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_  2020 ELER\Sezi.Ústí+VST-reko vodovodu\2020 ZD\"/>
    </mc:Choice>
  </mc:AlternateContent>
  <xr:revisionPtr revIDLastSave="0" documentId="13_ncr:1_{9F26E58D-9DBF-4006-BCE0-3DFFFCFA6C9A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Stavba" sheetId="1" r:id="rId1"/>
    <sheet name="VzorPolozky" sheetId="10" state="hidden" r:id="rId2"/>
    <sheet name="Pokyny pro vyplnění" sheetId="11" r:id="rId3"/>
    <sheet name="SO-99 99.1 Naklady" sheetId="12" r:id="rId4"/>
    <sheet name="SO-01 01.1 Pol" sheetId="13" r:id="rId5"/>
    <sheet name="SO-01 01.2 Pol" sheetId="14" r:id="rId6"/>
    <sheet name="SO-02 02.1 Pol" sheetId="15" r:id="rId7"/>
    <sheet name="SO-02 02.2 Pol" sheetId="16" r:id="rId8"/>
    <sheet name="SO-03 03.1 Pol" sheetId="17" r:id="rId9"/>
    <sheet name="SO-03 03.2 Pol" sheetId="18" r:id="rId10"/>
    <sheet name="SO-04 04.1 Pol" sheetId="19" r:id="rId11"/>
  </sheets>
  <externalReferences>
    <externalReference r:id="rId12"/>
  </externalReferences>
  <definedNames>
    <definedName name="CelkemDPHVypocet" localSheetId="0">Stavba!$H$54</definedName>
    <definedName name="CenaCelkem">Stavba!$G$29</definedName>
    <definedName name="CenaCelkemBezDPH">Stavba!$G$28</definedName>
    <definedName name="CenaCelkemVypocet" localSheetId="0">Stavba!$I$54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4">'SO-01 01.1 Pol'!$1:$7</definedName>
    <definedName name="_xlnm.Print_Titles" localSheetId="5">'SO-01 01.2 Pol'!$1:$7</definedName>
    <definedName name="_xlnm.Print_Titles" localSheetId="6">'SO-02 02.1 Pol'!$1:$7</definedName>
    <definedName name="_xlnm.Print_Titles" localSheetId="7">'SO-02 02.2 Pol'!$1:$7</definedName>
    <definedName name="_xlnm.Print_Titles" localSheetId="8">'SO-03 03.1 Pol'!$1:$7</definedName>
    <definedName name="_xlnm.Print_Titles" localSheetId="9">'SO-03 03.2 Pol'!$1:$7</definedName>
    <definedName name="_xlnm.Print_Titles" localSheetId="10">'SO-04 04.1 Pol'!$1:$7</definedName>
    <definedName name="_xlnm.Print_Titles" localSheetId="3">'SO-99 99.1 Naklady'!$1:$7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4">'SO-01 01.1 Pol'!$A$1:$X$319</definedName>
    <definedName name="_xlnm.Print_Area" localSheetId="5">'SO-01 01.2 Pol'!$A$1:$X$115</definedName>
    <definedName name="_xlnm.Print_Area" localSheetId="6">'SO-02 02.1 Pol'!$A$1:$X$213</definedName>
    <definedName name="_xlnm.Print_Area" localSheetId="7">'SO-02 02.2 Pol'!$A$1:$X$109</definedName>
    <definedName name="_xlnm.Print_Area" localSheetId="8">'SO-03 03.1 Pol'!$A$1:$X$213</definedName>
    <definedName name="_xlnm.Print_Area" localSheetId="9">'SO-03 03.2 Pol'!$A$1:$X$126</definedName>
    <definedName name="_xlnm.Print_Area" localSheetId="10">'SO-04 04.1 Pol'!$A$1:$X$160</definedName>
    <definedName name="_xlnm.Print_Area" localSheetId="3">'SO-99 99.1 Naklady'!$A$1:$X$31</definedName>
    <definedName name="_xlnm.Print_Area" localSheetId="0">Stavba!$A$1:$J$75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Stavba!$F$54</definedName>
    <definedName name="ZakladDPHZakl">Stavba!$G$25</definedName>
    <definedName name="ZakladDPHZaklVypocet" localSheetId="0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43" i="19" l="1"/>
  <c r="BA74" i="19"/>
  <c r="BA40" i="19"/>
  <c r="BA35" i="19"/>
  <c r="BA24" i="19"/>
  <c r="BA20" i="19"/>
  <c r="BA10" i="19"/>
  <c r="G9" i="19"/>
  <c r="M9" i="19" s="1"/>
  <c r="I9" i="19"/>
  <c r="K9" i="19"/>
  <c r="O9" i="19"/>
  <c r="Q9" i="19"/>
  <c r="V9" i="19"/>
  <c r="G16" i="19"/>
  <c r="M16" i="19" s="1"/>
  <c r="I16" i="19"/>
  <c r="K16" i="19"/>
  <c r="O16" i="19"/>
  <c r="Q16" i="19"/>
  <c r="V16" i="19"/>
  <c r="G19" i="19"/>
  <c r="I19" i="19"/>
  <c r="K19" i="19"/>
  <c r="M19" i="19"/>
  <c r="O19" i="19"/>
  <c r="Q19" i="19"/>
  <c r="V19" i="19"/>
  <c r="G23" i="19"/>
  <c r="M23" i="19" s="1"/>
  <c r="I23" i="19"/>
  <c r="K23" i="19"/>
  <c r="O23" i="19"/>
  <c r="Q23" i="19"/>
  <c r="V23" i="19"/>
  <c r="G34" i="19"/>
  <c r="M34" i="19" s="1"/>
  <c r="I34" i="19"/>
  <c r="K34" i="19"/>
  <c r="O34" i="19"/>
  <c r="Q34" i="19"/>
  <c r="V34" i="19"/>
  <c r="G39" i="19"/>
  <c r="M39" i="19" s="1"/>
  <c r="I39" i="19"/>
  <c r="K39" i="19"/>
  <c r="O39" i="19"/>
  <c r="Q39" i="19"/>
  <c r="V39" i="19"/>
  <c r="G42" i="19"/>
  <c r="I42" i="19"/>
  <c r="K42" i="19"/>
  <c r="M42" i="19"/>
  <c r="O42" i="19"/>
  <c r="Q42" i="19"/>
  <c r="V42" i="19"/>
  <c r="G50" i="19"/>
  <c r="M50" i="19" s="1"/>
  <c r="I50" i="19"/>
  <c r="K50" i="19"/>
  <c r="O50" i="19"/>
  <c r="Q50" i="19"/>
  <c r="V50" i="19"/>
  <c r="G53" i="19"/>
  <c r="M53" i="19" s="1"/>
  <c r="I53" i="19"/>
  <c r="K53" i="19"/>
  <c r="O53" i="19"/>
  <c r="Q53" i="19"/>
  <c r="V53" i="19"/>
  <c r="G56" i="19"/>
  <c r="M56" i="19" s="1"/>
  <c r="I56" i="19"/>
  <c r="K56" i="19"/>
  <c r="O56" i="19"/>
  <c r="Q56" i="19"/>
  <c r="V56" i="19"/>
  <c r="G67" i="19"/>
  <c r="I67" i="19"/>
  <c r="K67" i="19"/>
  <c r="M67" i="19"/>
  <c r="O67" i="19"/>
  <c r="Q67" i="19"/>
  <c r="V67" i="19"/>
  <c r="G70" i="19"/>
  <c r="M70" i="19" s="1"/>
  <c r="I70" i="19"/>
  <c r="K70" i="19"/>
  <c r="O70" i="19"/>
  <c r="Q70" i="19"/>
  <c r="V70" i="19"/>
  <c r="G73" i="19"/>
  <c r="M73" i="19" s="1"/>
  <c r="I73" i="19"/>
  <c r="K73" i="19"/>
  <c r="O73" i="19"/>
  <c r="Q73" i="19"/>
  <c r="V73" i="19"/>
  <c r="G80" i="19"/>
  <c r="M80" i="19" s="1"/>
  <c r="I80" i="19"/>
  <c r="K80" i="19"/>
  <c r="O80" i="19"/>
  <c r="Q80" i="19"/>
  <c r="V80" i="19"/>
  <c r="G82" i="19"/>
  <c r="I82" i="19"/>
  <c r="K82" i="19"/>
  <c r="M82" i="19"/>
  <c r="O82" i="19"/>
  <c r="Q82" i="19"/>
  <c r="V82" i="19"/>
  <c r="G84" i="19"/>
  <c r="M84" i="19" s="1"/>
  <c r="I84" i="19"/>
  <c r="K84" i="19"/>
  <c r="O84" i="19"/>
  <c r="Q84" i="19"/>
  <c r="V84" i="19"/>
  <c r="G86" i="19"/>
  <c r="M86" i="19" s="1"/>
  <c r="I86" i="19"/>
  <c r="K86" i="19"/>
  <c r="O86" i="19"/>
  <c r="Q86" i="19"/>
  <c r="V86" i="19"/>
  <c r="G92" i="19"/>
  <c r="M92" i="19" s="1"/>
  <c r="I92" i="19"/>
  <c r="K92" i="19"/>
  <c r="O92" i="19"/>
  <c r="Q92" i="19"/>
  <c r="V92" i="19"/>
  <c r="G97" i="19"/>
  <c r="I97" i="19"/>
  <c r="K97" i="19"/>
  <c r="M97" i="19"/>
  <c r="O97" i="19"/>
  <c r="Q97" i="19"/>
  <c r="V97" i="19"/>
  <c r="G100" i="19"/>
  <c r="I100" i="19"/>
  <c r="K100" i="19"/>
  <c r="O100" i="19"/>
  <c r="Q100" i="19"/>
  <c r="V100" i="19"/>
  <c r="G103" i="19"/>
  <c r="M103" i="19" s="1"/>
  <c r="I103" i="19"/>
  <c r="K103" i="19"/>
  <c r="O103" i="19"/>
  <c r="Q103" i="19"/>
  <c r="V103" i="19"/>
  <c r="G106" i="19"/>
  <c r="I106" i="19"/>
  <c r="K106" i="19"/>
  <c r="M106" i="19"/>
  <c r="O106" i="19"/>
  <c r="Q106" i="19"/>
  <c r="V106" i="19"/>
  <c r="G109" i="19"/>
  <c r="M109" i="19" s="1"/>
  <c r="I109" i="19"/>
  <c r="K109" i="19"/>
  <c r="O109" i="19"/>
  <c r="Q109" i="19"/>
  <c r="V109" i="19"/>
  <c r="G111" i="19"/>
  <c r="M111" i="19" s="1"/>
  <c r="I111" i="19"/>
  <c r="K111" i="19"/>
  <c r="O111" i="19"/>
  <c r="Q111" i="19"/>
  <c r="V111" i="19"/>
  <c r="G113" i="19"/>
  <c r="M113" i="19" s="1"/>
  <c r="I113" i="19"/>
  <c r="K113" i="19"/>
  <c r="O113" i="19"/>
  <c r="Q113" i="19"/>
  <c r="V113" i="19"/>
  <c r="G115" i="19"/>
  <c r="M115" i="19" s="1"/>
  <c r="I115" i="19"/>
  <c r="K115" i="19"/>
  <c r="O115" i="19"/>
  <c r="Q115" i="19"/>
  <c r="V115" i="19"/>
  <c r="G118" i="19"/>
  <c r="G117" i="19" s="1"/>
  <c r="I118" i="19"/>
  <c r="K118" i="19"/>
  <c r="O118" i="19"/>
  <c r="O117" i="19" s="1"/>
  <c r="Q118" i="19"/>
  <c r="V118" i="19"/>
  <c r="G120" i="19"/>
  <c r="I120" i="19"/>
  <c r="I117" i="19" s="1"/>
  <c r="K120" i="19"/>
  <c r="M120" i="19"/>
  <c r="O120" i="19"/>
  <c r="Q120" i="19"/>
  <c r="V120" i="19"/>
  <c r="V117" i="19" s="1"/>
  <c r="G122" i="19"/>
  <c r="I122" i="19"/>
  <c r="K122" i="19"/>
  <c r="O122" i="19"/>
  <c r="Q122" i="19"/>
  <c r="V122" i="19"/>
  <c r="G124" i="19"/>
  <c r="M124" i="19" s="1"/>
  <c r="I124" i="19"/>
  <c r="K124" i="19"/>
  <c r="O124" i="19"/>
  <c r="Q124" i="19"/>
  <c r="V124" i="19"/>
  <c r="G127" i="19"/>
  <c r="M127" i="19" s="1"/>
  <c r="I127" i="19"/>
  <c r="K127" i="19"/>
  <c r="O127" i="19"/>
  <c r="Q127" i="19"/>
  <c r="V127" i="19"/>
  <c r="G129" i="19"/>
  <c r="I129" i="19"/>
  <c r="K129" i="19"/>
  <c r="M129" i="19"/>
  <c r="O129" i="19"/>
  <c r="Q129" i="19"/>
  <c r="V129" i="19"/>
  <c r="G133" i="19"/>
  <c r="M133" i="19" s="1"/>
  <c r="I133" i="19"/>
  <c r="K133" i="19"/>
  <c r="O133" i="19"/>
  <c r="Q133" i="19"/>
  <c r="V133" i="19"/>
  <c r="G137" i="19"/>
  <c r="M137" i="19" s="1"/>
  <c r="I137" i="19"/>
  <c r="K137" i="19"/>
  <c r="O137" i="19"/>
  <c r="Q137" i="19"/>
  <c r="V137" i="19"/>
  <c r="G142" i="19"/>
  <c r="M142" i="19" s="1"/>
  <c r="M141" i="19" s="1"/>
  <c r="I142" i="19"/>
  <c r="I141" i="19" s="1"/>
  <c r="K142" i="19"/>
  <c r="K141" i="19" s="1"/>
  <c r="O142" i="19"/>
  <c r="O141" i="19" s="1"/>
  <c r="Q142" i="19"/>
  <c r="Q141" i="19" s="1"/>
  <c r="V142" i="19"/>
  <c r="V141" i="19" s="1"/>
  <c r="G149" i="19"/>
  <c r="G148" i="19" s="1"/>
  <c r="I71" i="1" s="1"/>
  <c r="I149" i="19"/>
  <c r="I148" i="19" s="1"/>
  <c r="K149" i="19"/>
  <c r="K148" i="19" s="1"/>
  <c r="O149" i="19"/>
  <c r="O148" i="19" s="1"/>
  <c r="Q149" i="19"/>
  <c r="Q148" i="19" s="1"/>
  <c r="V149" i="19"/>
  <c r="V148" i="19" s="1"/>
  <c r="AE154" i="19"/>
  <c r="F52" i="1" s="1"/>
  <c r="I52" i="1" s="1"/>
  <c r="AF154" i="19"/>
  <c r="G52" i="1" s="1"/>
  <c r="BA77" i="18"/>
  <c r="BA27" i="18"/>
  <c r="BA10" i="18"/>
  <c r="G9" i="18"/>
  <c r="I9" i="18"/>
  <c r="K9" i="18"/>
  <c r="O9" i="18"/>
  <c r="Q9" i="18"/>
  <c r="V9" i="18"/>
  <c r="G18" i="18"/>
  <c r="M18" i="18" s="1"/>
  <c r="I18" i="18"/>
  <c r="K18" i="18"/>
  <c r="O18" i="18"/>
  <c r="Q18" i="18"/>
  <c r="V18" i="18"/>
  <c r="G21" i="18"/>
  <c r="I21" i="18"/>
  <c r="K21" i="18"/>
  <c r="K8" i="18" s="1"/>
  <c r="M21" i="18"/>
  <c r="O21" i="18"/>
  <c r="Q21" i="18"/>
  <c r="V21" i="18"/>
  <c r="G23" i="18"/>
  <c r="M23" i="18" s="1"/>
  <c r="I23" i="18"/>
  <c r="K23" i="18"/>
  <c r="O23" i="18"/>
  <c r="Q23" i="18"/>
  <c r="V23" i="18"/>
  <c r="G26" i="18"/>
  <c r="M26" i="18" s="1"/>
  <c r="I26" i="18"/>
  <c r="K26" i="18"/>
  <c r="O26" i="18"/>
  <c r="Q26" i="18"/>
  <c r="V26" i="18"/>
  <c r="G30" i="18"/>
  <c r="I30" i="18"/>
  <c r="K30" i="18"/>
  <c r="M30" i="18"/>
  <c r="O30" i="18"/>
  <c r="Q30" i="18"/>
  <c r="V30" i="18"/>
  <c r="G44" i="18"/>
  <c r="I44" i="18"/>
  <c r="K44" i="18"/>
  <c r="M44" i="18"/>
  <c r="O44" i="18"/>
  <c r="Q44" i="18"/>
  <c r="V44" i="18"/>
  <c r="G46" i="18"/>
  <c r="M46" i="18" s="1"/>
  <c r="I46" i="18"/>
  <c r="K46" i="18"/>
  <c r="O46" i="18"/>
  <c r="Q46" i="18"/>
  <c r="V46" i="18"/>
  <c r="G56" i="18"/>
  <c r="M56" i="18" s="1"/>
  <c r="I56" i="18"/>
  <c r="K56" i="18"/>
  <c r="O56" i="18"/>
  <c r="Q56" i="18"/>
  <c r="V56" i="18"/>
  <c r="G58" i="18"/>
  <c r="M58" i="18" s="1"/>
  <c r="I58" i="18"/>
  <c r="K58" i="18"/>
  <c r="O58" i="18"/>
  <c r="Q58" i="18"/>
  <c r="V58" i="18"/>
  <c r="G65" i="18"/>
  <c r="M65" i="18" s="1"/>
  <c r="I65" i="18"/>
  <c r="K65" i="18"/>
  <c r="O65" i="18"/>
  <c r="Q65" i="18"/>
  <c r="V65" i="18"/>
  <c r="G67" i="18"/>
  <c r="M67" i="18" s="1"/>
  <c r="I67" i="18"/>
  <c r="K67" i="18"/>
  <c r="O67" i="18"/>
  <c r="Q67" i="18"/>
  <c r="V67" i="18"/>
  <c r="G76" i="18"/>
  <c r="M76" i="18" s="1"/>
  <c r="I76" i="18"/>
  <c r="K76" i="18"/>
  <c r="O76" i="18"/>
  <c r="Q76" i="18"/>
  <c r="V76" i="18"/>
  <c r="G79" i="18"/>
  <c r="I79" i="18"/>
  <c r="K79" i="18"/>
  <c r="M79" i="18"/>
  <c r="O79" i="18"/>
  <c r="Q79" i="18"/>
  <c r="V79" i="18"/>
  <c r="G81" i="18"/>
  <c r="M81" i="18" s="1"/>
  <c r="I81" i="18"/>
  <c r="K81" i="18"/>
  <c r="O81" i="18"/>
  <c r="Q81" i="18"/>
  <c r="V81" i="18"/>
  <c r="G85" i="18"/>
  <c r="M85" i="18" s="1"/>
  <c r="I85" i="18"/>
  <c r="K85" i="18"/>
  <c r="O85" i="18"/>
  <c r="Q85" i="18"/>
  <c r="V85" i="18"/>
  <c r="G88" i="18"/>
  <c r="M88" i="18" s="1"/>
  <c r="I88" i="18"/>
  <c r="K88" i="18"/>
  <c r="O88" i="18"/>
  <c r="Q88" i="18"/>
  <c r="V88" i="18"/>
  <c r="G96" i="18"/>
  <c r="M96" i="18" s="1"/>
  <c r="I96" i="18"/>
  <c r="K96" i="18"/>
  <c r="O96" i="18"/>
  <c r="Q96" i="18"/>
  <c r="V96" i="18"/>
  <c r="G99" i="18"/>
  <c r="M99" i="18" s="1"/>
  <c r="I99" i="18"/>
  <c r="K99" i="18"/>
  <c r="O99" i="18"/>
  <c r="Q99" i="18"/>
  <c r="V99" i="18"/>
  <c r="G103" i="18"/>
  <c r="I103" i="18"/>
  <c r="K103" i="18"/>
  <c r="O103" i="18"/>
  <c r="Q103" i="18"/>
  <c r="V103" i="18"/>
  <c r="G106" i="18"/>
  <c r="I106" i="18"/>
  <c r="K106" i="18"/>
  <c r="M106" i="18"/>
  <c r="O106" i="18"/>
  <c r="Q106" i="18"/>
  <c r="V106" i="18"/>
  <c r="G109" i="18"/>
  <c r="I109" i="18"/>
  <c r="K109" i="18"/>
  <c r="M109" i="18"/>
  <c r="O109" i="18"/>
  <c r="Q109" i="18"/>
  <c r="V109" i="18"/>
  <c r="G112" i="18"/>
  <c r="M112" i="18" s="1"/>
  <c r="I112" i="18"/>
  <c r="K112" i="18"/>
  <c r="O112" i="18"/>
  <c r="Q112" i="18"/>
  <c r="V112" i="18"/>
  <c r="O114" i="18"/>
  <c r="Q114" i="18"/>
  <c r="G115" i="18"/>
  <c r="G114" i="18" s="1"/>
  <c r="I115" i="18"/>
  <c r="I114" i="18" s="1"/>
  <c r="K115" i="18"/>
  <c r="K114" i="18" s="1"/>
  <c r="M115" i="18"/>
  <c r="M114" i="18" s="1"/>
  <c r="O115" i="18"/>
  <c r="Q115" i="18"/>
  <c r="V115" i="18"/>
  <c r="V114" i="18" s="1"/>
  <c r="AE120" i="18"/>
  <c r="F51" i="1" s="1"/>
  <c r="BA122" i="17"/>
  <c r="BA109" i="17"/>
  <c r="BA93" i="17"/>
  <c r="BA64" i="17"/>
  <c r="BA53" i="17"/>
  <c r="BA19" i="17"/>
  <c r="BA14" i="17"/>
  <c r="BA10" i="17"/>
  <c r="G9" i="17"/>
  <c r="I9" i="17"/>
  <c r="K9" i="17"/>
  <c r="M9" i="17"/>
  <c r="O9" i="17"/>
  <c r="Q9" i="17"/>
  <c r="V9" i="17"/>
  <c r="G13" i="17"/>
  <c r="I13" i="17"/>
  <c r="K13" i="17"/>
  <c r="O13" i="17"/>
  <c r="Q13" i="17"/>
  <c r="V13" i="17"/>
  <c r="G18" i="17"/>
  <c r="M18" i="17" s="1"/>
  <c r="I18" i="17"/>
  <c r="K18" i="17"/>
  <c r="O18" i="17"/>
  <c r="Q18" i="17"/>
  <c r="V18" i="17"/>
  <c r="G25" i="17"/>
  <c r="M25" i="17" s="1"/>
  <c r="I25" i="17"/>
  <c r="K25" i="17"/>
  <c r="O25" i="17"/>
  <c r="Q25" i="17"/>
  <c r="V25" i="17"/>
  <c r="G30" i="17"/>
  <c r="M30" i="17" s="1"/>
  <c r="I30" i="17"/>
  <c r="K30" i="17"/>
  <c r="O30" i="17"/>
  <c r="Q30" i="17"/>
  <c r="V30" i="17"/>
  <c r="G45" i="17"/>
  <c r="M45" i="17" s="1"/>
  <c r="I45" i="17"/>
  <c r="K45" i="17"/>
  <c r="O45" i="17"/>
  <c r="Q45" i="17"/>
  <c r="V45" i="17"/>
  <c r="G49" i="17"/>
  <c r="M49" i="17" s="1"/>
  <c r="I49" i="17"/>
  <c r="K49" i="17"/>
  <c r="O49" i="17"/>
  <c r="Q49" i="17"/>
  <c r="V49" i="17"/>
  <c r="G52" i="17"/>
  <c r="M52" i="17" s="1"/>
  <c r="I52" i="17"/>
  <c r="K52" i="17"/>
  <c r="O52" i="17"/>
  <c r="Q52" i="17"/>
  <c r="V52" i="17"/>
  <c r="G55" i="17"/>
  <c r="M55" i="17" s="1"/>
  <c r="I55" i="17"/>
  <c r="K55" i="17"/>
  <c r="O55" i="17"/>
  <c r="Q55" i="17"/>
  <c r="V55" i="17"/>
  <c r="G63" i="17"/>
  <c r="M63" i="17" s="1"/>
  <c r="I63" i="17"/>
  <c r="K63" i="17"/>
  <c r="O63" i="17"/>
  <c r="Q63" i="17"/>
  <c r="V63" i="17"/>
  <c r="G67" i="17"/>
  <c r="M67" i="17" s="1"/>
  <c r="I67" i="17"/>
  <c r="K67" i="17"/>
  <c r="O67" i="17"/>
  <c r="Q67" i="17"/>
  <c r="V67" i="17"/>
  <c r="G69" i="17"/>
  <c r="M69" i="17" s="1"/>
  <c r="I69" i="17"/>
  <c r="K69" i="17"/>
  <c r="O69" i="17"/>
  <c r="Q69" i="17"/>
  <c r="V69" i="17"/>
  <c r="G72" i="17"/>
  <c r="I72" i="17"/>
  <c r="K72" i="17"/>
  <c r="M72" i="17"/>
  <c r="O72" i="17"/>
  <c r="Q72" i="17"/>
  <c r="V72" i="17"/>
  <c r="G92" i="17"/>
  <c r="M92" i="17" s="1"/>
  <c r="I92" i="17"/>
  <c r="K92" i="17"/>
  <c r="O92" i="17"/>
  <c r="Q92" i="17"/>
  <c r="V92" i="17"/>
  <c r="G100" i="17"/>
  <c r="M100" i="17" s="1"/>
  <c r="I100" i="17"/>
  <c r="K100" i="17"/>
  <c r="O100" i="17"/>
  <c r="Q100" i="17"/>
  <c r="V100" i="17"/>
  <c r="G103" i="17"/>
  <c r="M103" i="17" s="1"/>
  <c r="I103" i="17"/>
  <c r="K103" i="17"/>
  <c r="O103" i="17"/>
  <c r="Q103" i="17"/>
  <c r="V103" i="17"/>
  <c r="G108" i="17"/>
  <c r="M108" i="17" s="1"/>
  <c r="I108" i="17"/>
  <c r="K108" i="17"/>
  <c r="O108" i="17"/>
  <c r="Q108" i="17"/>
  <c r="V108" i="17"/>
  <c r="G115" i="17"/>
  <c r="M115" i="17" s="1"/>
  <c r="I115" i="17"/>
  <c r="K115" i="17"/>
  <c r="O115" i="17"/>
  <c r="Q115" i="17"/>
  <c r="V115" i="17"/>
  <c r="G117" i="17"/>
  <c r="M117" i="17" s="1"/>
  <c r="I117" i="17"/>
  <c r="K117" i="17"/>
  <c r="O117" i="17"/>
  <c r="Q117" i="17"/>
  <c r="V117" i="17"/>
  <c r="G119" i="17"/>
  <c r="I119" i="17"/>
  <c r="K119" i="17"/>
  <c r="M119" i="17"/>
  <c r="O119" i="17"/>
  <c r="Q119" i="17"/>
  <c r="V119" i="17"/>
  <c r="G121" i="17"/>
  <c r="I121" i="17"/>
  <c r="K121" i="17"/>
  <c r="M121" i="17"/>
  <c r="O121" i="17"/>
  <c r="Q121" i="17"/>
  <c r="V121" i="17"/>
  <c r="O129" i="17"/>
  <c r="G130" i="17"/>
  <c r="M130" i="17" s="1"/>
  <c r="M129" i="17" s="1"/>
  <c r="I130" i="17"/>
  <c r="I129" i="17" s="1"/>
  <c r="K130" i="17"/>
  <c r="K129" i="17" s="1"/>
  <c r="O130" i="17"/>
  <c r="Q130" i="17"/>
  <c r="Q129" i="17" s="1"/>
  <c r="V130" i="17"/>
  <c r="V129" i="17" s="1"/>
  <c r="G135" i="17"/>
  <c r="I135" i="17"/>
  <c r="K135" i="17"/>
  <c r="M135" i="17"/>
  <c r="O135" i="17"/>
  <c r="Q135" i="17"/>
  <c r="V135" i="17"/>
  <c r="G138" i="17"/>
  <c r="G134" i="17" s="1"/>
  <c r="I138" i="17"/>
  <c r="K138" i="17"/>
  <c r="O138" i="17"/>
  <c r="Q138" i="17"/>
  <c r="V138" i="17"/>
  <c r="G141" i="17"/>
  <c r="I141" i="17"/>
  <c r="K141" i="17"/>
  <c r="M141" i="17"/>
  <c r="O141" i="17"/>
  <c r="Q141" i="17"/>
  <c r="V141" i="17"/>
  <c r="G144" i="17"/>
  <c r="I144" i="17"/>
  <c r="K144" i="17"/>
  <c r="M144" i="17"/>
  <c r="O144" i="17"/>
  <c r="Q144" i="17"/>
  <c r="V144" i="17"/>
  <c r="G147" i="17"/>
  <c r="M147" i="17" s="1"/>
  <c r="I147" i="17"/>
  <c r="K147" i="17"/>
  <c r="O147" i="17"/>
  <c r="Q147" i="17"/>
  <c r="V147" i="17"/>
  <c r="G152" i="17"/>
  <c r="I152" i="17"/>
  <c r="K152" i="17"/>
  <c r="O152" i="17"/>
  <c r="Q152" i="17"/>
  <c r="V152" i="17"/>
  <c r="G155" i="17"/>
  <c r="M155" i="17" s="1"/>
  <c r="I155" i="17"/>
  <c r="K155" i="17"/>
  <c r="O155" i="17"/>
  <c r="Q155" i="17"/>
  <c r="V155" i="17"/>
  <c r="G157" i="17"/>
  <c r="M157" i="17" s="1"/>
  <c r="I157" i="17"/>
  <c r="K157" i="17"/>
  <c r="O157" i="17"/>
  <c r="Q157" i="17"/>
  <c r="V157" i="17"/>
  <c r="G159" i="17"/>
  <c r="I159" i="17"/>
  <c r="K159" i="17"/>
  <c r="M159" i="17"/>
  <c r="O159" i="17"/>
  <c r="Q159" i="17"/>
  <c r="V159" i="17"/>
  <c r="G160" i="17"/>
  <c r="M160" i="17" s="1"/>
  <c r="I160" i="17"/>
  <c r="K160" i="17"/>
  <c r="O160" i="17"/>
  <c r="Q160" i="17"/>
  <c r="V160" i="17"/>
  <c r="G161" i="17"/>
  <c r="I161" i="17"/>
  <c r="K161" i="17"/>
  <c r="M161" i="17"/>
  <c r="O161" i="17"/>
  <c r="Q161" i="17"/>
  <c r="V161" i="17"/>
  <c r="G162" i="17"/>
  <c r="I162" i="17"/>
  <c r="K162" i="17"/>
  <c r="M162" i="17"/>
  <c r="O162" i="17"/>
  <c r="Q162" i="17"/>
  <c r="V162" i="17"/>
  <c r="G164" i="17"/>
  <c r="M164" i="17" s="1"/>
  <c r="I164" i="17"/>
  <c r="K164" i="17"/>
  <c r="O164" i="17"/>
  <c r="Q164" i="17"/>
  <c r="V164" i="17"/>
  <c r="G166" i="17"/>
  <c r="M166" i="17" s="1"/>
  <c r="I166" i="17"/>
  <c r="K166" i="17"/>
  <c r="O166" i="17"/>
  <c r="Q166" i="17"/>
  <c r="V166" i="17"/>
  <c r="G168" i="17"/>
  <c r="M168" i="17" s="1"/>
  <c r="I168" i="17"/>
  <c r="K168" i="17"/>
  <c r="O168" i="17"/>
  <c r="Q168" i="17"/>
  <c r="V168" i="17"/>
  <c r="G170" i="17"/>
  <c r="M170" i="17" s="1"/>
  <c r="I170" i="17"/>
  <c r="K170" i="17"/>
  <c r="O170" i="17"/>
  <c r="Q170" i="17"/>
  <c r="V170" i="17"/>
  <c r="G172" i="17"/>
  <c r="I172" i="17"/>
  <c r="K172" i="17"/>
  <c r="M172" i="17"/>
  <c r="O172" i="17"/>
  <c r="Q172" i="17"/>
  <c r="V172" i="17"/>
  <c r="G174" i="17"/>
  <c r="M174" i="17" s="1"/>
  <c r="I174" i="17"/>
  <c r="K174" i="17"/>
  <c r="O174" i="17"/>
  <c r="Q174" i="17"/>
  <c r="V174" i="17"/>
  <c r="G177" i="17"/>
  <c r="I177" i="17"/>
  <c r="K177" i="17"/>
  <c r="M177" i="17"/>
  <c r="O177" i="17"/>
  <c r="Q177" i="17"/>
  <c r="V177" i="17"/>
  <c r="G181" i="17"/>
  <c r="I181" i="17"/>
  <c r="K181" i="17"/>
  <c r="M181" i="17"/>
  <c r="O181" i="17"/>
  <c r="Q181" i="17"/>
  <c r="V181" i="17"/>
  <c r="V180" i="17" s="1"/>
  <c r="G183" i="17"/>
  <c r="I183" i="17"/>
  <c r="K183" i="17"/>
  <c r="O183" i="17"/>
  <c r="Q183" i="17"/>
  <c r="V183" i="17"/>
  <c r="G187" i="17"/>
  <c r="M187" i="17" s="1"/>
  <c r="I187" i="17"/>
  <c r="I180" i="17" s="1"/>
  <c r="K187" i="17"/>
  <c r="O187" i="17"/>
  <c r="Q187" i="17"/>
  <c r="V187" i="17"/>
  <c r="G192" i="17"/>
  <c r="M192" i="17" s="1"/>
  <c r="I192" i="17"/>
  <c r="K192" i="17"/>
  <c r="O192" i="17"/>
  <c r="Q192" i="17"/>
  <c r="V192" i="17"/>
  <c r="Q196" i="17"/>
  <c r="G197" i="17"/>
  <c r="M197" i="17" s="1"/>
  <c r="M196" i="17" s="1"/>
  <c r="I197" i="17"/>
  <c r="I196" i="17" s="1"/>
  <c r="K197" i="17"/>
  <c r="K196" i="17" s="1"/>
  <c r="O197" i="17"/>
  <c r="O196" i="17" s="1"/>
  <c r="Q197" i="17"/>
  <c r="V197" i="17"/>
  <c r="V196" i="17" s="1"/>
  <c r="G203" i="17"/>
  <c r="G204" i="17"/>
  <c r="M204" i="17" s="1"/>
  <c r="M203" i="17" s="1"/>
  <c r="I204" i="17"/>
  <c r="I203" i="17" s="1"/>
  <c r="K204" i="17"/>
  <c r="K203" i="17" s="1"/>
  <c r="O204" i="17"/>
  <c r="O203" i="17" s="1"/>
  <c r="Q204" i="17"/>
  <c r="Q203" i="17" s="1"/>
  <c r="V204" i="17"/>
  <c r="V203" i="17" s="1"/>
  <c r="AE207" i="17"/>
  <c r="BA66" i="16"/>
  <c r="BA26" i="16"/>
  <c r="BA10" i="16"/>
  <c r="G9" i="16"/>
  <c r="I9" i="16"/>
  <c r="K9" i="16"/>
  <c r="O9" i="16"/>
  <c r="Q9" i="16"/>
  <c r="V9" i="16"/>
  <c r="G17" i="16"/>
  <c r="M17" i="16" s="1"/>
  <c r="I17" i="16"/>
  <c r="K17" i="16"/>
  <c r="O17" i="16"/>
  <c r="Q17" i="16"/>
  <c r="V17" i="16"/>
  <c r="G20" i="16"/>
  <c r="M20" i="16" s="1"/>
  <c r="I20" i="16"/>
  <c r="K20" i="16"/>
  <c r="O20" i="16"/>
  <c r="Q20" i="16"/>
  <c r="V20" i="16"/>
  <c r="G22" i="16"/>
  <c r="M22" i="16" s="1"/>
  <c r="I22" i="16"/>
  <c r="K22" i="16"/>
  <c r="O22" i="16"/>
  <c r="Q22" i="16"/>
  <c r="V22" i="16"/>
  <c r="G25" i="16"/>
  <c r="I25" i="16"/>
  <c r="K25" i="16"/>
  <c r="O25" i="16"/>
  <c r="Q25" i="16"/>
  <c r="V25" i="16"/>
  <c r="G29" i="16"/>
  <c r="I29" i="16"/>
  <c r="K29" i="16"/>
  <c r="M29" i="16"/>
  <c r="O29" i="16"/>
  <c r="Q29" i="16"/>
  <c r="V29" i="16"/>
  <c r="G40" i="16"/>
  <c r="I40" i="16"/>
  <c r="K40" i="16"/>
  <c r="M40" i="16"/>
  <c r="O40" i="16"/>
  <c r="Q40" i="16"/>
  <c r="V40" i="16"/>
  <c r="G42" i="16"/>
  <c r="M42" i="16" s="1"/>
  <c r="I42" i="16"/>
  <c r="K42" i="16"/>
  <c r="O42" i="16"/>
  <c r="Q42" i="16"/>
  <c r="V42" i="16"/>
  <c r="G50" i="16"/>
  <c r="M50" i="16" s="1"/>
  <c r="I50" i="16"/>
  <c r="K50" i="16"/>
  <c r="O50" i="16"/>
  <c r="Q50" i="16"/>
  <c r="V50" i="16"/>
  <c r="G56" i="16"/>
  <c r="M56" i="16" s="1"/>
  <c r="I56" i="16"/>
  <c r="K56" i="16"/>
  <c r="O56" i="16"/>
  <c r="Q56" i="16"/>
  <c r="V56" i="16"/>
  <c r="G58" i="16"/>
  <c r="I58" i="16"/>
  <c r="K58" i="16"/>
  <c r="M58" i="16"/>
  <c r="O58" i="16"/>
  <c r="Q58" i="16"/>
  <c r="V58" i="16"/>
  <c r="G65" i="16"/>
  <c r="M65" i="16" s="1"/>
  <c r="I65" i="16"/>
  <c r="K65" i="16"/>
  <c r="O65" i="16"/>
  <c r="Q65" i="16"/>
  <c r="V65" i="16"/>
  <c r="G68" i="16"/>
  <c r="M68" i="16" s="1"/>
  <c r="I68" i="16"/>
  <c r="K68" i="16"/>
  <c r="O68" i="16"/>
  <c r="Q68" i="16"/>
  <c r="V68" i="16"/>
  <c r="G70" i="16"/>
  <c r="I70" i="16"/>
  <c r="K70" i="16"/>
  <c r="M70" i="16"/>
  <c r="O70" i="16"/>
  <c r="Q70" i="16"/>
  <c r="V70" i="16"/>
  <c r="G74" i="16"/>
  <c r="M74" i="16" s="1"/>
  <c r="I74" i="16"/>
  <c r="K74" i="16"/>
  <c r="O74" i="16"/>
  <c r="Q74" i="16"/>
  <c r="V74" i="16"/>
  <c r="G77" i="16"/>
  <c r="M77" i="16" s="1"/>
  <c r="I77" i="16"/>
  <c r="K77" i="16"/>
  <c r="O77" i="16"/>
  <c r="Q77" i="16"/>
  <c r="V77" i="16"/>
  <c r="G84" i="16"/>
  <c r="M84" i="16" s="1"/>
  <c r="I84" i="16"/>
  <c r="K84" i="16"/>
  <c r="O84" i="16"/>
  <c r="Q84" i="16"/>
  <c r="V84" i="16"/>
  <c r="G87" i="16"/>
  <c r="M87" i="16" s="1"/>
  <c r="I87" i="16"/>
  <c r="K87" i="16"/>
  <c r="O87" i="16"/>
  <c r="Q87" i="16"/>
  <c r="V87" i="16"/>
  <c r="G91" i="16"/>
  <c r="M91" i="16" s="1"/>
  <c r="I91" i="16"/>
  <c r="K91" i="16"/>
  <c r="O91" i="16"/>
  <c r="Q91" i="16"/>
  <c r="V91" i="16"/>
  <c r="G94" i="16"/>
  <c r="M94" i="16" s="1"/>
  <c r="I94" i="16"/>
  <c r="K94" i="16"/>
  <c r="O94" i="16"/>
  <c r="Q94" i="16"/>
  <c r="V94" i="16"/>
  <c r="G97" i="16"/>
  <c r="M97" i="16" s="1"/>
  <c r="I97" i="16"/>
  <c r="K97" i="16"/>
  <c r="O97" i="16"/>
  <c r="Q97" i="16"/>
  <c r="V97" i="16"/>
  <c r="G100" i="16"/>
  <c r="I100" i="16"/>
  <c r="K100" i="16"/>
  <c r="M100" i="16"/>
  <c r="O100" i="16"/>
  <c r="Q100" i="16"/>
  <c r="V100" i="16"/>
  <c r="G103" i="16"/>
  <c r="M103" i="16" s="1"/>
  <c r="M102" i="16" s="1"/>
  <c r="I103" i="16"/>
  <c r="I102" i="16" s="1"/>
  <c r="K103" i="16"/>
  <c r="K102" i="16" s="1"/>
  <c r="O103" i="16"/>
  <c r="O102" i="16" s="1"/>
  <c r="Q103" i="16"/>
  <c r="Q102" i="16" s="1"/>
  <c r="V103" i="16"/>
  <c r="V102" i="16" s="1"/>
  <c r="AE108" i="16"/>
  <c r="F48" i="1" s="1"/>
  <c r="BA151" i="15"/>
  <c r="BA149" i="15"/>
  <c r="BA145" i="15"/>
  <c r="BA123" i="15"/>
  <c r="BA110" i="15"/>
  <c r="BA93" i="15"/>
  <c r="BA62" i="15"/>
  <c r="BA51" i="15"/>
  <c r="BA20" i="15"/>
  <c r="BA15" i="15"/>
  <c r="BA10" i="15"/>
  <c r="G9" i="15"/>
  <c r="I9" i="15"/>
  <c r="K9" i="15"/>
  <c r="O9" i="15"/>
  <c r="Q9" i="15"/>
  <c r="V9" i="15"/>
  <c r="G14" i="15"/>
  <c r="M14" i="15" s="1"/>
  <c r="I14" i="15"/>
  <c r="K14" i="15"/>
  <c r="O14" i="15"/>
  <c r="Q14" i="15"/>
  <c r="V14" i="15"/>
  <c r="G19" i="15"/>
  <c r="I19" i="15"/>
  <c r="K19" i="15"/>
  <c r="M19" i="15"/>
  <c r="O19" i="15"/>
  <c r="Q19" i="15"/>
  <c r="V19" i="15"/>
  <c r="G26" i="15"/>
  <c r="M26" i="15" s="1"/>
  <c r="I26" i="15"/>
  <c r="K26" i="15"/>
  <c r="O26" i="15"/>
  <c r="Q26" i="15"/>
  <c r="V26" i="15"/>
  <c r="G31" i="15"/>
  <c r="M31" i="15" s="1"/>
  <c r="I31" i="15"/>
  <c r="K31" i="15"/>
  <c r="O31" i="15"/>
  <c r="Q31" i="15"/>
  <c r="V31" i="15"/>
  <c r="G44" i="15"/>
  <c r="M44" i="15" s="1"/>
  <c r="I44" i="15"/>
  <c r="K44" i="15"/>
  <c r="O44" i="15"/>
  <c r="Q44" i="15"/>
  <c r="V44" i="15"/>
  <c r="G47" i="15"/>
  <c r="M47" i="15" s="1"/>
  <c r="I47" i="15"/>
  <c r="K47" i="15"/>
  <c r="O47" i="15"/>
  <c r="Q47" i="15"/>
  <c r="V47" i="15"/>
  <c r="G50" i="15"/>
  <c r="M50" i="15" s="1"/>
  <c r="I50" i="15"/>
  <c r="K50" i="15"/>
  <c r="O50" i="15"/>
  <c r="Q50" i="15"/>
  <c r="V50" i="15"/>
  <c r="G53" i="15"/>
  <c r="I53" i="15"/>
  <c r="K53" i="15"/>
  <c r="M53" i="15"/>
  <c r="O53" i="15"/>
  <c r="Q53" i="15"/>
  <c r="V53" i="15"/>
  <c r="G61" i="15"/>
  <c r="M61" i="15" s="1"/>
  <c r="I61" i="15"/>
  <c r="K61" i="15"/>
  <c r="O61" i="15"/>
  <c r="Q61" i="15"/>
  <c r="V61" i="15"/>
  <c r="G65" i="15"/>
  <c r="M65" i="15" s="1"/>
  <c r="I65" i="15"/>
  <c r="K65" i="15"/>
  <c r="O65" i="15"/>
  <c r="Q65" i="15"/>
  <c r="V65" i="15"/>
  <c r="G67" i="15"/>
  <c r="I67" i="15"/>
  <c r="K67" i="15"/>
  <c r="M67" i="15"/>
  <c r="O67" i="15"/>
  <c r="Q67" i="15"/>
  <c r="V67" i="15"/>
  <c r="G70" i="15"/>
  <c r="I70" i="15"/>
  <c r="K70" i="15"/>
  <c r="M70" i="15"/>
  <c r="O70" i="15"/>
  <c r="Q70" i="15"/>
  <c r="V70" i="15"/>
  <c r="G92" i="15"/>
  <c r="M92" i="15" s="1"/>
  <c r="I92" i="15"/>
  <c r="K92" i="15"/>
  <c r="O92" i="15"/>
  <c r="Q92" i="15"/>
  <c r="V92" i="15"/>
  <c r="G99" i="15"/>
  <c r="I99" i="15"/>
  <c r="K99" i="15"/>
  <c r="M99" i="15"/>
  <c r="O99" i="15"/>
  <c r="Q99" i="15"/>
  <c r="V99" i="15"/>
  <c r="G106" i="15"/>
  <c r="I106" i="15"/>
  <c r="K106" i="15"/>
  <c r="M106" i="15"/>
  <c r="O106" i="15"/>
  <c r="Q106" i="15"/>
  <c r="V106" i="15"/>
  <c r="G109" i="15"/>
  <c r="I109" i="15"/>
  <c r="K109" i="15"/>
  <c r="M109" i="15"/>
  <c r="O109" i="15"/>
  <c r="Q109" i="15"/>
  <c r="V109" i="15"/>
  <c r="G116" i="15"/>
  <c r="M116" i="15" s="1"/>
  <c r="I116" i="15"/>
  <c r="K116" i="15"/>
  <c r="O116" i="15"/>
  <c r="Q116" i="15"/>
  <c r="V116" i="15"/>
  <c r="G118" i="15"/>
  <c r="I118" i="15"/>
  <c r="K118" i="15"/>
  <c r="M118" i="15"/>
  <c r="O118" i="15"/>
  <c r="Q118" i="15"/>
  <c r="V118" i="15"/>
  <c r="G120" i="15"/>
  <c r="I120" i="15"/>
  <c r="K120" i="15"/>
  <c r="M120" i="15"/>
  <c r="O120" i="15"/>
  <c r="Q120" i="15"/>
  <c r="V120" i="15"/>
  <c r="G122" i="15"/>
  <c r="M122" i="15" s="1"/>
  <c r="I122" i="15"/>
  <c r="K122" i="15"/>
  <c r="O122" i="15"/>
  <c r="Q122" i="15"/>
  <c r="V122" i="15"/>
  <c r="G126" i="15"/>
  <c r="G125" i="15" s="1"/>
  <c r="I126" i="15"/>
  <c r="I125" i="15" s="1"/>
  <c r="K126" i="15"/>
  <c r="O126" i="15"/>
  <c r="O125" i="15" s="1"/>
  <c r="Q126" i="15"/>
  <c r="Q125" i="15" s="1"/>
  <c r="V126" i="15"/>
  <c r="G127" i="15"/>
  <c r="M127" i="15" s="1"/>
  <c r="I127" i="15"/>
  <c r="K127" i="15"/>
  <c r="O127" i="15"/>
  <c r="Q127" i="15"/>
  <c r="V127" i="15"/>
  <c r="G130" i="15"/>
  <c r="I130" i="15"/>
  <c r="I129" i="15" s="1"/>
  <c r="K130" i="15"/>
  <c r="K129" i="15" s="1"/>
  <c r="O130" i="15"/>
  <c r="O129" i="15" s="1"/>
  <c r="Q130" i="15"/>
  <c r="Q129" i="15" s="1"/>
  <c r="V130" i="15"/>
  <c r="V129" i="15" s="1"/>
  <c r="G135" i="15"/>
  <c r="I135" i="15"/>
  <c r="K135" i="15"/>
  <c r="M135" i="15"/>
  <c r="O135" i="15"/>
  <c r="Q135" i="15"/>
  <c r="V135" i="15"/>
  <c r="G138" i="15"/>
  <c r="I138" i="15"/>
  <c r="K138" i="15"/>
  <c r="M138" i="15"/>
  <c r="O138" i="15"/>
  <c r="Q138" i="15"/>
  <c r="V138" i="15"/>
  <c r="G141" i="15"/>
  <c r="M141" i="15" s="1"/>
  <c r="I141" i="15"/>
  <c r="K141" i="15"/>
  <c r="O141" i="15"/>
  <c r="Q141" i="15"/>
  <c r="V141" i="15"/>
  <c r="G142" i="15"/>
  <c r="I142" i="15"/>
  <c r="K142" i="15"/>
  <c r="M142" i="15"/>
  <c r="O142" i="15"/>
  <c r="Q142" i="15"/>
  <c r="V142" i="15"/>
  <c r="G143" i="15"/>
  <c r="I143" i="15"/>
  <c r="K143" i="15"/>
  <c r="M143" i="15"/>
  <c r="O143" i="15"/>
  <c r="Q143" i="15"/>
  <c r="V143" i="15"/>
  <c r="G144" i="15"/>
  <c r="M144" i="15" s="1"/>
  <c r="I144" i="15"/>
  <c r="K144" i="15"/>
  <c r="O144" i="15"/>
  <c r="Q144" i="15"/>
  <c r="V144" i="15"/>
  <c r="G148" i="15"/>
  <c r="M148" i="15" s="1"/>
  <c r="I148" i="15"/>
  <c r="K148" i="15"/>
  <c r="O148" i="15"/>
  <c r="Q148" i="15"/>
  <c r="V148" i="15"/>
  <c r="G150" i="15"/>
  <c r="M150" i="15" s="1"/>
  <c r="I150" i="15"/>
  <c r="K150" i="15"/>
  <c r="O150" i="15"/>
  <c r="Q150" i="15"/>
  <c r="V150" i="15"/>
  <c r="G154" i="15"/>
  <c r="I154" i="15"/>
  <c r="K154" i="15"/>
  <c r="M154" i="15"/>
  <c r="O154" i="15"/>
  <c r="Q154" i="15"/>
  <c r="V154" i="15"/>
  <c r="G157" i="15"/>
  <c r="I157" i="15"/>
  <c r="K157" i="15"/>
  <c r="M157" i="15"/>
  <c r="O157" i="15"/>
  <c r="Q157" i="15"/>
  <c r="V157" i="15"/>
  <c r="G160" i="15"/>
  <c r="M160" i="15" s="1"/>
  <c r="I160" i="15"/>
  <c r="K160" i="15"/>
  <c r="O160" i="15"/>
  <c r="Q160" i="15"/>
  <c r="V160" i="15"/>
  <c r="G163" i="15"/>
  <c r="I163" i="15"/>
  <c r="K163" i="15"/>
  <c r="M163" i="15"/>
  <c r="O163" i="15"/>
  <c r="Q163" i="15"/>
  <c r="V163" i="15"/>
  <c r="G164" i="15"/>
  <c r="I164" i="15"/>
  <c r="K164" i="15"/>
  <c r="M164" i="15"/>
  <c r="O164" i="15"/>
  <c r="Q164" i="15"/>
  <c r="V164" i="15"/>
  <c r="G165" i="15"/>
  <c r="M165" i="15" s="1"/>
  <c r="I165" i="15"/>
  <c r="K165" i="15"/>
  <c r="O165" i="15"/>
  <c r="Q165" i="15"/>
  <c r="V165" i="15"/>
  <c r="G167" i="15"/>
  <c r="M167" i="15" s="1"/>
  <c r="I167" i="15"/>
  <c r="K167" i="15"/>
  <c r="O167" i="15"/>
  <c r="Q167" i="15"/>
  <c r="V167" i="15"/>
  <c r="G169" i="15"/>
  <c r="M169" i="15" s="1"/>
  <c r="I169" i="15"/>
  <c r="K169" i="15"/>
  <c r="O169" i="15"/>
  <c r="Q169" i="15"/>
  <c r="V169" i="15"/>
  <c r="G171" i="15"/>
  <c r="I171" i="15"/>
  <c r="K171" i="15"/>
  <c r="M171" i="15"/>
  <c r="O171" i="15"/>
  <c r="Q171" i="15"/>
  <c r="V171" i="15"/>
  <c r="G173" i="15"/>
  <c r="I173" i="15"/>
  <c r="K173" i="15"/>
  <c r="M173" i="15"/>
  <c r="O173" i="15"/>
  <c r="Q173" i="15"/>
  <c r="V173" i="15"/>
  <c r="G175" i="15"/>
  <c r="M175" i="15" s="1"/>
  <c r="I175" i="15"/>
  <c r="K175" i="15"/>
  <c r="O175" i="15"/>
  <c r="Q175" i="15"/>
  <c r="V175" i="15"/>
  <c r="G177" i="15"/>
  <c r="I177" i="15"/>
  <c r="K177" i="15"/>
  <c r="M177" i="15"/>
  <c r="O177" i="15"/>
  <c r="Q177" i="15"/>
  <c r="V177" i="15"/>
  <c r="G179" i="15"/>
  <c r="I179" i="15"/>
  <c r="K179" i="15"/>
  <c r="M179" i="15"/>
  <c r="O179" i="15"/>
  <c r="Q179" i="15"/>
  <c r="V179" i="15"/>
  <c r="G181" i="15"/>
  <c r="M181" i="15" s="1"/>
  <c r="I181" i="15"/>
  <c r="K181" i="15"/>
  <c r="O181" i="15"/>
  <c r="Q181" i="15"/>
  <c r="V181" i="15"/>
  <c r="G183" i="15"/>
  <c r="M183" i="15" s="1"/>
  <c r="I183" i="15"/>
  <c r="K183" i="15"/>
  <c r="O183" i="15"/>
  <c r="Q183" i="15"/>
  <c r="V183" i="15"/>
  <c r="G186" i="15"/>
  <c r="I186" i="15"/>
  <c r="K186" i="15"/>
  <c r="M186" i="15"/>
  <c r="O186" i="15"/>
  <c r="Q186" i="15"/>
  <c r="V186" i="15"/>
  <c r="G190" i="15"/>
  <c r="M190" i="15" s="1"/>
  <c r="I190" i="15"/>
  <c r="K190" i="15"/>
  <c r="O190" i="15"/>
  <c r="O182" i="15" s="1"/>
  <c r="Q190" i="15"/>
  <c r="V190" i="15"/>
  <c r="G195" i="15"/>
  <c r="M195" i="15" s="1"/>
  <c r="I195" i="15"/>
  <c r="K195" i="15"/>
  <c r="O195" i="15"/>
  <c r="Q195" i="15"/>
  <c r="V195" i="15"/>
  <c r="I199" i="15"/>
  <c r="Q199" i="15"/>
  <c r="V199" i="15"/>
  <c r="G200" i="15"/>
  <c r="G199" i="15" s="1"/>
  <c r="I200" i="15"/>
  <c r="K200" i="15"/>
  <c r="K199" i="15" s="1"/>
  <c r="O200" i="15"/>
  <c r="O199" i="15" s="1"/>
  <c r="Q200" i="15"/>
  <c r="V200" i="15"/>
  <c r="G206" i="15"/>
  <c r="V206" i="15"/>
  <c r="G207" i="15"/>
  <c r="M207" i="15" s="1"/>
  <c r="M206" i="15" s="1"/>
  <c r="I207" i="15"/>
  <c r="I206" i="15" s="1"/>
  <c r="K207" i="15"/>
  <c r="K206" i="15" s="1"/>
  <c r="O207" i="15"/>
  <c r="O206" i="15" s="1"/>
  <c r="Q207" i="15"/>
  <c r="Q206" i="15" s="1"/>
  <c r="V207" i="15"/>
  <c r="AE212" i="15"/>
  <c r="AF212" i="15"/>
  <c r="BA54" i="14"/>
  <c r="BA29" i="14"/>
  <c r="BA10" i="14"/>
  <c r="G9" i="14"/>
  <c r="I9" i="14"/>
  <c r="K9" i="14"/>
  <c r="O9" i="14"/>
  <c r="Q9" i="14"/>
  <c r="V9" i="14"/>
  <c r="G14" i="14"/>
  <c r="M14" i="14" s="1"/>
  <c r="I14" i="14"/>
  <c r="K14" i="14"/>
  <c r="O14" i="14"/>
  <c r="Q14" i="14"/>
  <c r="V14" i="14"/>
  <c r="G18" i="14"/>
  <c r="I18" i="14"/>
  <c r="K18" i="14"/>
  <c r="M18" i="14"/>
  <c r="O18" i="14"/>
  <c r="Q18" i="14"/>
  <c r="V18" i="14"/>
  <c r="G20" i="14"/>
  <c r="M20" i="14" s="1"/>
  <c r="I20" i="14"/>
  <c r="K20" i="14"/>
  <c r="O20" i="14"/>
  <c r="Q20" i="14"/>
  <c r="V20" i="14"/>
  <c r="G28" i="14"/>
  <c r="M28" i="14" s="1"/>
  <c r="I28" i="14"/>
  <c r="K28" i="14"/>
  <c r="O28" i="14"/>
  <c r="Q28" i="14"/>
  <c r="V28" i="14"/>
  <c r="G32" i="14"/>
  <c r="M32" i="14" s="1"/>
  <c r="I32" i="14"/>
  <c r="K32" i="14"/>
  <c r="O32" i="14"/>
  <c r="Q32" i="14"/>
  <c r="V32" i="14"/>
  <c r="G38" i="14"/>
  <c r="I38" i="14"/>
  <c r="K38" i="14"/>
  <c r="M38" i="14"/>
  <c r="O38" i="14"/>
  <c r="Q38" i="14"/>
  <c r="V38" i="14"/>
  <c r="G41" i="14"/>
  <c r="I41" i="14"/>
  <c r="K41" i="14"/>
  <c r="O41" i="14"/>
  <c r="Q41" i="14"/>
  <c r="V41" i="14"/>
  <c r="G45" i="14"/>
  <c r="M45" i="14" s="1"/>
  <c r="I45" i="14"/>
  <c r="K45" i="14"/>
  <c r="O45" i="14"/>
  <c r="Q45" i="14"/>
  <c r="V45" i="14"/>
  <c r="G48" i="14"/>
  <c r="I48" i="14"/>
  <c r="K48" i="14"/>
  <c r="M48" i="14"/>
  <c r="O48" i="14"/>
  <c r="Q48" i="14"/>
  <c r="V48" i="14"/>
  <c r="G50" i="14"/>
  <c r="I50" i="14"/>
  <c r="K50" i="14"/>
  <c r="M50" i="14"/>
  <c r="O50" i="14"/>
  <c r="Q50" i="14"/>
  <c r="V50" i="14"/>
  <c r="G53" i="14"/>
  <c r="M53" i="14" s="1"/>
  <c r="I53" i="14"/>
  <c r="K53" i="14"/>
  <c r="O53" i="14"/>
  <c r="Q53" i="14"/>
  <c r="V53" i="14"/>
  <c r="G57" i="14"/>
  <c r="M57" i="14" s="1"/>
  <c r="I57" i="14"/>
  <c r="K57" i="14"/>
  <c r="O57" i="14"/>
  <c r="Q57" i="14"/>
  <c r="V57" i="14"/>
  <c r="G60" i="14"/>
  <c r="M60" i="14" s="1"/>
  <c r="I60" i="14"/>
  <c r="K60" i="14"/>
  <c r="O60" i="14"/>
  <c r="Q60" i="14"/>
  <c r="V60" i="14"/>
  <c r="G64" i="14"/>
  <c r="I64" i="14"/>
  <c r="K64" i="14"/>
  <c r="M64" i="14"/>
  <c r="O64" i="14"/>
  <c r="Q64" i="14"/>
  <c r="V64" i="14"/>
  <c r="G67" i="14"/>
  <c r="M67" i="14" s="1"/>
  <c r="I67" i="14"/>
  <c r="K67" i="14"/>
  <c r="O67" i="14"/>
  <c r="Q67" i="14"/>
  <c r="V67" i="14"/>
  <c r="G71" i="14"/>
  <c r="M71" i="14" s="1"/>
  <c r="I71" i="14"/>
  <c r="K71" i="14"/>
  <c r="O71" i="14"/>
  <c r="Q71" i="14"/>
  <c r="V71" i="14"/>
  <c r="G75" i="14"/>
  <c r="I75" i="14"/>
  <c r="K75" i="14"/>
  <c r="M75" i="14"/>
  <c r="O75" i="14"/>
  <c r="Q75" i="14"/>
  <c r="V75" i="14"/>
  <c r="G80" i="14"/>
  <c r="M80" i="14" s="1"/>
  <c r="I80" i="14"/>
  <c r="K80" i="14"/>
  <c r="O80" i="14"/>
  <c r="Q80" i="14"/>
  <c r="Q79" i="14" s="1"/>
  <c r="V80" i="14"/>
  <c r="G83" i="14"/>
  <c r="M83" i="14" s="1"/>
  <c r="I83" i="14"/>
  <c r="K83" i="14"/>
  <c r="K79" i="14" s="1"/>
  <c r="O83" i="14"/>
  <c r="Q83" i="14"/>
  <c r="V83" i="14"/>
  <c r="G87" i="14"/>
  <c r="M87" i="14" s="1"/>
  <c r="I87" i="14"/>
  <c r="K87" i="14"/>
  <c r="O87" i="14"/>
  <c r="Q87" i="14"/>
  <c r="V87" i="14"/>
  <c r="G89" i="14"/>
  <c r="M89" i="14" s="1"/>
  <c r="I89" i="14"/>
  <c r="K89" i="14"/>
  <c r="O89" i="14"/>
  <c r="Q89" i="14"/>
  <c r="V89" i="14"/>
  <c r="G97" i="14"/>
  <c r="M97" i="14" s="1"/>
  <c r="I97" i="14"/>
  <c r="K97" i="14"/>
  <c r="O97" i="14"/>
  <c r="Q97" i="14"/>
  <c r="V97" i="14"/>
  <c r="G103" i="14"/>
  <c r="I103" i="14"/>
  <c r="G104" i="14"/>
  <c r="I104" i="14"/>
  <c r="K104" i="14"/>
  <c r="K103" i="14" s="1"/>
  <c r="M104" i="14"/>
  <c r="M103" i="14" s="1"/>
  <c r="O104" i="14"/>
  <c r="O103" i="14" s="1"/>
  <c r="Q104" i="14"/>
  <c r="Q103" i="14" s="1"/>
  <c r="V104" i="14"/>
  <c r="V103" i="14" s="1"/>
  <c r="AE109" i="14"/>
  <c r="F45" i="1" s="1"/>
  <c r="BA222" i="13"/>
  <c r="BA220" i="13"/>
  <c r="BA217" i="13"/>
  <c r="BA162" i="13"/>
  <c r="BA145" i="13"/>
  <c r="BA125" i="13"/>
  <c r="BA93" i="13"/>
  <c r="BA80" i="13"/>
  <c r="BA70" i="13"/>
  <c r="BA55" i="13"/>
  <c r="BA51" i="13"/>
  <c r="BA41" i="13"/>
  <c r="BA34" i="13"/>
  <c r="BA29" i="13"/>
  <c r="BA24" i="13"/>
  <c r="BA20" i="13"/>
  <c r="BA15" i="13"/>
  <c r="BA10" i="13"/>
  <c r="G9" i="13"/>
  <c r="I9" i="13"/>
  <c r="K9" i="13"/>
  <c r="O9" i="13"/>
  <c r="Q9" i="13"/>
  <c r="V9" i="13"/>
  <c r="G12" i="13"/>
  <c r="M12" i="13" s="1"/>
  <c r="I12" i="13"/>
  <c r="K12" i="13"/>
  <c r="O12" i="13"/>
  <c r="Q12" i="13"/>
  <c r="V12" i="13"/>
  <c r="G14" i="13"/>
  <c r="I14" i="13"/>
  <c r="K14" i="13"/>
  <c r="M14" i="13"/>
  <c r="O14" i="13"/>
  <c r="Q14" i="13"/>
  <c r="V14" i="13"/>
  <c r="G19" i="13"/>
  <c r="M19" i="13" s="1"/>
  <c r="I19" i="13"/>
  <c r="K19" i="13"/>
  <c r="O19" i="13"/>
  <c r="Q19" i="13"/>
  <c r="V19" i="13"/>
  <c r="G23" i="13"/>
  <c r="M23" i="13" s="1"/>
  <c r="I23" i="13"/>
  <c r="K23" i="13"/>
  <c r="O23" i="13"/>
  <c r="Q23" i="13"/>
  <c r="V23" i="13"/>
  <c r="G28" i="13"/>
  <c r="M28" i="13" s="1"/>
  <c r="I28" i="13"/>
  <c r="K28" i="13"/>
  <c r="O28" i="13"/>
  <c r="Q28" i="13"/>
  <c r="V28" i="13"/>
  <c r="G33" i="13"/>
  <c r="I33" i="13"/>
  <c r="K33" i="13"/>
  <c r="M33" i="13"/>
  <c r="O33" i="13"/>
  <c r="Q33" i="13"/>
  <c r="V33" i="13"/>
  <c r="G40" i="13"/>
  <c r="I40" i="13"/>
  <c r="K40" i="13"/>
  <c r="O40" i="13"/>
  <c r="Q40" i="13"/>
  <c r="V40" i="13"/>
  <c r="G50" i="13"/>
  <c r="M50" i="13" s="1"/>
  <c r="I50" i="13"/>
  <c r="K50" i="13"/>
  <c r="O50" i="13"/>
  <c r="Q50" i="13"/>
  <c r="V50" i="13"/>
  <c r="G54" i="13"/>
  <c r="I54" i="13"/>
  <c r="K54" i="13"/>
  <c r="M54" i="13"/>
  <c r="O54" i="13"/>
  <c r="Q54" i="13"/>
  <c r="V54" i="13"/>
  <c r="G69" i="13"/>
  <c r="I69" i="13"/>
  <c r="K69" i="13"/>
  <c r="M69" i="13"/>
  <c r="O69" i="13"/>
  <c r="Q69" i="13"/>
  <c r="V69" i="13"/>
  <c r="G73" i="13"/>
  <c r="M73" i="13" s="1"/>
  <c r="I73" i="13"/>
  <c r="K73" i="13"/>
  <c r="O73" i="13"/>
  <c r="Q73" i="13"/>
  <c r="V73" i="13"/>
  <c r="G76" i="13"/>
  <c r="M76" i="13" s="1"/>
  <c r="I76" i="13"/>
  <c r="K76" i="13"/>
  <c r="O76" i="13"/>
  <c r="Q76" i="13"/>
  <c r="V76" i="13"/>
  <c r="G79" i="13"/>
  <c r="M79" i="13" s="1"/>
  <c r="I79" i="13"/>
  <c r="K79" i="13"/>
  <c r="O79" i="13"/>
  <c r="Q79" i="13"/>
  <c r="V79" i="13"/>
  <c r="G83" i="13"/>
  <c r="I83" i="13"/>
  <c r="K83" i="13"/>
  <c r="M83" i="13"/>
  <c r="O83" i="13"/>
  <c r="Q83" i="13"/>
  <c r="V83" i="13"/>
  <c r="G92" i="13"/>
  <c r="M92" i="13" s="1"/>
  <c r="I92" i="13"/>
  <c r="K92" i="13"/>
  <c r="O92" i="13"/>
  <c r="Q92" i="13"/>
  <c r="V92" i="13"/>
  <c r="G96" i="13"/>
  <c r="M96" i="13" s="1"/>
  <c r="I96" i="13"/>
  <c r="K96" i="13"/>
  <c r="O96" i="13"/>
  <c r="Q96" i="13"/>
  <c r="V96" i="13"/>
  <c r="G99" i="13"/>
  <c r="I99" i="13"/>
  <c r="K99" i="13"/>
  <c r="M99" i="13"/>
  <c r="O99" i="13"/>
  <c r="Q99" i="13"/>
  <c r="V99" i="13"/>
  <c r="G102" i="13"/>
  <c r="M102" i="13" s="1"/>
  <c r="I102" i="13"/>
  <c r="K102" i="13"/>
  <c r="O102" i="13"/>
  <c r="Q102" i="13"/>
  <c r="V102" i="13"/>
  <c r="G124" i="13"/>
  <c r="M124" i="13" s="1"/>
  <c r="I124" i="13"/>
  <c r="K124" i="13"/>
  <c r="O124" i="13"/>
  <c r="Q124" i="13"/>
  <c r="V124" i="13"/>
  <c r="G128" i="13"/>
  <c r="M128" i="13" s="1"/>
  <c r="I128" i="13"/>
  <c r="K128" i="13"/>
  <c r="O128" i="13"/>
  <c r="Q128" i="13"/>
  <c r="V128" i="13"/>
  <c r="G137" i="13"/>
  <c r="M137" i="13" s="1"/>
  <c r="I137" i="13"/>
  <c r="K137" i="13"/>
  <c r="O137" i="13"/>
  <c r="Q137" i="13"/>
  <c r="V137" i="13"/>
  <c r="G144" i="13"/>
  <c r="I144" i="13"/>
  <c r="K144" i="13"/>
  <c r="M144" i="13"/>
  <c r="O144" i="13"/>
  <c r="Q144" i="13"/>
  <c r="V144" i="13"/>
  <c r="G153" i="13"/>
  <c r="M153" i="13" s="1"/>
  <c r="I153" i="13"/>
  <c r="K153" i="13"/>
  <c r="O153" i="13"/>
  <c r="Q153" i="13"/>
  <c r="V153" i="13"/>
  <c r="G155" i="13"/>
  <c r="M155" i="13" s="1"/>
  <c r="I155" i="13"/>
  <c r="K155" i="13"/>
  <c r="O155" i="13"/>
  <c r="Q155" i="13"/>
  <c r="V155" i="13"/>
  <c r="G157" i="13"/>
  <c r="M157" i="13" s="1"/>
  <c r="I157" i="13"/>
  <c r="K157" i="13"/>
  <c r="O157" i="13"/>
  <c r="Q157" i="13"/>
  <c r="V157" i="13"/>
  <c r="G159" i="13"/>
  <c r="M159" i="13" s="1"/>
  <c r="I159" i="13"/>
  <c r="K159" i="13"/>
  <c r="O159" i="13"/>
  <c r="Q159" i="13"/>
  <c r="V159" i="13"/>
  <c r="G161" i="13"/>
  <c r="M161" i="13" s="1"/>
  <c r="I161" i="13"/>
  <c r="K161" i="13"/>
  <c r="O161" i="13"/>
  <c r="Q161" i="13"/>
  <c r="V161" i="13"/>
  <c r="G165" i="13"/>
  <c r="I165" i="13"/>
  <c r="K165" i="13"/>
  <c r="M165" i="13"/>
  <c r="O165" i="13"/>
  <c r="Q165" i="13"/>
  <c r="V165" i="13"/>
  <c r="G168" i="13"/>
  <c r="M168" i="13" s="1"/>
  <c r="I168" i="13"/>
  <c r="K168" i="13"/>
  <c r="O168" i="13"/>
  <c r="Q168" i="13"/>
  <c r="V168" i="13"/>
  <c r="G170" i="13"/>
  <c r="I170" i="13"/>
  <c r="K170" i="13"/>
  <c r="O170" i="13"/>
  <c r="Q170" i="13"/>
  <c r="V170" i="13"/>
  <c r="G172" i="13"/>
  <c r="M172" i="13" s="1"/>
  <c r="I172" i="13"/>
  <c r="K172" i="13"/>
  <c r="O172" i="13"/>
  <c r="Q172" i="13"/>
  <c r="V172" i="13"/>
  <c r="G174" i="13"/>
  <c r="M174" i="13" s="1"/>
  <c r="I174" i="13"/>
  <c r="K174" i="13"/>
  <c r="O174" i="13"/>
  <c r="Q174" i="13"/>
  <c r="Q164" i="13" s="1"/>
  <c r="V174" i="13"/>
  <c r="G177" i="13"/>
  <c r="M177" i="13" s="1"/>
  <c r="I177" i="13"/>
  <c r="K177" i="13"/>
  <c r="O177" i="13"/>
  <c r="Q177" i="13"/>
  <c r="V177" i="13"/>
  <c r="G180" i="13"/>
  <c r="M180" i="13" s="1"/>
  <c r="I180" i="13"/>
  <c r="K180" i="13"/>
  <c r="O180" i="13"/>
  <c r="Q180" i="13"/>
  <c r="V180" i="13"/>
  <c r="G182" i="13"/>
  <c r="M182" i="13" s="1"/>
  <c r="I182" i="13"/>
  <c r="K182" i="13"/>
  <c r="O182" i="13"/>
  <c r="Q182" i="13"/>
  <c r="V182" i="13"/>
  <c r="V176" i="13" s="1"/>
  <c r="G185" i="13"/>
  <c r="I185" i="13"/>
  <c r="K185" i="13"/>
  <c r="O185" i="13"/>
  <c r="Q185" i="13"/>
  <c r="V185" i="13"/>
  <c r="G188" i="13"/>
  <c r="M188" i="13" s="1"/>
  <c r="I188" i="13"/>
  <c r="K188" i="13"/>
  <c r="O188" i="13"/>
  <c r="Q188" i="13"/>
  <c r="V188" i="13"/>
  <c r="V184" i="13" s="1"/>
  <c r="G192" i="13"/>
  <c r="I192" i="13"/>
  <c r="K192" i="13"/>
  <c r="K184" i="13" s="1"/>
  <c r="M192" i="13"/>
  <c r="O192" i="13"/>
  <c r="Q192" i="13"/>
  <c r="V192" i="13"/>
  <c r="G197" i="13"/>
  <c r="M197" i="13" s="1"/>
  <c r="I197" i="13"/>
  <c r="K197" i="13"/>
  <c r="O197" i="13"/>
  <c r="Q197" i="13"/>
  <c r="V197" i="13"/>
  <c r="G203" i="13"/>
  <c r="M203" i="13" s="1"/>
  <c r="I203" i="13"/>
  <c r="K203" i="13"/>
  <c r="O203" i="13"/>
  <c r="Q203" i="13"/>
  <c r="V203" i="13"/>
  <c r="G206" i="13"/>
  <c r="M206" i="13" s="1"/>
  <c r="I206" i="13"/>
  <c r="K206" i="13"/>
  <c r="O206" i="13"/>
  <c r="Q206" i="13"/>
  <c r="V206" i="13"/>
  <c r="G211" i="13"/>
  <c r="I211" i="13"/>
  <c r="K211" i="13"/>
  <c r="M211" i="13"/>
  <c r="O211" i="13"/>
  <c r="Q211" i="13"/>
  <c r="V211" i="13"/>
  <c r="G213" i="13"/>
  <c r="M213" i="13" s="1"/>
  <c r="I213" i="13"/>
  <c r="K213" i="13"/>
  <c r="O213" i="13"/>
  <c r="Q213" i="13"/>
  <c r="V213" i="13"/>
  <c r="G216" i="13"/>
  <c r="M216" i="13" s="1"/>
  <c r="I216" i="13"/>
  <c r="K216" i="13"/>
  <c r="O216" i="13"/>
  <c r="Q216" i="13"/>
  <c r="V216" i="13"/>
  <c r="G219" i="13"/>
  <c r="M219" i="13" s="1"/>
  <c r="I219" i="13"/>
  <c r="K219" i="13"/>
  <c r="O219" i="13"/>
  <c r="Q219" i="13"/>
  <c r="V219" i="13"/>
  <c r="G221" i="13"/>
  <c r="I221" i="13"/>
  <c r="K221" i="13"/>
  <c r="M221" i="13"/>
  <c r="O221" i="13"/>
  <c r="Q221" i="13"/>
  <c r="V221" i="13"/>
  <c r="G224" i="13"/>
  <c r="M224" i="13" s="1"/>
  <c r="I224" i="13"/>
  <c r="K224" i="13"/>
  <c r="O224" i="13"/>
  <c r="Q224" i="13"/>
  <c r="V224" i="13"/>
  <c r="G228" i="13"/>
  <c r="M228" i="13" s="1"/>
  <c r="I228" i="13"/>
  <c r="K228" i="13"/>
  <c r="O228" i="13"/>
  <c r="Q228" i="13"/>
  <c r="V228" i="13"/>
  <c r="G232" i="13"/>
  <c r="I232" i="13"/>
  <c r="K232" i="13"/>
  <c r="M232" i="13"/>
  <c r="O232" i="13"/>
  <c r="Q232" i="13"/>
  <c r="V232" i="13"/>
  <c r="G234" i="13"/>
  <c r="I234" i="13"/>
  <c r="K234" i="13"/>
  <c r="M234" i="13"/>
  <c r="O234" i="13"/>
  <c r="Q234" i="13"/>
  <c r="V234" i="13"/>
  <c r="G236" i="13"/>
  <c r="M236" i="13" s="1"/>
  <c r="I236" i="13"/>
  <c r="K236" i="13"/>
  <c r="O236" i="13"/>
  <c r="Q236" i="13"/>
  <c r="V236" i="13"/>
  <c r="G238" i="13"/>
  <c r="M238" i="13" s="1"/>
  <c r="I238" i="13"/>
  <c r="K238" i="13"/>
  <c r="O238" i="13"/>
  <c r="Q238" i="13"/>
  <c r="V238" i="13"/>
  <c r="G240" i="13"/>
  <c r="M240" i="13" s="1"/>
  <c r="I240" i="13"/>
  <c r="K240" i="13"/>
  <c r="O240" i="13"/>
  <c r="Q240" i="13"/>
  <c r="V240" i="13"/>
  <c r="G242" i="13"/>
  <c r="I242" i="13"/>
  <c r="K242" i="13"/>
  <c r="M242" i="13"/>
  <c r="O242" i="13"/>
  <c r="Q242" i="13"/>
  <c r="V242" i="13"/>
  <c r="G244" i="13"/>
  <c r="M244" i="13" s="1"/>
  <c r="I244" i="13"/>
  <c r="K244" i="13"/>
  <c r="O244" i="13"/>
  <c r="Q244" i="13"/>
  <c r="V244" i="13"/>
  <c r="G246" i="13"/>
  <c r="M246" i="13" s="1"/>
  <c r="I246" i="13"/>
  <c r="K246" i="13"/>
  <c r="O246" i="13"/>
  <c r="Q246" i="13"/>
  <c r="V246" i="13"/>
  <c r="G248" i="13"/>
  <c r="I248" i="13"/>
  <c r="K248" i="13"/>
  <c r="M248" i="13"/>
  <c r="O248" i="13"/>
  <c r="Q248" i="13"/>
  <c r="V248" i="13"/>
  <c r="G250" i="13"/>
  <c r="M250" i="13" s="1"/>
  <c r="I250" i="13"/>
  <c r="K250" i="13"/>
  <c r="O250" i="13"/>
  <c r="Q250" i="13"/>
  <c r="V250" i="13"/>
  <c r="G252" i="13"/>
  <c r="M252" i="13" s="1"/>
  <c r="I252" i="13"/>
  <c r="K252" i="13"/>
  <c r="O252" i="13"/>
  <c r="Q252" i="13"/>
  <c r="V252" i="13"/>
  <c r="G254" i="13"/>
  <c r="M254" i="13" s="1"/>
  <c r="I254" i="13"/>
  <c r="K254" i="13"/>
  <c r="O254" i="13"/>
  <c r="Q254" i="13"/>
  <c r="V254" i="13"/>
  <c r="G256" i="13"/>
  <c r="M256" i="13" s="1"/>
  <c r="I256" i="13"/>
  <c r="K256" i="13"/>
  <c r="O256" i="13"/>
  <c r="Q256" i="13"/>
  <c r="V256" i="13"/>
  <c r="G258" i="13"/>
  <c r="I258" i="13"/>
  <c r="K258" i="13"/>
  <c r="M258" i="13"/>
  <c r="O258" i="13"/>
  <c r="Q258" i="13"/>
  <c r="V258" i="13"/>
  <c r="G260" i="13"/>
  <c r="M260" i="13" s="1"/>
  <c r="I260" i="13"/>
  <c r="K260" i="13"/>
  <c r="O260" i="13"/>
  <c r="Q260" i="13"/>
  <c r="V260" i="13"/>
  <c r="G262" i="13"/>
  <c r="M262" i="13" s="1"/>
  <c r="I262" i="13"/>
  <c r="K262" i="13"/>
  <c r="O262" i="13"/>
  <c r="Q262" i="13"/>
  <c r="V262" i="13"/>
  <c r="G264" i="13"/>
  <c r="M264" i="13" s="1"/>
  <c r="I264" i="13"/>
  <c r="K264" i="13"/>
  <c r="O264" i="13"/>
  <c r="Q264" i="13"/>
  <c r="V264" i="13"/>
  <c r="G266" i="13"/>
  <c r="M266" i="13" s="1"/>
  <c r="I266" i="13"/>
  <c r="K266" i="13"/>
  <c r="O266" i="13"/>
  <c r="Q266" i="13"/>
  <c r="V266" i="13"/>
  <c r="G270" i="13"/>
  <c r="M270" i="13" s="1"/>
  <c r="I270" i="13"/>
  <c r="K270" i="13"/>
  <c r="O270" i="13"/>
  <c r="Q270" i="13"/>
  <c r="V270" i="13"/>
  <c r="G277" i="13"/>
  <c r="I277" i="13"/>
  <c r="K277" i="13"/>
  <c r="M277" i="13"/>
  <c r="O277" i="13"/>
  <c r="Q277" i="13"/>
  <c r="V277" i="13"/>
  <c r="G280" i="13"/>
  <c r="M280" i="13" s="1"/>
  <c r="I280" i="13"/>
  <c r="K280" i="13"/>
  <c r="O280" i="13"/>
  <c r="Q280" i="13"/>
  <c r="V280" i="13"/>
  <c r="G283" i="13"/>
  <c r="M283" i="13" s="1"/>
  <c r="I283" i="13"/>
  <c r="K283" i="13"/>
  <c r="O283" i="13"/>
  <c r="Q283" i="13"/>
  <c r="V283" i="13"/>
  <c r="G284" i="13"/>
  <c r="M284" i="13" s="1"/>
  <c r="I284" i="13"/>
  <c r="K284" i="13"/>
  <c r="O284" i="13"/>
  <c r="Q284" i="13"/>
  <c r="V284" i="13"/>
  <c r="G286" i="13"/>
  <c r="M286" i="13" s="1"/>
  <c r="I286" i="13"/>
  <c r="K286" i="13"/>
  <c r="O286" i="13"/>
  <c r="Q286" i="13"/>
  <c r="V286" i="13"/>
  <c r="G290" i="13"/>
  <c r="M290" i="13" s="1"/>
  <c r="I290" i="13"/>
  <c r="K290" i="13"/>
  <c r="O290" i="13"/>
  <c r="Q290" i="13"/>
  <c r="V290" i="13"/>
  <c r="G295" i="13"/>
  <c r="M295" i="13" s="1"/>
  <c r="I295" i="13"/>
  <c r="K295" i="13"/>
  <c r="O295" i="13"/>
  <c r="Q295" i="13"/>
  <c r="V295" i="13"/>
  <c r="I299" i="13"/>
  <c r="Q299" i="13"/>
  <c r="G300" i="13"/>
  <c r="G299" i="13" s="1"/>
  <c r="I300" i="13"/>
  <c r="K300" i="13"/>
  <c r="K299" i="13" s="1"/>
  <c r="M300" i="13"/>
  <c r="M299" i="13" s="1"/>
  <c r="O300" i="13"/>
  <c r="O299" i="13" s="1"/>
  <c r="Q300" i="13"/>
  <c r="V300" i="13"/>
  <c r="V299" i="13" s="1"/>
  <c r="G307" i="13"/>
  <c r="M307" i="13" s="1"/>
  <c r="M306" i="13" s="1"/>
  <c r="I307" i="13"/>
  <c r="I306" i="13" s="1"/>
  <c r="K307" i="13"/>
  <c r="K306" i="13" s="1"/>
  <c r="O307" i="13"/>
  <c r="O306" i="13" s="1"/>
  <c r="Q307" i="13"/>
  <c r="Q306" i="13" s="1"/>
  <c r="V307" i="13"/>
  <c r="V306" i="13" s="1"/>
  <c r="AE313" i="13"/>
  <c r="BA28" i="12"/>
  <c r="BA19" i="12"/>
  <c r="BA15" i="12"/>
  <c r="G9" i="12"/>
  <c r="M9" i="12" s="1"/>
  <c r="M8" i="12" s="1"/>
  <c r="I9" i="12"/>
  <c r="K9" i="12"/>
  <c r="O9" i="12"/>
  <c r="O8" i="12" s="1"/>
  <c r="Q9" i="12"/>
  <c r="Q8" i="12" s="1"/>
  <c r="V9" i="12"/>
  <c r="G12" i="12"/>
  <c r="M12" i="12" s="1"/>
  <c r="I12" i="12"/>
  <c r="K12" i="12"/>
  <c r="O12" i="12"/>
  <c r="Q12" i="12"/>
  <c r="V12" i="12"/>
  <c r="V8" i="12" s="1"/>
  <c r="G16" i="12"/>
  <c r="I74" i="1" s="1"/>
  <c r="G17" i="12"/>
  <c r="M17" i="12" s="1"/>
  <c r="I17" i="12"/>
  <c r="K17" i="12"/>
  <c r="O17" i="12"/>
  <c r="O16" i="12" s="1"/>
  <c r="Q17" i="12"/>
  <c r="V17" i="12"/>
  <c r="G20" i="12"/>
  <c r="M20" i="12" s="1"/>
  <c r="I20" i="12"/>
  <c r="K20" i="12"/>
  <c r="O20" i="12"/>
  <c r="Q20" i="12"/>
  <c r="V20" i="12"/>
  <c r="G22" i="12"/>
  <c r="I22" i="12"/>
  <c r="K22" i="12"/>
  <c r="M22" i="12"/>
  <c r="O22" i="12"/>
  <c r="Q22" i="12"/>
  <c r="V22" i="12"/>
  <c r="G24" i="12"/>
  <c r="I24" i="12"/>
  <c r="K24" i="12"/>
  <c r="M24" i="12"/>
  <c r="O24" i="12"/>
  <c r="Q24" i="12"/>
  <c r="V24" i="12"/>
  <c r="G26" i="12"/>
  <c r="M26" i="12" s="1"/>
  <c r="I26" i="12"/>
  <c r="K26" i="12"/>
  <c r="O26" i="12"/>
  <c r="Q26" i="12"/>
  <c r="V26" i="12"/>
  <c r="AE30" i="12"/>
  <c r="I20" i="1"/>
  <c r="I17" i="1"/>
  <c r="H54" i="1"/>
  <c r="I42" i="1"/>
  <c r="Q16" i="12" l="1"/>
  <c r="V269" i="13"/>
  <c r="G47" i="1"/>
  <c r="I182" i="15"/>
  <c r="Q134" i="15"/>
  <c r="V134" i="15"/>
  <c r="O8" i="15"/>
  <c r="O90" i="16"/>
  <c r="I8" i="16"/>
  <c r="I8" i="17"/>
  <c r="Q102" i="18"/>
  <c r="Q25" i="18"/>
  <c r="O8" i="18"/>
  <c r="AF30" i="12"/>
  <c r="Q196" i="13"/>
  <c r="I176" i="13"/>
  <c r="V164" i="13"/>
  <c r="O79" i="14"/>
  <c r="F46" i="1"/>
  <c r="F47" i="1"/>
  <c r="M200" i="15"/>
  <c r="M199" i="15" s="1"/>
  <c r="Q182" i="15"/>
  <c r="V8" i="15"/>
  <c r="K8" i="15"/>
  <c r="K8" i="16"/>
  <c r="Q8" i="16"/>
  <c r="G8" i="16"/>
  <c r="K180" i="17"/>
  <c r="Q180" i="17"/>
  <c r="AF207" i="17"/>
  <c r="V134" i="17"/>
  <c r="Q134" i="17"/>
  <c r="K8" i="17"/>
  <c r="Q8" i="17"/>
  <c r="O25" i="18"/>
  <c r="G25" i="18"/>
  <c r="V8" i="18"/>
  <c r="F41" i="1"/>
  <c r="F39" i="1"/>
  <c r="F40" i="1"/>
  <c r="V16" i="12"/>
  <c r="I16" i="12"/>
  <c r="K8" i="12"/>
  <c r="G8" i="12"/>
  <c r="O269" i="13"/>
  <c r="G269" i="13"/>
  <c r="I67" i="1" s="1"/>
  <c r="O196" i="13"/>
  <c r="K176" i="13"/>
  <c r="Q176" i="13"/>
  <c r="O164" i="13"/>
  <c r="I164" i="13"/>
  <c r="G8" i="13"/>
  <c r="V8" i="13"/>
  <c r="I8" i="13"/>
  <c r="AF109" i="14"/>
  <c r="G45" i="1" s="1"/>
  <c r="I45" i="1" s="1"/>
  <c r="G27" i="14"/>
  <c r="V8" i="14"/>
  <c r="G182" i="15"/>
  <c r="K134" i="15"/>
  <c r="O134" i="15"/>
  <c r="M126" i="15"/>
  <c r="M125" i="15" s="1"/>
  <c r="I8" i="15"/>
  <c r="G102" i="16"/>
  <c r="I70" i="1" s="1"/>
  <c r="I90" i="16"/>
  <c r="Q24" i="16"/>
  <c r="K24" i="16"/>
  <c r="O8" i="16"/>
  <c r="F50" i="1"/>
  <c r="F49" i="1"/>
  <c r="K102" i="18"/>
  <c r="I269" i="13"/>
  <c r="V182" i="15"/>
  <c r="M130" i="15"/>
  <c r="M129" i="15" s="1"/>
  <c r="G129" i="15"/>
  <c r="M25" i="16"/>
  <c r="G24" i="16"/>
  <c r="O180" i="17"/>
  <c r="M103" i="18"/>
  <c r="G102" i="18"/>
  <c r="K16" i="12"/>
  <c r="K196" i="13"/>
  <c r="G164" i="13"/>
  <c r="I62" i="1" s="1"/>
  <c r="K164" i="13"/>
  <c r="K8" i="13"/>
  <c r="V79" i="14"/>
  <c r="Q27" i="14"/>
  <c r="O8" i="14"/>
  <c r="F44" i="1"/>
  <c r="F43" i="1"/>
  <c r="G306" i="13"/>
  <c r="I72" i="1" s="1"/>
  <c r="I18" i="1" s="1"/>
  <c r="V196" i="13"/>
  <c r="O184" i="13"/>
  <c r="I184" i="13"/>
  <c r="Q8" i="13"/>
  <c r="M9" i="13"/>
  <c r="AF313" i="13"/>
  <c r="I79" i="14"/>
  <c r="O27" i="14"/>
  <c r="K27" i="14"/>
  <c r="I8" i="14"/>
  <c r="K182" i="15"/>
  <c r="I134" i="15"/>
  <c r="G134" i="15"/>
  <c r="K90" i="16"/>
  <c r="Q90" i="16"/>
  <c r="M90" i="16"/>
  <c r="V24" i="16"/>
  <c r="I24" i="16"/>
  <c r="G180" i="17"/>
  <c r="K134" i="17"/>
  <c r="O134" i="17"/>
  <c r="G129" i="17"/>
  <c r="G8" i="17"/>
  <c r="V102" i="18"/>
  <c r="I102" i="18"/>
  <c r="V25" i="18"/>
  <c r="I25" i="18"/>
  <c r="Q8" i="18"/>
  <c r="Q121" i="19"/>
  <c r="G121" i="19"/>
  <c r="I96" i="19"/>
  <c r="I8" i="19"/>
  <c r="F53" i="1"/>
  <c r="M149" i="19"/>
  <c r="M148" i="19" s="1"/>
  <c r="G141" i="19"/>
  <c r="V121" i="19"/>
  <c r="Q117" i="19"/>
  <c r="O96" i="19"/>
  <c r="K8" i="19"/>
  <c r="Q8" i="19"/>
  <c r="G53" i="1"/>
  <c r="M16" i="12"/>
  <c r="I8" i="12"/>
  <c r="Q269" i="13"/>
  <c r="K269" i="13"/>
  <c r="I196" i="13"/>
  <c r="Q184" i="13"/>
  <c r="G184" i="13"/>
  <c r="O176" i="13"/>
  <c r="O8" i="13"/>
  <c r="V27" i="14"/>
  <c r="I27" i="14"/>
  <c r="K8" i="14"/>
  <c r="Q8" i="14"/>
  <c r="G8" i="14"/>
  <c r="G109" i="14" s="1"/>
  <c r="V125" i="15"/>
  <c r="K125" i="15"/>
  <c r="Q8" i="15"/>
  <c r="G8" i="15"/>
  <c r="G212" i="15" s="1"/>
  <c r="V90" i="16"/>
  <c r="O24" i="16"/>
  <c r="V8" i="16"/>
  <c r="I134" i="17"/>
  <c r="V8" i="17"/>
  <c r="O8" i="17"/>
  <c r="O102" i="18"/>
  <c r="K25" i="18"/>
  <c r="I8" i="18"/>
  <c r="K121" i="19"/>
  <c r="V96" i="19"/>
  <c r="Q96" i="19"/>
  <c r="G96" i="19"/>
  <c r="O8" i="19"/>
  <c r="AF120" i="18"/>
  <c r="G51" i="1" s="1"/>
  <c r="I51" i="1" s="1"/>
  <c r="O121" i="19"/>
  <c r="I121" i="19"/>
  <c r="K117" i="19"/>
  <c r="K96" i="19"/>
  <c r="V8" i="19"/>
  <c r="M8" i="19"/>
  <c r="M96" i="19"/>
  <c r="G8" i="19"/>
  <c r="G154" i="19" s="1"/>
  <c r="M118" i="19"/>
  <c r="M117" i="19" s="1"/>
  <c r="M100" i="19"/>
  <c r="M122" i="19"/>
  <c r="M121" i="19" s="1"/>
  <c r="M25" i="18"/>
  <c r="M102" i="18"/>
  <c r="M9" i="18"/>
  <c r="M8" i="18" s="1"/>
  <c r="G8" i="18"/>
  <c r="G120" i="18" s="1"/>
  <c r="G196" i="17"/>
  <c r="M183" i="17"/>
  <c r="M180" i="17" s="1"/>
  <c r="M152" i="17"/>
  <c r="M138" i="17"/>
  <c r="M134" i="17" s="1"/>
  <c r="M13" i="17"/>
  <c r="M8" i="17" s="1"/>
  <c r="M24" i="16"/>
  <c r="G90" i="16"/>
  <c r="M9" i="16"/>
  <c r="M8" i="16" s="1"/>
  <c r="AF108" i="16"/>
  <c r="G48" i="1" s="1"/>
  <c r="I48" i="1" s="1"/>
  <c r="M134" i="15"/>
  <c r="M182" i="15"/>
  <c r="M9" i="15"/>
  <c r="M8" i="15" s="1"/>
  <c r="M79" i="14"/>
  <c r="G79" i="14"/>
  <c r="I68" i="1" s="1"/>
  <c r="M41" i="14"/>
  <c r="M27" i="14" s="1"/>
  <c r="M9" i="14"/>
  <c r="M8" i="14" s="1"/>
  <c r="M196" i="13"/>
  <c r="M269" i="13"/>
  <c r="M176" i="13"/>
  <c r="G196" i="13"/>
  <c r="I66" i="1" s="1"/>
  <c r="G176" i="13"/>
  <c r="I63" i="1" s="1"/>
  <c r="M185" i="13"/>
  <c r="M184" i="13" s="1"/>
  <c r="M170" i="13"/>
  <c r="M164" i="13" s="1"/>
  <c r="M40" i="13"/>
  <c r="M8" i="13" s="1"/>
  <c r="J28" i="1"/>
  <c r="J26" i="1"/>
  <c r="G38" i="1"/>
  <c r="F38" i="1"/>
  <c r="J23" i="1"/>
  <c r="J24" i="1"/>
  <c r="J25" i="1"/>
  <c r="J27" i="1"/>
  <c r="E24" i="1"/>
  <c r="G24" i="1"/>
  <c r="E26" i="1"/>
  <c r="G26" i="1"/>
  <c r="G44" i="1" l="1"/>
  <c r="G43" i="1"/>
  <c r="I43" i="1" s="1"/>
  <c r="I44" i="1"/>
  <c r="I61" i="1"/>
  <c r="G313" i="13"/>
  <c r="I73" i="1"/>
  <c r="I19" i="1" s="1"/>
  <c r="G30" i="12"/>
  <c r="I53" i="1"/>
  <c r="F54" i="1"/>
  <c r="G23" i="1" s="1"/>
  <c r="A27" i="1" s="1"/>
  <c r="G28" i="1" s="1"/>
  <c r="G27" i="1" s="1"/>
  <c r="G29" i="1" s="1"/>
  <c r="I39" i="1"/>
  <c r="I54" i="1" s="1"/>
  <c r="G108" i="16"/>
  <c r="I47" i="1"/>
  <c r="G207" i="17"/>
  <c r="I65" i="1"/>
  <c r="I64" i="1"/>
  <c r="I69" i="1"/>
  <c r="I41" i="1"/>
  <c r="G50" i="1"/>
  <c r="I50" i="1" s="1"/>
  <c r="G49" i="1"/>
  <c r="I49" i="1" s="1"/>
  <c r="G41" i="1"/>
  <c r="G39" i="1"/>
  <c r="G54" i="1" s="1"/>
  <c r="G25" i="1" s="1"/>
  <c r="G40" i="1"/>
  <c r="I40" i="1" s="1"/>
  <c r="G46" i="1"/>
  <c r="I46" i="1" s="1"/>
  <c r="J46" i="1" l="1"/>
  <c r="J41" i="1"/>
  <c r="J52" i="1"/>
  <c r="J51" i="1"/>
  <c r="J42" i="1"/>
  <c r="J47" i="1"/>
  <c r="J48" i="1"/>
  <c r="J43" i="1"/>
  <c r="J49" i="1"/>
  <c r="J53" i="1"/>
  <c r="J44" i="1"/>
  <c r="J50" i="1"/>
  <c r="J45" i="1"/>
  <c r="J39" i="1"/>
  <c r="J54" i="1" s="1"/>
  <c r="J40" i="1"/>
  <c r="A28" i="1"/>
  <c r="I75" i="1"/>
  <c r="I16" i="1"/>
  <c r="I21" i="1" s="1"/>
  <c r="J74" i="1" l="1"/>
  <c r="J71" i="1"/>
  <c r="J61" i="1"/>
  <c r="J64" i="1"/>
  <c r="J70" i="1"/>
  <c r="J69" i="1"/>
  <c r="J65" i="1"/>
  <c r="J68" i="1"/>
  <c r="J67" i="1"/>
  <c r="J73" i="1"/>
  <c r="J62" i="1"/>
  <c r="J72" i="1"/>
  <c r="J63" i="1"/>
  <c r="J66" i="1"/>
  <c r="J7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Heřmanská Iveta</author>
  </authors>
  <commentList>
    <comment ref="S6" authorId="0" shapeId="0" xr:uid="{63C096BD-EB5C-455E-9BB5-7F9C946F4CA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A414C0B-1F6C-4433-9845-52AB9BD16E2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Heřmanská Iveta</author>
  </authors>
  <commentList>
    <comment ref="S6" authorId="0" shapeId="0" xr:uid="{6B9FF0CF-7CCA-4E3D-8890-7EB29A24138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997F938-8026-4B72-ACE9-9F524F864CF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Heřmanská Iveta</author>
  </authors>
  <commentList>
    <comment ref="S6" authorId="0" shapeId="0" xr:uid="{C6350DD3-17B3-4A68-96A0-ECF0A667F91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133674A-74FD-4058-A12F-62E81FB1698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Heřmanská Iveta</author>
  </authors>
  <commentList>
    <comment ref="S6" authorId="0" shapeId="0" xr:uid="{87C47721-9FCD-4B8C-8A2B-17372C323A3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4986683-A788-47EC-BF9B-4CCEDDE726B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Heřmanská Iveta</author>
  </authors>
  <commentList>
    <comment ref="S6" authorId="0" shapeId="0" xr:uid="{9AF27202-6A16-458E-81DB-37235290FA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F7EB59F-8D92-41C6-86ED-A832EA70AC5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Heřmanská Iveta</author>
  </authors>
  <commentList>
    <comment ref="S6" authorId="0" shapeId="0" xr:uid="{28B91A52-9F86-4E4E-B6DD-CF320D4B613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7A9D70C-111F-4464-B50E-2E49AEF5A52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Heřmanská Iveta</author>
  </authors>
  <commentList>
    <comment ref="S6" authorId="0" shapeId="0" xr:uid="{7F987A49-1F55-4E6A-94C2-1FAC1E6EAB2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B02AFAD-2D8D-40BC-BCF2-1CE0F3B399A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Heřmanská Iveta</author>
  </authors>
  <commentList>
    <comment ref="S6" authorId="0" shapeId="0" xr:uid="{025DCFFD-C5DB-46C0-8995-CD121193BBC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E4E6D1F-429B-4D47-B3F8-3ECFF4B1386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<sst xmlns="http://schemas.openxmlformats.org/spreadsheetml/2006/main" count="4666" uniqueCount="1024">
  <si>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</si>
  <si>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</si>
  <si>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</si>
  <si>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</si>
  <si>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</si>
  <si>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</si>
  <si>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</si>
  <si>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</si>
  <si>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</si>
  <si>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</si>
  <si>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</si>
  <si>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</si>
  <si>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</si>
  <si>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</si>
  <si>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</si>
  <si>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</si>
  <si>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</si>
  <si>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</si>
  <si>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</si>
  <si>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</si>
  <si>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</si>
  <si>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</si>
  <si>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</si>
  <si>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</si>
  <si>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</si>
  <si>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</si>
  <si>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</si>
  <si>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</si>
  <si>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</si>
  <si>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</si>
  <si>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</si>
  <si>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</si>
  <si>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</si>
  <si>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</si>
  <si>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</si>
  <si>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</si>
  <si>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</si>
  <si>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</si>
  <si>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</si>
  <si>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</si>
  <si>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</si>
  <si>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</si>
  <si>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</si>
  <si>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5375</t>
  </si>
  <si>
    <t>SEZIMOVO ÚSTÍ - ulice ŠAFAŘÍKOVA - REKONSTRUKCE VODOVODU</t>
  </si>
  <si>
    <t>Vodárenská společnost Táborsko s.r.o.</t>
  </si>
  <si>
    <t>Kosova 2894</t>
  </si>
  <si>
    <t>Tábor-Tábor</t>
  </si>
  <si>
    <t>39002</t>
  </si>
  <si>
    <t>26069539</t>
  </si>
  <si>
    <t>CZ26069539</t>
  </si>
  <si>
    <t>AQUA PROCON s.r.o.</t>
  </si>
  <si>
    <t>Palackého třída 768/12</t>
  </si>
  <si>
    <t>Brno-Královo Pole</t>
  </si>
  <si>
    <t>61200</t>
  </si>
  <si>
    <t>46964371</t>
  </si>
  <si>
    <t>CZ46964371</t>
  </si>
  <si>
    <t>Stavba</t>
  </si>
  <si>
    <t>Ostatní a vedlejší náklady</t>
  </si>
  <si>
    <t>99.1</t>
  </si>
  <si>
    <t>Inženýrský objekt</t>
  </si>
  <si>
    <t>SO-01</t>
  </si>
  <si>
    <t>Vodovodní řady</t>
  </si>
  <si>
    <t>01.1</t>
  </si>
  <si>
    <t>Vodovodní řad 1</t>
  </si>
  <si>
    <t>01.2</t>
  </si>
  <si>
    <t>Opravy místních komunikací po překopech</t>
  </si>
  <si>
    <t>SO-02</t>
  </si>
  <si>
    <t>Vodovodní přípojky</t>
  </si>
  <si>
    <t>02.1</t>
  </si>
  <si>
    <t>02.2</t>
  </si>
  <si>
    <t>SO-03</t>
  </si>
  <si>
    <t>Kanalizační odbočky</t>
  </si>
  <si>
    <t>03.1</t>
  </si>
  <si>
    <t>Kanalizační přípojky</t>
  </si>
  <si>
    <t>03.2</t>
  </si>
  <si>
    <t>SO-04</t>
  </si>
  <si>
    <t>Rušení stávající kanalizace</t>
  </si>
  <si>
    <t>04.1</t>
  </si>
  <si>
    <t>Celkem za stavbu</t>
  </si>
  <si>
    <t>CZK</t>
  </si>
  <si>
    <t>Rekapitulace dílů</t>
  </si>
  <si>
    <t>Typ dílu</t>
  </si>
  <si>
    <t>1</t>
  </si>
  <si>
    <t>Zemní práce</t>
  </si>
  <si>
    <t>21</t>
  </si>
  <si>
    <t>Úprava podloží a základ.spáry</t>
  </si>
  <si>
    <t>4</t>
  </si>
  <si>
    <t>Vodorovné konstrukce</t>
  </si>
  <si>
    <t>45</t>
  </si>
  <si>
    <t>Podkladní a vedlejší konstrukce</t>
  </si>
  <si>
    <t>5</t>
  </si>
  <si>
    <t>Komunikace</t>
  </si>
  <si>
    <t>8</t>
  </si>
  <si>
    <t>Trubní vedení</t>
  </si>
  <si>
    <t>9</t>
  </si>
  <si>
    <t>Ostatní konstrukce, bourání</t>
  </si>
  <si>
    <t>91</t>
  </si>
  <si>
    <t>Doplňující práce na komunikaci</t>
  </si>
  <si>
    <t>96</t>
  </si>
  <si>
    <t>Bourání konstrukcí</t>
  </si>
  <si>
    <t>99</t>
  </si>
  <si>
    <t>Staveništní přesun hmot</t>
  </si>
  <si>
    <t>783</t>
  </si>
  <si>
    <t>Nátěry</t>
  </si>
  <si>
    <t>M46</t>
  </si>
  <si>
    <t>Zemní práce při montážích</t>
  </si>
  <si>
    <t>VN</t>
  </si>
  <si>
    <t>ON</t>
  </si>
  <si>
    <t>Soupis vedlejších a ostatních nákladů</t>
  </si>
  <si>
    <t>#TypZaznamu#</t>
  </si>
  <si>
    <t>STA</t>
  </si>
  <si>
    <t>SO-99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</si>
  <si>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</si>
  <si>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</si>
  <si>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</si>
  <si>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</si>
  <si>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</si>
  <si>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</si>
  <si>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</si>
  <si>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</si>
  <si>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</si>
  <si>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</si>
  <si>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</si>
  <si>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</si>
  <si>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</si>
  <si>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</si>
  <si>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</si>
  <si>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</si>
  <si>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</si>
  <si>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</si>
  <si>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</si>
  <si>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</si>
  <si>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</si>
  <si>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</si>
  <si>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</si>
  <si>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</si>
  <si>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</si>
  <si>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</si>
  <si>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2.1</t>
  </si>
  <si>
    <t>Zařízení staveniště</t>
  </si>
  <si>
    <t>Soubor</t>
  </si>
  <si>
    <t>Vlastní</t>
  </si>
  <si>
    <t>Indiv</t>
  </si>
  <si>
    <t>VRN</t>
  </si>
  <si>
    <t>POL99_8</t>
  </si>
  <si>
    <t>Příloha 4.1</t>
  </si>
  <si>
    <t>POP</t>
  </si>
  <si>
    <t>Veškeré náklady spojené s vybudováním, provozem a odstraněním zařízení staveniště.</t>
  </si>
  <si>
    <t>2.2</t>
  </si>
  <si>
    <t>Vytyčení stavby</t>
  </si>
  <si>
    <t>Vyhotovení protokolu o vytyčení stavby se seznamem souřadnic vytyčených bodů a jejich polohopisnými (S-JTSK) a výškopisnými (Bpv) hodnotami.</t>
  </si>
  <si>
    <t>3.1</t>
  </si>
  <si>
    <t>Dopracování realizační dokumentace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</si>
  <si>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</si>
  <si>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3.2</t>
  </si>
  <si>
    <t>Provizorní zařízení po dobu rekonstrukce vodovodu, odstávky a náhradní zásibování vodou</t>
  </si>
  <si>
    <t>3.3</t>
  </si>
  <si>
    <t>Zajištění archeologického průzkumu</t>
  </si>
  <si>
    <t>3.4</t>
  </si>
  <si>
    <t>Oprava nemovitostí poškozených stavební činností</t>
  </si>
  <si>
    <t>3.5</t>
  </si>
  <si>
    <t>Dokumentace skutečného provedení</t>
  </si>
  <si>
    <t>Náklady na vyhotovení dokumentace skutečného provedení stavby a její předání objednateli v požadované formě a požadovaném počtu.</t>
  </si>
  <si>
    <t>SUM</t>
  </si>
  <si>
    <t>Geodetické zaměření rohů stavby, stabilizace bodů a sestavení laviček.</t>
  </si>
  <si>
    <t>END</t>
  </si>
  <si>
    <t>Položkový soupis prací a dodávek</t>
  </si>
  <si>
    <t>ING</t>
  </si>
  <si>
    <t>111201102R00</t>
  </si>
  <si>
    <t>Odstranění křovin a stromů o průměru do 10 cm při celkové ploše přes 1 000 do 10 000 m2</t>
  </si>
  <si>
    <t>m2</t>
  </si>
  <si>
    <t>800-1</t>
  </si>
  <si>
    <t>RTS 20/ I</t>
  </si>
  <si>
    <t>Práce</t>
  </si>
  <si>
    <t>POL1_</t>
  </si>
  <si>
    <t>s odstraněním kořenů a s případným nutným odklizením křovin a stromů na hromady na vzdálenost do 50 m nebo s naložením na dopravní prostředek, do sklonu terénu 1 : 5,</t>
  </si>
  <si>
    <t>SPI</t>
  </si>
  <si>
    <t>křoviny : 1,20*2,50</t>
  </si>
  <si>
    <t>VV</t>
  </si>
  <si>
    <t>111209111R00</t>
  </si>
  <si>
    <t>Spálení proutí, klestu, pro jakoukoliv dřevinu</t>
  </si>
  <si>
    <t>115101201R00</t>
  </si>
  <si>
    <t>Čerpání vody na dopravní výšku do 10 m_x000D_
 s uvažovaným průměrným přítokem do 500 l/min</t>
  </si>
  <si>
    <t>h</t>
  </si>
  <si>
    <t>na vzdálenost (výšku) od hladiny vody v jímce po výšku roviny proložené osou nejvyššího bodu výtlačného potrubí, odpadní potrubí v délce do 20 m,</t>
  </si>
  <si>
    <t>včetně likvidace čerpaných vod</t>
  </si>
  <si>
    <t>řad 1 v úseku 0,000-0,080km je v záplavovém území Chotovinského potoka ... čerpání 1 týden 12h/denně : 7*12</t>
  </si>
  <si>
    <t>čerpání srážk.vod : 3*7*8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</si>
  <si>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</si>
  <si>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</si>
  <si>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</si>
  <si>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potrubí, včetně sacího a výtlačného potrubí, příp. odpadní žlaby a lešení pod čerpadlo a pod potrubí nebo pod odpadní žlaby,</t>
  </si>
  <si>
    <t>řad 1 v úseku 0,000-0,080km je v záplavovém území Chotovinského potoka ... čerpání 1 týden 12h/denně : 7</t>
  </si>
  <si>
    <t>čerpání srážk.vod : 3*7</t>
  </si>
  <si>
    <t>119001411R00</t>
  </si>
  <si>
    <t>Dočasné zajištění podzemního potrubí nebo vedení betonového potrubí_x000D_
 DN  do 200 mm</t>
  </si>
  <si>
    <t>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</si>
  <si>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</si>
  <si>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plyn 19x : 1,20*19</t>
  </si>
  <si>
    <t>voda 20x : 1,20*20</t>
  </si>
  <si>
    <t>kanal.přípojky 17x : 1,20*17</t>
  </si>
  <si>
    <t>119001421R00</t>
  </si>
  <si>
    <t>Dočasné zajištění podzemního potrubí nebo vedení kabelů do 3 kabelů</t>
  </si>
  <si>
    <t>kabel sděl. 11x : 1,20*11</t>
  </si>
  <si>
    <t>kabel NN 4x : 1,20*4</t>
  </si>
  <si>
    <t>kabel VO 1x : 1,20*1</t>
  </si>
  <si>
    <t>121101102R00</t>
  </si>
  <si>
    <t>Sejmutí ornice s přemístěním na vzdálenost přes 50 do 100 m</t>
  </si>
  <si>
    <t>m3</t>
  </si>
  <si>
    <t>nebo lesní půdy, s vodorovným přemístěním na hromady v místě upotřebení nebo na dočasné či trvalé skládky se složením</t>
  </si>
  <si>
    <t>Začátek provozního součtu</t>
  </si>
  <si>
    <t xml:space="preserve">  tráva : 1,20*10,00*0,10</t>
  </si>
  <si>
    <t xml:space="preserve">  Mezisoučet</t>
  </si>
  <si>
    <t>Konec provozního součtu</t>
  </si>
  <si>
    <t>manip.pruh 6,0m : 6,00*10,00*0,10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</si>
  <si>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</si>
  <si>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</si>
  <si>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</si>
  <si>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plyn 19x : 1,20*1,50*2*(2,07+1,71+1,63+1,51+1,57+1,56+1,72+1,75+1,70+1,65-0,39*10)</t>
  </si>
  <si>
    <t>1,20*1,50*2*(1,59+1,61+1,65+1,67+1,63+1,62+1,68+1,63+1,58-0,39*9)</t>
  </si>
  <si>
    <t>voda 20x : 1,20*1,00*2*(1,65+1,61+1,56+1,45+1,56+1,57+1,70+1,75+1,75+1,66-0,39*10)</t>
  </si>
  <si>
    <t>1,20*1,00*2*(1,59+1,61+1,65+1,67+1,62+1,61+1,61+1,61+1,63+1,66-0,39*10)</t>
  </si>
  <si>
    <t>kanal.přípojky 17x : 1,20*1,00*2*(1,83+1,63+1,61+1,59+1,42+1,57+1,56+1,65+1,73+1,66+1,59+1,59+1,61+1,63+1,72+1,67+1,64-0,39*17)</t>
  </si>
  <si>
    <t>kabel sděl. 11x : 1,20*1,50*2*(1,45+1,63+1,59+1,76*2+1,59*2+1,62*2+1,60+1,62-0,39*10-0,10*1)</t>
  </si>
  <si>
    <t>kabel NN 4x : 1,20*1,00*2*(1,77+1,50+1,65+1,61-0,39*2-0,10*2)</t>
  </si>
  <si>
    <t>kabel VO 1x : 1,20*1,00*2*(1,73-0,39)</t>
  </si>
  <si>
    <t>132101212R00</t>
  </si>
  <si>
    <t xml:space="preserve">Hloubení rýh šířky přes 60 do 200 cm do 1000 m3, v hornině 1-2,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</si>
  <si>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</si>
  <si>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výpočet v pol.hloubení rýh h.3 : </t>
  </si>
  <si>
    <t>geologie vrt 1 ... h.2 cca 40% : 681,03164*0,4</t>
  </si>
  <si>
    <t>132201212R00</t>
  </si>
  <si>
    <t xml:space="preserve">Hloubení rýh šířky přes 60 do 200 cm do 1000 m3, v hornině 3, hloubení strojně </t>
  </si>
  <si>
    <t xml:space="preserve">  řad 1 PE D160 : 1,20*425,37*1,70</t>
  </si>
  <si>
    <t xml:space="preserve">  </t>
  </si>
  <si>
    <t xml:space="preserve">  odpočet stávajících povrchů : </t>
  </si>
  <si>
    <t xml:space="preserve">  MK asfalt : -1,20*397,87*0,39</t>
  </si>
  <si>
    <t xml:space="preserve">  parkoviště : -1,20*15,00*0,39</t>
  </si>
  <si>
    <t xml:space="preserve">  křoviny : -1,20*2,50*0,10</t>
  </si>
  <si>
    <t xml:space="preserve">  tráva : -1,20*10,00*0,10</t>
  </si>
  <si>
    <t xml:space="preserve">  drenáž ... řad 1 v úseku 0,000-0,080km je v záplavovém území Chotovinského potoka : 0,50*0,20*80,00</t>
  </si>
  <si>
    <t>geologie vrt 1 ... h.3 cca 60% : 681,03164*0,6</t>
  </si>
  <si>
    <t>132201219R00</t>
  </si>
  <si>
    <t xml:space="preserve">Hloubení rýh šířky přes 60 do 200 cm příplatek za lepivost, v hornině 3,  </t>
  </si>
  <si>
    <t xml:space="preserve">lepivost odhad 30% : </t>
  </si>
  <si>
    <t>geologie vrt 1 ... h.3 cca 60% : 681,03164*0,6*0,3</t>
  </si>
  <si>
    <t>151101101R00</t>
  </si>
  <si>
    <t>Zřízení pažení a rozepření stěn rýh příložné  pro jakoukoliv mezerovitost, hloubky do 2 m</t>
  </si>
  <si>
    <t>pro podzemní vedení pro všechny šířky rýhy,</t>
  </si>
  <si>
    <t>řad 1 PE D160 : 425,37*1,70*2</t>
  </si>
  <si>
    <t>151101111R00</t>
  </si>
  <si>
    <t>Odstranění pažení a rozepření rýh příložné , hloubky do 2 m</t>
  </si>
  <si>
    <t>pro podzemní vedení s uložením materiálu na vzdálenost do 3 m od kraje výkopu,</t>
  </si>
  <si>
    <t>Odkaz na mn. položky pořadí 12 : 1446,25800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</si>
  <si>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</si>
  <si>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</si>
  <si>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</si>
  <si>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h.1-4 nad 100m3 do 2,5m ... 50% : 681,03164*0,5</t>
  </si>
  <si>
    <t>162401102R00</t>
  </si>
  <si>
    <t>Vodorovné přemístění výkopku z horniny 1 až 4, na vzdálenost přes 1 500  do 2 000 m</t>
  </si>
  <si>
    <t>po suchu, bez naložení výkopku, avšak se složením bez rozhrnutí, zpáteční cesta vozidla.</t>
  </si>
  <si>
    <t xml:space="preserve">  zásyp mimo MK : 15,316</t>
  </si>
  <si>
    <t xml:space="preserve">  potřeba pro zpětný zásyp MK ... zemina je vhodná : 99,0888</t>
  </si>
  <si>
    <t>meziskládka tam a zpět : 114,4048*2</t>
  </si>
  <si>
    <t>potřeba pro zásyp ubour.šachet v rámci SO-04 - chybějící m3 : 11,20-7,82036</t>
  </si>
  <si>
    <t>162701105R00</t>
  </si>
  <si>
    <t>Vodorovné přemístění výkopku z horniny 1 až 4, na vzdálenost přes 9 000  do 10 000 m</t>
  </si>
  <si>
    <t>po suchu, bez ohledu na druh dopravního prostředku, bez naložení výkopku, avšak se složením bez rozhrnutí,</t>
  </si>
  <si>
    <t>výkop celkem : 681,03164</t>
  </si>
  <si>
    <t>meziskládka : -117,78444</t>
  </si>
  <si>
    <t>167101102R00</t>
  </si>
  <si>
    <t>Nakládání, skládání, překládání neulehlého výkopku nakládání výkopku_x000D_
 přes 100 m3, z horniny 1 až 4</t>
  </si>
  <si>
    <t>POL1_1</t>
  </si>
  <si>
    <t>meziskládka tam a zpět : 114,4048</t>
  </si>
  <si>
    <t>171201201R00</t>
  </si>
  <si>
    <t>Uložení sypaniny na dočasnou skládku tak, že na 1 m2 plochy připadá přes 2 m3 výkopku nebo ornice</t>
  </si>
  <si>
    <t>Odkaz na mn. položky pořadí 17 : 117,78444</t>
  </si>
  <si>
    <t>Odkaz na mn. položky pořadí 16 : 563,24720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</si>
  <si>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</si>
  <si>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</si>
  <si>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</si>
  <si>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</si>
  <si>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odpočet D potrubí : -3,14*0,08*0,08*425,37</t>
  </si>
  <si>
    <t>obsypy : -226,256</t>
  </si>
  <si>
    <t>drenáž ... řad 1 v úseku 0,000-0,080km je v záplavovém území Chotovinského potoka : -8,00</t>
  </si>
  <si>
    <t>lože : -76,5666</t>
  </si>
  <si>
    <t>bloky : -0,036</t>
  </si>
  <si>
    <t/>
  </si>
  <si>
    <t xml:space="preserve">  akt.zóna 50cm : </t>
  </si>
  <si>
    <t xml:space="preserve">  MK asfalt : 1,20*397,87*0,50</t>
  </si>
  <si>
    <t xml:space="preserve">  parkoviště : 1,20*15,00*0,50</t>
  </si>
  <si>
    <t xml:space="preserve">  zásyp v MK bez akt.z. : </t>
  </si>
  <si>
    <t xml:space="preserve">  MK asfalt : 1,20*397,87*(1,70-0,39-0,50-0,46-0,15)</t>
  </si>
  <si>
    <t xml:space="preserve">  parkoviště : 1,20*15,00*(1,70-0,39-0,50-0,46-0,15)</t>
  </si>
  <si>
    <t xml:space="preserve">  zásyp mimo MK : 361,6248-247,22-99,0888</t>
  </si>
  <si>
    <t>175101101R00</t>
  </si>
  <si>
    <t>Obsyp potrubí bez prohození sypaniny</t>
  </si>
  <si>
    <t>sypaninou z vhodných hornin tř. 1 - 4 nebo materiálem připraveným podél výkopu ve vzdálenosti do 3 m od jeho kraje, pro jakoukoliv hloubku výkopu a jakoukoliv míru zhutnění,</t>
  </si>
  <si>
    <t>řad 1 PE D160 : 1,20*425,37*0,46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</si>
  <si>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</si>
  <si>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</si>
  <si>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</si>
  <si>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</si>
  <si>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 xml:space="preserve">  tráva stávající : 1,20*10,00</t>
  </si>
  <si>
    <t>manip.pruh 6,0m : 6,00*10,00</t>
  </si>
  <si>
    <t>tráva nový povrch na š.rýhy : 1,20*(1,50+1,50)</t>
  </si>
  <si>
    <t>181101102R00</t>
  </si>
  <si>
    <t>Úprava pláně v zářezech v hornině 1 až 4, se zhutněním</t>
  </si>
  <si>
    <t>vyrovnáním výškových rozdílů, ploch vodorovných a ploch do sklonu 1 : 5.</t>
  </si>
  <si>
    <t xml:space="preserve">na š.rýhy : </t>
  </si>
  <si>
    <t>MK asfalt : 1,20*397,87</t>
  </si>
  <si>
    <t>parkoviště : 1,20*15,00</t>
  </si>
  <si>
    <t>tráva : 1,20*10,00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</si>
  <si>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</si>
  <si>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</si>
  <si>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</si>
  <si>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199000002R00</t>
  </si>
  <si>
    <t>Poplatky za skládku horniny 1- 4, skupina 17 05 04 z Katalogu odpadů</t>
  </si>
  <si>
    <t>00572465R</t>
  </si>
  <si>
    <t>směs travní standard</t>
  </si>
  <si>
    <t>kg</t>
  </si>
  <si>
    <t>SPCM</t>
  </si>
  <si>
    <t>Specifikace</t>
  </si>
  <si>
    <t>POL3_</t>
  </si>
  <si>
    <t>osivo : 63,60*0,04*1,035</t>
  </si>
  <si>
    <t>10364200R</t>
  </si>
  <si>
    <t>ornice pro pozemkové úpravy</t>
  </si>
  <si>
    <t>tráva nový povrch na š.rýhy : 1,20*(1,50+1,50)*2,00*1,1*1,01</t>
  </si>
  <si>
    <t>58337304R</t>
  </si>
  <si>
    <t>štěrkopísek frakce 0,0 až 16,0 mm; třída B</t>
  </si>
  <si>
    <t>t</t>
  </si>
  <si>
    <t>obsypy : 226,256*1,67*1,1*1,01</t>
  </si>
  <si>
    <t>58344197R</t>
  </si>
  <si>
    <t>štěrkodrť frakce 0,0 až 63,0 mm; třída A</t>
  </si>
  <si>
    <t>T</t>
  </si>
  <si>
    <t>POL3_1</t>
  </si>
  <si>
    <t>materiál do aktivní zóny komunikací nenamrzavý tj.štěrkopísek, drcené kamenivo, kamenivo, předepsaný modul přetvárnosti na pláni komunikace Edef2=45MPa</t>
  </si>
  <si>
    <t>akt.z.MK : 113,9028*1,67*1,1*1,01</t>
  </si>
  <si>
    <t>212572121R00</t>
  </si>
  <si>
    <t>Lože pro trativody z kameniva drobného těženého</t>
  </si>
  <si>
    <t>800-2</t>
  </si>
  <si>
    <t>Včetně vyčištění dna rýh.</t>
  </si>
  <si>
    <t>řad 1 v úseku 0,000-0,080km je v záplavovém území Chotovinského potoka : 0,50*0,20*80,00</t>
  </si>
  <si>
    <t>212753113R00</t>
  </si>
  <si>
    <t>Plastové drenážní trubky montáž ohebné plastové drenážní trubky do rýhy, DN 80, bez lože</t>
  </si>
  <si>
    <t>827-1</t>
  </si>
  <si>
    <t>řad 1 v úseku 0,000-0,080km je v záplavovém území Chotovinského potoka : 80,00</t>
  </si>
  <si>
    <t>212971110R00</t>
  </si>
  <si>
    <t>Opláštění trativodů z geotext., do sklonu 1:2,5</t>
  </si>
  <si>
    <t>řad 1 v úseku 0,000-0,080km je v záplavovém území Chotovinského potoka : 0,70*80,00</t>
  </si>
  <si>
    <t>28611222.AR</t>
  </si>
  <si>
    <t>trubka plastová drenážní PVC; ohebná; perforovaná po celém obvodu; DN 80,0 mm</t>
  </si>
  <si>
    <t>Odkaz na mn. položky pořadí 30 : 80,00000*1,03</t>
  </si>
  <si>
    <t>673-110</t>
  </si>
  <si>
    <t>Tkaná geotextilie separační min. 300 g/m2, pevnost v tahu 40 kN/m</t>
  </si>
  <si>
    <t>Odkaz na mn. položky pořadí 31 : 56,00000*1,02</t>
  </si>
  <si>
    <t>452112121R00</t>
  </si>
  <si>
    <t>Osazení betonových dílců pod potrubí prstenců nebo rámůpod poklopy a mříže výšky přes 100 do 200 mm</t>
  </si>
  <si>
    <t>kus</t>
  </si>
  <si>
    <t>šoupátko : 1</t>
  </si>
  <si>
    <t>hydrant : 1</t>
  </si>
  <si>
    <t>42291510R</t>
  </si>
  <si>
    <t>deska podkladová pro ventilkové a šoupátkové poklopy; plastové</t>
  </si>
  <si>
    <t>šoupátko : 1*1,01</t>
  </si>
  <si>
    <t>42291515R</t>
  </si>
  <si>
    <t>deska podkladová pro hydrantové poklopy; plastové</t>
  </si>
  <si>
    <t>hydrant : 1*1,01</t>
  </si>
  <si>
    <t>451573111R00</t>
  </si>
  <si>
    <t>Lože pod potrubí, stoky a drobné objekty z písku a štěrkopísku  do 65 mm</t>
  </si>
  <si>
    <t>v otevřeném výkopu,</t>
  </si>
  <si>
    <t>řad 1 PE D160 : 1,20*425,37*0,15</t>
  </si>
  <si>
    <t>452313131R00</t>
  </si>
  <si>
    <t>Podkladní a zajišťovací konstrukce z betonu bloky pro potrubí , z betonu prostého třídy C 12/15</t>
  </si>
  <si>
    <t>z cementu portlandského nebo struskoportlandského, v otevřeném výkopu,</t>
  </si>
  <si>
    <t>T-kus : 0,30*0,30*0,20</t>
  </si>
  <si>
    <t>hydrant : 0,30*0,30*0,20</t>
  </si>
  <si>
    <t>452353101R00</t>
  </si>
  <si>
    <t xml:space="preserve">Bednění podkladních a zajišťovacích konstrukcí bloků pro potrubí </t>
  </si>
  <si>
    <t>T-kus : 4*0,30*0,20</t>
  </si>
  <si>
    <t>hydrant : 4*0,30*0,20</t>
  </si>
  <si>
    <t>857601101R00</t>
  </si>
  <si>
    <t>Montáž litinových tvarovek na potrubí litinovém tlakovém jednoosých, na potrubí z trub hrdlových  v otevřeném výkopu, v otevřeném kanálu nebo v šachtě, DN 80 mm</t>
  </si>
  <si>
    <t>koleno PP DN80 : 1</t>
  </si>
  <si>
    <t>T-kus DN150/80 : 1</t>
  </si>
  <si>
    <t>RP-kus DN150/125 : 1</t>
  </si>
  <si>
    <t>TP-kus DN80 dl.200mm : 1</t>
  </si>
  <si>
    <t>TP-kus DN80 dl.800mm : 2</t>
  </si>
  <si>
    <t>871311121R00</t>
  </si>
  <si>
    <t>Montáž potrubí z plastických hmot z tlakových trubek polyetylenových, vnějšího průměru 160 mm</t>
  </si>
  <si>
    <t>řad 1 PE d160 : 425,37</t>
  </si>
  <si>
    <t>877312121R00</t>
  </si>
  <si>
    <t>Montáž elektrotvarovek Přirážka za 1 spoj elektrotvarovky, vnějšího průměru 160 mm</t>
  </si>
  <si>
    <t>elektrokoleno : 7+4</t>
  </si>
  <si>
    <t>elektrospojka : 4</t>
  </si>
  <si>
    <t>lem.nákružek : 4</t>
  </si>
  <si>
    <t>891241111R00</t>
  </si>
  <si>
    <t>Montáž vodovodních armatur na potrubí šoupátek v otevřeném výkopu nebo v šachtách s osazením zemní soupravy (bez poklopů), DN 80 mm</t>
  </si>
  <si>
    <t>Š : 1</t>
  </si>
  <si>
    <t>891247111R00</t>
  </si>
  <si>
    <t>Montáž vodovodních armatur na potrubí hydrantů podzemních (bez osazení poklopů), DN 80 mm</t>
  </si>
  <si>
    <t>s dvojitým uzávěrem</t>
  </si>
  <si>
    <t>H : 1</t>
  </si>
  <si>
    <t>892351111R00</t>
  </si>
  <si>
    <t>Tlakové zkoušky vodovodního potrubí DN 150 nebo 200 mm</t>
  </si>
  <si>
    <t>přísun, montáže, demontáže a odsunu zkoušecího čerpadla, napuštění tlakovou vodou a dodání vody pro tlakovou zkoušku,</t>
  </si>
  <si>
    <t>Odkaz na mn. položky pořadí 41 : 425,37000</t>
  </si>
  <si>
    <t>892372111R00</t>
  </si>
  <si>
    <t>Zabezpečení konců vodovodního potrubí při tlakových zkouškách DN do 300 mm</t>
  </si>
  <si>
    <t>úsek</t>
  </si>
  <si>
    <t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t>
  </si>
  <si>
    <t>892353111R00</t>
  </si>
  <si>
    <t>Proplach a desinfekce vodovodního potrubí DN 150 nebo 200 mm</t>
  </si>
  <si>
    <t>napuštění a vypuštění vody, dodání vody a desinfekčního prostředku, náklady na bakteriologický rozbor vody,</t>
  </si>
  <si>
    <t>899401112R00</t>
  </si>
  <si>
    <t>Osazení poklopů litinových šoupátkových</t>
  </si>
  <si>
    <t>včetně podezdění</t>
  </si>
  <si>
    <t>včetně úpravy zhlaví dle umístění poklopu</t>
  </si>
  <si>
    <t>Odkaz na mn. položky pořadí 43 : 1,00000</t>
  </si>
  <si>
    <t>899401113R00</t>
  </si>
  <si>
    <t>Osazení poklopů litinových hydrantových</t>
  </si>
  <si>
    <t>899721112R00</t>
  </si>
  <si>
    <t>Výstražné fólie výstražná fólie pro vodovod, šířka 30 cm</t>
  </si>
  <si>
    <t>899731113R00</t>
  </si>
  <si>
    <t>Signalizační vodič CYY, 4 mm2</t>
  </si>
  <si>
    <t>286538011R</t>
  </si>
  <si>
    <t>spojka/nátrubek PE-100; SDR 11,0; PN 10, PN 16; elektrotvarovka; D = 199,0 mm; di = 160,0 mm; spoj elektrosvařovaný</t>
  </si>
  <si>
    <t>ztratné 1,5% : 4*1,015</t>
  </si>
  <si>
    <t>286538123R</t>
  </si>
  <si>
    <t>koleno PE100; 30,0 °; SDR 11,0; PN 10, PN 16; D = 199,0 mm; di = 160,0 mm; spoj elektrosvařovaný</t>
  </si>
  <si>
    <t>286538132R</t>
  </si>
  <si>
    <t>koleno PE100; 11,0 °; SDR 11,0; PN 10, PN 16; D = 200,0 mm; di = 160,0 mm; spoj elektrosvařovaný</t>
  </si>
  <si>
    <t>ztratné 1,5% : 7*1,015</t>
  </si>
  <si>
    <t>552701055R</t>
  </si>
  <si>
    <t>redukce přírubová; tvárná litina; PN 10, PN 16, PN 25, PN 40; DN 1 = 150 mm; DN 2 = 125 mm; uvnitř práškový epoxid; vně práškový epoxid</t>
  </si>
  <si>
    <t>ztratné 1% : 1*1,01</t>
  </si>
  <si>
    <t>552700716R</t>
  </si>
  <si>
    <t>tvarovka přírubová s přírubovou odbočkou tvárná litina; PN 10, PN 16, PN 25, PN 40; DN 1 = 150 mm; DN 2 = 80 mm</t>
  </si>
  <si>
    <t>28613788R</t>
  </si>
  <si>
    <t>trubka plastová vodovodní hladká; HDPE (PE 100); SDR 11,0; PN 16; D = 160,0 mm; s = 14,60 mm; l = 12 000,0 mm</t>
  </si>
  <si>
    <t>Odkaz na mn. položky pořadí 41 : 425,37000*1,015</t>
  </si>
  <si>
    <t>28653767R</t>
  </si>
  <si>
    <t>nákružek lemový PE 100; SDR 17,0; D = 160,0 mm; spoj svařovaný</t>
  </si>
  <si>
    <t>286543693R</t>
  </si>
  <si>
    <t>příruba volná, k lemovému nákružku; PPR; d = 285,0 mm; D = 160,0 mm; DN 178</t>
  </si>
  <si>
    <t>42227103R</t>
  </si>
  <si>
    <t>šoupátko přírubové uzavírací; použití vhodné pro pitnou vodu,potravinářský průmysl,topné a ventilační systémy, zavlažování,klimatizace, vzduch; DN 80; l = 180 mm; PN 16,0; max.provozní tlak 16 bar; pracovní teplota -10 až 70 ° C; povrch.ochrana vně i uvnitř epoxidovým práškem</t>
  </si>
  <si>
    <t>Odkaz na mn. položky pořadí 43 : 1,00000*1,01</t>
  </si>
  <si>
    <t>422736068R</t>
  </si>
  <si>
    <t>hydrant podzemní PN 16; provedení dvojitý uzávěr; DN 80; min.průtok 110 m3/hod; krycí hloubka 1,5; stavební výška 1 225 mm; těleso tvárná litina; prac. teplota do 20 °C; pro: uzávěr vody pro požární účely nebo odkalení sítě</t>
  </si>
  <si>
    <t>Odkaz na mn. položky pořadí 44 : 1,00000*1,01</t>
  </si>
  <si>
    <t>422913305R</t>
  </si>
  <si>
    <t>souprava zemní teleskopická pro ruční ovládání šoupat a domovních šoupátek; DN 65-80; šoupátková; rozsah min.1,05m  max. 1,75m; provedení dvoudílné; mat. vnější chránička z PE, ovl.čtyřhran z litiny, vnitřní teleskop ze zink.oceli</t>
  </si>
  <si>
    <t>42291352R</t>
  </si>
  <si>
    <t>poklop šoupátkový šedá litina; použití pro vodu, pro plyn; h = 210,0 mm; vnitř.pr.D = 180 mm; D = 260,0 mm</t>
  </si>
  <si>
    <t>RTS 18/ I</t>
  </si>
  <si>
    <t>RTS 15/ I</t>
  </si>
  <si>
    <t>Odkaz na mn. položky pořadí 48 : 1,00000</t>
  </si>
  <si>
    <t>42291460R</t>
  </si>
  <si>
    <t>poklop hydrantový  použití uliční poklop pro podzemní hydrant, vhodné i do litého asfaltu; tělo PA, víčko litina; h = 310,0 mm; vnější rozměr ovál horní 270 a 375, spodní ovál 315 a 420 mm</t>
  </si>
  <si>
    <t>Odkaz na mn. položky pořadí 49 : 1,00000</t>
  </si>
  <si>
    <t>552702000R1</t>
  </si>
  <si>
    <t>TP trouba litinová vodovodní; tvárná litina; přírubová; PN 10; DN 80,0 mm; l = 200,0 mm</t>
  </si>
  <si>
    <t>552702001R1</t>
  </si>
  <si>
    <t>TP trouba litinová vodovodní; tvárná litina; přírubová; PN 10; DN 80,0 mm; l = 800,0 mm, s kotvící přírubou</t>
  </si>
  <si>
    <t>ztratné 1% : 2*1,01</t>
  </si>
  <si>
    <t>552701200R</t>
  </si>
  <si>
    <t>koleno 90 °; PN 10, PN 16, PN 25, PN 40; DN 80 mm; tvárná litina; přírubové; s patkou</t>
  </si>
  <si>
    <t>se dvěma přírubami a patkou</t>
  </si>
  <si>
    <t>115201418T00</t>
  </si>
  <si>
    <t>Demontáž stávajícího vodovodního potrubí PE D160 ve výkopu</t>
  </si>
  <si>
    <t xml:space="preserve">m     </t>
  </si>
  <si>
    <t>včetně armatur, tvarovek a povrchových znaků</t>
  </si>
  <si>
    <t xml:space="preserve">odhad : </t>
  </si>
  <si>
    <t>část od stáv.kalníku PŠ49 : 25,00</t>
  </si>
  <si>
    <t>od křížení s kabelem NN staničení cca 38,37m až k LB4 : 55,00</t>
  </si>
  <si>
    <t>mezi staničením cca 140,00m - 230,00m : 90,00</t>
  </si>
  <si>
    <t>před stáv. VŠ : 5,00</t>
  </si>
  <si>
    <t>970051250R00</t>
  </si>
  <si>
    <t>Jádrové vrtání, kruhové prostupy v železobetonu jádrové vrtání , do D 250 mm</t>
  </si>
  <si>
    <t>801-3</t>
  </si>
  <si>
    <t>Kalkul</t>
  </si>
  <si>
    <t>stáv.kalník PŠ49 : 0,20</t>
  </si>
  <si>
    <t>stáv. VŠ : 0,20</t>
  </si>
  <si>
    <t>931981</t>
  </si>
  <si>
    <t>Těsnění trubních prostupů do DN300</t>
  </si>
  <si>
    <t>stáv.kalník PŠ49 : 1</t>
  </si>
  <si>
    <t>stáv. VŠ : 1</t>
  </si>
  <si>
    <t>931000</t>
  </si>
  <si>
    <t>Stavební úpravy stávajících šachet pro napojení řadu na stáv.potrubí</t>
  </si>
  <si>
    <t>soubor</t>
  </si>
  <si>
    <t>936452112R00</t>
  </si>
  <si>
    <t>Výplň cementopopílkovou suspenzí  potrubí 1,0 MPa, DN 150</t>
  </si>
  <si>
    <t>zalití konců potrubí v dl. cca 2,0m ... rušený vodovod mimo výkop : 2,00*7</t>
  </si>
  <si>
    <t>979082213R00</t>
  </si>
  <si>
    <t>Vodorovná doprava suti po suchu bez naložení, ale se složením a hrubým urovnáním na vzdálenost do 1 km</t>
  </si>
  <si>
    <t>822-1</t>
  </si>
  <si>
    <t>Přesun suti</t>
  </si>
  <si>
    <t>POL8_</t>
  </si>
  <si>
    <t xml:space="preserve">Demontážní hmotnosti z položek s pořadovými čísly: : </t>
  </si>
  <si>
    <t xml:space="preserve">68,69, : </t>
  </si>
  <si>
    <t>Součet: : 6,17406</t>
  </si>
  <si>
    <t>979082219R00</t>
  </si>
  <si>
    <t>Vodorovná doprava suti po suchu příplatek k ceně za každý další i započatý 1 km přes 1 km</t>
  </si>
  <si>
    <t>Skládka celkem 10km</t>
  </si>
  <si>
    <t>Součet: : 55,56658</t>
  </si>
  <si>
    <t>979990001R00</t>
  </si>
  <si>
    <t>Poplatek za skládku stavební suti</t>
  </si>
  <si>
    <t>998276101R00</t>
  </si>
  <si>
    <t>Přesun hmot pro trubní vedení z trub plastových nebo sklolaminátových v otevřeném výkopu</t>
  </si>
  <si>
    <t>Přesun hmot</t>
  </si>
  <si>
    <t>POL7_</t>
  </si>
  <si>
    <t>vodovodu nebo kanalizace ražené nebo hloubené (827 1.1, 827 1.9, 827 2.1, 827 2.9), drobných objektů</t>
  </si>
  <si>
    <t xml:space="preserve">Hmotnosti z položek s pořadovými čísly: : </t>
  </si>
  <si>
    <t xml:space="preserve">2,5,6,12,25,26,27,28,29,31,32,33,34,35,36,37,38,39,43,44,46,48,49,51,52,53,54,55,56,57,58,59,60,61, : </t>
  </si>
  <si>
    <t xml:space="preserve">62,63,64,65,66,67,70,72, : </t>
  </si>
  <si>
    <t>Součet: : 811,43730</t>
  </si>
  <si>
    <t>460510243RT1</t>
  </si>
  <si>
    <t>Žlab kabelový prefabrikovaný TK 2, zalitý asfaltem, včetně dodávky žlabu a poklopu</t>
  </si>
  <si>
    <t>POL1_9</t>
  </si>
  <si>
    <t xml:space="preserve">křížení : </t>
  </si>
  <si>
    <t>kabel sděl. 11x : (1,20+1,50*2)*11</t>
  </si>
  <si>
    <t>kabel NN 4x : (1,20+1,00*2)*4</t>
  </si>
  <si>
    <t>kabel VO 1x : 1,20+1,00*2</t>
  </si>
  <si>
    <t>JKSO:</t>
  </si>
  <si>
    <t>827.11.A1</t>
  </si>
  <si>
    <t>Profil potrubí DN do 100 mm</t>
  </si>
  <si>
    <t>JKSO</t>
  </si>
  <si>
    <t xml:space="preserve"> m</t>
  </si>
  <si>
    <t>potrubí z trub z plastických hmot a sklolaminátu</t>
  </si>
  <si>
    <t>JKSOChar</t>
  </si>
  <si>
    <t>rekonstrukce a modernizace objektu prostá</t>
  </si>
  <si>
    <t>JKSOAkce</t>
  </si>
  <si>
    <t>180405111R00</t>
  </si>
  <si>
    <t>Založení trávníku ve vegetačních prefabrikátech výsevem semene, v rovině nebo na svahu do 1:5</t>
  </si>
  <si>
    <t>s doplněním ornice nebo substrátu ve vrstvě do 7 cm s utužením vodou a s případným naložením, odvozem odpadu do 20 km a se složením,</t>
  </si>
  <si>
    <t>Včetně zasypání semene zeminou nebo substrátem.</t>
  </si>
  <si>
    <t xml:space="preserve">Parkoviště ... nová plocha : </t>
  </si>
  <si>
    <t>štd 0-32 tl.150mm ... výplň ornicí se zatravněním : 1,20*(8,00+2,50+1,00+13,00+12,50)</t>
  </si>
  <si>
    <t>182303111R00</t>
  </si>
  <si>
    <t>Doplnění ornice v rovině nebo na svahu do 1:5</t>
  </si>
  <si>
    <t>na travnatých plochách tloušťky do 5 cm, s přemístěním na vzdálenost do 3 m vodorovně,</t>
  </si>
  <si>
    <t>osivo : 44,40*0,04*1,035</t>
  </si>
  <si>
    <t xml:space="preserve">  Parkoviště ... nová plocha : </t>
  </si>
  <si>
    <t xml:space="preserve">  štd 0-32 tl.150mm ... výplň ornicí se zatravněním : 1,20*(8,00+2,50+1,00+13,00+12,50)*0,08</t>
  </si>
  <si>
    <t>ornice : 3,552*2,00*1,1*1,01</t>
  </si>
  <si>
    <t>564732111R00</t>
  </si>
  <si>
    <t>Podklad nebo kryt z kameniva hrubého s výplň. kam. tloušťka po zhutnění 100 mm</t>
  </si>
  <si>
    <t>kamenivo hrubé drcené vel. 32 - 63 mm s výplňovým kamenivem (vibrovaný štěrk), s rozprostřením, vlhčením a zhutněním</t>
  </si>
  <si>
    <t>kačírek</t>
  </si>
  <si>
    <t>kačírek ... nové plochy : 1,20*4,00</t>
  </si>
  <si>
    <t>564851111RT2</t>
  </si>
  <si>
    <t>Podklad ze štěrkodrti s rozprostřením a zhutněním frakce 0-32 mm, tloušťka po zhutnění 150 mm</t>
  </si>
  <si>
    <t xml:space="preserve">MK asfalt ... nový povrch ... jen na š.rýhy : </t>
  </si>
  <si>
    <t>2 vrstvy štd 0-32 tl.150mm : 1,20*(28,50+25,00+188,87+123,00)*2</t>
  </si>
  <si>
    <t>štd 0-32 tl.150mm : 1,20*(8,00+2,50+1,00+13,00+12,50)</t>
  </si>
  <si>
    <t>564861111RT2</t>
  </si>
  <si>
    <t>Podklad ze štěrkodrti s rozprostřením a zhutněním frakce 0-32 mm, tloušťka po zhutnění 200 mm</t>
  </si>
  <si>
    <t xml:space="preserve">chodníky ... nová plocha : </t>
  </si>
  <si>
    <t>štd 0-32 tl.200mm : 1,20*(1,50+4,50)</t>
  </si>
  <si>
    <t>565131111RT2</t>
  </si>
  <si>
    <t>Podklad z kameniva obaleného asfaltem ACP 16+, v pruhu šířky do 3 m, třídy 1, tloušťka po zhutnění 50 mm</t>
  </si>
  <si>
    <t>s rozprostřením a zhutněním</t>
  </si>
  <si>
    <t xml:space="preserve">MK asfalt ... jen na š.rýhy : </t>
  </si>
  <si>
    <t>ACP16+ tl.50mm : 1,20*397,87</t>
  </si>
  <si>
    <t>567221112R00</t>
  </si>
  <si>
    <t>Podklad z mezerovitého betonu MCB tloušťky 120 mm</t>
  </si>
  <si>
    <t>573231110R00</t>
  </si>
  <si>
    <t>Postřik živičný spojovací bez posypu kamenivem z emulze, v množství od 0,3 do 0,5 kg/m2</t>
  </si>
  <si>
    <t>Odkaz na mn. položky pořadí 11 : 477,44400</t>
  </si>
  <si>
    <t>577131111RT2</t>
  </si>
  <si>
    <t>Beton asfaltový s rozprostřením a zhutněním v pruhu šířky do 3 m, ACO 11+, tloušťky 40 mm, plochy od 201 do 1000 m2</t>
  </si>
  <si>
    <t>ACO11 tl.40mm : 1,20*397,87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</si>
  <si>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</si>
  <si>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</si>
  <si>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</si>
  <si>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596291111R00</t>
  </si>
  <si>
    <t>Řezání zámkové dlažby tloušťky 60 mm</t>
  </si>
  <si>
    <t>odhad řezání : 1,20*4</t>
  </si>
  <si>
    <t>596921191R00</t>
  </si>
  <si>
    <t>Kladení vegetačních tvárnic betonových, příplatek z a výplň spár vegetačních tvárnic, bez dodávky materiálu</t>
  </si>
  <si>
    <t>zřízení podkladního lože, položení tvárnic.</t>
  </si>
  <si>
    <t>štd 0-32 tl.150mm ... výplň ornicí se zatravněním : 1,20*(8,00+2,50+1,00+13,00+12,50)*0,08</t>
  </si>
  <si>
    <t>573111112R00</t>
  </si>
  <si>
    <t>Postřik živičný infiltr.+ posyp,z asfaltu 1 kg/m2</t>
  </si>
  <si>
    <t>postřik PS-I 0,6-1,3 kg/m2</t>
  </si>
  <si>
    <t>Odkaz na mn. položky pořadí 8 : 477,44400</t>
  </si>
  <si>
    <t>596921111R01</t>
  </si>
  <si>
    <t>Kladení bet.veget.dlaždic,lože 40 mm,pl.do 50 m2</t>
  </si>
  <si>
    <t>včetně lože z kameniva drceného 4-8mm tl.40mm</t>
  </si>
  <si>
    <t>59245020R1</t>
  </si>
  <si>
    <t>Dlažba z vibrolisovaného betonu zámková tl. 60 mm přírodní</t>
  </si>
  <si>
    <t>včetně dodávky případných reliefních kusů</t>
  </si>
  <si>
    <t>štd 0-32 tl.200mm : 1,20*(1,50+4,50)*1,02</t>
  </si>
  <si>
    <t>592452570R1</t>
  </si>
  <si>
    <t>Dlažba z vibrolisovaného betonu zatravňovací s širokou spárou tl. 80 mm</t>
  </si>
  <si>
    <t>barva červená nebo přírodní, včetně řezání</t>
  </si>
  <si>
    <t>štd 0-32 tl.150mm : 1,20*(8,00+2,50+1,00+13,00+12,50)*1,02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</si>
  <si>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</si>
  <si>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</si>
  <si>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</si>
  <si>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chodníkový : 1,20*3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</si>
  <si>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</si>
  <si>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</si>
  <si>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</si>
  <si>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 xml:space="preserve">silniční : </t>
  </si>
  <si>
    <t>parkoviště ... cca 12ks : 1,20*12</t>
  </si>
  <si>
    <t>919721211R00</t>
  </si>
  <si>
    <t>Dilatační spáry vkládané vyplněné asfalt. zálivkou</t>
  </si>
  <si>
    <t>odhad po cca 50m púouze na š.rýhy : 1,20*(6+4)</t>
  </si>
  <si>
    <t>592171510R</t>
  </si>
  <si>
    <t>obrubník silniční přímý; materiál beton; l = 1000,0 mm; š = 150,0 mm; h = 250,0 mm; barva přírodní</t>
  </si>
  <si>
    <t>včetně případných najezdových, obloukových kusů ap.</t>
  </si>
  <si>
    <t xml:space="preserve">  silniční : </t>
  </si>
  <si>
    <t xml:space="preserve">  parkoviště ... cca 12ks : 1,20*12</t>
  </si>
  <si>
    <t>ztratné 1% : 15*1,01</t>
  </si>
  <si>
    <t>59217421R</t>
  </si>
  <si>
    <t>obrubník chodníkový materiál beton; l = 1000,0 mm; š = 100,0 mm; h = 250,0 mm; barva šedá</t>
  </si>
  <si>
    <t xml:space="preserve">  chodníkový : 1,20*3</t>
  </si>
  <si>
    <t>ztratné 1% : 4*1,01</t>
  </si>
  <si>
    <t>998225111R00</t>
  </si>
  <si>
    <t>jakékoliv délky objektu</t>
  </si>
  <si>
    <t xml:space="preserve">3,4,5,6,7,8,9,10,11,12,13,15,16,17,18,19,20,21,22,23, : </t>
  </si>
  <si>
    <t>Součet: : 505,35257</t>
  </si>
  <si>
    <t>kanal. ... 1+6+11ks : 1,10*18</t>
  </si>
  <si>
    <t>stáv.vodovod ... 2+5ks : 1,10*7</t>
  </si>
  <si>
    <t>plyn STL ... 13ks : 1,10*13</t>
  </si>
  <si>
    <t>kabel NN ... 11+7+12+10ks : 1,10*(11+7+12+10)</t>
  </si>
  <si>
    <t>kabel SD ... 10+6+3+11ks : 1,10*(10+6+3+11)</t>
  </si>
  <si>
    <t>kabel VO ... 6+16 : 1,10*22</t>
  </si>
  <si>
    <t xml:space="preserve">  zeleň : 1,10*(1,85+11,88)*0,10</t>
  </si>
  <si>
    <t>manip.pruh 2,0m : 2,00*(1,85+11,88)*0,10</t>
  </si>
  <si>
    <t>139601101R00</t>
  </si>
  <si>
    <t>Ruční výkop jam, rýh a šachet v horninách 1 a 2</t>
  </si>
  <si>
    <t>s přehozením na vzdálenost do 5 m nebo s naložením na ruční dopravní prostředek</t>
  </si>
  <si>
    <t>včetně příplatku za lepivost</t>
  </si>
  <si>
    <t xml:space="preserve">výpočet v pol.ruční výkop h.3 : </t>
  </si>
  <si>
    <t>h.2 ... 40% : 236,524974*0,40</t>
  </si>
  <si>
    <t>139601102R00</t>
  </si>
  <si>
    <t>Ruční výkop jam, rýh a šachet v hornině 3</t>
  </si>
  <si>
    <t xml:space="preserve">  PE D32-40 : 1,10*169,90*1,60</t>
  </si>
  <si>
    <t xml:space="preserve">  odpočet povrchů : </t>
  </si>
  <si>
    <t xml:space="preserve">  MK asfalt : -1,10*(87,11+9,50)*0,39</t>
  </si>
  <si>
    <t xml:space="preserve">  chodník dlažba : -1,10*(47,99+6,63)*0,29</t>
  </si>
  <si>
    <t xml:space="preserve">  parkoviště : -1,10*4,94*0,39</t>
  </si>
  <si>
    <t xml:space="preserve">  zeleň : -1,10*(1,85+11,88)*0,10</t>
  </si>
  <si>
    <t>h.3 ... 60% : 236,524974*0,60</t>
  </si>
  <si>
    <t>PE D32-40 : 169,90*1,60*2</t>
  </si>
  <si>
    <t>Odkaz na mn. položky pořadí 6 : 543,68000</t>
  </si>
  <si>
    <t>výkop nad 100m3 do 2,5m ... 50% : 236,524974*0,5</t>
  </si>
  <si>
    <t xml:space="preserve">  zásyp mimo kom. : 95,11395</t>
  </si>
  <si>
    <t xml:space="preserve">  potřeba pro zpětný zásyp do MK ... výkop.mater.vhodný : 25,46874</t>
  </si>
  <si>
    <t>meziskládka tam a zpět : 120,58269*2</t>
  </si>
  <si>
    <t>výkop celkem : 236,524974</t>
  </si>
  <si>
    <t>meziskládka : -120,58269</t>
  </si>
  <si>
    <t>167101101R00</t>
  </si>
  <si>
    <t>Nakládání, skládání, překládání neulehlého výkopku nakládání výkopku_x000D_
 do 100 m3, z horniny 1 až 4</t>
  </si>
  <si>
    <t>meziskládka : 120,58269</t>
  </si>
  <si>
    <t>Odkaz na mn. položky pořadí 10 : 115,94228</t>
  </si>
  <si>
    <t>Odkaz na mn. položky pořadí 11 : 120,58269</t>
  </si>
  <si>
    <t xml:space="preserve">odpočet D potrubí : </t>
  </si>
  <si>
    <t>D32 : -3,14*0,016*0,016*168,90</t>
  </si>
  <si>
    <t>D40 : -3,14*0,020*0,020*1,00</t>
  </si>
  <si>
    <t>obsypy : -31,91926</t>
  </si>
  <si>
    <t>lože : -28,0335</t>
  </si>
  <si>
    <t xml:space="preserve">  MK asfalt : 1,10*(87,11+9,50)*0,50</t>
  </si>
  <si>
    <t xml:space="preserve">  parkoviště : 1,10*4,94*0,50</t>
  </si>
  <si>
    <t xml:space="preserve">  MK asfalt : 1,10*(87,11+9,50)*(1,60-0,39-0,50-0,332-0,15)</t>
  </si>
  <si>
    <t xml:space="preserve">  parkoviště : 1,10*4,94*(1,60-0,39-0,50-0,332-0,15)</t>
  </si>
  <si>
    <t xml:space="preserve">  zásyp mimo kom. : 176,43519-55,8525-25,46874</t>
  </si>
  <si>
    <t>PE D32 : 1,10*168,90*0,332</t>
  </si>
  <si>
    <t>PE D40 : 1,10*1,00*0,34</t>
  </si>
  <si>
    <t xml:space="preserve">  zeleň : 1,10*(1,85+11,88)</t>
  </si>
  <si>
    <t>manip.pruh 2,0m : 2,00*(1,85+11,88)</t>
  </si>
  <si>
    <t>PE D32-40 ... na š.rýhy : 1,10*169,90</t>
  </si>
  <si>
    <t>Poplatky za skládku horniny 1- 4</t>
  </si>
  <si>
    <t>osivo : 27,46*0,04*1,035</t>
  </si>
  <si>
    <t>obsypy : 61,91926*1,67*1,1*1,01</t>
  </si>
  <si>
    <t>akt.z.MK : 55,8525*1,67*1,1*1,01</t>
  </si>
  <si>
    <t>Odkaz na mn. položky pořadí 22 : 35,00000*1,01</t>
  </si>
  <si>
    <t>PE D32 : 1,10*168,90*0,15</t>
  </si>
  <si>
    <t>PE D40 : 1,10*1,00*0,15</t>
  </si>
  <si>
    <t>871161121R00</t>
  </si>
  <si>
    <t>Montáž potrubí z plastických hmot z tlakových trubek polyetylenových, vnějšího průměru 32 mm</t>
  </si>
  <si>
    <t>PE D32 : 168,90</t>
  </si>
  <si>
    <t>871171121R00</t>
  </si>
  <si>
    <t>Montáž potrubí z plastických hmot z tlakových trubek polyetylenových, vnějšího průměru 40 mm</t>
  </si>
  <si>
    <t>PE D40 : 1,00</t>
  </si>
  <si>
    <t>891173111R00</t>
  </si>
  <si>
    <t>Montáž vodovodních armatur na potrubí ventilů hlavních pro přípojky, DN 32 mm</t>
  </si>
  <si>
    <t>891183111R00</t>
  </si>
  <si>
    <t>Montáž vodovodních armatur na potrubí ventilů hlavních pro přípojky, DN 40 mm</t>
  </si>
  <si>
    <t>891319111R00</t>
  </si>
  <si>
    <t>Montáž vodovodních armatur na potrubí navrtávacích pasů s ventilem Jt 1 Mpa na potrubí z trub osinkocementových, litinových, ocelových nebo plastických hmot, DN 150 mm</t>
  </si>
  <si>
    <t>892241111R00</t>
  </si>
  <si>
    <t>Tlakové zkoušky vodovodního potrubí DN do 80 mm</t>
  </si>
  <si>
    <t>Odkaz na mn. položky pořadí 25 : 168,90000</t>
  </si>
  <si>
    <t>Odkaz na mn. položky pořadí 26 : 1,00000</t>
  </si>
  <si>
    <t>892233111R00</t>
  </si>
  <si>
    <t>Proplach a desinfekce vodovodního potrubí DN od 40 do 70 mm</t>
  </si>
  <si>
    <t>733175114R01</t>
  </si>
  <si>
    <t>Montáž tvarovek d 32 mm</t>
  </si>
  <si>
    <t>733175115R01</t>
  </si>
  <si>
    <t>Montáž tvarovek d 40 mm</t>
  </si>
  <si>
    <t>286134112R</t>
  </si>
  <si>
    <t>trubka plastová vodovodní hladká; HDPE (PE 100); SDR 11,0; PN 16; D = 32,0 mm; s = 3,00 mm</t>
  </si>
  <si>
    <t>Odkaz na mn. položky pořadí 25 : 168,90000*1,015</t>
  </si>
  <si>
    <t>286134114R</t>
  </si>
  <si>
    <t>trubka plastová vodovodní hladká; HDPE (PE 100); SDR 11,0; PN 16; D = 40,0 mm; s = 3,70 mm</t>
  </si>
  <si>
    <t>Odkaz na mn. položky pořadí 26 : 1,00000*1,015</t>
  </si>
  <si>
    <t>28656950R1</t>
  </si>
  <si>
    <t>Spojka ISO d40 PN10</t>
  </si>
  <si>
    <t>Odkaz na mn. položky pořadí 37 : 1,00000*1,015</t>
  </si>
  <si>
    <t>28656965R1</t>
  </si>
  <si>
    <t>Spojka ISO d32 PN10</t>
  </si>
  <si>
    <t>Odkaz na mn. položky pořadí 36 : 34,00000*1,015</t>
  </si>
  <si>
    <t>42228254R1</t>
  </si>
  <si>
    <t>Litinové šoupátko pro domovní přípojky D32 - voda</t>
  </si>
  <si>
    <t>Odkaz na mn. položky pořadí 27 : 34,00000*1,01</t>
  </si>
  <si>
    <t>42228256R1</t>
  </si>
  <si>
    <t>Litinové šoupátko pro domovní přípojky D40 - voda</t>
  </si>
  <si>
    <t>Odkaz na mn. položky pořadí 28 : 1,00000*1,01</t>
  </si>
  <si>
    <t>42273380R1</t>
  </si>
  <si>
    <t>Pas navrtávací celolitinový DN 150, pro vodu</t>
  </si>
  <si>
    <t>Odkaz na mn. položky pořadí 29 : 35,00000*1,01</t>
  </si>
  <si>
    <t>422913332R1</t>
  </si>
  <si>
    <t>Souprava zemní teleskopická přípojková</t>
  </si>
  <si>
    <t>ztratné 1% : 35*1,01</t>
  </si>
  <si>
    <t>42291360R</t>
  </si>
  <si>
    <t>poklop šoupátkový tělo PA, víčko litina; použití uliční poklop pro šoupata, vhodné i do litého asfaltu; h = 270,0 mm; vnitř.pr.D = 190 mm; D = 270,0 mm</t>
  </si>
  <si>
    <t>115201416T00</t>
  </si>
  <si>
    <t>Demontáž stávajících vodovodních přípojek</t>
  </si>
  <si>
    <t>včetně povrch.znaků</t>
  </si>
  <si>
    <t>odhad ... v rozsahu nových DP : 170,00</t>
  </si>
  <si>
    <t xml:space="preserve">47, : </t>
  </si>
  <si>
    <t>Součet: : 0,25500</t>
  </si>
  <si>
    <t>Součet: : 2,29500</t>
  </si>
  <si>
    <t>na vzdálenost 15 m od hrany výkopu nebo od okraje šachty</t>
  </si>
  <si>
    <t xml:space="preserve">1,2,6,19,20,21,22,23,24,27,28,31,33,35,36,37,38,39,40,41,42,43,44,45,46, : </t>
  </si>
  <si>
    <t>Součet: : 282,18455</t>
  </si>
  <si>
    <t>Žlab kabelový prefabrikovaný TK 2, zalitý asfaltem, včetně dodávky žlabu a poklopu, včetně dodávky žlabu a poklopu</t>
  </si>
  <si>
    <t>Parkoviště+stání ... nová plocha : 1,10*(4,94+9,50)</t>
  </si>
  <si>
    <t xml:space="preserve">odpočet ploch překrývajících se oprav řadu a přípojky : </t>
  </si>
  <si>
    <t xml:space="preserve">DP na jednu stranu cca ... 0,6 x 1,1 = 0,66m2 ... započteno již v ploše řadu : </t>
  </si>
  <si>
    <t>parkoviště 1ks : -0,66*1</t>
  </si>
  <si>
    <t>Odkaz na mn. položky pořadí 1 : 15,22400</t>
  </si>
  <si>
    <t>osivo : 15,224*0,04*1,035</t>
  </si>
  <si>
    <t>ornice : (15,224*0,08)*2,00*1,1*1,01</t>
  </si>
  <si>
    <t>kačírek ... nové plochy : 1,10*1,85</t>
  </si>
  <si>
    <t>2 vrstvy štd 0-32 tl.150mm : 1,10*87,11*2</t>
  </si>
  <si>
    <t xml:space="preserve">Parkoviště+stání ... nová plocha : </t>
  </si>
  <si>
    <t>štd 0-32 tl.150mm : 1,10*(4,94+9,50)</t>
  </si>
  <si>
    <t>MK asfalt 34ks : -0,66*34*2</t>
  </si>
  <si>
    <t>chodník dlažba ... nový povrch : 1,10*(47,99+6,63)</t>
  </si>
  <si>
    <t>ACP16+ tl.50mm : 1,10*87,11</t>
  </si>
  <si>
    <t>MK asfalt 34ks : -0,66*34</t>
  </si>
  <si>
    <t>Odkaz na mn. položky pořadí 11 : 73,38100</t>
  </si>
  <si>
    <t>ACO11 tl.40mm : 1,10*87,11</t>
  </si>
  <si>
    <t>DP odhad všechny š.1,1m : 1,10*35</t>
  </si>
  <si>
    <t>výplň ornicí se zatravněním : 15,884*0,08</t>
  </si>
  <si>
    <t>Odkaz na mn. položky pořadí 8 : 73,38100</t>
  </si>
  <si>
    <t>chodník dlažba ... nový povrch : 60,082*1,02</t>
  </si>
  <si>
    <t>Parkoviště+stání ... nová plocha : 15,224*1,02</t>
  </si>
  <si>
    <t>přechod přes obrubník chodník-zeleň ... odhad cca 10ks : 2,00*10</t>
  </si>
  <si>
    <t>přechod přes obrubník MK-chodník ... odhad cca 30ks : 2,00*30</t>
  </si>
  <si>
    <t>přechod přes obrubník MK-chodník ... odhad cca 30ks : 2,00*30*1,01</t>
  </si>
  <si>
    <t>přechod přes obrubník chodník-zeleň ... odhad cca 10ks : 2,00*10*1,01</t>
  </si>
  <si>
    <t xml:space="preserve">3,4,5,6,7,8,9,10,11,12,13,15,16,17,18,19,20,21,22, : </t>
  </si>
  <si>
    <t>Součet: : 148,47272</t>
  </si>
  <si>
    <t>plyn ... 18x : 1,20*18</t>
  </si>
  <si>
    <t>voda ... 8x : 1,20*8</t>
  </si>
  <si>
    <t>kabel NN ... 23+3ks : 1,20*26</t>
  </si>
  <si>
    <t>kabel sděl ... 15+16ks : 1,20*31</t>
  </si>
  <si>
    <t>kabel VO ... 10+8ks : 1,20*18</t>
  </si>
  <si>
    <t xml:space="preserve">  zeleň : 1,20*(1,57+18,69)*0,10</t>
  </si>
  <si>
    <t>manip.pruh 2,0m : 2,00*(1,57+18,69)*0,10</t>
  </si>
  <si>
    <t>h.2 ... 40% : 361,90056*0,40</t>
  </si>
  <si>
    <t xml:space="preserve">  PVC kanal.odbočky  DN150 SN8 : 1,20*(8,86+9,15)*2,00</t>
  </si>
  <si>
    <t xml:space="preserve">  PVC kanal.odbočky  DN200 SN8 : 1,20*(180,40-8,86-9,15)*2,00</t>
  </si>
  <si>
    <t xml:space="preserve">  MK asfalt : -1,20*(100,28+7,44)*0,39</t>
  </si>
  <si>
    <t xml:space="preserve">  chodník dlažba : -1,20*(45,57+6,29)*0,29</t>
  </si>
  <si>
    <t xml:space="preserve">  beton : -1,20*0,56*0,25</t>
  </si>
  <si>
    <t xml:space="preserve">  zeleň : -1,20*(1,57+18,69)*0,10</t>
  </si>
  <si>
    <t>h.3 ... 60% : 361,90056*0,60</t>
  </si>
  <si>
    <t>PVC kanal.odbočky  DN150 SN8 : (8,86+9,15)*2,00*2</t>
  </si>
  <si>
    <t>PVC kanal.odbočky  DN200 SN8 : (180,40-8,86-9,15)*2,00*2</t>
  </si>
  <si>
    <t>Odkaz na mn. položky pořadí 6 : 721,60000</t>
  </si>
  <si>
    <t>výkop nad 100m3 do 2,5m ... 50% : 361,90056*0,5</t>
  </si>
  <si>
    <t xml:space="preserve">  zásyp mimo kom. : 97,17235</t>
  </si>
  <si>
    <t xml:space="preserve">  potřeba pro zpětný zásyp do MK ... výkop.mater.vhodný : 57,91027</t>
  </si>
  <si>
    <t>meziskládka tam a zpět : 155,08262*2</t>
  </si>
  <si>
    <t>výkop celkem : 361,90056</t>
  </si>
  <si>
    <t>meziskládka : -155,08262</t>
  </si>
  <si>
    <t>meziskládka : 155,08262</t>
  </si>
  <si>
    <t>Odkaz na mn. položky pořadí 10 : 206,81794</t>
  </si>
  <si>
    <t>Odkaz na mn. položky pořadí 11 : 155,08262</t>
  </si>
  <si>
    <t>DN150 : -3,14*0,080*0,080*(8,86+9,15)</t>
  </si>
  <si>
    <t>DN200 : -3,14*0,106*0,106*(180,40-8,86-9,15)</t>
  </si>
  <si>
    <t>obsypy : -103,62272</t>
  </si>
  <si>
    <t>lože : -32,472</t>
  </si>
  <si>
    <t xml:space="preserve">  akt.z.MK : </t>
  </si>
  <si>
    <t xml:space="preserve">  MK asfalt : 1,20*(100,28+7,44)*0,50</t>
  </si>
  <si>
    <t xml:space="preserve">  zásypy MK : </t>
  </si>
  <si>
    <t xml:space="preserve">  MK asfalt : 1,20*(100,28+7,44)*(2,00-0,50-0,39-0,512-0,15)</t>
  </si>
  <si>
    <t xml:space="preserve">  zásypy mimo kom. : 219,71462-64,632-57,91027</t>
  </si>
  <si>
    <t>PVC kanal.odbočky  DN150 SN8 : 1,20*(8,86+9,15)*0,46</t>
  </si>
  <si>
    <t>PVC kanal.odbočky  DN200 SN8 : 1,20*(180,40-8,86-9,15)*0,512</t>
  </si>
  <si>
    <t>Odkaz na mn. položky pořadí 17 : 40,52000</t>
  </si>
  <si>
    <t>PVC kanal.odbočky  DN150 SN8 : 1,20*(8,86+9,15)</t>
  </si>
  <si>
    <t>PVC kanal.odbočky  DN200 SN8 : 1,20*(180,40-8,86-9,15)</t>
  </si>
  <si>
    <t xml:space="preserve">  zeleň : 1,20*(1,57+18,69)</t>
  </si>
  <si>
    <t>manip.pruh 2,0m : 2,00*(1,57+18,69)</t>
  </si>
  <si>
    <t>osivo : 40,52*0,04*1,035</t>
  </si>
  <si>
    <t>obsypy : 103,62272*1,67*1,1*1,01</t>
  </si>
  <si>
    <t>64,632*1,67*1,1*1,01</t>
  </si>
  <si>
    <t>PVC kanal.odbočky  DN150 SN8 : 1,20*(8,86+9,15)*0,15</t>
  </si>
  <si>
    <t>PVC kanal.odbočky  DN200 SN8 : 1,20*(180,40-8,86-9,15)*0,15</t>
  </si>
  <si>
    <t>871353121R00</t>
  </si>
  <si>
    <t>Montáž potrubí z trub z plastů těsněných gumovým kroužkem  DN 200 mm</t>
  </si>
  <si>
    <t>v otevřeném výkopu ve sklonu do 20 %,</t>
  </si>
  <si>
    <t>PVC kanal.odbočky  DN200 SN8 : 180,40-8,86-9,15</t>
  </si>
  <si>
    <t>871313121R00</t>
  </si>
  <si>
    <t>Montáž potrubí z trub z plastů těsněných gumovým kroužkem  DN 150 mm</t>
  </si>
  <si>
    <t>PVC kanal.odbočky  DN150 SN8 : 8,86+9,15</t>
  </si>
  <si>
    <t>877353123R00</t>
  </si>
  <si>
    <t>Montáž tvarovek na potrubí z trub z plastů těsněných gumovým kroužkem jednoosých DN 200 mm</t>
  </si>
  <si>
    <t>koleno 30°+45° ... 2ks/DP : 33*2</t>
  </si>
  <si>
    <t>877313123R00</t>
  </si>
  <si>
    <t>Montáž tvarovek na potrubí z trub z plastů těsněných gumovým kroužkem jednoosých DN 150 mm</t>
  </si>
  <si>
    <t>koleno 30°+45° ... 2ks/DP : 2*2</t>
  </si>
  <si>
    <t>892571111R00</t>
  </si>
  <si>
    <t>Zkoušky těsnosti kanalizačního potrubí zkouška těsnosti kanalizačního potrubí vodou_x000D_
 do DN 200 mm</t>
  </si>
  <si>
    <t>vodou nebo vzduchem,</t>
  </si>
  <si>
    <t>včetně šachet</t>
  </si>
  <si>
    <t>Odkaz na mn. položky pořadí 23 : 162,39000</t>
  </si>
  <si>
    <t>Odkaz na mn. položky pořadí 24 : 18,01000</t>
  </si>
  <si>
    <t>892916111R00</t>
  </si>
  <si>
    <t>Zkoušky těsnosti kanalizačního potrubí utěsnění přípojek při zkoušce kanalizačního potrubí_x000D_
 DN přípojek do 200 mm</t>
  </si>
  <si>
    <t>sada</t>
  </si>
  <si>
    <t>kanal.DP : 35</t>
  </si>
  <si>
    <t>892601124R00</t>
  </si>
  <si>
    <t>Čištění kanalizace do DN 200, nad 100 m</t>
  </si>
  <si>
    <t>Odkaz na mn. položky pořadí 27 : 180,40000</t>
  </si>
  <si>
    <t>892855114R00</t>
  </si>
  <si>
    <t>Kamerové prohlídky potrubí do 200 m</t>
  </si>
  <si>
    <t>870200030R01</t>
  </si>
  <si>
    <t>Výřez ve stávajícím kanal.potrubí pro napojení přípojek</t>
  </si>
  <si>
    <t>870211112R01</t>
  </si>
  <si>
    <t>Montáž přípojky DN 160 na stávající kanal.potrubí do DN 800</t>
  </si>
  <si>
    <t>870211122R01</t>
  </si>
  <si>
    <t>Montáž přípojky DN 200 na stávajícím kanal.potrubí do DN 800</t>
  </si>
  <si>
    <t>28611262.AR</t>
  </si>
  <si>
    <t>trubka plastová kanalizační PVC; hladká, s hrdlem; Sn 8 kN/m2; D = 160,0 mm; s = 4,70 mm; l = 5000,0 mm</t>
  </si>
  <si>
    <t>Odkaz na mn. položky pořadí 24 : 18,01000*1,03</t>
  </si>
  <si>
    <t>28611265.AR</t>
  </si>
  <si>
    <t>trubka plastová kanalizační PVC; hladká, s hrdlem; Sn 8 kN/m2; D = 200,0 mm; s = 5,90 mm; l = 5000,0 mm</t>
  </si>
  <si>
    <t>Odkaz na mn. položky pořadí 23 : 162,39000*1,03</t>
  </si>
  <si>
    <t>28651661.AR</t>
  </si>
  <si>
    <t>koleno PVC; 30,0 °; D = 160,0 mm; s 1 hrdlem</t>
  </si>
  <si>
    <t>ztratné 1,5% : 2*1,015</t>
  </si>
  <si>
    <t>28651662.AR</t>
  </si>
  <si>
    <t>koleno PVC; 45,0 °; D = 160,0 mm; s 1 hrdlem</t>
  </si>
  <si>
    <t>28651666.AR</t>
  </si>
  <si>
    <t>koleno PVC; 30,0 °; D = 200,0 mm; s 1 hrdlem</t>
  </si>
  <si>
    <t>ztratné 1,5% : 33*1,015</t>
  </si>
  <si>
    <t>28651667.AR</t>
  </si>
  <si>
    <t>koleno PVC; 45,0 °; D = 200,0 mm; s 1 hrdlem</t>
  </si>
  <si>
    <t>597-501</t>
  </si>
  <si>
    <t>Sedlová odbočka na stávající potrubí DN400, sedlo DN 150 mm šroubovací</t>
  </si>
  <si>
    <t>včetně napojovacího KT prvku</t>
  </si>
  <si>
    <t>Odkaz na mn. položky pořadí 32 : 2,00000*1,015</t>
  </si>
  <si>
    <t>597-502</t>
  </si>
  <si>
    <t>Sedlová odbočka na stávající potrubí DN400, sedlo DN 200 mm šroubovací</t>
  </si>
  <si>
    <t>Odkaz na mn. položky pořadí 33 : 33,00000*1,015</t>
  </si>
  <si>
    <t>1152015121T00</t>
  </si>
  <si>
    <t>Odstranění stávajících přípojek do DN 200</t>
  </si>
  <si>
    <t>odhad ... v rozsahu nových DP : 180,00</t>
  </si>
  <si>
    <t xml:space="preserve">42, : </t>
  </si>
  <si>
    <t>Součet: : 6,84000</t>
  </si>
  <si>
    <t>Součet: : 61,56000</t>
  </si>
  <si>
    <t xml:space="preserve">1,2,6,19,20,21,22,23,25,26,28,34,35,36,37,38,39,40,41, : </t>
  </si>
  <si>
    <t>Součet: : 381,72748</t>
  </si>
  <si>
    <t>Odkaz na mn. položky pořadí 2 : 90,00000</t>
  </si>
  <si>
    <t>827.21.A2</t>
  </si>
  <si>
    <t>Profil potrubí DN do 200 mm</t>
  </si>
  <si>
    <t>stání ... nová plocha : 1,20*7,44</t>
  </si>
  <si>
    <t xml:space="preserve">DP na jednu stranu cca ... 0,6 x 1,2 = 0,72m2 ... započteno již v ploše řadu : </t>
  </si>
  <si>
    <t xml:space="preserve">DP na obě strany cca ... 0,6 x 1,2 x 2 = 1,44m2 ... započteno již v ploše řadu : </t>
  </si>
  <si>
    <t>stání na jednu stranu 2ks : -0,72*2</t>
  </si>
  <si>
    <t>Odkaz na mn. položky pořadí 1 : 7,48800</t>
  </si>
  <si>
    <t>osivo : 7,488*0,04*1,035</t>
  </si>
  <si>
    <t>ornice : (7,488*0,08)*2,00*1,1*1,01</t>
  </si>
  <si>
    <t>kačírek ... nové plochy : 1,20*1,57</t>
  </si>
  <si>
    <t>2 vrstvy štd 0-32 tl.150mm : (1,20*100,28)*2</t>
  </si>
  <si>
    <t xml:space="preserve">stání ... nová plocha : </t>
  </si>
  <si>
    <t>štd 0-32 tl.150mm : 1,20*7,44</t>
  </si>
  <si>
    <t>MK asfalt na jednu stranu 12ks : -0,72*12</t>
  </si>
  <si>
    <t>MK asfalt na obě strany 18ks : -1,44*18</t>
  </si>
  <si>
    <t xml:space="preserve">zbytek na jednu stranu - zeleň+kačírek ... 3ks ... neodečítat z příslušných povrchů : </t>
  </si>
  <si>
    <t>chodník dlažba ... nový povrch : 1,20*(45,57+6,29)</t>
  </si>
  <si>
    <t>ACP16+ tl.50mm : 1,20*100,28</t>
  </si>
  <si>
    <t>567211125R00</t>
  </si>
  <si>
    <t>Podklad z prostého betonu třídy I., tloušťky 250 mm</t>
  </si>
  <si>
    <t>beton : 1,20*0,56</t>
  </si>
  <si>
    <t>Odkaz na mn. položky pořadí 12 : 85,77600</t>
  </si>
  <si>
    <t>ACO11 tl.40mm : 1,20*100,28</t>
  </si>
  <si>
    <t>DP odhad všechny š.1,2m : 1,20*35</t>
  </si>
  <si>
    <t>výplň ornicí se zatravněním : 7,488*0,08</t>
  </si>
  <si>
    <t>Odkaz na mn. položky pořadí 8 : 85,77600</t>
  </si>
  <si>
    <t>chodník dlažba ... nový povrch : 62,232*1,02</t>
  </si>
  <si>
    <t>Parkoviště ... nová plocha : 7,488*1,02</t>
  </si>
  <si>
    <t>přechod přes obrubník chodník-zeleň ... odhad cca 16ks : 2,00*16</t>
  </si>
  <si>
    <t>přechod přes obrubník MK-chodník ... odhad cca 32x : 2,00*32</t>
  </si>
  <si>
    <t>přechod přes obrubník MK-chodník ... odhad cca 32ks : 2,00*32*1,01</t>
  </si>
  <si>
    <t>přechod přes obrubník chodník-zeleň ... odhad cca 16x : 2,00*16*1,01</t>
  </si>
  <si>
    <t xml:space="preserve">3,4,5,6,7,8,9,10,11,12,13,14,16,17,18,19,20,21,22,23, : </t>
  </si>
  <si>
    <t>Součet: : 170,38848</t>
  </si>
  <si>
    <t xml:space="preserve">  zeleň stáv.šachty : (2,00*2,00-3,14*0,62*0,62)*0,10*2</t>
  </si>
  <si>
    <t>manip.plocha : (2,50*2,50-3,14*0,62*0,62)*0,10*2</t>
  </si>
  <si>
    <t>130901123R00</t>
  </si>
  <si>
    <t>Bourání konstrukcí v hloubených vykopávkách z betonu z betonu, železového nebo z předpjatého, pneumatickým kladivem</t>
  </si>
  <si>
    <t>s přemístěním suti na hromady na vzdálenost do 20 m nebo s uložením na dopravní prostředek,</t>
  </si>
  <si>
    <t>ubourání zhlaví v.1,5m šachet mimo výkop ... 2ks : 2*3,14*0,62*1,50*0,12*2</t>
  </si>
  <si>
    <t>133101101R00</t>
  </si>
  <si>
    <t>Hloubení šachet v horninách 1 a 2_x000D_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</si>
  <si>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</si>
  <si>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 xml:space="preserve">výpočet v položce výkop šachet h.3 : </t>
  </si>
  <si>
    <t>geologie h.2 ... 40% : 7,82036*0,40</t>
  </si>
  <si>
    <t>133201101R00</t>
  </si>
  <si>
    <t>Hloubení šachet v hornině 3_x000D_
 do 100 m3</t>
  </si>
  <si>
    <t xml:space="preserve">  půdorysně 2,0x2,0m ... pro výkop s odpočtem šachet, pro opravu povrchů bez odpočtu šachet : </t>
  </si>
  <si>
    <t xml:space="preserve">  ubourání zhlaví v.1,5m šachet mimo výkop ... 2ks : (2,00*2,00-3,14*0,62*0,62)*1,50*2</t>
  </si>
  <si>
    <t xml:space="preserve">  zeleň : -(2,00*2,00-3,14*0,62*0,62)*0,10*2</t>
  </si>
  <si>
    <t>geologie h.3 ... 60% : 7,82036*0,60</t>
  </si>
  <si>
    <t>133201109R00</t>
  </si>
  <si>
    <t>Hloubení šachet v hornině 3_x000D_
 příplatek za lepivost horniny</t>
  </si>
  <si>
    <t>geologie h.3 ... 60% : 7,82036*0,60*0,30</t>
  </si>
  <si>
    <t>výkop do 100m3 do 2,5m ... 100% : 7,82036</t>
  </si>
  <si>
    <t xml:space="preserve">  zásyp mimo kom. : 12,77-1,57</t>
  </si>
  <si>
    <t>meziskládka tam a zpět ... celý výkop : 7,82036*2</t>
  </si>
  <si>
    <t>přivezená z meziskládky chybějícího materiálu ... vypořádáno v rámci SO-01 Vodovodní řad 1 : 11,20-7,82036</t>
  </si>
  <si>
    <t>meziskládka ... celý výkop : 7,82036</t>
  </si>
  <si>
    <t>Uložení sypaniny na skládku nebo do násypů nezhut. na skládku</t>
  </si>
  <si>
    <t>nebo na skládku s rozprostřením sypaniny ve vrstvách a s hrubým urovnáním,</t>
  </si>
  <si>
    <t>výkop celkem : 7,82036</t>
  </si>
  <si>
    <t>zásypy do hl.1,5m i prostoru po bývalých šachtách : 3,14*0,62*0,62*(1,50-0,10)*2</t>
  </si>
  <si>
    <t>zásyp nebourané části šachet štd : 3,14*0,50*0,50*(2,50-1,50)*2</t>
  </si>
  <si>
    <t xml:space="preserve">  zásypy bez štp : 12,77-1,57</t>
  </si>
  <si>
    <t>Odkaz na mn. položky pořadí 13 : 10,08597</t>
  </si>
  <si>
    <t>ubourání zhlaví v.1,5m šachet mimo výkop ... 2ks : (2,00*2,00-3,14*0,62*0,62)*2</t>
  </si>
  <si>
    <t xml:space="preserve">  zeleň  stáv.šachty : (2,00*2,00-3,14*0,62*0,62)*2</t>
  </si>
  <si>
    <t>manip.plocha : (2,50*2,50-3,14*0,62*0,62)*2</t>
  </si>
  <si>
    <t>161101153R01</t>
  </si>
  <si>
    <t>Svislé přemístění výkopku z hor.5-7 do 6,0 m, bourání</t>
  </si>
  <si>
    <t>Odkaz na mn. položky pořadí 2 : 1,40170</t>
  </si>
  <si>
    <t>162701155R01</t>
  </si>
  <si>
    <t>Vodorovné přemístění výkopku z hor.5-7 do 10000 m, bourání</t>
  </si>
  <si>
    <t>osivo : 10,08597*0,04*1,035</t>
  </si>
  <si>
    <t xml:space="preserve">  zásyp nebourané části šachet štd : 3,14*0,50*0,50*(2,50-1,50)*2</t>
  </si>
  <si>
    <t>1,57*1,67*1,1*1,01</t>
  </si>
  <si>
    <t>Poplatek za skládku stavební suti, skupina 17 09 04 z Katalogu odpadů</t>
  </si>
  <si>
    <t xml:space="preserve">2, : </t>
  </si>
  <si>
    <t>Součet: : 3,50425</t>
  </si>
  <si>
    <t>892601152R00</t>
  </si>
  <si>
    <t>Čištění kanalizace do DN 500, do 50 m</t>
  </si>
  <si>
    <t>Odkaz na mn. položky pořadí 29 : 32,00000</t>
  </si>
  <si>
    <t>894421112RT1</t>
  </si>
  <si>
    <t>Osazení betonových dílců pro šachty podle DIN 4034 skruže rovné, o hmotnosti do 1,4 t</t>
  </si>
  <si>
    <t>na kroužek,</t>
  </si>
  <si>
    <t>stáv.OK ... skruž DN1000 : 1</t>
  </si>
  <si>
    <t>894422111RT1</t>
  </si>
  <si>
    <t>Osazení betonových dílců pro šachty podle DIN 4034 skruže přechodové, pro jakoukoliv hmotnost</t>
  </si>
  <si>
    <t>stáv.OK ... konus : 1</t>
  </si>
  <si>
    <t>899104111R00</t>
  </si>
  <si>
    <t>Osazení poklopů litinových a ocelových o hmotnost jednotlivě přes 150 kg</t>
  </si>
  <si>
    <t>včetně podbetonování poklopu</t>
  </si>
  <si>
    <t>stáv.OK ... poklopy : 2</t>
  </si>
  <si>
    <t>592-238</t>
  </si>
  <si>
    <t>Poklop uliční betonový tř. B125 průměr DN 600 mm</t>
  </si>
  <si>
    <t>Odkaz na mn. položky pořadí 22 : 2,00000</t>
  </si>
  <si>
    <t>59224353.AR</t>
  </si>
  <si>
    <t>konus šachetní; železobetonový; TBR; d = 1 240,0 mm; DN = 1 000,0 mm; DN 2 = 625 mm; h = 580 mm; počet stupadel 2; ocelové s PE povlakem, kapsové</t>
  </si>
  <si>
    <t>Odkaz na mn. položky pořadí 21 : 1,00000*1,01</t>
  </si>
  <si>
    <t>59224364.AR</t>
  </si>
  <si>
    <t>skruž železobetonová TBS; DN = 1 000,0 mm; h = 1 000,0 mm; s = 120,00 mm; počet stupadel 4; ocelové s PE povlakem; beton C 40/50</t>
  </si>
  <si>
    <t>Odkaz na mn. položky pořadí 20 : 1,00000*1,01</t>
  </si>
  <si>
    <t>59224373.AR</t>
  </si>
  <si>
    <t>profil těsnicí elastomerní; pro spojení betonových šachetních dílů; tvar kruh; d = 1 000,0 mm</t>
  </si>
  <si>
    <t>spoj skruž-konus : 1</t>
  </si>
  <si>
    <t>338-836</t>
  </si>
  <si>
    <t>Těsnění prostupu styk stávající stropní desky a nové prefa skruže</t>
  </si>
  <si>
    <t>úprava stávající OK ... vybourání otvoru DN1000 pro osazení nového výstup.komínu : 1</t>
  </si>
  <si>
    <t>990-999</t>
  </si>
  <si>
    <t>Statistické posouzení stropní desky stávající OK</t>
  </si>
  <si>
    <t>936452115R00</t>
  </si>
  <si>
    <t>Výplň cementopopílkovou suspenzí  potrubí 1,0 MPa, DN 300</t>
  </si>
  <si>
    <t>zafoukání potrubí mimo výkop DN300 : 32,00</t>
  </si>
  <si>
    <t>972054491R00</t>
  </si>
  <si>
    <t>Vybourání otvorů ve stropech nebo klenbách železobetonových plochy do 1 m2, tloušťky přes 81 mm</t>
  </si>
  <si>
    <t>bez odstranění podlahy a násypu,</t>
  </si>
  <si>
    <t>úprava stávající OK ... vybourání otvoru DN1000 pro osazení nového výstup.komínu : 3,14*0,50*0,50*0,25</t>
  </si>
  <si>
    <t>976085211R00</t>
  </si>
  <si>
    <t>Vybourání madel, objímek, rámů, mříží apod. kanalizačních rámů litinových, z rýhovaného plechu nebo betonových včetně poklopů nebo mříží_x000D_
 plochy do 0,3 m2</t>
  </si>
  <si>
    <t>šachty mimo výkop : 2</t>
  </si>
  <si>
    <t xml:space="preserve">30,31, : </t>
  </si>
  <si>
    <t>Součet: : 4,67100</t>
  </si>
  <si>
    <t>979084213R00</t>
  </si>
  <si>
    <t>Vodorovná doprava vybouraných hmot po suchu bez naložení, ale se složením na vzdálenost do 1 km</t>
  </si>
  <si>
    <t>POL8_0</t>
  </si>
  <si>
    <t>Součet: : 0,51900</t>
  </si>
  <si>
    <t>POL8_1</t>
  </si>
  <si>
    <t>998274101R00</t>
  </si>
  <si>
    <t>Přesun hmot pro trubní vedení z trub betonových v otevřeném výkopu</t>
  </si>
  <si>
    <t>vodovodu nebo kanalizace ražené nebo hloubené (827 1.4, 827 2.4) z trub betonových nebo železobetonových včetně drobných objektů,</t>
  </si>
  <si>
    <t xml:space="preserve">16,17,22,23,24,25,26,29, : </t>
  </si>
  <si>
    <t>Součet: : 8,72056</t>
  </si>
  <si>
    <t>783825110R00</t>
  </si>
  <si>
    <t>Nátěry betonových povrchů syntetické Nátěry omítek a betonových povrchů syntetické betonové povrchy, jednonásobné</t>
  </si>
  <si>
    <t>800-783</t>
  </si>
  <si>
    <t>na vzduchu schnoucí</t>
  </si>
  <si>
    <t>povrchová úprava obvodu vybouraného otvoru OK</t>
  </si>
  <si>
    <t>úprava stávající OK ... vybourání otvoru DN1000 pro osazení nového výstup.komínu : 2*3,14*0,50*0,25</t>
  </si>
  <si>
    <t>827.21.A3</t>
  </si>
  <si>
    <t>Profil potrubí DN do 300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</si>
</sst>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2" fillId="0" borderId="0" xfId="0" applyNumberFormat="1" applyFont="1" applyBorder="1" applyAlignment="1">
      <alignment horizontal="center" vertical="top" wrapText="1" shrinkToFit="1"/>
    </xf>
    <xf numFmtId="164" fontId="22" fillId="0" borderId="0" xfId="0" applyNumberFormat="1" applyFont="1" applyBorder="1" applyAlignment="1">
      <alignment vertical="top" wrapText="1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164" fontId="22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3" fillId="2" borderId="0" xfId="0" applyFont="1" applyFill="1" applyAlignment="1">
      <alignment horizontal="left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0" fillId="0" borderId="18" xfId="0" applyBorder="1" applyAlignment="1">
      <alignment vertical="top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8"/>
  <sheetViews>
    <sheetView showGridLines="0" view="pageLayout" topLeftCell="B1" zoomScaleNormal="100" zoomScaleSheetLayoutView="75" workbookViewId="0">
      <selection activeCell="L7" sqref="L7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6" t="s">
        <v>36</v>
      </c>
      <c r="B1" s="200" t="s">
        <v>41</v>
      </c>
      <c r="C1" s="201"/>
      <c r="D1" s="201"/>
      <c r="E1" s="201"/>
      <c r="F1" s="201"/>
      <c r="G1" s="201"/>
      <c r="H1" s="201"/>
      <c r="I1" s="201"/>
      <c r="J1" s="202"/>
    </row>
    <row r="2" spans="1:15" ht="36" customHeight="1" x14ac:dyDescent="0.25">
      <c r="A2" s="2"/>
      <c r="B2" s="72" t="s">
        <v>22</v>
      </c>
      <c r="C2" s="73"/>
      <c r="D2" s="74" t="s">
        <v>43</v>
      </c>
      <c r="E2" s="209" t="s">
        <v>44</v>
      </c>
      <c r="F2" s="210"/>
      <c r="G2" s="210"/>
      <c r="H2" s="210"/>
      <c r="I2" s="210"/>
      <c r="J2" s="211"/>
      <c r="O2" s="1"/>
    </row>
    <row r="3" spans="1:15" ht="27" hidden="1" customHeight="1" x14ac:dyDescent="0.25">
      <c r="A3" s="2"/>
      <c r="B3" s="75"/>
      <c r="C3" s="73"/>
      <c r="D3" s="76"/>
      <c r="E3" s="212"/>
      <c r="F3" s="213"/>
      <c r="G3" s="213"/>
      <c r="H3" s="213"/>
      <c r="I3" s="213"/>
      <c r="J3" s="214"/>
    </row>
    <row r="4" spans="1:15" ht="23.25" customHeight="1" x14ac:dyDescent="0.25">
      <c r="A4" s="2"/>
      <c r="B4" s="77"/>
      <c r="C4" s="78"/>
      <c r="D4" s="79"/>
      <c r="E4" s="222"/>
      <c r="F4" s="222"/>
      <c r="G4" s="222"/>
      <c r="H4" s="222"/>
      <c r="I4" s="222"/>
      <c r="J4" s="223"/>
    </row>
    <row r="5" spans="1:15" ht="24" customHeight="1" x14ac:dyDescent="0.25">
      <c r="A5" s="2"/>
      <c r="B5" s="30" t="s">
        <v>42</v>
      </c>
      <c r="D5" s="226" t="s">
        <v>45</v>
      </c>
      <c r="E5" s="227"/>
      <c r="F5" s="227"/>
      <c r="G5" s="227"/>
      <c r="H5" s="18" t="s">
        <v>40</v>
      </c>
      <c r="I5" s="81" t="s">
        <v>49</v>
      </c>
      <c r="J5" s="8"/>
    </row>
    <row r="6" spans="1:15" ht="15.75" customHeight="1" x14ac:dyDescent="0.25">
      <c r="A6" s="2"/>
      <c r="B6" s="27"/>
      <c r="C6" s="52"/>
      <c r="D6" s="228" t="s">
        <v>46</v>
      </c>
      <c r="E6" s="229"/>
      <c r="F6" s="229"/>
      <c r="G6" s="229"/>
      <c r="H6" s="18" t="s">
        <v>34</v>
      </c>
      <c r="I6" s="81" t="s">
        <v>50</v>
      </c>
      <c r="J6" s="8"/>
    </row>
    <row r="7" spans="1:15" ht="15.75" customHeight="1" x14ac:dyDescent="0.25">
      <c r="A7" s="2"/>
      <c r="B7" s="28"/>
      <c r="C7" s="53"/>
      <c r="D7" s="80" t="s">
        <v>48</v>
      </c>
      <c r="E7" s="230" t="s">
        <v>47</v>
      </c>
      <c r="F7" s="231"/>
      <c r="G7" s="231"/>
      <c r="H7" s="23"/>
      <c r="I7" s="22"/>
      <c r="J7" s="33"/>
    </row>
    <row r="8" spans="1:15" ht="24" hidden="1" customHeight="1" x14ac:dyDescent="0.25">
      <c r="A8" s="2"/>
      <c r="B8" s="30" t="s">
        <v>20</v>
      </c>
      <c r="D8" s="82" t="s">
        <v>51</v>
      </c>
      <c r="H8" s="18" t="s">
        <v>40</v>
      </c>
      <c r="I8" s="81" t="s">
        <v>55</v>
      </c>
      <c r="J8" s="8"/>
    </row>
    <row r="9" spans="1:15" ht="15.75" hidden="1" customHeight="1" x14ac:dyDescent="0.25">
      <c r="A9" s="2"/>
      <c r="B9" s="2"/>
      <c r="D9" s="82" t="s">
        <v>52</v>
      </c>
      <c r="H9" s="18" t="s">
        <v>34</v>
      </c>
      <c r="I9" s="81" t="s">
        <v>56</v>
      </c>
      <c r="J9" s="8"/>
    </row>
    <row r="10" spans="1:15" ht="15.75" hidden="1" customHeight="1" x14ac:dyDescent="0.25">
      <c r="A10" s="2"/>
      <c r="B10" s="34"/>
      <c r="C10" s="53"/>
      <c r="D10" s="80" t="s">
        <v>54</v>
      </c>
      <c r="E10" s="83" t="s">
        <v>53</v>
      </c>
      <c r="F10" s="23"/>
      <c r="G10" s="14"/>
      <c r="H10" s="14"/>
      <c r="I10" s="35"/>
      <c r="J10" s="33"/>
    </row>
    <row r="11" spans="1:15" ht="24" customHeight="1" x14ac:dyDescent="0.25">
      <c r="A11" s="2"/>
      <c r="B11" s="30" t="s">
        <v>19</v>
      </c>
      <c r="D11" s="216"/>
      <c r="E11" s="216"/>
      <c r="F11" s="216"/>
      <c r="G11" s="216"/>
      <c r="H11" s="18" t="s">
        <v>40</v>
      </c>
      <c r="I11" s="85"/>
      <c r="J11" s="8"/>
    </row>
    <row r="12" spans="1:15" ht="15.75" customHeight="1" x14ac:dyDescent="0.25">
      <c r="A12" s="2"/>
      <c r="B12" s="27"/>
      <c r="C12" s="52"/>
      <c r="D12" s="221"/>
      <c r="E12" s="221"/>
      <c r="F12" s="221"/>
      <c r="G12" s="221"/>
      <c r="H12" s="18" t="s">
        <v>34</v>
      </c>
      <c r="I12" s="85"/>
      <c r="J12" s="8"/>
    </row>
    <row r="13" spans="1:15" ht="15.75" customHeight="1" x14ac:dyDescent="0.25">
      <c r="A13" s="2"/>
      <c r="B13" s="28"/>
      <c r="C13" s="53"/>
      <c r="D13" s="84"/>
      <c r="E13" s="224"/>
      <c r="F13" s="225"/>
      <c r="G13" s="225"/>
      <c r="H13" s="19"/>
      <c r="I13" s="22"/>
      <c r="J13" s="33"/>
    </row>
    <row r="14" spans="1:15" ht="24" customHeight="1" x14ac:dyDescent="0.25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5">
      <c r="A15" s="2"/>
      <c r="B15" s="34" t="s">
        <v>32</v>
      </c>
      <c r="C15" s="57"/>
      <c r="D15" s="51"/>
      <c r="E15" s="215"/>
      <c r="F15" s="215"/>
      <c r="G15" s="217"/>
      <c r="H15" s="217"/>
      <c r="I15" s="217" t="s">
        <v>29</v>
      </c>
      <c r="J15" s="218"/>
    </row>
    <row r="16" spans="1:15" ht="23.25" customHeight="1" x14ac:dyDescent="0.25">
      <c r="A16" s="142" t="s">
        <v>24</v>
      </c>
      <c r="B16" s="37" t="s">
        <v>24</v>
      </c>
      <c r="C16" s="58"/>
      <c r="D16" s="59"/>
      <c r="E16" s="206"/>
      <c r="F16" s="207"/>
      <c r="G16" s="206"/>
      <c r="H16" s="207"/>
      <c r="I16" s="206">
        <f>SUMIF(F61:F74,A16,I61:I74)+SUMIF(F61:F74,"PSU",I61:I74)</f>
        <v>0</v>
      </c>
      <c r="J16" s="208"/>
    </row>
    <row r="17" spans="1:10" ht="23.25" customHeight="1" x14ac:dyDescent="0.25">
      <c r="A17" s="142" t="s">
        <v>25</v>
      </c>
      <c r="B17" s="37" t="s">
        <v>25</v>
      </c>
      <c r="C17" s="58"/>
      <c r="D17" s="59"/>
      <c r="E17" s="206"/>
      <c r="F17" s="207"/>
      <c r="G17" s="206"/>
      <c r="H17" s="207"/>
      <c r="I17" s="206">
        <f>SUMIF(F61:F74,A17,I61:I74)</f>
        <v>0</v>
      </c>
      <c r="J17" s="208"/>
    </row>
    <row r="18" spans="1:10" ht="23.25" customHeight="1" x14ac:dyDescent="0.25">
      <c r="A18" s="142" t="s">
        <v>26</v>
      </c>
      <c r="B18" s="37" t="s">
        <v>26</v>
      </c>
      <c r="C18" s="58"/>
      <c r="D18" s="59"/>
      <c r="E18" s="206"/>
      <c r="F18" s="207"/>
      <c r="G18" s="206"/>
      <c r="H18" s="207"/>
      <c r="I18" s="206">
        <f>SUMIF(F61:F74,A18,I61:I74)</f>
        <v>0</v>
      </c>
      <c r="J18" s="208"/>
    </row>
    <row r="19" spans="1:10" ht="23.25" customHeight="1" x14ac:dyDescent="0.25">
      <c r="A19" s="142" t="s">
        <v>107</v>
      </c>
      <c r="B19" s="37" t="s">
        <v>27</v>
      </c>
      <c r="C19" s="58"/>
      <c r="D19" s="59"/>
      <c r="E19" s="206"/>
      <c r="F19" s="207"/>
      <c r="G19" s="206"/>
      <c r="H19" s="207"/>
      <c r="I19" s="206">
        <f>SUMIF(F61:F74,A19,I61:I74)</f>
        <v>0</v>
      </c>
      <c r="J19" s="208"/>
    </row>
    <row r="20" spans="1:10" ht="23.25" customHeight="1" x14ac:dyDescent="0.25">
      <c r="A20" s="142" t="s">
        <v>108</v>
      </c>
      <c r="B20" s="37" t="s">
        <v>28</v>
      </c>
      <c r="C20" s="58"/>
      <c r="D20" s="59"/>
      <c r="E20" s="206"/>
      <c r="F20" s="207"/>
      <c r="G20" s="206"/>
      <c r="H20" s="207"/>
      <c r="I20" s="206">
        <f>SUMIF(F61:F74,A20,I61:I74)</f>
        <v>0</v>
      </c>
      <c r="J20" s="208"/>
    </row>
    <row r="21" spans="1:10" ht="23.25" customHeight="1" x14ac:dyDescent="0.25">
      <c r="A21" s="2"/>
      <c r="B21" s="47" t="s">
        <v>29</v>
      </c>
      <c r="C21" s="60"/>
      <c r="D21" s="61"/>
      <c r="E21" s="219"/>
      <c r="F21" s="220"/>
      <c r="G21" s="219"/>
      <c r="H21" s="220"/>
      <c r="I21" s="219">
        <f>SUM(I16:J20)</f>
        <v>0</v>
      </c>
      <c r="J21" s="237"/>
    </row>
    <row r="22" spans="1:10" ht="33" customHeight="1" x14ac:dyDescent="0.25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5">
      <c r="A23" s="2"/>
      <c r="B23" s="37" t="s">
        <v>12</v>
      </c>
      <c r="C23" s="58"/>
      <c r="D23" s="59"/>
      <c r="E23" s="63">
        <v>15</v>
      </c>
      <c r="F23" s="38" t="s">
        <v>0</v>
      </c>
      <c r="G23" s="235">
        <f>ZakladDPHSniVypocet</f>
        <v>0</v>
      </c>
      <c r="H23" s="236"/>
      <c r="I23" s="236"/>
      <c r="J23" s="39" t="str">
        <f t="shared" ref="J23:J28" si="0">Mena</f>
        <v>CZK</v>
      </c>
    </row>
    <row r="24" spans="1:10" ht="23.25" hidden="1" customHeight="1" x14ac:dyDescent="0.25">
      <c r="A24" s="2"/>
      <c r="B24" s="37" t="s">
        <v>13</v>
      </c>
      <c r="C24" s="58"/>
      <c r="D24" s="59"/>
      <c r="E24" s="63">
        <f>SazbaDPH1</f>
        <v>15</v>
      </c>
      <c r="F24" s="38" t="s">
        <v>0</v>
      </c>
      <c r="G24" s="233">
        <f>I23*E23/100</f>
        <v>0</v>
      </c>
      <c r="H24" s="234"/>
      <c r="I24" s="234"/>
      <c r="J24" s="39" t="str">
        <f t="shared" si="0"/>
        <v>CZK</v>
      </c>
    </row>
    <row r="25" spans="1:10" ht="23.25" customHeight="1" x14ac:dyDescent="0.25">
      <c r="A25" s="2"/>
      <c r="B25" s="37" t="s">
        <v>14</v>
      </c>
      <c r="C25" s="58"/>
      <c r="D25" s="59"/>
      <c r="E25" s="63">
        <v>21</v>
      </c>
      <c r="F25" s="38" t="s">
        <v>0</v>
      </c>
      <c r="G25" s="235">
        <f>ZakladDPHZaklVypocet</f>
        <v>0</v>
      </c>
      <c r="H25" s="236"/>
      <c r="I25" s="236"/>
      <c r="J25" s="39" t="str">
        <f t="shared" si="0"/>
        <v>CZK</v>
      </c>
    </row>
    <row r="26" spans="1:10" ht="23.25" hidden="1" customHeight="1" x14ac:dyDescent="0.25">
      <c r="A26" s="2"/>
      <c r="B26" s="31" t="s">
        <v>15</v>
      </c>
      <c r="C26" s="64"/>
      <c r="D26" s="51"/>
      <c r="E26" s="65">
        <f>SazbaDPH2</f>
        <v>21</v>
      </c>
      <c r="F26" s="29" t="s">
        <v>0</v>
      </c>
      <c r="G26" s="203">
        <f>I25*E25/100</f>
        <v>0</v>
      </c>
      <c r="H26" s="204"/>
      <c r="I26" s="204"/>
      <c r="J26" s="36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0" t="s">
        <v>4</v>
      </c>
      <c r="C27" s="66"/>
      <c r="D27" s="67"/>
      <c r="E27" s="66"/>
      <c r="F27" s="16"/>
      <c r="G27" s="205">
        <f>CenaCelkemBezDPH-(ZakladDPHSni+ZakladDPHZakl)</f>
        <v>0</v>
      </c>
      <c r="H27" s="205"/>
      <c r="I27" s="205"/>
      <c r="J27" s="40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16" t="s">
        <v>23</v>
      </c>
      <c r="C28" s="117"/>
      <c r="D28" s="117"/>
      <c r="E28" s="118"/>
      <c r="F28" s="119"/>
      <c r="G28" s="239">
        <f>A27</f>
        <v>0</v>
      </c>
      <c r="H28" s="239"/>
      <c r="I28" s="239"/>
      <c r="J28" s="120" t="str">
        <f t="shared" si="0"/>
        <v>CZK</v>
      </c>
    </row>
    <row r="29" spans="1:10" ht="27.75" hidden="1" customHeight="1" thickBot="1" x14ac:dyDescent="0.3">
      <c r="A29" s="2"/>
      <c r="B29" s="116" t="s">
        <v>35</v>
      </c>
      <c r="C29" s="121"/>
      <c r="D29" s="121"/>
      <c r="E29" s="121"/>
      <c r="F29" s="122"/>
      <c r="G29" s="238">
        <f>ZakladDPHSni+DPHSni+ZakladDPHZakl+DPHZakl+Zaokrouhleni</f>
        <v>0</v>
      </c>
      <c r="H29" s="238"/>
      <c r="I29" s="238"/>
      <c r="J29" s="123" t="s">
        <v>80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0"/>
      <c r="D34" s="240"/>
      <c r="E34" s="241"/>
      <c r="G34" s="242"/>
      <c r="H34" s="243"/>
      <c r="I34" s="243"/>
      <c r="J34" s="24"/>
    </row>
    <row r="35" spans="1:10" ht="12.75" customHeight="1" x14ac:dyDescent="0.25">
      <c r="A35" s="2"/>
      <c r="B35" s="2"/>
      <c r="D35" s="232" t="s">
        <v>2</v>
      </c>
      <c r="E35" s="232"/>
      <c r="H35" s="10" t="s">
        <v>3</v>
      </c>
      <c r="J35" s="9"/>
    </row>
    <row r="36" spans="1:10" ht="13.5" customHeight="1" thickBot="1" x14ac:dyDescent="0.3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5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5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5">
      <c r="A39" s="88">
        <v>1</v>
      </c>
      <c r="B39" s="99" t="s">
        <v>57</v>
      </c>
      <c r="C39" s="244"/>
      <c r="D39" s="244"/>
      <c r="E39" s="244"/>
      <c r="F39" s="100">
        <f>'SO-99 99.1 Naklady'!AE30+'SO-01 01.1 Pol'!AE313+'SO-01 01.2 Pol'!AE109+'SO-02 02.1 Pol'!AE212+'SO-02 02.2 Pol'!AE108+'SO-03 03.1 Pol'!AE207+'SO-03 03.2 Pol'!AE120+'SO-04 04.1 Pol'!AE154</f>
        <v>0</v>
      </c>
      <c r="G39" s="101">
        <f>'SO-99 99.1 Naklady'!AF30+'SO-01 01.1 Pol'!AF313+'SO-01 01.2 Pol'!AF109+'SO-02 02.1 Pol'!AF212+'SO-02 02.2 Pol'!AF108+'SO-03 03.1 Pol'!AF207+'SO-03 03.2 Pol'!AF120+'SO-04 04.1 Pol'!AF154</f>
        <v>0</v>
      </c>
      <c r="H39" s="102"/>
      <c r="I39" s="103">
        <f t="shared" ref="I39:I53" si="1">F39+G39+H39</f>
        <v>0</v>
      </c>
      <c r="J39" s="104" t="str">
        <f t="shared" ref="J39:J53" si="2">IF(CenaCelkemVypocet=0,"",I39/CenaCelkemVypocet*100)</f>
        <v/>
      </c>
    </row>
    <row r="40" spans="1:10" ht="25.5" customHeight="1" x14ac:dyDescent="0.25">
      <c r="A40" s="88">
        <v>2</v>
      </c>
      <c r="B40" s="105"/>
      <c r="C40" s="245" t="s">
        <v>58</v>
      </c>
      <c r="D40" s="245"/>
      <c r="E40" s="245"/>
      <c r="F40" s="106">
        <f>'SO-99 99.1 Naklady'!AE30</f>
        <v>0</v>
      </c>
      <c r="G40" s="107">
        <f>'SO-99 99.1 Naklady'!AF30</f>
        <v>0</v>
      </c>
      <c r="H40" s="107"/>
      <c r="I40" s="108">
        <f t="shared" si="1"/>
        <v>0</v>
      </c>
      <c r="J40" s="109" t="str">
        <f t="shared" si="2"/>
        <v/>
      </c>
    </row>
    <row r="41" spans="1:10" ht="25.5" customHeight="1" x14ac:dyDescent="0.25">
      <c r="A41" s="88">
        <v>3</v>
      </c>
      <c r="B41" s="110" t="s">
        <v>59</v>
      </c>
      <c r="C41" s="244" t="s">
        <v>58</v>
      </c>
      <c r="D41" s="244"/>
      <c r="E41" s="244"/>
      <c r="F41" s="111">
        <f>'SO-99 99.1 Naklady'!AE30</f>
        <v>0</v>
      </c>
      <c r="G41" s="102">
        <f>'SO-99 99.1 Naklady'!AF30</f>
        <v>0</v>
      </c>
      <c r="H41" s="102"/>
      <c r="I41" s="103">
        <f t="shared" si="1"/>
        <v>0</v>
      </c>
      <c r="J41" s="104" t="str">
        <f t="shared" si="2"/>
        <v/>
      </c>
    </row>
    <row r="42" spans="1:10" ht="25.5" customHeight="1" x14ac:dyDescent="0.25">
      <c r="A42" s="88">
        <v>2</v>
      </c>
      <c r="B42" s="105"/>
      <c r="C42" s="245" t="s">
        <v>60</v>
      </c>
      <c r="D42" s="245"/>
      <c r="E42" s="245"/>
      <c r="F42" s="106"/>
      <c r="G42" s="107"/>
      <c r="H42" s="107"/>
      <c r="I42" s="108">
        <f t="shared" si="1"/>
        <v>0</v>
      </c>
      <c r="J42" s="109" t="str">
        <f t="shared" si="2"/>
        <v/>
      </c>
    </row>
    <row r="43" spans="1:10" ht="25.5" customHeight="1" x14ac:dyDescent="0.25">
      <c r="A43" s="88">
        <v>2</v>
      </c>
      <c r="B43" s="105" t="s">
        <v>61</v>
      </c>
      <c r="C43" s="245" t="s">
        <v>62</v>
      </c>
      <c r="D43" s="245"/>
      <c r="E43" s="245"/>
      <c r="F43" s="106">
        <f>'SO-01 01.1 Pol'!AE313+'SO-01 01.2 Pol'!AE109</f>
        <v>0</v>
      </c>
      <c r="G43" s="107">
        <f>'SO-01 01.1 Pol'!AF313+'SO-01 01.2 Pol'!AF109</f>
        <v>0</v>
      </c>
      <c r="H43" s="107"/>
      <c r="I43" s="108">
        <f t="shared" si="1"/>
        <v>0</v>
      </c>
      <c r="J43" s="109" t="str">
        <f t="shared" si="2"/>
        <v/>
      </c>
    </row>
    <row r="44" spans="1:10" ht="25.5" customHeight="1" x14ac:dyDescent="0.25">
      <c r="A44" s="88">
        <v>3</v>
      </c>
      <c r="B44" s="110" t="s">
        <v>63</v>
      </c>
      <c r="C44" s="244" t="s">
        <v>64</v>
      </c>
      <c r="D44" s="244"/>
      <c r="E44" s="244"/>
      <c r="F44" s="111">
        <f>'SO-01 01.1 Pol'!AE313</f>
        <v>0</v>
      </c>
      <c r="G44" s="102">
        <f>'SO-01 01.1 Pol'!AF313</f>
        <v>0</v>
      </c>
      <c r="H44" s="102"/>
      <c r="I44" s="103">
        <f t="shared" si="1"/>
        <v>0</v>
      </c>
      <c r="J44" s="104" t="str">
        <f t="shared" si="2"/>
        <v/>
      </c>
    </row>
    <row r="45" spans="1:10" ht="25.5" customHeight="1" x14ac:dyDescent="0.25">
      <c r="A45" s="88">
        <v>3</v>
      </c>
      <c r="B45" s="110" t="s">
        <v>65</v>
      </c>
      <c r="C45" s="244" t="s">
        <v>66</v>
      </c>
      <c r="D45" s="244"/>
      <c r="E45" s="244"/>
      <c r="F45" s="111">
        <f>'SO-01 01.2 Pol'!AE109</f>
        <v>0</v>
      </c>
      <c r="G45" s="102">
        <f>'SO-01 01.2 Pol'!AF109</f>
        <v>0</v>
      </c>
      <c r="H45" s="102"/>
      <c r="I45" s="103">
        <f t="shared" si="1"/>
        <v>0</v>
      </c>
      <c r="J45" s="104" t="str">
        <f t="shared" si="2"/>
        <v/>
      </c>
    </row>
    <row r="46" spans="1:10" ht="25.5" customHeight="1" x14ac:dyDescent="0.25">
      <c r="A46" s="88">
        <v>2</v>
      </c>
      <c r="B46" s="105" t="s">
        <v>67</v>
      </c>
      <c r="C46" s="245" t="s">
        <v>68</v>
      </c>
      <c r="D46" s="245"/>
      <c r="E46" s="245"/>
      <c r="F46" s="106">
        <f>'SO-02 02.1 Pol'!AE212+'SO-02 02.2 Pol'!AE108</f>
        <v>0</v>
      </c>
      <c r="G46" s="107">
        <f>'SO-02 02.1 Pol'!AF212+'SO-02 02.2 Pol'!AF108</f>
        <v>0</v>
      </c>
      <c r="H46" s="107"/>
      <c r="I46" s="108">
        <f t="shared" si="1"/>
        <v>0</v>
      </c>
      <c r="J46" s="109" t="str">
        <f t="shared" si="2"/>
        <v/>
      </c>
    </row>
    <row r="47" spans="1:10" ht="25.5" customHeight="1" x14ac:dyDescent="0.25">
      <c r="A47" s="88">
        <v>3</v>
      </c>
      <c r="B47" s="110" t="s">
        <v>69</v>
      </c>
      <c r="C47" s="244" t="s">
        <v>68</v>
      </c>
      <c r="D47" s="244"/>
      <c r="E47" s="244"/>
      <c r="F47" s="111">
        <f>'SO-02 02.1 Pol'!AE212</f>
        <v>0</v>
      </c>
      <c r="G47" s="102">
        <f>'SO-02 02.1 Pol'!AF212</f>
        <v>0</v>
      </c>
      <c r="H47" s="102"/>
      <c r="I47" s="103">
        <f t="shared" si="1"/>
        <v>0</v>
      </c>
      <c r="J47" s="104" t="str">
        <f t="shared" si="2"/>
        <v/>
      </c>
    </row>
    <row r="48" spans="1:10" ht="25.5" customHeight="1" x14ac:dyDescent="0.25">
      <c r="A48" s="88">
        <v>3</v>
      </c>
      <c r="B48" s="110" t="s">
        <v>70</v>
      </c>
      <c r="C48" s="244" t="s">
        <v>66</v>
      </c>
      <c r="D48" s="244"/>
      <c r="E48" s="244"/>
      <c r="F48" s="111">
        <f>'SO-02 02.2 Pol'!AE108</f>
        <v>0</v>
      </c>
      <c r="G48" s="102">
        <f>'SO-02 02.2 Pol'!AF108</f>
        <v>0</v>
      </c>
      <c r="H48" s="102"/>
      <c r="I48" s="103">
        <f t="shared" si="1"/>
        <v>0</v>
      </c>
      <c r="J48" s="104" t="str">
        <f t="shared" si="2"/>
        <v/>
      </c>
    </row>
    <row r="49" spans="1:10" ht="25.5" customHeight="1" x14ac:dyDescent="0.25">
      <c r="A49" s="88">
        <v>2</v>
      </c>
      <c r="B49" s="105" t="s">
        <v>71</v>
      </c>
      <c r="C49" s="245" t="s">
        <v>72</v>
      </c>
      <c r="D49" s="245"/>
      <c r="E49" s="245"/>
      <c r="F49" s="106">
        <f>'SO-03 03.1 Pol'!AE207+'SO-03 03.2 Pol'!AE120</f>
        <v>0</v>
      </c>
      <c r="G49" s="107">
        <f>'SO-03 03.1 Pol'!AF207+'SO-03 03.2 Pol'!AF120</f>
        <v>0</v>
      </c>
      <c r="H49" s="107"/>
      <c r="I49" s="108">
        <f t="shared" si="1"/>
        <v>0</v>
      </c>
      <c r="J49" s="109" t="str">
        <f t="shared" si="2"/>
        <v/>
      </c>
    </row>
    <row r="50" spans="1:10" ht="25.5" customHeight="1" x14ac:dyDescent="0.25">
      <c r="A50" s="88">
        <v>3</v>
      </c>
      <c r="B50" s="110" t="s">
        <v>73</v>
      </c>
      <c r="C50" s="244" t="s">
        <v>74</v>
      </c>
      <c r="D50" s="244"/>
      <c r="E50" s="244"/>
      <c r="F50" s="111">
        <f>'SO-03 03.1 Pol'!AE207</f>
        <v>0</v>
      </c>
      <c r="G50" s="102">
        <f>'SO-03 03.1 Pol'!AF207</f>
        <v>0</v>
      </c>
      <c r="H50" s="102"/>
      <c r="I50" s="103">
        <f t="shared" si="1"/>
        <v>0</v>
      </c>
      <c r="J50" s="104" t="str">
        <f t="shared" si="2"/>
        <v/>
      </c>
    </row>
    <row r="51" spans="1:10" ht="25.5" customHeight="1" x14ac:dyDescent="0.25">
      <c r="A51" s="88">
        <v>3</v>
      </c>
      <c r="B51" s="110" t="s">
        <v>75</v>
      </c>
      <c r="C51" s="244" t="s">
        <v>66</v>
      </c>
      <c r="D51" s="244"/>
      <c r="E51" s="244"/>
      <c r="F51" s="111">
        <f>'SO-03 03.2 Pol'!AE120</f>
        <v>0</v>
      </c>
      <c r="G51" s="102">
        <f>'SO-03 03.2 Pol'!AF120</f>
        <v>0</v>
      </c>
      <c r="H51" s="102"/>
      <c r="I51" s="103">
        <f t="shared" si="1"/>
        <v>0</v>
      </c>
      <c r="J51" s="104" t="str">
        <f t="shared" si="2"/>
        <v/>
      </c>
    </row>
    <row r="52" spans="1:10" ht="25.5" customHeight="1" x14ac:dyDescent="0.25">
      <c r="A52" s="88">
        <v>2</v>
      </c>
      <c r="B52" s="105" t="s">
        <v>76</v>
      </c>
      <c r="C52" s="245" t="s">
        <v>77</v>
      </c>
      <c r="D52" s="245"/>
      <c r="E52" s="245"/>
      <c r="F52" s="106">
        <f>'SO-04 04.1 Pol'!AE154</f>
        <v>0</v>
      </c>
      <c r="G52" s="107">
        <f>'SO-04 04.1 Pol'!AF154</f>
        <v>0</v>
      </c>
      <c r="H52" s="107"/>
      <c r="I52" s="108">
        <f t="shared" si="1"/>
        <v>0</v>
      </c>
      <c r="J52" s="109" t="str">
        <f t="shared" si="2"/>
        <v/>
      </c>
    </row>
    <row r="53" spans="1:10" ht="25.5" customHeight="1" x14ac:dyDescent="0.25">
      <c r="A53" s="88">
        <v>3</v>
      </c>
      <c r="B53" s="110" t="s">
        <v>78</v>
      </c>
      <c r="C53" s="244" t="s">
        <v>77</v>
      </c>
      <c r="D53" s="244"/>
      <c r="E53" s="244"/>
      <c r="F53" s="111">
        <f>'SO-04 04.1 Pol'!AE154</f>
        <v>0</v>
      </c>
      <c r="G53" s="102">
        <f>'SO-04 04.1 Pol'!AF154</f>
        <v>0</v>
      </c>
      <c r="H53" s="102"/>
      <c r="I53" s="103">
        <f t="shared" si="1"/>
        <v>0</v>
      </c>
      <c r="J53" s="104" t="str">
        <f t="shared" si="2"/>
        <v/>
      </c>
    </row>
    <row r="54" spans="1:10" ht="25.5" customHeight="1" x14ac:dyDescent="0.25">
      <c r="A54" s="88"/>
      <c r="B54" s="246" t="s">
        <v>79</v>
      </c>
      <c r="C54" s="247"/>
      <c r="D54" s="247"/>
      <c r="E54" s="247"/>
      <c r="F54" s="112">
        <f>SUMIF(A39:A53,"=1",F39:F53)</f>
        <v>0</v>
      </c>
      <c r="G54" s="113">
        <f>SUMIF(A39:A53,"=1",G39:G53)</f>
        <v>0</v>
      </c>
      <c r="H54" s="113">
        <f>SUMIF(A39:A53,"=1",H39:H53)</f>
        <v>0</v>
      </c>
      <c r="I54" s="114">
        <f>SUMIF(A39:A53,"=1",I39:I53)</f>
        <v>0</v>
      </c>
      <c r="J54" s="115">
        <f>SUMIF(A39:A53,"=1",J39:J53)</f>
        <v>0</v>
      </c>
    </row>
    <row r="58" spans="1:10" ht="15.6" x14ac:dyDescent="0.3">
      <c r="B58" s="124" t="s">
        <v>81</v>
      </c>
    </row>
    <row r="60" spans="1:10" ht="25.5" customHeight="1" x14ac:dyDescent="0.25">
      <c r="A60" s="126"/>
      <c r="B60" s="129" t="s">
        <v>17</v>
      </c>
      <c r="C60" s="129" t="s">
        <v>5</v>
      </c>
      <c r="D60" s="130"/>
      <c r="E60" s="130"/>
      <c r="F60" s="131" t="s">
        <v>82</v>
      </c>
      <c r="G60" s="131"/>
      <c r="H60" s="131"/>
      <c r="I60" s="131" t="s">
        <v>29</v>
      </c>
      <c r="J60" s="131" t="s">
        <v>0</v>
      </c>
    </row>
    <row r="61" spans="1:10" ht="36.75" customHeight="1" x14ac:dyDescent="0.25">
      <c r="A61" s="127"/>
      <c r="B61" s="132" t="s">
        <v>83</v>
      </c>
      <c r="C61" s="248" t="s">
        <v>84</v>
      </c>
      <c r="D61" s="249"/>
      <c r="E61" s="249"/>
      <c r="F61" s="138" t="s">
        <v>24</v>
      </c>
      <c r="G61" s="139"/>
      <c r="H61" s="139"/>
      <c r="I61" s="139">
        <f>'SO-01 01.1 Pol'!G8+'SO-01 01.2 Pol'!G8+'SO-02 02.1 Pol'!G8+'SO-02 02.2 Pol'!G8+'SO-03 03.1 Pol'!G8+'SO-03 03.2 Pol'!G8+'SO-04 04.1 Pol'!G8</f>
        <v>0</v>
      </c>
      <c r="J61" s="136" t="str">
        <f>IF(I75=0,"",I61/I75*100)</f>
        <v/>
      </c>
    </row>
    <row r="62" spans="1:10" ht="36.75" customHeight="1" x14ac:dyDescent="0.25">
      <c r="A62" s="127"/>
      <c r="B62" s="132" t="s">
        <v>85</v>
      </c>
      <c r="C62" s="248" t="s">
        <v>86</v>
      </c>
      <c r="D62" s="249"/>
      <c r="E62" s="249"/>
      <c r="F62" s="138" t="s">
        <v>24</v>
      </c>
      <c r="G62" s="139"/>
      <c r="H62" s="139"/>
      <c r="I62" s="139">
        <f>'SO-01 01.1 Pol'!G164</f>
        <v>0</v>
      </c>
      <c r="J62" s="136" t="str">
        <f>IF(I75=0,"",I62/I75*100)</f>
        <v/>
      </c>
    </row>
    <row r="63" spans="1:10" ht="36.75" customHeight="1" x14ac:dyDescent="0.25">
      <c r="A63" s="127"/>
      <c r="B63" s="132" t="s">
        <v>87</v>
      </c>
      <c r="C63" s="248" t="s">
        <v>88</v>
      </c>
      <c r="D63" s="249"/>
      <c r="E63" s="249"/>
      <c r="F63" s="138" t="s">
        <v>24</v>
      </c>
      <c r="G63" s="139"/>
      <c r="H63" s="139"/>
      <c r="I63" s="139">
        <f>'SO-01 01.1 Pol'!G176+'SO-02 02.1 Pol'!G125</f>
        <v>0</v>
      </c>
      <c r="J63" s="136" t="str">
        <f>IF(I75=0,"",I63/I75*100)</f>
        <v/>
      </c>
    </row>
    <row r="64" spans="1:10" ht="36.75" customHeight="1" x14ac:dyDescent="0.25">
      <c r="A64" s="127"/>
      <c r="B64" s="132" t="s">
        <v>89</v>
      </c>
      <c r="C64" s="248" t="s">
        <v>90</v>
      </c>
      <c r="D64" s="249"/>
      <c r="E64" s="249"/>
      <c r="F64" s="138" t="s">
        <v>24</v>
      </c>
      <c r="G64" s="139"/>
      <c r="H64" s="139"/>
      <c r="I64" s="139">
        <f>'SO-01 01.1 Pol'!G184+'SO-02 02.1 Pol'!G129+'SO-03 03.1 Pol'!G129</f>
        <v>0</v>
      </c>
      <c r="J64" s="136" t="str">
        <f>IF(I75=0,"",I64/I75*100)</f>
        <v/>
      </c>
    </row>
    <row r="65" spans="1:10" ht="36.75" customHeight="1" x14ac:dyDescent="0.25">
      <c r="A65" s="127"/>
      <c r="B65" s="132" t="s">
        <v>91</v>
      </c>
      <c r="C65" s="248" t="s">
        <v>92</v>
      </c>
      <c r="D65" s="249"/>
      <c r="E65" s="249"/>
      <c r="F65" s="138" t="s">
        <v>24</v>
      </c>
      <c r="G65" s="139"/>
      <c r="H65" s="139"/>
      <c r="I65" s="139">
        <f>'SO-01 01.2 Pol'!G27+'SO-02 02.2 Pol'!G24+'SO-03 03.2 Pol'!G25</f>
        <v>0</v>
      </c>
      <c r="J65" s="136" t="str">
        <f>IF(I75=0,"",I65/I75*100)</f>
        <v/>
      </c>
    </row>
    <row r="66" spans="1:10" ht="36.75" customHeight="1" x14ac:dyDescent="0.25">
      <c r="A66" s="127"/>
      <c r="B66" s="132" t="s">
        <v>93</v>
      </c>
      <c r="C66" s="248" t="s">
        <v>94</v>
      </c>
      <c r="D66" s="249"/>
      <c r="E66" s="249"/>
      <c r="F66" s="138" t="s">
        <v>24</v>
      </c>
      <c r="G66" s="139"/>
      <c r="H66" s="139"/>
      <c r="I66" s="139">
        <f>'SO-01 01.1 Pol'!G196+'SO-02 02.1 Pol'!G134+'SO-03 03.1 Pol'!G134+'SO-04 04.1 Pol'!G96</f>
        <v>0</v>
      </c>
      <c r="J66" s="136" t="str">
        <f>IF(I75=0,"",I66/I75*100)</f>
        <v/>
      </c>
    </row>
    <row r="67" spans="1:10" ht="36.75" customHeight="1" x14ac:dyDescent="0.25">
      <c r="A67" s="127"/>
      <c r="B67" s="132" t="s">
        <v>95</v>
      </c>
      <c r="C67" s="248" t="s">
        <v>96</v>
      </c>
      <c r="D67" s="249"/>
      <c r="E67" s="249"/>
      <c r="F67" s="138" t="s">
        <v>24</v>
      </c>
      <c r="G67" s="139"/>
      <c r="H67" s="139"/>
      <c r="I67" s="139">
        <f>'SO-01 01.1 Pol'!G269+'SO-04 04.1 Pol'!G117</f>
        <v>0</v>
      </c>
      <c r="J67" s="136" t="str">
        <f>IF(I75=0,"",I67/I75*100)</f>
        <v/>
      </c>
    </row>
    <row r="68" spans="1:10" ht="36.75" customHeight="1" x14ac:dyDescent="0.25">
      <c r="A68" s="127"/>
      <c r="B68" s="132" t="s">
        <v>97</v>
      </c>
      <c r="C68" s="248" t="s">
        <v>98</v>
      </c>
      <c r="D68" s="249"/>
      <c r="E68" s="249"/>
      <c r="F68" s="138" t="s">
        <v>24</v>
      </c>
      <c r="G68" s="139"/>
      <c r="H68" s="139"/>
      <c r="I68" s="139">
        <f>'SO-01 01.2 Pol'!G79+'SO-02 02.2 Pol'!G90+'SO-03 03.2 Pol'!G102</f>
        <v>0</v>
      </c>
      <c r="J68" s="136" t="str">
        <f>IF(I75=0,"",I68/I75*100)</f>
        <v/>
      </c>
    </row>
    <row r="69" spans="1:10" ht="36.75" customHeight="1" x14ac:dyDescent="0.25">
      <c r="A69" s="127"/>
      <c r="B69" s="132" t="s">
        <v>99</v>
      </c>
      <c r="C69" s="248" t="s">
        <v>100</v>
      </c>
      <c r="D69" s="249"/>
      <c r="E69" s="249"/>
      <c r="F69" s="138" t="s">
        <v>24</v>
      </c>
      <c r="G69" s="139"/>
      <c r="H69" s="139"/>
      <c r="I69" s="139">
        <f>'SO-02 02.1 Pol'!G182+'SO-03 03.1 Pol'!G180+'SO-04 04.1 Pol'!G121</f>
        <v>0</v>
      </c>
      <c r="J69" s="136" t="str">
        <f>IF(I75=0,"",I69/I75*100)</f>
        <v/>
      </c>
    </row>
    <row r="70" spans="1:10" ht="36.75" customHeight="1" x14ac:dyDescent="0.25">
      <c r="A70" s="127"/>
      <c r="B70" s="132" t="s">
        <v>101</v>
      </c>
      <c r="C70" s="248" t="s">
        <v>102</v>
      </c>
      <c r="D70" s="249"/>
      <c r="E70" s="249"/>
      <c r="F70" s="138" t="s">
        <v>24</v>
      </c>
      <c r="G70" s="139"/>
      <c r="H70" s="139"/>
      <c r="I70" s="139">
        <f>'SO-01 01.1 Pol'!G299+'SO-01 01.2 Pol'!G103+'SO-02 02.1 Pol'!G199+'SO-02 02.2 Pol'!G102+'SO-03 03.1 Pol'!G196+'SO-03 03.2 Pol'!G114+'SO-04 04.1 Pol'!G141</f>
        <v>0</v>
      </c>
      <c r="J70" s="136" t="str">
        <f>IF(I75=0,"",I70/I75*100)</f>
        <v/>
      </c>
    </row>
    <row r="71" spans="1:10" ht="36.75" customHeight="1" x14ac:dyDescent="0.25">
      <c r="A71" s="127"/>
      <c r="B71" s="132" t="s">
        <v>103</v>
      </c>
      <c r="C71" s="248" t="s">
        <v>104</v>
      </c>
      <c r="D71" s="249"/>
      <c r="E71" s="249"/>
      <c r="F71" s="138" t="s">
        <v>25</v>
      </c>
      <c r="G71" s="139"/>
      <c r="H71" s="139"/>
      <c r="I71" s="139">
        <f>'SO-04 04.1 Pol'!G148</f>
        <v>0</v>
      </c>
      <c r="J71" s="136" t="str">
        <f>IF(I75=0,"",I71/I75*100)</f>
        <v/>
      </c>
    </row>
    <row r="72" spans="1:10" ht="36.75" customHeight="1" x14ac:dyDescent="0.25">
      <c r="A72" s="127"/>
      <c r="B72" s="132" t="s">
        <v>105</v>
      </c>
      <c r="C72" s="248" t="s">
        <v>106</v>
      </c>
      <c r="D72" s="249"/>
      <c r="E72" s="249"/>
      <c r="F72" s="138" t="s">
        <v>26</v>
      </c>
      <c r="G72" s="139"/>
      <c r="H72" s="139"/>
      <c r="I72" s="139">
        <f>'SO-01 01.1 Pol'!G306+'SO-02 02.1 Pol'!G206+'SO-03 03.1 Pol'!G203</f>
        <v>0</v>
      </c>
      <c r="J72" s="136" t="str">
        <f>IF(I75=0,"",I72/I75*100)</f>
        <v/>
      </c>
    </row>
    <row r="73" spans="1:10" ht="36.75" customHeight="1" x14ac:dyDescent="0.25">
      <c r="A73" s="127"/>
      <c r="B73" s="132" t="s">
        <v>107</v>
      </c>
      <c r="C73" s="248" t="s">
        <v>27</v>
      </c>
      <c r="D73" s="249"/>
      <c r="E73" s="249"/>
      <c r="F73" s="138" t="s">
        <v>107</v>
      </c>
      <c r="G73" s="139"/>
      <c r="H73" s="139"/>
      <c r="I73" s="139">
        <f>'SO-99 99.1 Naklady'!G8</f>
        <v>0</v>
      </c>
      <c r="J73" s="136" t="str">
        <f>IF(I75=0,"",I73/I75*100)</f>
        <v/>
      </c>
    </row>
    <row r="74" spans="1:10" ht="36.75" customHeight="1" x14ac:dyDescent="0.25">
      <c r="A74" s="127"/>
      <c r="B74" s="132" t="s">
        <v>108</v>
      </c>
      <c r="C74" s="248" t="s">
        <v>28</v>
      </c>
      <c r="D74" s="249"/>
      <c r="E74" s="249"/>
      <c r="F74" s="138" t="s">
        <v>108</v>
      </c>
      <c r="G74" s="139"/>
      <c r="H74" s="139"/>
      <c r="I74" s="139">
        <f>'SO-99 99.1 Naklady'!G16</f>
        <v>0</v>
      </c>
      <c r="J74" s="136" t="str">
        <f>IF(I75=0,"",I74/I75*100)</f>
        <v/>
      </c>
    </row>
    <row r="75" spans="1:10" ht="25.5" customHeight="1" x14ac:dyDescent="0.25">
      <c r="A75" s="128"/>
      <c r="B75" s="133" t="s">
        <v>1</v>
      </c>
      <c r="C75" s="134"/>
      <c r="D75" s="135"/>
      <c r="E75" s="135"/>
      <c r="F75" s="140"/>
      <c r="G75" s="141"/>
      <c r="H75" s="141"/>
      <c r="I75" s="141">
        <f>SUM(I61:I74)</f>
        <v>0</v>
      </c>
      <c r="J75" s="137">
        <f>SUM(J61:J74)</f>
        <v>0</v>
      </c>
    </row>
    <row r="76" spans="1:10" x14ac:dyDescent="0.25">
      <c r="F76" s="86"/>
      <c r="G76" s="86"/>
      <c r="H76" s="86"/>
      <c r="I76" s="86"/>
      <c r="J76" s="87"/>
    </row>
    <row r="77" spans="1:10" x14ac:dyDescent="0.25">
      <c r="F77" s="86"/>
      <c r="G77" s="86"/>
      <c r="H77" s="86"/>
      <c r="I77" s="86"/>
      <c r="J77" s="87"/>
    </row>
    <row r="78" spans="1:10" x14ac:dyDescent="0.25">
      <c r="F78" s="86"/>
      <c r="G78" s="86"/>
      <c r="H78" s="86"/>
      <c r="I78" s="86"/>
      <c r="J78" s="87"/>
    </row>
  </sheetData>
  <sheetProtection algorithmName="SHA-512" hashValue="LGpLCwgnRv2JwqvL4NTdyKX12JsoIWaEzx8Pio3tou6/e0lQ9+LFcTzP0sapCcinvSC7UVeJbzXZK3W4FAz5mw==" saltValue="JA1D0yzbhVLjHK4redQPH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B54:E54"/>
    <mergeCell ref="C61:E61"/>
    <mergeCell ref="C62:E62"/>
    <mergeCell ref="C63:E63"/>
    <mergeCell ref="C64:E6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Header xml:space="preserve">&amp;R
Příloha č. 2.1 (VST)
</oddHeader>
    <oddFooter>&amp;L&amp;9Zpracováno programem &amp;"Arial CE,Tučné"BUILDpower S,  © RTS, a.s.&amp;C&amp;P/&amp;N&amp;R&amp;9červenec 2020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50" t="s">
        <v>6</v>
      </c>
      <c r="B1" s="250"/>
      <c r="C1" s="251"/>
      <c r="D1" s="250"/>
      <c r="E1" s="250"/>
      <c r="F1" s="250"/>
      <c r="G1" s="250"/>
    </row>
    <row r="2" spans="1:7" ht="24.9" customHeight="1" x14ac:dyDescent="0.25">
      <c r="A2" s="49" t="s">
        <v>7</v>
      </c>
      <c r="B2" s="48"/>
      <c r="C2" s="252"/>
      <c r="D2" s="252"/>
      <c r="E2" s="252"/>
      <c r="F2" s="252"/>
      <c r="G2" s="253"/>
    </row>
    <row r="3" spans="1:7" ht="24.9" customHeight="1" x14ac:dyDescent="0.25">
      <c r="A3" s="49" t="s">
        <v>8</v>
      </c>
      <c r="B3" s="48"/>
      <c r="C3" s="252"/>
      <c r="D3" s="252"/>
      <c r="E3" s="252"/>
      <c r="F3" s="252"/>
      <c r="G3" s="253"/>
    </row>
    <row r="4" spans="1:7" ht="24.9" customHeight="1" x14ac:dyDescent="0.25">
      <c r="A4" s="49" t="s">
        <v>9</v>
      </c>
      <c r="B4" s="48"/>
      <c r="C4" s="252"/>
      <c r="D4" s="252"/>
      <c r="E4" s="252"/>
      <c r="F4" s="252"/>
      <c r="G4" s="253"/>
    </row>
    <row r="5" spans="1:7" x14ac:dyDescent="0.25">
      <c r="B5" s="4"/>
      <c r="C5" s="5"/>
      <c r="D5" s="6"/>
    </row>
  </sheetData>
  <sheetProtection algorithmName="SHA-512" hashValue="iThjpuKRdiEkANJtaUS27yglBY/KN2QRmKq+8H5NsuPTmYbJeA2CmkBYbVg5NHNYUMwgvWi5zrcQ4guMk5hpcw==" saltValue="7DbNVqgvyAcIzYgKKnC6o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254" t="s">
        <v>39</v>
      </c>
      <c r="B2" s="254"/>
      <c r="C2" s="254"/>
      <c r="D2" s="254"/>
      <c r="E2" s="254"/>
      <c r="F2" s="254"/>
      <c r="G2" s="254"/>
    </row>
  </sheetData>
  <sheetProtection algorithmName="SHA-512" hashValue="qKicD36WpSrVnluP4yJgkh2BancR6upMAMxM6u9jaAVZbnaOiI/VDdCinXTj1iF40SzxsPLLw2rhYFdNCfkJ+Q==" saltValue="JJoicycJbC2Z2sIB800aRQ==" spinCount="100000" sheet="1"/>
  <mergeCells count="1">
    <mergeCell ref="A2:G2"/>
  </mergeCells>
  <pageMargins left="0.70866141732283472" right="0.70866141732283472" top="1.19" bottom="0.78740157480314965" header="0.31496062992125984" footer="0.31496062992125984"/>
  <pageSetup paperSize="9" orientation="portrait" r:id="rId1"/>
  <headerFooter>
    <oddHeader>&amp;LSÚ - ulice Šafaříkova - rekonstrukce vodovodu&amp;RSoupis prací</oddHeader>
    <oddFooter>&amp;LPokyny pro vyplnění&amp;C&amp;P/&amp;N&amp;Rčervenec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FE073-DE5B-4EA7-89CF-D613831C0A5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5" customWidth="1"/>
    <col min="3" max="3" width="63.33203125" style="125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7" t="s">
        <v>109</v>
      </c>
      <c r="B1" s="257"/>
      <c r="C1" s="257"/>
      <c r="D1" s="257"/>
      <c r="E1" s="257"/>
      <c r="F1" s="257"/>
      <c r="G1" s="257"/>
      <c r="AG1" t="s">
        <v>110</v>
      </c>
    </row>
    <row r="2" spans="1:60" ht="24.9" customHeight="1" x14ac:dyDescent="0.25">
      <c r="A2" s="143" t="s">
        <v>7</v>
      </c>
      <c r="B2" s="48" t="s">
        <v>43</v>
      </c>
      <c r="C2" s="258" t="s">
        <v>44</v>
      </c>
      <c r="D2" s="259"/>
      <c r="E2" s="259"/>
      <c r="F2" s="259"/>
      <c r="G2" s="260"/>
      <c r="AG2" t="s">
        <v>111</v>
      </c>
    </row>
    <row r="3" spans="1:60" ht="24.9" customHeight="1" x14ac:dyDescent="0.25">
      <c r="A3" s="143" t="s">
        <v>8</v>
      </c>
      <c r="B3" s="48" t="s">
        <v>112</v>
      </c>
      <c r="C3" s="258" t="s">
        <v>58</v>
      </c>
      <c r="D3" s="259"/>
      <c r="E3" s="259"/>
      <c r="F3" s="259"/>
      <c r="G3" s="260"/>
      <c r="AC3" s="125" t="s">
        <v>113</v>
      </c>
      <c r="AG3" t="s">
        <v>114</v>
      </c>
    </row>
    <row r="4" spans="1:60" ht="24.9" customHeight="1" x14ac:dyDescent="0.25">
      <c r="A4" s="144" t="s">
        <v>9</v>
      </c>
      <c r="B4" s="145" t="s">
        <v>59</v>
      </c>
      <c r="C4" s="261" t="s">
        <v>58</v>
      </c>
      <c r="D4" s="262"/>
      <c r="E4" s="262"/>
      <c r="F4" s="262"/>
      <c r="G4" s="263"/>
      <c r="AG4" t="s">
        <v>115</v>
      </c>
    </row>
    <row r="5" spans="1:60" x14ac:dyDescent="0.25">
      <c r="D5" s="10"/>
    </row>
    <row r="6" spans="1:60" ht="39.6" x14ac:dyDescent="0.25">
      <c r="A6" s="147" t="s">
        <v>116</v>
      </c>
      <c r="B6" s="149" t="s">
        <v>117</v>
      </c>
      <c r="C6" s="149" t="s">
        <v>118</v>
      </c>
      <c r="D6" s="148" t="s">
        <v>119</v>
      </c>
      <c r="E6" s="147" t="s">
        <v>120</v>
      </c>
      <c r="F6" s="146" t="s">
        <v>121</v>
      </c>
      <c r="G6" s="147" t="s">
        <v>29</v>
      </c>
      <c r="H6" s="150" t="s">
        <v>30</v>
      </c>
      <c r="I6" s="150" t="s">
        <v>122</v>
      </c>
      <c r="J6" s="150" t="s">
        <v>31</v>
      </c>
      <c r="K6" s="150" t="s">
        <v>123</v>
      </c>
      <c r="L6" s="150" t="s">
        <v>124</v>
      </c>
      <c r="M6" s="150" t="s">
        <v>125</v>
      </c>
      <c r="N6" s="150" t="s">
        <v>126</v>
      </c>
      <c r="O6" s="150" t="s">
        <v>127</v>
      </c>
      <c r="P6" s="150" t="s">
        <v>128</v>
      </c>
      <c r="Q6" s="150" t="s">
        <v>129</v>
      </c>
      <c r="R6" s="150" t="s">
        <v>130</v>
      </c>
      <c r="S6" s="150" t="s">
        <v>131</v>
      </c>
      <c r="T6" s="150" t="s">
        <v>132</v>
      </c>
      <c r="U6" s="150" t="s">
        <v>133</v>
      </c>
      <c r="V6" s="150" t="s">
        <v>134</v>
      </c>
      <c r="W6" s="150" t="s">
        <v>135</v>
      </c>
      <c r="X6" s="150" t="s">
        <v>136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5">
      <c r="A8" s="162" t="s">
        <v>137</v>
      </c>
      <c r="B8" s="163" t="s">
        <v>107</v>
      </c>
      <c r="C8" s="177" t="s">
        <v>27</v>
      </c>
      <c r="D8" s="164"/>
      <c r="E8" s="165"/>
      <c r="F8" s="166"/>
      <c r="G8" s="166">
        <f>SUMIF(AG9:AG15,"&lt;&gt;NOR",G9:G15)</f>
        <v>0</v>
      </c>
      <c r="H8" s="166"/>
      <c r="I8" s="166">
        <f>SUM(I9:I15)</f>
        <v>0</v>
      </c>
      <c r="J8" s="166"/>
      <c r="K8" s="166">
        <f>SUM(K9:K15)</f>
        <v>0</v>
      </c>
      <c r="L8" s="166"/>
      <c r="M8" s="166">
        <f>SUM(M9:M15)</f>
        <v>0</v>
      </c>
      <c r="N8" s="166"/>
      <c r="O8" s="166">
        <f>SUM(O9:O15)</f>
        <v>0</v>
      </c>
      <c r="P8" s="166"/>
      <c r="Q8" s="166">
        <f>SUM(Q9:Q15)</f>
        <v>0</v>
      </c>
      <c r="R8" s="166"/>
      <c r="S8" s="166"/>
      <c r="T8" s="167"/>
      <c r="U8" s="161"/>
      <c r="V8" s="161">
        <f>SUM(V9:V15)</f>
        <v>0</v>
      </c>
      <c r="W8" s="161"/>
      <c r="X8" s="161"/>
      <c r="AG8" t="s">
        <v>138</v>
      </c>
    </row>
    <row r="9" spans="1:60" outlineLevel="1" x14ac:dyDescent="0.25">
      <c r="A9" s="168">
        <v>1</v>
      </c>
      <c r="B9" s="169" t="s">
        <v>139</v>
      </c>
      <c r="C9" s="178" t="s">
        <v>140</v>
      </c>
      <c r="D9" s="170" t="s">
        <v>141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/>
      <c r="S9" s="173" t="s">
        <v>142</v>
      </c>
      <c r="T9" s="174" t="s">
        <v>143</v>
      </c>
      <c r="U9" s="160">
        <v>0</v>
      </c>
      <c r="V9" s="160">
        <f>ROUND(E9*U9,2)</f>
        <v>0</v>
      </c>
      <c r="W9" s="160"/>
      <c r="X9" s="160" t="s">
        <v>144</v>
      </c>
      <c r="Y9" s="151"/>
      <c r="Z9" s="151"/>
      <c r="AA9" s="151"/>
      <c r="AB9" s="151"/>
      <c r="AC9" s="151"/>
      <c r="AD9" s="151"/>
      <c r="AE9" s="151"/>
      <c r="AF9" s="151"/>
      <c r="AG9" s="151" t="s">
        <v>145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58"/>
      <c r="B10" s="159"/>
      <c r="C10" s="264" t="s">
        <v>146</v>
      </c>
      <c r="D10" s="265"/>
      <c r="E10" s="265"/>
      <c r="F10" s="265"/>
      <c r="G10" s="265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147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58"/>
      <c r="B11" s="159"/>
      <c r="C11" s="255" t="s">
        <v>148</v>
      </c>
      <c r="D11" s="256"/>
      <c r="E11" s="256"/>
      <c r="F11" s="256"/>
      <c r="G11" s="256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147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68">
        <v>2</v>
      </c>
      <c r="B12" s="169" t="s">
        <v>149</v>
      </c>
      <c r="C12" s="178" t="s">
        <v>150</v>
      </c>
      <c r="D12" s="170" t="s">
        <v>141</v>
      </c>
      <c r="E12" s="171">
        <v>1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3"/>
      <c r="S12" s="173" t="s">
        <v>142</v>
      </c>
      <c r="T12" s="174" t="s">
        <v>143</v>
      </c>
      <c r="U12" s="160">
        <v>0</v>
      </c>
      <c r="V12" s="160">
        <f>ROUND(E12*U12,2)</f>
        <v>0</v>
      </c>
      <c r="W12" s="160"/>
      <c r="X12" s="160" t="s">
        <v>144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145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8"/>
      <c r="B13" s="159"/>
      <c r="C13" s="264" t="s">
        <v>146</v>
      </c>
      <c r="D13" s="265"/>
      <c r="E13" s="265"/>
      <c r="F13" s="265"/>
      <c r="G13" s="265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147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58"/>
      <c r="B14" s="159"/>
      <c r="C14" s="255" t="s">
        <v>165</v>
      </c>
      <c r="D14" s="256"/>
      <c r="E14" s="256"/>
      <c r="F14" s="256"/>
      <c r="G14" s="256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147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58"/>
      <c r="B15" s="159"/>
      <c r="C15" s="255" t="s">
        <v>151</v>
      </c>
      <c r="D15" s="256"/>
      <c r="E15" s="256"/>
      <c r="F15" s="256"/>
      <c r="G15" s="256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147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75" t="str">
        <f>C15</f>
        <v>Vyhotovení protokolu o vytyčení stavby se seznamem souřadnic vytyčených bodů a jejich polohopisnými (S-JTSK) a výškopisnými (Bpv) hodnotami.</v>
      </c>
      <c r="BB15" s="151"/>
      <c r="BC15" s="151"/>
      <c r="BD15" s="151"/>
      <c r="BE15" s="151"/>
      <c r="BF15" s="151"/>
      <c r="BG15" s="151"/>
      <c r="BH15" s="151"/>
    </row>
    <row r="16" spans="1:60" x14ac:dyDescent="0.25">
      <c r="A16" s="162" t="s">
        <v>137</v>
      </c>
      <c r="B16" s="163" t="s">
        <v>108</v>
      </c>
      <c r="C16" s="177" t="s">
        <v>28</v>
      </c>
      <c r="D16" s="164"/>
      <c r="E16" s="165"/>
      <c r="F16" s="166"/>
      <c r="G16" s="166">
        <f>SUMIF(AG17:AG28,"&lt;&gt;NOR",G17:G28)</f>
        <v>0</v>
      </c>
      <c r="H16" s="166"/>
      <c r="I16" s="166">
        <f>SUM(I17:I28)</f>
        <v>0</v>
      </c>
      <c r="J16" s="166"/>
      <c r="K16" s="166">
        <f>SUM(K17:K28)</f>
        <v>0</v>
      </c>
      <c r="L16" s="166"/>
      <c r="M16" s="166">
        <f>SUM(M17:M28)</f>
        <v>0</v>
      </c>
      <c r="N16" s="166"/>
      <c r="O16" s="166">
        <f>SUM(O17:O28)</f>
        <v>0</v>
      </c>
      <c r="P16" s="166"/>
      <c r="Q16" s="166">
        <f>SUM(Q17:Q28)</f>
        <v>0</v>
      </c>
      <c r="R16" s="166"/>
      <c r="S16" s="166"/>
      <c r="T16" s="167"/>
      <c r="U16" s="161"/>
      <c r="V16" s="161">
        <f>SUM(V17:V28)</f>
        <v>0</v>
      </c>
      <c r="W16" s="161"/>
      <c r="X16" s="161"/>
      <c r="AG16" t="s">
        <v>138</v>
      </c>
    </row>
    <row r="17" spans="1:60" outlineLevel="1" x14ac:dyDescent="0.25">
      <c r="A17" s="168">
        <v>3</v>
      </c>
      <c r="B17" s="169" t="s">
        <v>152</v>
      </c>
      <c r="C17" s="178" t="s">
        <v>153</v>
      </c>
      <c r="D17" s="170" t="s">
        <v>141</v>
      </c>
      <c r="E17" s="171">
        <v>1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3"/>
      <c r="S17" s="173" t="s">
        <v>142</v>
      </c>
      <c r="T17" s="174" t="s">
        <v>143</v>
      </c>
      <c r="U17" s="160">
        <v>0</v>
      </c>
      <c r="V17" s="160">
        <f>ROUND(E17*U17,2)</f>
        <v>0</v>
      </c>
      <c r="W17" s="160"/>
      <c r="X17" s="160" t="s">
        <v>144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145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58"/>
      <c r="B18" s="159"/>
      <c r="C18" s="264" t="s">
        <v>146</v>
      </c>
      <c r="D18" s="265"/>
      <c r="E18" s="265"/>
      <c r="F18" s="265"/>
      <c r="G18" s="265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147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1" outlineLevel="1" x14ac:dyDescent="0.25">
      <c r="A19" s="158"/>
      <c r="B19" s="159"/>
      <c r="C19" s="255" t="s">
        <v>154</v>
      </c>
      <c r="D19" s="256"/>
      <c r="E19" s="256"/>
      <c r="F19" s="256"/>
      <c r="G19" s="256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147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75" t="str">
        <f>C19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68">
        <v>4</v>
      </c>
      <c r="B20" s="169" t="s">
        <v>155</v>
      </c>
      <c r="C20" s="178" t="s">
        <v>156</v>
      </c>
      <c r="D20" s="170" t="s">
        <v>141</v>
      </c>
      <c r="E20" s="171">
        <v>1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3">
        <v>0</v>
      </c>
      <c r="O20" s="173">
        <f>ROUND(E20*N20,2)</f>
        <v>0</v>
      </c>
      <c r="P20" s="173">
        <v>0</v>
      </c>
      <c r="Q20" s="173">
        <f>ROUND(E20*P20,2)</f>
        <v>0</v>
      </c>
      <c r="R20" s="173"/>
      <c r="S20" s="173" t="s">
        <v>142</v>
      </c>
      <c r="T20" s="174" t="s">
        <v>143</v>
      </c>
      <c r="U20" s="160">
        <v>0</v>
      </c>
      <c r="V20" s="160">
        <f>ROUND(E20*U20,2)</f>
        <v>0</v>
      </c>
      <c r="W20" s="160"/>
      <c r="X20" s="160" t="s">
        <v>144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145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58"/>
      <c r="B21" s="159"/>
      <c r="C21" s="264" t="s">
        <v>146</v>
      </c>
      <c r="D21" s="265"/>
      <c r="E21" s="265"/>
      <c r="F21" s="265"/>
      <c r="G21" s="265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147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68">
        <v>5</v>
      </c>
      <c r="B22" s="169" t="s">
        <v>157</v>
      </c>
      <c r="C22" s="178" t="s">
        <v>158</v>
      </c>
      <c r="D22" s="170" t="s">
        <v>141</v>
      </c>
      <c r="E22" s="171">
        <v>1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3"/>
      <c r="S22" s="173" t="s">
        <v>142</v>
      </c>
      <c r="T22" s="174" t="s">
        <v>143</v>
      </c>
      <c r="U22" s="160">
        <v>0</v>
      </c>
      <c r="V22" s="160">
        <f>ROUND(E22*U22,2)</f>
        <v>0</v>
      </c>
      <c r="W22" s="160"/>
      <c r="X22" s="160" t="s">
        <v>144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145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58"/>
      <c r="B23" s="159"/>
      <c r="C23" s="264" t="s">
        <v>146</v>
      </c>
      <c r="D23" s="265"/>
      <c r="E23" s="265"/>
      <c r="F23" s="265"/>
      <c r="G23" s="265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147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68">
        <v>6</v>
      </c>
      <c r="B24" s="169" t="s">
        <v>159</v>
      </c>
      <c r="C24" s="178" t="s">
        <v>160</v>
      </c>
      <c r="D24" s="170" t="s">
        <v>141</v>
      </c>
      <c r="E24" s="171">
        <v>1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3"/>
      <c r="S24" s="173" t="s">
        <v>142</v>
      </c>
      <c r="T24" s="174" t="s">
        <v>143</v>
      </c>
      <c r="U24" s="160">
        <v>0</v>
      </c>
      <c r="V24" s="160">
        <f>ROUND(E24*U24,2)</f>
        <v>0</v>
      </c>
      <c r="W24" s="160"/>
      <c r="X24" s="160" t="s">
        <v>144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145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58"/>
      <c r="B25" s="159"/>
      <c r="C25" s="264" t="s">
        <v>146</v>
      </c>
      <c r="D25" s="265"/>
      <c r="E25" s="265"/>
      <c r="F25" s="265"/>
      <c r="G25" s="265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147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68">
        <v>7</v>
      </c>
      <c r="B26" s="169" t="s">
        <v>161</v>
      </c>
      <c r="C26" s="178" t="s">
        <v>162</v>
      </c>
      <c r="D26" s="170" t="s">
        <v>141</v>
      </c>
      <c r="E26" s="171">
        <v>1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3"/>
      <c r="S26" s="173" t="s">
        <v>142</v>
      </c>
      <c r="T26" s="174" t="s">
        <v>143</v>
      </c>
      <c r="U26" s="160">
        <v>0</v>
      </c>
      <c r="V26" s="160">
        <f>ROUND(E26*U26,2)</f>
        <v>0</v>
      </c>
      <c r="W26" s="160"/>
      <c r="X26" s="160" t="s">
        <v>144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145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58"/>
      <c r="B27" s="159"/>
      <c r="C27" s="264" t="s">
        <v>146</v>
      </c>
      <c r="D27" s="265"/>
      <c r="E27" s="265"/>
      <c r="F27" s="265"/>
      <c r="G27" s="265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147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58"/>
      <c r="B28" s="159"/>
      <c r="C28" s="255" t="s">
        <v>163</v>
      </c>
      <c r="D28" s="256"/>
      <c r="E28" s="256"/>
      <c r="F28" s="256"/>
      <c r="G28" s="256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147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75" t="str">
        <f>C28</f>
        <v>Náklady na vyhotovení dokumentace skutečného provedení stavby a její předání objednateli v požadované formě a požadovaném počtu.</v>
      </c>
      <c r="BB28" s="151"/>
      <c r="BC28" s="151"/>
      <c r="BD28" s="151"/>
      <c r="BE28" s="151"/>
      <c r="BF28" s="151"/>
      <c r="BG28" s="151"/>
      <c r="BH28" s="151"/>
    </row>
    <row r="29" spans="1:60" x14ac:dyDescent="0.25">
      <c r="A29" s="3"/>
      <c r="B29" s="4"/>
      <c r="C29" s="179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v>15</v>
      </c>
      <c r="AF29">
        <v>21</v>
      </c>
      <c r="AG29" t="s">
        <v>124</v>
      </c>
    </row>
    <row r="30" spans="1:60" x14ac:dyDescent="0.25">
      <c r="A30" s="154"/>
      <c r="B30" s="155" t="s">
        <v>29</v>
      </c>
      <c r="C30" s="180"/>
      <c r="D30" s="156"/>
      <c r="E30" s="157"/>
      <c r="F30" s="157"/>
      <c r="G30" s="176">
        <f>G8+G16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f>SUMIF(L7:L28,AE29,G7:G28)</f>
        <v>0</v>
      </c>
      <c r="AF30">
        <f>SUMIF(L7:L28,AF29,G7:G28)</f>
        <v>0</v>
      </c>
      <c r="AG30" t="s">
        <v>164</v>
      </c>
    </row>
    <row r="31" spans="1:60" x14ac:dyDescent="0.25">
      <c r="C31" s="181"/>
      <c r="D31" s="10"/>
      <c r="AG31" t="s">
        <v>166</v>
      </c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BITswPR7D+lMFpLuO+ojQUz0sUmyVfirm/kvroB2uyFNvC1HKI4XESfHG+Hs7n/oawuP8uUUak6fuqkSDdVJFg==" saltValue="dLEolrVG5Iu/tSfeG/Pa2w==" spinCount="100000" sheet="1"/>
  <mergeCells count="16">
    <mergeCell ref="C23:G23"/>
    <mergeCell ref="C25:G25"/>
    <mergeCell ref="C27:G27"/>
    <mergeCell ref="C28:G28"/>
    <mergeCell ref="C13:G13"/>
    <mergeCell ref="C14:G14"/>
    <mergeCell ref="C15:G15"/>
    <mergeCell ref="C18:G18"/>
    <mergeCell ref="C19:G19"/>
    <mergeCell ref="C21:G21"/>
    <mergeCell ref="C11:G11"/>
    <mergeCell ref="A1:G1"/>
    <mergeCell ref="C2:G2"/>
    <mergeCell ref="C3:G3"/>
    <mergeCell ref="C4:G4"/>
    <mergeCell ref="C10:G10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Header>&amp;LSÚ - ulice Šafaříkova - rekonstrukce vodovodu&amp;RSoupis prací</oddHeader>
    <oddFooter>&amp;LOstatní a vedlejší náklady&amp;C&amp;P/&amp;N&amp;Rčervenec 2020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CBC0E-94FE-448B-A16A-31D4DC740898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5" customWidth="1"/>
    <col min="3" max="3" width="63.33203125" style="125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7" t="s">
        <v>167</v>
      </c>
      <c r="B1" s="257"/>
      <c r="C1" s="257"/>
      <c r="D1" s="257"/>
      <c r="E1" s="257"/>
      <c r="F1" s="257"/>
      <c r="G1" s="257"/>
      <c r="AG1" t="s">
        <v>110</v>
      </c>
    </row>
    <row r="2" spans="1:60" ht="24.9" customHeight="1" x14ac:dyDescent="0.25">
      <c r="A2" s="143" t="s">
        <v>7</v>
      </c>
      <c r="B2" s="48" t="s">
        <v>43</v>
      </c>
      <c r="C2" s="258" t="s">
        <v>44</v>
      </c>
      <c r="D2" s="259"/>
      <c r="E2" s="259"/>
      <c r="F2" s="259"/>
      <c r="G2" s="260"/>
      <c r="AG2" t="s">
        <v>111</v>
      </c>
    </row>
    <row r="3" spans="1:60" ht="24.9" customHeight="1" x14ac:dyDescent="0.25">
      <c r="A3" s="143" t="s">
        <v>8</v>
      </c>
      <c r="B3" s="48" t="s">
        <v>61</v>
      </c>
      <c r="C3" s="258" t="s">
        <v>62</v>
      </c>
      <c r="D3" s="259"/>
      <c r="E3" s="259"/>
      <c r="F3" s="259"/>
      <c r="G3" s="260"/>
      <c r="AC3" s="125" t="s">
        <v>168</v>
      </c>
      <c r="AG3" t="s">
        <v>114</v>
      </c>
    </row>
    <row r="4" spans="1:60" ht="24.9" customHeight="1" x14ac:dyDescent="0.25">
      <c r="A4" s="144" t="s">
        <v>9</v>
      </c>
      <c r="B4" s="145" t="s">
        <v>63</v>
      </c>
      <c r="C4" s="261" t="s">
        <v>64</v>
      </c>
      <c r="D4" s="262"/>
      <c r="E4" s="262"/>
      <c r="F4" s="262"/>
      <c r="G4" s="263"/>
      <c r="AG4" t="s">
        <v>115</v>
      </c>
    </row>
    <row r="5" spans="1:60" x14ac:dyDescent="0.25">
      <c r="D5" s="10"/>
    </row>
    <row r="6" spans="1:60" ht="39.6" x14ac:dyDescent="0.25">
      <c r="A6" s="147" t="s">
        <v>116</v>
      </c>
      <c r="B6" s="149" t="s">
        <v>117</v>
      </c>
      <c r="C6" s="149" t="s">
        <v>118</v>
      </c>
      <c r="D6" s="148" t="s">
        <v>119</v>
      </c>
      <c r="E6" s="147" t="s">
        <v>120</v>
      </c>
      <c r="F6" s="146" t="s">
        <v>121</v>
      </c>
      <c r="G6" s="147" t="s">
        <v>29</v>
      </c>
      <c r="H6" s="150" t="s">
        <v>30</v>
      </c>
      <c r="I6" s="150" t="s">
        <v>122</v>
      </c>
      <c r="J6" s="150" t="s">
        <v>31</v>
      </c>
      <c r="K6" s="150" t="s">
        <v>123</v>
      </c>
      <c r="L6" s="150" t="s">
        <v>124</v>
      </c>
      <c r="M6" s="150" t="s">
        <v>125</v>
      </c>
      <c r="N6" s="150" t="s">
        <v>126</v>
      </c>
      <c r="O6" s="150" t="s">
        <v>127</v>
      </c>
      <c r="P6" s="150" t="s">
        <v>128</v>
      </c>
      <c r="Q6" s="150" t="s">
        <v>129</v>
      </c>
      <c r="R6" s="150" t="s">
        <v>130</v>
      </c>
      <c r="S6" s="150" t="s">
        <v>131</v>
      </c>
      <c r="T6" s="150" t="s">
        <v>132</v>
      </c>
      <c r="U6" s="150" t="s">
        <v>133</v>
      </c>
      <c r="V6" s="150" t="s">
        <v>134</v>
      </c>
      <c r="W6" s="150" t="s">
        <v>135</v>
      </c>
      <c r="X6" s="150" t="s">
        <v>136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5">
      <c r="A8" s="162" t="s">
        <v>137</v>
      </c>
      <c r="B8" s="163" t="s">
        <v>83</v>
      </c>
      <c r="C8" s="177" t="s">
        <v>84</v>
      </c>
      <c r="D8" s="164"/>
      <c r="E8" s="165"/>
      <c r="F8" s="166"/>
      <c r="G8" s="166">
        <f>SUMIF(AG9:AG163,"&lt;&gt;NOR",G9:G163)</f>
        <v>0</v>
      </c>
      <c r="H8" s="166"/>
      <c r="I8" s="166">
        <f>SUM(I9:I163)</f>
        <v>0</v>
      </c>
      <c r="J8" s="166"/>
      <c r="K8" s="166">
        <f>SUM(K9:K163)</f>
        <v>0</v>
      </c>
      <c r="L8" s="166"/>
      <c r="M8" s="166">
        <f>SUM(M9:M163)</f>
        <v>0</v>
      </c>
      <c r="N8" s="166"/>
      <c r="O8" s="166">
        <f>SUM(O9:O163)</f>
        <v>647.11</v>
      </c>
      <c r="P8" s="166"/>
      <c r="Q8" s="166">
        <f>SUM(Q9:Q163)</f>
        <v>0</v>
      </c>
      <c r="R8" s="166"/>
      <c r="S8" s="166"/>
      <c r="T8" s="167"/>
      <c r="U8" s="161"/>
      <c r="V8" s="161">
        <f>SUM(V9:V163)</f>
        <v>1738.85</v>
      </c>
      <c r="W8" s="161"/>
      <c r="X8" s="161"/>
      <c r="AG8" t="s">
        <v>138</v>
      </c>
    </row>
    <row r="9" spans="1:60" outlineLevel="1" x14ac:dyDescent="0.25">
      <c r="A9" s="168">
        <v>1</v>
      </c>
      <c r="B9" s="169" t="s">
        <v>169</v>
      </c>
      <c r="C9" s="178" t="s">
        <v>170</v>
      </c>
      <c r="D9" s="170" t="s">
        <v>171</v>
      </c>
      <c r="E9" s="171">
        <v>3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 t="s">
        <v>172</v>
      </c>
      <c r="S9" s="173" t="s">
        <v>173</v>
      </c>
      <c r="T9" s="174" t="s">
        <v>173</v>
      </c>
      <c r="U9" s="160">
        <v>0.09</v>
      </c>
      <c r="V9" s="160">
        <f>ROUND(E9*U9,2)</f>
        <v>0.27</v>
      </c>
      <c r="W9" s="160"/>
      <c r="X9" s="160" t="s">
        <v>174</v>
      </c>
      <c r="Y9" s="151"/>
      <c r="Z9" s="151"/>
      <c r="AA9" s="151"/>
      <c r="AB9" s="151"/>
      <c r="AC9" s="151"/>
      <c r="AD9" s="151"/>
      <c r="AE9" s="151"/>
      <c r="AF9" s="151"/>
      <c r="AG9" s="151" t="s">
        <v>175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1" outlineLevel="1" x14ac:dyDescent="0.25">
      <c r="A10" s="158"/>
      <c r="B10" s="159"/>
      <c r="C10" s="267" t="s">
        <v>176</v>
      </c>
      <c r="D10" s="268"/>
      <c r="E10" s="268"/>
      <c r="F10" s="268"/>
      <c r="G10" s="268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177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5" t="str">
        <f>C10</f>
        <v>s odstraněním kořenů a s případným nutným odklizením křovin a stromů na hromady na vzdálenost do 50 m nebo s naložením na dopravní prostředek, do sklonu terénu 1 : 5,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58"/>
      <c r="B11" s="159"/>
      <c r="C11" s="195" t="s">
        <v>178</v>
      </c>
      <c r="D11" s="182"/>
      <c r="E11" s="183">
        <v>3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179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68">
        <v>2</v>
      </c>
      <c r="B12" s="169" t="s">
        <v>180</v>
      </c>
      <c r="C12" s="178" t="s">
        <v>181</v>
      </c>
      <c r="D12" s="170" t="s">
        <v>171</v>
      </c>
      <c r="E12" s="171">
        <v>3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3">
        <v>1.7000000000000001E-4</v>
      </c>
      <c r="O12" s="173">
        <f>ROUND(E12*N12,2)</f>
        <v>0</v>
      </c>
      <c r="P12" s="173">
        <v>0</v>
      </c>
      <c r="Q12" s="173">
        <f>ROUND(E12*P12,2)</f>
        <v>0</v>
      </c>
      <c r="R12" s="173"/>
      <c r="S12" s="173" t="s">
        <v>173</v>
      </c>
      <c r="T12" s="174" t="s">
        <v>173</v>
      </c>
      <c r="U12" s="160">
        <v>0.06</v>
      </c>
      <c r="V12" s="160">
        <f>ROUND(E12*U12,2)</f>
        <v>0.18</v>
      </c>
      <c r="W12" s="160"/>
      <c r="X12" s="160" t="s">
        <v>174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175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8"/>
      <c r="B13" s="159"/>
      <c r="C13" s="195" t="s">
        <v>178</v>
      </c>
      <c r="D13" s="182"/>
      <c r="E13" s="183">
        <v>3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179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0.399999999999999" outlineLevel="1" x14ac:dyDescent="0.25">
      <c r="A14" s="168">
        <v>3</v>
      </c>
      <c r="B14" s="169" t="s">
        <v>182</v>
      </c>
      <c r="C14" s="178" t="s">
        <v>183</v>
      </c>
      <c r="D14" s="170" t="s">
        <v>184</v>
      </c>
      <c r="E14" s="171">
        <v>252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3" t="s">
        <v>172</v>
      </c>
      <c r="S14" s="173" t="s">
        <v>173</v>
      </c>
      <c r="T14" s="174" t="s">
        <v>173</v>
      </c>
      <c r="U14" s="160">
        <v>0.2</v>
      </c>
      <c r="V14" s="160">
        <f>ROUND(E14*U14,2)</f>
        <v>50.4</v>
      </c>
      <c r="W14" s="160"/>
      <c r="X14" s="160" t="s">
        <v>174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175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58"/>
      <c r="B15" s="159"/>
      <c r="C15" s="267" t="s">
        <v>185</v>
      </c>
      <c r="D15" s="268"/>
      <c r="E15" s="268"/>
      <c r="F15" s="268"/>
      <c r="G15" s="268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177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75" t="str">
        <f>C15</f>
        <v>na vzdálenost (výšku) od hladiny vody v jímce po výšku roviny proložené osou nejvyššího bodu výtlačného potrubí, odpadní potrubí v délce do 20 m,</v>
      </c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58"/>
      <c r="B16" s="159"/>
      <c r="C16" s="255" t="s">
        <v>186</v>
      </c>
      <c r="D16" s="256"/>
      <c r="E16" s="256"/>
      <c r="F16" s="256"/>
      <c r="G16" s="256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147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0.399999999999999" outlineLevel="1" x14ac:dyDescent="0.25">
      <c r="A17" s="158"/>
      <c r="B17" s="159"/>
      <c r="C17" s="195" t="s">
        <v>187</v>
      </c>
      <c r="D17" s="182"/>
      <c r="E17" s="183">
        <v>84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179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58"/>
      <c r="B18" s="159"/>
      <c r="C18" s="195" t="s">
        <v>188</v>
      </c>
      <c r="D18" s="182"/>
      <c r="E18" s="183">
        <v>168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179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0.399999999999999" outlineLevel="1" x14ac:dyDescent="0.25">
      <c r="A19" s="168">
        <v>4</v>
      </c>
      <c r="B19" s="169" t="s">
        <v>189</v>
      </c>
      <c r="C19" s="178" t="s">
        <v>190</v>
      </c>
      <c r="D19" s="170" t="s">
        <v>191</v>
      </c>
      <c r="E19" s="171">
        <v>28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3" t="s">
        <v>172</v>
      </c>
      <c r="S19" s="173" t="s">
        <v>173</v>
      </c>
      <c r="T19" s="174" t="s">
        <v>173</v>
      </c>
      <c r="U19" s="160">
        <v>0</v>
      </c>
      <c r="V19" s="160">
        <f>ROUND(E19*U19,2)</f>
        <v>0</v>
      </c>
      <c r="W19" s="160"/>
      <c r="X19" s="160" t="s">
        <v>174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175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1" outlineLevel="1" x14ac:dyDescent="0.25">
      <c r="A20" s="158"/>
      <c r="B20" s="159"/>
      <c r="C20" s="267" t="s">
        <v>192</v>
      </c>
      <c r="D20" s="268"/>
      <c r="E20" s="268"/>
      <c r="F20" s="268"/>
      <c r="G20" s="268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177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75" t="str">
        <f>C20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B20" s="151"/>
      <c r="BC20" s="151"/>
      <c r="BD20" s="151"/>
      <c r="BE20" s="151"/>
      <c r="BF20" s="151"/>
      <c r="BG20" s="151"/>
      <c r="BH20" s="151"/>
    </row>
    <row r="21" spans="1:60" ht="20.399999999999999" outlineLevel="1" x14ac:dyDescent="0.25">
      <c r="A21" s="158"/>
      <c r="B21" s="159"/>
      <c r="C21" s="195" t="s">
        <v>193</v>
      </c>
      <c r="D21" s="182"/>
      <c r="E21" s="183">
        <v>7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179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58"/>
      <c r="B22" s="159"/>
      <c r="C22" s="195" t="s">
        <v>194</v>
      </c>
      <c r="D22" s="182"/>
      <c r="E22" s="183">
        <v>21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179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0.399999999999999" outlineLevel="1" x14ac:dyDescent="0.25">
      <c r="A23" s="168">
        <v>5</v>
      </c>
      <c r="B23" s="169" t="s">
        <v>195</v>
      </c>
      <c r="C23" s="178" t="s">
        <v>196</v>
      </c>
      <c r="D23" s="170" t="s">
        <v>197</v>
      </c>
      <c r="E23" s="171">
        <v>67.2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3">
        <v>1.0699999999999999E-2</v>
      </c>
      <c r="O23" s="173">
        <f>ROUND(E23*N23,2)</f>
        <v>0.72</v>
      </c>
      <c r="P23" s="173">
        <v>0</v>
      </c>
      <c r="Q23" s="173">
        <f>ROUND(E23*P23,2)</f>
        <v>0</v>
      </c>
      <c r="R23" s="173" t="s">
        <v>172</v>
      </c>
      <c r="S23" s="173" t="s">
        <v>173</v>
      </c>
      <c r="T23" s="174" t="s">
        <v>173</v>
      </c>
      <c r="U23" s="160">
        <v>0.91</v>
      </c>
      <c r="V23" s="160">
        <f>ROUND(E23*U23,2)</f>
        <v>61.15</v>
      </c>
      <c r="W23" s="160"/>
      <c r="X23" s="160" t="s">
        <v>174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175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1" outlineLevel="1" x14ac:dyDescent="0.25">
      <c r="A24" s="158"/>
      <c r="B24" s="159"/>
      <c r="C24" s="267" t="s">
        <v>198</v>
      </c>
      <c r="D24" s="268"/>
      <c r="E24" s="268"/>
      <c r="F24" s="268"/>
      <c r="G24" s="268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177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75" t="str">
        <f>C24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58"/>
      <c r="B25" s="159"/>
      <c r="C25" s="195" t="s">
        <v>199</v>
      </c>
      <c r="D25" s="182"/>
      <c r="E25" s="183">
        <v>22.8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179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58"/>
      <c r="B26" s="159"/>
      <c r="C26" s="195" t="s">
        <v>200</v>
      </c>
      <c r="D26" s="182"/>
      <c r="E26" s="183">
        <v>24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179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58"/>
      <c r="B27" s="159"/>
      <c r="C27" s="195" t="s">
        <v>201</v>
      </c>
      <c r="D27" s="182"/>
      <c r="E27" s="183">
        <v>20.399999999999999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179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68">
        <v>6</v>
      </c>
      <c r="B28" s="169" t="s">
        <v>202</v>
      </c>
      <c r="C28" s="178" t="s">
        <v>203</v>
      </c>
      <c r="D28" s="170" t="s">
        <v>197</v>
      </c>
      <c r="E28" s="171">
        <v>19.2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3">
        <v>2.478E-2</v>
      </c>
      <c r="O28" s="173">
        <f>ROUND(E28*N28,2)</f>
        <v>0.48</v>
      </c>
      <c r="P28" s="173">
        <v>0</v>
      </c>
      <c r="Q28" s="173">
        <f>ROUND(E28*P28,2)</f>
        <v>0</v>
      </c>
      <c r="R28" s="173" t="s">
        <v>172</v>
      </c>
      <c r="S28" s="173" t="s">
        <v>173</v>
      </c>
      <c r="T28" s="174" t="s">
        <v>173</v>
      </c>
      <c r="U28" s="160">
        <v>0.55000000000000004</v>
      </c>
      <c r="V28" s="160">
        <f>ROUND(E28*U28,2)</f>
        <v>10.56</v>
      </c>
      <c r="W28" s="160"/>
      <c r="X28" s="160" t="s">
        <v>174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175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1" outlineLevel="1" x14ac:dyDescent="0.25">
      <c r="A29" s="158"/>
      <c r="B29" s="159"/>
      <c r="C29" s="267" t="s">
        <v>198</v>
      </c>
      <c r="D29" s="268"/>
      <c r="E29" s="268"/>
      <c r="F29" s="268"/>
      <c r="G29" s="268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177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75" t="str">
        <f>C29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58"/>
      <c r="B30" s="159"/>
      <c r="C30" s="195" t="s">
        <v>204</v>
      </c>
      <c r="D30" s="182"/>
      <c r="E30" s="183">
        <v>13.2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179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58"/>
      <c r="B31" s="159"/>
      <c r="C31" s="195" t="s">
        <v>205</v>
      </c>
      <c r="D31" s="182"/>
      <c r="E31" s="183">
        <v>4.8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179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58"/>
      <c r="B32" s="159"/>
      <c r="C32" s="195" t="s">
        <v>206</v>
      </c>
      <c r="D32" s="182"/>
      <c r="E32" s="183">
        <v>1.2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179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68">
        <v>7</v>
      </c>
      <c r="B33" s="169" t="s">
        <v>207</v>
      </c>
      <c r="C33" s="178" t="s">
        <v>208</v>
      </c>
      <c r="D33" s="170" t="s">
        <v>209</v>
      </c>
      <c r="E33" s="171">
        <v>6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3" t="s">
        <v>172</v>
      </c>
      <c r="S33" s="173" t="s">
        <v>173</v>
      </c>
      <c r="T33" s="174" t="s">
        <v>173</v>
      </c>
      <c r="U33" s="160">
        <v>0.03</v>
      </c>
      <c r="V33" s="160">
        <f>ROUND(E33*U33,2)</f>
        <v>0.18</v>
      </c>
      <c r="W33" s="160"/>
      <c r="X33" s="160" t="s">
        <v>174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175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58"/>
      <c r="B34" s="159"/>
      <c r="C34" s="267" t="s">
        <v>210</v>
      </c>
      <c r="D34" s="268"/>
      <c r="E34" s="268"/>
      <c r="F34" s="268"/>
      <c r="G34" s="268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177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75" t="str">
        <f>C34</f>
        <v>nebo lesní půdy, s vodorovným přemístěním na hromady v místě upotřebení nebo na dočasné či trvalé skládky se složením</v>
      </c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58"/>
      <c r="B35" s="159"/>
      <c r="C35" s="196" t="s">
        <v>211</v>
      </c>
      <c r="D35" s="184"/>
      <c r="E35" s="185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179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58"/>
      <c r="B36" s="159"/>
      <c r="C36" s="197" t="s">
        <v>212</v>
      </c>
      <c r="D36" s="184"/>
      <c r="E36" s="185">
        <v>1.2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179</v>
      </c>
      <c r="AH36" s="151">
        <v>2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58"/>
      <c r="B37" s="159"/>
      <c r="C37" s="198" t="s">
        <v>213</v>
      </c>
      <c r="D37" s="186"/>
      <c r="E37" s="187">
        <v>1.2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179</v>
      </c>
      <c r="AH37" s="151">
        <v>3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58"/>
      <c r="B38" s="159"/>
      <c r="C38" s="196" t="s">
        <v>214</v>
      </c>
      <c r="D38" s="184"/>
      <c r="E38" s="185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179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58"/>
      <c r="B39" s="159"/>
      <c r="C39" s="195" t="s">
        <v>215</v>
      </c>
      <c r="D39" s="182"/>
      <c r="E39" s="183">
        <v>6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179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68">
        <v>8</v>
      </c>
      <c r="B40" s="169" t="s">
        <v>216</v>
      </c>
      <c r="C40" s="178" t="s">
        <v>217</v>
      </c>
      <c r="D40" s="170" t="s">
        <v>209</v>
      </c>
      <c r="E40" s="171">
        <v>263.05200000000002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3">
        <v>0</v>
      </c>
      <c r="O40" s="173">
        <f>ROUND(E40*N40,2)</f>
        <v>0</v>
      </c>
      <c r="P40" s="173">
        <v>0</v>
      </c>
      <c r="Q40" s="173">
        <f>ROUND(E40*P40,2)</f>
        <v>0</v>
      </c>
      <c r="R40" s="173" t="s">
        <v>172</v>
      </c>
      <c r="S40" s="173" t="s">
        <v>173</v>
      </c>
      <c r="T40" s="174" t="s">
        <v>173</v>
      </c>
      <c r="U40" s="160">
        <v>1.76</v>
      </c>
      <c r="V40" s="160">
        <f>ROUND(E40*U40,2)</f>
        <v>462.97</v>
      </c>
      <c r="W40" s="160"/>
      <c r="X40" s="160" t="s">
        <v>174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175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58"/>
      <c r="B41" s="159"/>
      <c r="C41" s="267" t="s">
        <v>218</v>
      </c>
      <c r="D41" s="268"/>
      <c r="E41" s="268"/>
      <c r="F41" s="268"/>
      <c r="G41" s="268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177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75" t="str">
        <f>C41</f>
        <v>Příplatek k cenám hloubených vykopávek za ztížení vykopávky v blízkosti podzemního vedení nebo výbušnin pro jakoukoliv třídu horniny.</v>
      </c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58"/>
      <c r="B42" s="159"/>
      <c r="C42" s="195" t="s">
        <v>219</v>
      </c>
      <c r="D42" s="182"/>
      <c r="E42" s="183">
        <v>46.692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179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58"/>
      <c r="B43" s="159"/>
      <c r="C43" s="195" t="s">
        <v>220</v>
      </c>
      <c r="D43" s="182"/>
      <c r="E43" s="183">
        <v>40.14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179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58"/>
      <c r="B44" s="159"/>
      <c r="C44" s="195" t="s">
        <v>221</v>
      </c>
      <c r="D44" s="182"/>
      <c r="E44" s="183">
        <v>29.664000000000001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179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5">
      <c r="A45" s="158"/>
      <c r="B45" s="159"/>
      <c r="C45" s="195" t="s">
        <v>222</v>
      </c>
      <c r="D45" s="182"/>
      <c r="E45" s="183">
        <v>29.664000000000001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179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30.6" outlineLevel="1" x14ac:dyDescent="0.25">
      <c r="A46" s="158"/>
      <c r="B46" s="159"/>
      <c r="C46" s="195" t="s">
        <v>223</v>
      </c>
      <c r="D46" s="182"/>
      <c r="E46" s="183">
        <v>50.567999999999998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179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0.399999999999999" outlineLevel="1" x14ac:dyDescent="0.25">
      <c r="A47" s="158"/>
      <c r="B47" s="159"/>
      <c r="C47" s="195" t="s">
        <v>224</v>
      </c>
      <c r="D47" s="182"/>
      <c r="E47" s="183">
        <v>49.787999999999997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179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58"/>
      <c r="B48" s="159"/>
      <c r="C48" s="195" t="s">
        <v>225</v>
      </c>
      <c r="D48" s="182"/>
      <c r="E48" s="183">
        <v>13.32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179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5">
      <c r="A49" s="158"/>
      <c r="B49" s="159"/>
      <c r="C49" s="195" t="s">
        <v>226</v>
      </c>
      <c r="D49" s="182"/>
      <c r="E49" s="183">
        <v>3.2160000000000002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179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5">
      <c r="A50" s="168">
        <v>9</v>
      </c>
      <c r="B50" s="169" t="s">
        <v>227</v>
      </c>
      <c r="C50" s="178" t="s">
        <v>228</v>
      </c>
      <c r="D50" s="170" t="s">
        <v>209</v>
      </c>
      <c r="E50" s="171">
        <v>272.41266000000002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3" t="s">
        <v>172</v>
      </c>
      <c r="S50" s="173" t="s">
        <v>173</v>
      </c>
      <c r="T50" s="174" t="s">
        <v>173</v>
      </c>
      <c r="U50" s="160">
        <v>0.13</v>
      </c>
      <c r="V50" s="160">
        <f>ROUND(E50*U50,2)</f>
        <v>35.409999999999997</v>
      </c>
      <c r="W50" s="160"/>
      <c r="X50" s="160" t="s">
        <v>174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175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1" outlineLevel="1" x14ac:dyDescent="0.25">
      <c r="A51" s="158"/>
      <c r="B51" s="159"/>
      <c r="C51" s="267" t="s">
        <v>229</v>
      </c>
      <c r="D51" s="268"/>
      <c r="E51" s="268"/>
      <c r="F51" s="268"/>
      <c r="G51" s="268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177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75" t="str">
        <f>C51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1" s="151"/>
      <c r="BC51" s="151"/>
      <c r="BD51" s="151"/>
      <c r="BE51" s="151"/>
      <c r="BF51" s="151"/>
      <c r="BG51" s="151"/>
      <c r="BH51" s="151"/>
    </row>
    <row r="52" spans="1:60" outlineLevel="1" x14ac:dyDescent="0.25">
      <c r="A52" s="158"/>
      <c r="B52" s="159"/>
      <c r="C52" s="195" t="s">
        <v>230</v>
      </c>
      <c r="D52" s="182"/>
      <c r="E52" s="183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179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58"/>
      <c r="B53" s="159"/>
      <c r="C53" s="195" t="s">
        <v>231</v>
      </c>
      <c r="D53" s="182"/>
      <c r="E53" s="183">
        <v>272.41266000000002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179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5">
      <c r="A54" s="168">
        <v>10</v>
      </c>
      <c r="B54" s="169" t="s">
        <v>232</v>
      </c>
      <c r="C54" s="178" t="s">
        <v>233</v>
      </c>
      <c r="D54" s="170" t="s">
        <v>209</v>
      </c>
      <c r="E54" s="171">
        <v>408.61898000000002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73">
        <v>0</v>
      </c>
      <c r="O54" s="173">
        <f>ROUND(E54*N54,2)</f>
        <v>0</v>
      </c>
      <c r="P54" s="173">
        <v>0</v>
      </c>
      <c r="Q54" s="173">
        <f>ROUND(E54*P54,2)</f>
        <v>0</v>
      </c>
      <c r="R54" s="173" t="s">
        <v>172</v>
      </c>
      <c r="S54" s="173" t="s">
        <v>173</v>
      </c>
      <c r="T54" s="174" t="s">
        <v>173</v>
      </c>
      <c r="U54" s="160">
        <v>0.16</v>
      </c>
      <c r="V54" s="160">
        <f>ROUND(E54*U54,2)</f>
        <v>65.38</v>
      </c>
      <c r="W54" s="160"/>
      <c r="X54" s="160" t="s">
        <v>174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175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21" outlineLevel="1" x14ac:dyDescent="0.25">
      <c r="A55" s="158"/>
      <c r="B55" s="159"/>
      <c r="C55" s="267" t="s">
        <v>229</v>
      </c>
      <c r="D55" s="268"/>
      <c r="E55" s="268"/>
      <c r="F55" s="268"/>
      <c r="G55" s="268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177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75" t="str">
        <f>C55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5" s="151"/>
      <c r="BC55" s="151"/>
      <c r="BD55" s="151"/>
      <c r="BE55" s="151"/>
      <c r="BF55" s="151"/>
      <c r="BG55" s="151"/>
      <c r="BH55" s="151"/>
    </row>
    <row r="56" spans="1:60" outlineLevel="1" x14ac:dyDescent="0.25">
      <c r="A56" s="158"/>
      <c r="B56" s="159"/>
      <c r="C56" s="196" t="s">
        <v>211</v>
      </c>
      <c r="D56" s="184"/>
      <c r="E56" s="185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179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58"/>
      <c r="B57" s="159"/>
      <c r="C57" s="197" t="s">
        <v>234</v>
      </c>
      <c r="D57" s="184"/>
      <c r="E57" s="185">
        <v>867.75480000000005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179</v>
      </c>
      <c r="AH57" s="151">
        <v>2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5">
      <c r="A58" s="158"/>
      <c r="B58" s="159"/>
      <c r="C58" s="197" t="s">
        <v>235</v>
      </c>
      <c r="D58" s="184"/>
      <c r="E58" s="185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179</v>
      </c>
      <c r="AH58" s="151">
        <v>2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5">
      <c r="A59" s="158"/>
      <c r="B59" s="159"/>
      <c r="C59" s="197" t="s">
        <v>236</v>
      </c>
      <c r="D59" s="184"/>
      <c r="E59" s="185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179</v>
      </c>
      <c r="AH59" s="151">
        <v>2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5">
      <c r="A60" s="158"/>
      <c r="B60" s="159"/>
      <c r="C60" s="197" t="s">
        <v>237</v>
      </c>
      <c r="D60" s="184"/>
      <c r="E60" s="185">
        <v>-186.20316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179</v>
      </c>
      <c r="AH60" s="151">
        <v>2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58"/>
      <c r="B61" s="159"/>
      <c r="C61" s="197" t="s">
        <v>238</v>
      </c>
      <c r="D61" s="184"/>
      <c r="E61" s="185">
        <v>-7.02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179</v>
      </c>
      <c r="AH61" s="151">
        <v>2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5">
      <c r="A62" s="158"/>
      <c r="B62" s="159"/>
      <c r="C62" s="197" t="s">
        <v>239</v>
      </c>
      <c r="D62" s="184"/>
      <c r="E62" s="185">
        <v>-0.3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179</v>
      </c>
      <c r="AH62" s="151">
        <v>2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58"/>
      <c r="B63" s="159"/>
      <c r="C63" s="197" t="s">
        <v>240</v>
      </c>
      <c r="D63" s="184"/>
      <c r="E63" s="185">
        <v>-1.2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179</v>
      </c>
      <c r="AH63" s="151">
        <v>2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5">
      <c r="A64" s="158"/>
      <c r="B64" s="159"/>
      <c r="C64" s="197" t="s">
        <v>235</v>
      </c>
      <c r="D64" s="184"/>
      <c r="E64" s="185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179</v>
      </c>
      <c r="AH64" s="151">
        <v>2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0.399999999999999" outlineLevel="1" x14ac:dyDescent="0.25">
      <c r="A65" s="158"/>
      <c r="B65" s="159"/>
      <c r="C65" s="197" t="s">
        <v>241</v>
      </c>
      <c r="D65" s="184"/>
      <c r="E65" s="185">
        <v>8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179</v>
      </c>
      <c r="AH65" s="151">
        <v>2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5">
      <c r="A66" s="158"/>
      <c r="B66" s="159"/>
      <c r="C66" s="198" t="s">
        <v>213</v>
      </c>
      <c r="D66" s="186"/>
      <c r="E66" s="187">
        <v>681.03164000000004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179</v>
      </c>
      <c r="AH66" s="151">
        <v>3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5">
      <c r="A67" s="158"/>
      <c r="B67" s="159"/>
      <c r="C67" s="196" t="s">
        <v>214</v>
      </c>
      <c r="D67" s="184"/>
      <c r="E67" s="185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179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5">
      <c r="A68" s="158"/>
      <c r="B68" s="159"/>
      <c r="C68" s="195" t="s">
        <v>242</v>
      </c>
      <c r="D68" s="182"/>
      <c r="E68" s="183">
        <v>408.61898000000002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179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5">
      <c r="A69" s="168">
        <v>11</v>
      </c>
      <c r="B69" s="169" t="s">
        <v>243</v>
      </c>
      <c r="C69" s="178" t="s">
        <v>244</v>
      </c>
      <c r="D69" s="170" t="s">
        <v>209</v>
      </c>
      <c r="E69" s="171">
        <v>122.5857</v>
      </c>
      <c r="F69" s="172"/>
      <c r="G69" s="173">
        <f>ROUND(E69*F69,2)</f>
        <v>0</v>
      </c>
      <c r="H69" s="172"/>
      <c r="I69" s="173">
        <f>ROUND(E69*H69,2)</f>
        <v>0</v>
      </c>
      <c r="J69" s="172"/>
      <c r="K69" s="173">
        <f>ROUND(E69*J69,2)</f>
        <v>0</v>
      </c>
      <c r="L69" s="173">
        <v>21</v>
      </c>
      <c r="M69" s="173">
        <f>G69*(1+L69/100)</f>
        <v>0</v>
      </c>
      <c r="N69" s="173">
        <v>0</v>
      </c>
      <c r="O69" s="173">
        <f>ROUND(E69*N69,2)</f>
        <v>0</v>
      </c>
      <c r="P69" s="173">
        <v>0</v>
      </c>
      <c r="Q69" s="173">
        <f>ROUND(E69*P69,2)</f>
        <v>0</v>
      </c>
      <c r="R69" s="173" t="s">
        <v>172</v>
      </c>
      <c r="S69" s="173" t="s">
        <v>173</v>
      </c>
      <c r="T69" s="174" t="s">
        <v>173</v>
      </c>
      <c r="U69" s="160">
        <v>0.08</v>
      </c>
      <c r="V69" s="160">
        <f>ROUND(E69*U69,2)</f>
        <v>9.81</v>
      </c>
      <c r="W69" s="160"/>
      <c r="X69" s="160" t="s">
        <v>174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175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1" outlineLevel="1" x14ac:dyDescent="0.25">
      <c r="A70" s="158"/>
      <c r="B70" s="159"/>
      <c r="C70" s="267" t="s">
        <v>229</v>
      </c>
      <c r="D70" s="268"/>
      <c r="E70" s="268"/>
      <c r="F70" s="268"/>
      <c r="G70" s="268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177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75" t="str">
        <f>C70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58"/>
      <c r="B71" s="159"/>
      <c r="C71" s="195" t="s">
        <v>245</v>
      </c>
      <c r="D71" s="182"/>
      <c r="E71" s="183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179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5">
      <c r="A72" s="158"/>
      <c r="B72" s="159"/>
      <c r="C72" s="195" t="s">
        <v>246</v>
      </c>
      <c r="D72" s="182"/>
      <c r="E72" s="183">
        <v>122.5857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179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5">
      <c r="A73" s="168">
        <v>12</v>
      </c>
      <c r="B73" s="169" t="s">
        <v>247</v>
      </c>
      <c r="C73" s="178" t="s">
        <v>248</v>
      </c>
      <c r="D73" s="170" t="s">
        <v>171</v>
      </c>
      <c r="E73" s="171">
        <v>1446.258</v>
      </c>
      <c r="F73" s="172"/>
      <c r="G73" s="173">
        <f>ROUND(E73*F73,2)</f>
        <v>0</v>
      </c>
      <c r="H73" s="172"/>
      <c r="I73" s="173">
        <f>ROUND(E73*H73,2)</f>
        <v>0</v>
      </c>
      <c r="J73" s="172"/>
      <c r="K73" s="173">
        <f>ROUND(E73*J73,2)</f>
        <v>0</v>
      </c>
      <c r="L73" s="173">
        <v>21</v>
      </c>
      <c r="M73" s="173">
        <f>G73*(1+L73/100)</f>
        <v>0</v>
      </c>
      <c r="N73" s="173">
        <v>9.8999999999999999E-4</v>
      </c>
      <c r="O73" s="173">
        <f>ROUND(E73*N73,2)</f>
        <v>1.43</v>
      </c>
      <c r="P73" s="173">
        <v>0</v>
      </c>
      <c r="Q73" s="173">
        <f>ROUND(E73*P73,2)</f>
        <v>0</v>
      </c>
      <c r="R73" s="173" t="s">
        <v>172</v>
      </c>
      <c r="S73" s="173" t="s">
        <v>173</v>
      </c>
      <c r="T73" s="174" t="s">
        <v>173</v>
      </c>
      <c r="U73" s="160">
        <v>0.24</v>
      </c>
      <c r="V73" s="160">
        <f>ROUND(E73*U73,2)</f>
        <v>347.1</v>
      </c>
      <c r="W73" s="160"/>
      <c r="X73" s="160" t="s">
        <v>174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175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5">
      <c r="A74" s="158"/>
      <c r="B74" s="159"/>
      <c r="C74" s="267" t="s">
        <v>249</v>
      </c>
      <c r="D74" s="268"/>
      <c r="E74" s="268"/>
      <c r="F74" s="268"/>
      <c r="G74" s="268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177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5">
      <c r="A75" s="158"/>
      <c r="B75" s="159"/>
      <c r="C75" s="195" t="s">
        <v>250</v>
      </c>
      <c r="D75" s="182"/>
      <c r="E75" s="183">
        <v>1446.258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179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5">
      <c r="A76" s="168">
        <v>13</v>
      </c>
      <c r="B76" s="169" t="s">
        <v>251</v>
      </c>
      <c r="C76" s="178" t="s">
        <v>252</v>
      </c>
      <c r="D76" s="170" t="s">
        <v>171</v>
      </c>
      <c r="E76" s="171">
        <v>1446.258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21</v>
      </c>
      <c r="M76" s="173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3" t="s">
        <v>172</v>
      </c>
      <c r="S76" s="173" t="s">
        <v>173</v>
      </c>
      <c r="T76" s="174" t="s">
        <v>173</v>
      </c>
      <c r="U76" s="160">
        <v>7.0000000000000007E-2</v>
      </c>
      <c r="V76" s="160">
        <f>ROUND(E76*U76,2)</f>
        <v>101.24</v>
      </c>
      <c r="W76" s="160"/>
      <c r="X76" s="160" t="s">
        <v>174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175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5">
      <c r="A77" s="158"/>
      <c r="B77" s="159"/>
      <c r="C77" s="267" t="s">
        <v>253</v>
      </c>
      <c r="D77" s="268"/>
      <c r="E77" s="268"/>
      <c r="F77" s="268"/>
      <c r="G77" s="268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177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5">
      <c r="A78" s="158"/>
      <c r="B78" s="159"/>
      <c r="C78" s="195" t="s">
        <v>254</v>
      </c>
      <c r="D78" s="182"/>
      <c r="E78" s="183">
        <v>1446.258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179</v>
      </c>
      <c r="AH78" s="151">
        <v>5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5">
      <c r="A79" s="168">
        <v>14</v>
      </c>
      <c r="B79" s="169" t="s">
        <v>255</v>
      </c>
      <c r="C79" s="178" t="s">
        <v>256</v>
      </c>
      <c r="D79" s="170" t="s">
        <v>209</v>
      </c>
      <c r="E79" s="171">
        <v>340.51582000000002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21</v>
      </c>
      <c r="M79" s="173">
        <f>G79*(1+L79/100)</f>
        <v>0</v>
      </c>
      <c r="N79" s="173">
        <v>0</v>
      </c>
      <c r="O79" s="173">
        <f>ROUND(E79*N79,2)</f>
        <v>0</v>
      </c>
      <c r="P79" s="173">
        <v>0</v>
      </c>
      <c r="Q79" s="173">
        <f>ROUND(E79*P79,2)</f>
        <v>0</v>
      </c>
      <c r="R79" s="173" t="s">
        <v>172</v>
      </c>
      <c r="S79" s="173" t="s">
        <v>173</v>
      </c>
      <c r="T79" s="174" t="s">
        <v>173</v>
      </c>
      <c r="U79" s="160">
        <v>0.35</v>
      </c>
      <c r="V79" s="160">
        <f>ROUND(E79*U79,2)</f>
        <v>119.18</v>
      </c>
      <c r="W79" s="160"/>
      <c r="X79" s="160" t="s">
        <v>174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175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5">
      <c r="A80" s="158"/>
      <c r="B80" s="159"/>
      <c r="C80" s="267" t="s">
        <v>257</v>
      </c>
      <c r="D80" s="268"/>
      <c r="E80" s="268"/>
      <c r="F80" s="268"/>
      <c r="G80" s="268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177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75" t="str">
        <f>C80</f>
        <v>bez naložení do dopravní nádoby, ale s vyprázdněním dopravní nádoby na hromadu nebo na dopravní prostředek,</v>
      </c>
      <c r="BB80" s="151"/>
      <c r="BC80" s="151"/>
      <c r="BD80" s="151"/>
      <c r="BE80" s="151"/>
      <c r="BF80" s="151"/>
      <c r="BG80" s="151"/>
      <c r="BH80" s="151"/>
    </row>
    <row r="81" spans="1:60" outlineLevel="1" x14ac:dyDescent="0.25">
      <c r="A81" s="158"/>
      <c r="B81" s="159"/>
      <c r="C81" s="195" t="s">
        <v>230</v>
      </c>
      <c r="D81" s="182"/>
      <c r="E81" s="183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179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5">
      <c r="A82" s="158"/>
      <c r="B82" s="159"/>
      <c r="C82" s="195" t="s">
        <v>258</v>
      </c>
      <c r="D82" s="182"/>
      <c r="E82" s="183">
        <v>340.51582000000002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179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5">
      <c r="A83" s="168">
        <v>15</v>
      </c>
      <c r="B83" s="169" t="s">
        <v>259</v>
      </c>
      <c r="C83" s="178" t="s">
        <v>260</v>
      </c>
      <c r="D83" s="170" t="s">
        <v>209</v>
      </c>
      <c r="E83" s="171">
        <v>232.18924000000001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21</v>
      </c>
      <c r="M83" s="173">
        <f>G83*(1+L83/100)</f>
        <v>0</v>
      </c>
      <c r="N83" s="173">
        <v>0</v>
      </c>
      <c r="O83" s="173">
        <f>ROUND(E83*N83,2)</f>
        <v>0</v>
      </c>
      <c r="P83" s="173">
        <v>0</v>
      </c>
      <c r="Q83" s="173">
        <f>ROUND(E83*P83,2)</f>
        <v>0</v>
      </c>
      <c r="R83" s="173" t="s">
        <v>172</v>
      </c>
      <c r="S83" s="173" t="s">
        <v>173</v>
      </c>
      <c r="T83" s="174" t="s">
        <v>173</v>
      </c>
      <c r="U83" s="160">
        <v>0.01</v>
      </c>
      <c r="V83" s="160">
        <f>ROUND(E83*U83,2)</f>
        <v>2.3199999999999998</v>
      </c>
      <c r="W83" s="160"/>
      <c r="X83" s="160" t="s">
        <v>174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175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5">
      <c r="A84" s="158"/>
      <c r="B84" s="159"/>
      <c r="C84" s="267" t="s">
        <v>261</v>
      </c>
      <c r="D84" s="268"/>
      <c r="E84" s="268"/>
      <c r="F84" s="268"/>
      <c r="G84" s="268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177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5">
      <c r="A85" s="158"/>
      <c r="B85" s="159"/>
      <c r="C85" s="196" t="s">
        <v>211</v>
      </c>
      <c r="D85" s="184"/>
      <c r="E85" s="185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179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5">
      <c r="A86" s="158"/>
      <c r="B86" s="159"/>
      <c r="C86" s="197" t="s">
        <v>262</v>
      </c>
      <c r="D86" s="184"/>
      <c r="E86" s="185">
        <v>15.316000000000001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179</v>
      </c>
      <c r="AH86" s="151">
        <v>2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5">
      <c r="A87" s="158"/>
      <c r="B87" s="159"/>
      <c r="C87" s="197" t="s">
        <v>263</v>
      </c>
      <c r="D87" s="184"/>
      <c r="E87" s="185">
        <v>99.088800000000006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179</v>
      </c>
      <c r="AH87" s="151">
        <v>2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5">
      <c r="A88" s="158"/>
      <c r="B88" s="159"/>
      <c r="C88" s="198" t="s">
        <v>213</v>
      </c>
      <c r="D88" s="186"/>
      <c r="E88" s="187">
        <v>114.40479999999999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179</v>
      </c>
      <c r="AH88" s="151">
        <v>3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5">
      <c r="A89" s="158"/>
      <c r="B89" s="159"/>
      <c r="C89" s="196" t="s">
        <v>214</v>
      </c>
      <c r="D89" s="184"/>
      <c r="E89" s="185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179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5">
      <c r="A90" s="158"/>
      <c r="B90" s="159"/>
      <c r="C90" s="195" t="s">
        <v>264</v>
      </c>
      <c r="D90" s="182"/>
      <c r="E90" s="183">
        <v>228.80959999999999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179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5">
      <c r="A91" s="158"/>
      <c r="B91" s="159"/>
      <c r="C91" s="195" t="s">
        <v>265</v>
      </c>
      <c r="D91" s="182"/>
      <c r="E91" s="183">
        <v>3.3796400000000002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179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5">
      <c r="A92" s="168">
        <v>16</v>
      </c>
      <c r="B92" s="169" t="s">
        <v>266</v>
      </c>
      <c r="C92" s="178" t="s">
        <v>267</v>
      </c>
      <c r="D92" s="170" t="s">
        <v>209</v>
      </c>
      <c r="E92" s="171">
        <v>563.24720000000002</v>
      </c>
      <c r="F92" s="172"/>
      <c r="G92" s="173">
        <f>ROUND(E92*F92,2)</f>
        <v>0</v>
      </c>
      <c r="H92" s="172"/>
      <c r="I92" s="173">
        <f>ROUND(E92*H92,2)</f>
        <v>0</v>
      </c>
      <c r="J92" s="172"/>
      <c r="K92" s="173">
        <f>ROUND(E92*J92,2)</f>
        <v>0</v>
      </c>
      <c r="L92" s="173">
        <v>21</v>
      </c>
      <c r="M92" s="173">
        <f>G92*(1+L92/100)</f>
        <v>0</v>
      </c>
      <c r="N92" s="173">
        <v>0</v>
      </c>
      <c r="O92" s="173">
        <f>ROUND(E92*N92,2)</f>
        <v>0</v>
      </c>
      <c r="P92" s="173">
        <v>0</v>
      </c>
      <c r="Q92" s="173">
        <f>ROUND(E92*P92,2)</f>
        <v>0</v>
      </c>
      <c r="R92" s="173" t="s">
        <v>172</v>
      </c>
      <c r="S92" s="173" t="s">
        <v>173</v>
      </c>
      <c r="T92" s="174" t="s">
        <v>173</v>
      </c>
      <c r="U92" s="160">
        <v>0.01</v>
      </c>
      <c r="V92" s="160">
        <f>ROUND(E92*U92,2)</f>
        <v>5.63</v>
      </c>
      <c r="W92" s="160"/>
      <c r="X92" s="160" t="s">
        <v>174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175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5">
      <c r="A93" s="158"/>
      <c r="B93" s="159"/>
      <c r="C93" s="267" t="s">
        <v>268</v>
      </c>
      <c r="D93" s="268"/>
      <c r="E93" s="268"/>
      <c r="F93" s="268"/>
      <c r="G93" s="268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177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75" t="str">
        <f>C93</f>
        <v>po suchu, bez ohledu na druh dopravního prostředku, bez naložení výkopku, avšak se složením bez rozhrnutí,</v>
      </c>
      <c r="BB93" s="151"/>
      <c r="BC93" s="151"/>
      <c r="BD93" s="151"/>
      <c r="BE93" s="151"/>
      <c r="BF93" s="151"/>
      <c r="BG93" s="151"/>
      <c r="BH93" s="151"/>
    </row>
    <row r="94" spans="1:60" outlineLevel="1" x14ac:dyDescent="0.25">
      <c r="A94" s="158"/>
      <c r="B94" s="159"/>
      <c r="C94" s="195" t="s">
        <v>269</v>
      </c>
      <c r="D94" s="182"/>
      <c r="E94" s="183">
        <v>681.03164000000004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179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5">
      <c r="A95" s="158"/>
      <c r="B95" s="159"/>
      <c r="C95" s="195" t="s">
        <v>270</v>
      </c>
      <c r="D95" s="182"/>
      <c r="E95" s="183">
        <v>-117.78444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179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0.399999999999999" outlineLevel="1" x14ac:dyDescent="0.25">
      <c r="A96" s="168">
        <v>17</v>
      </c>
      <c r="B96" s="169" t="s">
        <v>271</v>
      </c>
      <c r="C96" s="178" t="s">
        <v>272</v>
      </c>
      <c r="D96" s="170" t="s">
        <v>209</v>
      </c>
      <c r="E96" s="171">
        <v>117.78444</v>
      </c>
      <c r="F96" s="172"/>
      <c r="G96" s="173">
        <f>ROUND(E96*F96,2)</f>
        <v>0</v>
      </c>
      <c r="H96" s="172"/>
      <c r="I96" s="173">
        <f>ROUND(E96*H96,2)</f>
        <v>0</v>
      </c>
      <c r="J96" s="172"/>
      <c r="K96" s="173">
        <f>ROUND(E96*J96,2)</f>
        <v>0</v>
      </c>
      <c r="L96" s="173">
        <v>21</v>
      </c>
      <c r="M96" s="173">
        <f>G96*(1+L96/100)</f>
        <v>0</v>
      </c>
      <c r="N96" s="173">
        <v>0</v>
      </c>
      <c r="O96" s="173">
        <f>ROUND(E96*N96,2)</f>
        <v>0</v>
      </c>
      <c r="P96" s="173">
        <v>0</v>
      </c>
      <c r="Q96" s="173">
        <f>ROUND(E96*P96,2)</f>
        <v>0</v>
      </c>
      <c r="R96" s="173" t="s">
        <v>172</v>
      </c>
      <c r="S96" s="173" t="s">
        <v>173</v>
      </c>
      <c r="T96" s="174" t="s">
        <v>173</v>
      </c>
      <c r="U96" s="160">
        <v>0.05</v>
      </c>
      <c r="V96" s="160">
        <f>ROUND(E96*U96,2)</f>
        <v>5.89</v>
      </c>
      <c r="W96" s="160"/>
      <c r="X96" s="160" t="s">
        <v>174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273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5">
      <c r="A97" s="158"/>
      <c r="B97" s="159"/>
      <c r="C97" s="195" t="s">
        <v>274</v>
      </c>
      <c r="D97" s="182"/>
      <c r="E97" s="183">
        <v>114.40479999999999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179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5">
      <c r="A98" s="158"/>
      <c r="B98" s="159"/>
      <c r="C98" s="195" t="s">
        <v>265</v>
      </c>
      <c r="D98" s="182"/>
      <c r="E98" s="183">
        <v>3.3796400000000002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179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0.399999999999999" outlineLevel="1" x14ac:dyDescent="0.25">
      <c r="A99" s="168">
        <v>18</v>
      </c>
      <c r="B99" s="169" t="s">
        <v>275</v>
      </c>
      <c r="C99" s="178" t="s">
        <v>276</v>
      </c>
      <c r="D99" s="170" t="s">
        <v>209</v>
      </c>
      <c r="E99" s="171">
        <v>681.03164000000004</v>
      </c>
      <c r="F99" s="172"/>
      <c r="G99" s="173">
        <f>ROUND(E99*F99,2)</f>
        <v>0</v>
      </c>
      <c r="H99" s="172"/>
      <c r="I99" s="173">
        <f>ROUND(E99*H99,2)</f>
        <v>0</v>
      </c>
      <c r="J99" s="172"/>
      <c r="K99" s="173">
        <f>ROUND(E99*J99,2)</f>
        <v>0</v>
      </c>
      <c r="L99" s="173">
        <v>21</v>
      </c>
      <c r="M99" s="173">
        <f>G99*(1+L99/100)</f>
        <v>0</v>
      </c>
      <c r="N99" s="173">
        <v>0</v>
      </c>
      <c r="O99" s="173">
        <f>ROUND(E99*N99,2)</f>
        <v>0</v>
      </c>
      <c r="P99" s="173">
        <v>0</v>
      </c>
      <c r="Q99" s="173">
        <f>ROUND(E99*P99,2)</f>
        <v>0</v>
      </c>
      <c r="R99" s="173" t="s">
        <v>172</v>
      </c>
      <c r="S99" s="173" t="s">
        <v>173</v>
      </c>
      <c r="T99" s="174" t="s">
        <v>173</v>
      </c>
      <c r="U99" s="160">
        <v>0.01</v>
      </c>
      <c r="V99" s="160">
        <f>ROUND(E99*U99,2)</f>
        <v>6.81</v>
      </c>
      <c r="W99" s="160"/>
      <c r="X99" s="160" t="s">
        <v>174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175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5">
      <c r="A100" s="158"/>
      <c r="B100" s="159"/>
      <c r="C100" s="195" t="s">
        <v>277</v>
      </c>
      <c r="D100" s="182"/>
      <c r="E100" s="183">
        <v>117.78444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179</v>
      </c>
      <c r="AH100" s="151">
        <v>5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5">
      <c r="A101" s="158"/>
      <c r="B101" s="159"/>
      <c r="C101" s="195" t="s">
        <v>278</v>
      </c>
      <c r="D101" s="182"/>
      <c r="E101" s="183">
        <v>563.24720000000002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179</v>
      </c>
      <c r="AH101" s="151">
        <v>5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5">
      <c r="A102" s="168">
        <v>19</v>
      </c>
      <c r="B102" s="169" t="s">
        <v>279</v>
      </c>
      <c r="C102" s="178" t="s">
        <v>280</v>
      </c>
      <c r="D102" s="170" t="s">
        <v>209</v>
      </c>
      <c r="E102" s="171">
        <v>361.62479999999999</v>
      </c>
      <c r="F102" s="172"/>
      <c r="G102" s="173">
        <f>ROUND(E102*F102,2)</f>
        <v>0</v>
      </c>
      <c r="H102" s="172"/>
      <c r="I102" s="173">
        <f>ROUND(E102*H102,2)</f>
        <v>0</v>
      </c>
      <c r="J102" s="172"/>
      <c r="K102" s="173">
        <f>ROUND(E102*J102,2)</f>
        <v>0</v>
      </c>
      <c r="L102" s="173">
        <v>21</v>
      </c>
      <c r="M102" s="173">
        <f>G102*(1+L102/100)</f>
        <v>0</v>
      </c>
      <c r="N102" s="173">
        <v>0</v>
      </c>
      <c r="O102" s="173">
        <f>ROUND(E102*N102,2)</f>
        <v>0</v>
      </c>
      <c r="P102" s="173">
        <v>0</v>
      </c>
      <c r="Q102" s="173">
        <f>ROUND(E102*P102,2)</f>
        <v>0</v>
      </c>
      <c r="R102" s="173" t="s">
        <v>172</v>
      </c>
      <c r="S102" s="173" t="s">
        <v>173</v>
      </c>
      <c r="T102" s="174" t="s">
        <v>173</v>
      </c>
      <c r="U102" s="160">
        <v>0.2</v>
      </c>
      <c r="V102" s="160">
        <f>ROUND(E102*U102,2)</f>
        <v>72.319999999999993</v>
      </c>
      <c r="W102" s="160"/>
      <c r="X102" s="160" t="s">
        <v>174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175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5">
      <c r="A103" s="158"/>
      <c r="B103" s="159"/>
      <c r="C103" s="267" t="s">
        <v>281</v>
      </c>
      <c r="D103" s="268"/>
      <c r="E103" s="268"/>
      <c r="F103" s="268"/>
      <c r="G103" s="268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177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5">
      <c r="A104" s="158"/>
      <c r="B104" s="159"/>
      <c r="C104" s="255" t="s">
        <v>282</v>
      </c>
      <c r="D104" s="256"/>
      <c r="E104" s="256"/>
      <c r="F104" s="256"/>
      <c r="G104" s="256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147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5">
      <c r="A105" s="158"/>
      <c r="B105" s="159"/>
      <c r="C105" s="195" t="s">
        <v>269</v>
      </c>
      <c r="D105" s="182"/>
      <c r="E105" s="183">
        <v>681.03164000000004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179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5">
      <c r="A106" s="158"/>
      <c r="B106" s="159"/>
      <c r="C106" s="195" t="s">
        <v>283</v>
      </c>
      <c r="D106" s="182"/>
      <c r="E106" s="183">
        <v>-8.5482399999999998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179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5">
      <c r="A107" s="158"/>
      <c r="B107" s="159"/>
      <c r="C107" s="195" t="s">
        <v>284</v>
      </c>
      <c r="D107" s="182"/>
      <c r="E107" s="183">
        <v>-226.256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179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5">
      <c r="A108" s="158"/>
      <c r="B108" s="159"/>
      <c r="C108" s="195" t="s">
        <v>285</v>
      </c>
      <c r="D108" s="182"/>
      <c r="E108" s="183">
        <v>-8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179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5">
      <c r="A109" s="158"/>
      <c r="B109" s="159"/>
      <c r="C109" s="195" t="s">
        <v>286</v>
      </c>
      <c r="D109" s="182"/>
      <c r="E109" s="183">
        <v>-76.566599999999994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179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5">
      <c r="A110" s="158"/>
      <c r="B110" s="159"/>
      <c r="C110" s="195" t="s">
        <v>287</v>
      </c>
      <c r="D110" s="182"/>
      <c r="E110" s="183">
        <v>-3.5999999999999997E-2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179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5">
      <c r="A111" s="158"/>
      <c r="B111" s="159"/>
      <c r="C111" s="195" t="s">
        <v>288</v>
      </c>
      <c r="D111" s="182"/>
      <c r="E111" s="183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179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5">
      <c r="A112" s="158"/>
      <c r="B112" s="159"/>
      <c r="C112" s="196" t="s">
        <v>211</v>
      </c>
      <c r="D112" s="184"/>
      <c r="E112" s="185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179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5">
      <c r="A113" s="158"/>
      <c r="B113" s="159"/>
      <c r="C113" s="197" t="s">
        <v>289</v>
      </c>
      <c r="D113" s="184"/>
      <c r="E113" s="185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179</v>
      </c>
      <c r="AH113" s="151">
        <v>2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5">
      <c r="A114" s="158"/>
      <c r="B114" s="159"/>
      <c r="C114" s="197" t="s">
        <v>290</v>
      </c>
      <c r="D114" s="184"/>
      <c r="E114" s="185">
        <v>238.72200000000001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179</v>
      </c>
      <c r="AH114" s="151">
        <v>2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5">
      <c r="A115" s="158"/>
      <c r="B115" s="159"/>
      <c r="C115" s="197" t="s">
        <v>291</v>
      </c>
      <c r="D115" s="184"/>
      <c r="E115" s="185">
        <v>9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179</v>
      </c>
      <c r="AH115" s="151">
        <v>2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5">
      <c r="A116" s="158"/>
      <c r="B116" s="159"/>
      <c r="C116" s="198" t="s">
        <v>213</v>
      </c>
      <c r="D116" s="186"/>
      <c r="E116" s="187">
        <v>247.72200000000001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179</v>
      </c>
      <c r="AH116" s="151">
        <v>3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5">
      <c r="A117" s="158"/>
      <c r="B117" s="159"/>
      <c r="C117" s="197" t="s">
        <v>292</v>
      </c>
      <c r="D117" s="184"/>
      <c r="E117" s="185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179</v>
      </c>
      <c r="AH117" s="151">
        <v>2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5">
      <c r="A118" s="158"/>
      <c r="B118" s="159"/>
      <c r="C118" s="197" t="s">
        <v>293</v>
      </c>
      <c r="D118" s="184"/>
      <c r="E118" s="185">
        <v>95.488799999999998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179</v>
      </c>
      <c r="AH118" s="151">
        <v>2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5">
      <c r="A119" s="158"/>
      <c r="B119" s="159"/>
      <c r="C119" s="197" t="s">
        <v>294</v>
      </c>
      <c r="D119" s="184"/>
      <c r="E119" s="185">
        <v>3.6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179</v>
      </c>
      <c r="AH119" s="151">
        <v>2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5">
      <c r="A120" s="158"/>
      <c r="B120" s="159"/>
      <c r="C120" s="198" t="s">
        <v>213</v>
      </c>
      <c r="D120" s="186"/>
      <c r="E120" s="187">
        <v>99.088800000000006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179</v>
      </c>
      <c r="AH120" s="151">
        <v>3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5">
      <c r="A121" s="158"/>
      <c r="B121" s="159"/>
      <c r="C121" s="197" t="s">
        <v>295</v>
      </c>
      <c r="D121" s="184"/>
      <c r="E121" s="185">
        <v>15.316000000000001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179</v>
      </c>
      <c r="AH121" s="151">
        <v>2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5">
      <c r="A122" s="158"/>
      <c r="B122" s="159"/>
      <c r="C122" s="198" t="s">
        <v>213</v>
      </c>
      <c r="D122" s="186"/>
      <c r="E122" s="187">
        <v>15.316000000000001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179</v>
      </c>
      <c r="AH122" s="151">
        <v>3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5">
      <c r="A123" s="158"/>
      <c r="B123" s="159"/>
      <c r="C123" s="196" t="s">
        <v>214</v>
      </c>
      <c r="D123" s="184"/>
      <c r="E123" s="185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179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5">
      <c r="A124" s="168">
        <v>20</v>
      </c>
      <c r="B124" s="169" t="s">
        <v>296</v>
      </c>
      <c r="C124" s="178" t="s">
        <v>297</v>
      </c>
      <c r="D124" s="170" t="s">
        <v>209</v>
      </c>
      <c r="E124" s="171">
        <v>226.256</v>
      </c>
      <c r="F124" s="172"/>
      <c r="G124" s="173">
        <f>ROUND(E124*F124,2)</f>
        <v>0</v>
      </c>
      <c r="H124" s="172"/>
      <c r="I124" s="173">
        <f>ROUND(E124*H124,2)</f>
        <v>0</v>
      </c>
      <c r="J124" s="172"/>
      <c r="K124" s="173">
        <f>ROUND(E124*J124,2)</f>
        <v>0</v>
      </c>
      <c r="L124" s="173">
        <v>21</v>
      </c>
      <c r="M124" s="173">
        <f>G124*(1+L124/100)</f>
        <v>0</v>
      </c>
      <c r="N124" s="173">
        <v>0</v>
      </c>
      <c r="O124" s="173">
        <f>ROUND(E124*N124,2)</f>
        <v>0</v>
      </c>
      <c r="P124" s="173">
        <v>0</v>
      </c>
      <c r="Q124" s="173">
        <f>ROUND(E124*P124,2)</f>
        <v>0</v>
      </c>
      <c r="R124" s="173" t="s">
        <v>172</v>
      </c>
      <c r="S124" s="173" t="s">
        <v>173</v>
      </c>
      <c r="T124" s="174" t="s">
        <v>173</v>
      </c>
      <c r="U124" s="160">
        <v>1.59</v>
      </c>
      <c r="V124" s="160">
        <f>ROUND(E124*U124,2)</f>
        <v>359.75</v>
      </c>
      <c r="W124" s="160"/>
      <c r="X124" s="160" t="s">
        <v>174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175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ht="21" outlineLevel="1" x14ac:dyDescent="0.25">
      <c r="A125" s="158"/>
      <c r="B125" s="159"/>
      <c r="C125" s="267" t="s">
        <v>298</v>
      </c>
      <c r="D125" s="268"/>
      <c r="E125" s="268"/>
      <c r="F125" s="268"/>
      <c r="G125" s="268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177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75" t="str">
        <f>C125</f>
        <v>sypaninou z vhodných hornin tř. 1 - 4 nebo materiálem připraveným podél výkopu ve vzdálenosti do 3 m od jeho kraje, pro jakoukoliv hloubku výkopu a jakoukoliv míru zhutnění,</v>
      </c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5">
      <c r="A126" s="158"/>
      <c r="B126" s="159"/>
      <c r="C126" s="195" t="s">
        <v>299</v>
      </c>
      <c r="D126" s="182"/>
      <c r="E126" s="183">
        <v>234.80423999999999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179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5">
      <c r="A127" s="158"/>
      <c r="B127" s="159"/>
      <c r="C127" s="195" t="s">
        <v>283</v>
      </c>
      <c r="D127" s="182"/>
      <c r="E127" s="183">
        <v>-8.5482399999999998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179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5">
      <c r="A128" s="168">
        <v>21</v>
      </c>
      <c r="B128" s="169" t="s">
        <v>300</v>
      </c>
      <c r="C128" s="178" t="s">
        <v>301</v>
      </c>
      <c r="D128" s="170" t="s">
        <v>171</v>
      </c>
      <c r="E128" s="171">
        <v>63.6</v>
      </c>
      <c r="F128" s="172"/>
      <c r="G128" s="173">
        <f>ROUND(E128*F128,2)</f>
        <v>0</v>
      </c>
      <c r="H128" s="172"/>
      <c r="I128" s="173">
        <f>ROUND(E128*H128,2)</f>
        <v>0</v>
      </c>
      <c r="J128" s="172"/>
      <c r="K128" s="173">
        <f>ROUND(E128*J128,2)</f>
        <v>0</v>
      </c>
      <c r="L128" s="173">
        <v>21</v>
      </c>
      <c r="M128" s="173">
        <f>G128*(1+L128/100)</f>
        <v>0</v>
      </c>
      <c r="N128" s="173">
        <v>0</v>
      </c>
      <c r="O128" s="173">
        <f>ROUND(E128*N128,2)</f>
        <v>0</v>
      </c>
      <c r="P128" s="173">
        <v>0</v>
      </c>
      <c r="Q128" s="173">
        <f>ROUND(E128*P128,2)</f>
        <v>0</v>
      </c>
      <c r="R128" s="173" t="s">
        <v>302</v>
      </c>
      <c r="S128" s="173" t="s">
        <v>173</v>
      </c>
      <c r="T128" s="174" t="s">
        <v>173</v>
      </c>
      <c r="U128" s="160">
        <v>0.06</v>
      </c>
      <c r="V128" s="160">
        <f>ROUND(E128*U128,2)</f>
        <v>3.82</v>
      </c>
      <c r="W128" s="160"/>
      <c r="X128" s="160" t="s">
        <v>174</v>
      </c>
      <c r="Y128" s="151"/>
      <c r="Z128" s="151"/>
      <c r="AA128" s="151"/>
      <c r="AB128" s="151"/>
      <c r="AC128" s="151"/>
      <c r="AD128" s="151"/>
      <c r="AE128" s="151"/>
      <c r="AF128" s="151"/>
      <c r="AG128" s="151" t="s">
        <v>175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5">
      <c r="A129" s="158"/>
      <c r="B129" s="159"/>
      <c r="C129" s="267" t="s">
        <v>303</v>
      </c>
      <c r="D129" s="268"/>
      <c r="E129" s="268"/>
      <c r="F129" s="268"/>
      <c r="G129" s="268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177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5">
      <c r="A130" s="158"/>
      <c r="B130" s="159"/>
      <c r="C130" s="196" t="s">
        <v>211</v>
      </c>
      <c r="D130" s="184"/>
      <c r="E130" s="185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179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5">
      <c r="A131" s="158"/>
      <c r="B131" s="159"/>
      <c r="C131" s="197" t="s">
        <v>304</v>
      </c>
      <c r="D131" s="184"/>
      <c r="E131" s="185">
        <v>12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179</v>
      </c>
      <c r="AH131" s="151">
        <v>2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5">
      <c r="A132" s="158"/>
      <c r="B132" s="159"/>
      <c r="C132" s="198" t="s">
        <v>213</v>
      </c>
      <c r="D132" s="186"/>
      <c r="E132" s="187">
        <v>12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179</v>
      </c>
      <c r="AH132" s="151">
        <v>3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5">
      <c r="A133" s="158"/>
      <c r="B133" s="159"/>
      <c r="C133" s="196" t="s">
        <v>214</v>
      </c>
      <c r="D133" s="184"/>
      <c r="E133" s="185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179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5">
      <c r="A134" s="158"/>
      <c r="B134" s="159"/>
      <c r="C134" s="195" t="s">
        <v>305</v>
      </c>
      <c r="D134" s="182"/>
      <c r="E134" s="183">
        <v>60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179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5">
      <c r="A135" s="158"/>
      <c r="B135" s="159"/>
      <c r="C135" s="195" t="s">
        <v>288</v>
      </c>
      <c r="D135" s="182"/>
      <c r="E135" s="183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179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5">
      <c r="A136" s="158"/>
      <c r="B136" s="159"/>
      <c r="C136" s="195" t="s">
        <v>306</v>
      </c>
      <c r="D136" s="182"/>
      <c r="E136" s="183">
        <v>3.6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179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5">
      <c r="A137" s="168">
        <v>22</v>
      </c>
      <c r="B137" s="169" t="s">
        <v>307</v>
      </c>
      <c r="C137" s="178" t="s">
        <v>308</v>
      </c>
      <c r="D137" s="170" t="s">
        <v>171</v>
      </c>
      <c r="E137" s="171">
        <v>510.44400000000002</v>
      </c>
      <c r="F137" s="172"/>
      <c r="G137" s="173">
        <f>ROUND(E137*F137,2)</f>
        <v>0</v>
      </c>
      <c r="H137" s="172"/>
      <c r="I137" s="173">
        <f>ROUND(E137*H137,2)</f>
        <v>0</v>
      </c>
      <c r="J137" s="172"/>
      <c r="K137" s="173">
        <f>ROUND(E137*J137,2)</f>
        <v>0</v>
      </c>
      <c r="L137" s="173">
        <v>21</v>
      </c>
      <c r="M137" s="173">
        <f>G137*(1+L137/100)</f>
        <v>0</v>
      </c>
      <c r="N137" s="173">
        <v>0</v>
      </c>
      <c r="O137" s="173">
        <f>ROUND(E137*N137,2)</f>
        <v>0</v>
      </c>
      <c r="P137" s="173">
        <v>0</v>
      </c>
      <c r="Q137" s="173">
        <f>ROUND(E137*P137,2)</f>
        <v>0</v>
      </c>
      <c r="R137" s="173" t="s">
        <v>172</v>
      </c>
      <c r="S137" s="173" t="s">
        <v>173</v>
      </c>
      <c r="T137" s="174" t="s">
        <v>173</v>
      </c>
      <c r="U137" s="160">
        <v>0.02</v>
      </c>
      <c r="V137" s="160">
        <f>ROUND(E137*U137,2)</f>
        <v>10.210000000000001</v>
      </c>
      <c r="W137" s="160"/>
      <c r="X137" s="160" t="s">
        <v>174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175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5">
      <c r="A138" s="158"/>
      <c r="B138" s="159"/>
      <c r="C138" s="267" t="s">
        <v>309</v>
      </c>
      <c r="D138" s="268"/>
      <c r="E138" s="268"/>
      <c r="F138" s="268"/>
      <c r="G138" s="268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177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5">
      <c r="A139" s="158"/>
      <c r="B139" s="159"/>
      <c r="C139" s="195" t="s">
        <v>310</v>
      </c>
      <c r="D139" s="182"/>
      <c r="E139" s="183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179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5">
      <c r="A140" s="158"/>
      <c r="B140" s="159"/>
      <c r="C140" s="195" t="s">
        <v>311</v>
      </c>
      <c r="D140" s="182"/>
      <c r="E140" s="183">
        <v>477.44400000000002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179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5">
      <c r="A141" s="158"/>
      <c r="B141" s="159"/>
      <c r="C141" s="195" t="s">
        <v>312</v>
      </c>
      <c r="D141" s="182"/>
      <c r="E141" s="183">
        <v>18</v>
      </c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179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5">
      <c r="A142" s="158"/>
      <c r="B142" s="159"/>
      <c r="C142" s="195" t="s">
        <v>178</v>
      </c>
      <c r="D142" s="182"/>
      <c r="E142" s="183">
        <v>3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179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5">
      <c r="A143" s="158"/>
      <c r="B143" s="159"/>
      <c r="C143" s="195" t="s">
        <v>313</v>
      </c>
      <c r="D143" s="182"/>
      <c r="E143" s="183">
        <v>12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179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5">
      <c r="A144" s="168">
        <v>23</v>
      </c>
      <c r="B144" s="169" t="s">
        <v>314</v>
      </c>
      <c r="C144" s="178" t="s">
        <v>315</v>
      </c>
      <c r="D144" s="170" t="s">
        <v>171</v>
      </c>
      <c r="E144" s="171">
        <v>63.6</v>
      </c>
      <c r="F144" s="172"/>
      <c r="G144" s="173">
        <f>ROUND(E144*F144,2)</f>
        <v>0</v>
      </c>
      <c r="H144" s="172"/>
      <c r="I144" s="173">
        <f>ROUND(E144*H144,2)</f>
        <v>0</v>
      </c>
      <c r="J144" s="172"/>
      <c r="K144" s="173">
        <f>ROUND(E144*J144,2)</f>
        <v>0</v>
      </c>
      <c r="L144" s="173">
        <v>21</v>
      </c>
      <c r="M144" s="173">
        <f>G144*(1+L144/100)</f>
        <v>0</v>
      </c>
      <c r="N144" s="173">
        <v>0</v>
      </c>
      <c r="O144" s="173">
        <f>ROUND(E144*N144,2)</f>
        <v>0</v>
      </c>
      <c r="P144" s="173">
        <v>0</v>
      </c>
      <c r="Q144" s="173">
        <f>ROUND(E144*P144,2)</f>
        <v>0</v>
      </c>
      <c r="R144" s="173" t="s">
        <v>172</v>
      </c>
      <c r="S144" s="173" t="s">
        <v>173</v>
      </c>
      <c r="T144" s="174" t="s">
        <v>173</v>
      </c>
      <c r="U144" s="160">
        <v>0.13</v>
      </c>
      <c r="V144" s="160">
        <f>ROUND(E144*U144,2)</f>
        <v>8.27</v>
      </c>
      <c r="W144" s="160"/>
      <c r="X144" s="160" t="s">
        <v>174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175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5">
      <c r="A145" s="158"/>
      <c r="B145" s="159"/>
      <c r="C145" s="267" t="s">
        <v>316</v>
      </c>
      <c r="D145" s="268"/>
      <c r="E145" s="268"/>
      <c r="F145" s="268"/>
      <c r="G145" s="268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177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75" t="str">
        <f>C145</f>
        <v>s případným nutným přemístěním hromad nebo dočasných skládek na místo potřeby ze vzdálenosti do 30 m, v rovině nebo ve svahu do 1 : 5,</v>
      </c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5">
      <c r="A146" s="158"/>
      <c r="B146" s="159"/>
      <c r="C146" s="196" t="s">
        <v>211</v>
      </c>
      <c r="D146" s="184"/>
      <c r="E146" s="185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179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5">
      <c r="A147" s="158"/>
      <c r="B147" s="159"/>
      <c r="C147" s="197" t="s">
        <v>304</v>
      </c>
      <c r="D147" s="184"/>
      <c r="E147" s="185">
        <v>12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179</v>
      </c>
      <c r="AH147" s="151">
        <v>2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5">
      <c r="A148" s="158"/>
      <c r="B148" s="159"/>
      <c r="C148" s="198" t="s">
        <v>213</v>
      </c>
      <c r="D148" s="186"/>
      <c r="E148" s="187">
        <v>12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179</v>
      </c>
      <c r="AH148" s="151">
        <v>3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5">
      <c r="A149" s="158"/>
      <c r="B149" s="159"/>
      <c r="C149" s="196" t="s">
        <v>214</v>
      </c>
      <c r="D149" s="184"/>
      <c r="E149" s="185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179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5">
      <c r="A150" s="158"/>
      <c r="B150" s="159"/>
      <c r="C150" s="195" t="s">
        <v>305</v>
      </c>
      <c r="D150" s="182"/>
      <c r="E150" s="183">
        <v>60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179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5">
      <c r="A151" s="158"/>
      <c r="B151" s="159"/>
      <c r="C151" s="195" t="s">
        <v>288</v>
      </c>
      <c r="D151" s="182"/>
      <c r="E151" s="183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179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5">
      <c r="A152" s="158"/>
      <c r="B152" s="159"/>
      <c r="C152" s="195" t="s">
        <v>306</v>
      </c>
      <c r="D152" s="182"/>
      <c r="E152" s="183">
        <v>3.6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179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5">
      <c r="A153" s="168">
        <v>24</v>
      </c>
      <c r="B153" s="169" t="s">
        <v>317</v>
      </c>
      <c r="C153" s="178" t="s">
        <v>318</v>
      </c>
      <c r="D153" s="170" t="s">
        <v>209</v>
      </c>
      <c r="E153" s="171">
        <v>563.24720000000002</v>
      </c>
      <c r="F153" s="172"/>
      <c r="G153" s="173">
        <f>ROUND(E153*F153,2)</f>
        <v>0</v>
      </c>
      <c r="H153" s="172"/>
      <c r="I153" s="173">
        <f>ROUND(E153*H153,2)</f>
        <v>0</v>
      </c>
      <c r="J153" s="172"/>
      <c r="K153" s="173">
        <f>ROUND(E153*J153,2)</f>
        <v>0</v>
      </c>
      <c r="L153" s="173">
        <v>21</v>
      </c>
      <c r="M153" s="173">
        <f>G153*(1+L153/100)</f>
        <v>0</v>
      </c>
      <c r="N153" s="173">
        <v>0</v>
      </c>
      <c r="O153" s="173">
        <f>ROUND(E153*N153,2)</f>
        <v>0</v>
      </c>
      <c r="P153" s="173">
        <v>0</v>
      </c>
      <c r="Q153" s="173">
        <f>ROUND(E153*P153,2)</f>
        <v>0</v>
      </c>
      <c r="R153" s="173" t="s">
        <v>172</v>
      </c>
      <c r="S153" s="173" t="s">
        <v>173</v>
      </c>
      <c r="T153" s="174" t="s">
        <v>173</v>
      </c>
      <c r="U153" s="160">
        <v>0</v>
      </c>
      <c r="V153" s="160">
        <f>ROUND(E153*U153,2)</f>
        <v>0</v>
      </c>
      <c r="W153" s="160"/>
      <c r="X153" s="160" t="s">
        <v>174</v>
      </c>
      <c r="Y153" s="151"/>
      <c r="Z153" s="151"/>
      <c r="AA153" s="151"/>
      <c r="AB153" s="151"/>
      <c r="AC153" s="151"/>
      <c r="AD153" s="151"/>
      <c r="AE153" s="151"/>
      <c r="AF153" s="151"/>
      <c r="AG153" s="151" t="s">
        <v>175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5">
      <c r="A154" s="158"/>
      <c r="B154" s="159"/>
      <c r="C154" s="195" t="s">
        <v>278</v>
      </c>
      <c r="D154" s="182"/>
      <c r="E154" s="183">
        <v>563.24720000000002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179</v>
      </c>
      <c r="AH154" s="151">
        <v>5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5">
      <c r="A155" s="168">
        <v>25</v>
      </c>
      <c r="B155" s="169" t="s">
        <v>319</v>
      </c>
      <c r="C155" s="178" t="s">
        <v>320</v>
      </c>
      <c r="D155" s="170" t="s">
        <v>321</v>
      </c>
      <c r="E155" s="171">
        <v>2.6330399999999998</v>
      </c>
      <c r="F155" s="172"/>
      <c r="G155" s="173">
        <f>ROUND(E155*F155,2)</f>
        <v>0</v>
      </c>
      <c r="H155" s="172"/>
      <c r="I155" s="173">
        <f>ROUND(E155*H155,2)</f>
        <v>0</v>
      </c>
      <c r="J155" s="172"/>
      <c r="K155" s="173">
        <f>ROUND(E155*J155,2)</f>
        <v>0</v>
      </c>
      <c r="L155" s="173">
        <v>21</v>
      </c>
      <c r="M155" s="173">
        <f>G155*(1+L155/100)</f>
        <v>0</v>
      </c>
      <c r="N155" s="173">
        <v>1E-3</v>
      </c>
      <c r="O155" s="173">
        <f>ROUND(E155*N155,2)</f>
        <v>0</v>
      </c>
      <c r="P155" s="173">
        <v>0</v>
      </c>
      <c r="Q155" s="173">
        <f>ROUND(E155*P155,2)</f>
        <v>0</v>
      </c>
      <c r="R155" s="173" t="s">
        <v>322</v>
      </c>
      <c r="S155" s="173" t="s">
        <v>173</v>
      </c>
      <c r="T155" s="174" t="s">
        <v>173</v>
      </c>
      <c r="U155" s="160">
        <v>0</v>
      </c>
      <c r="V155" s="160">
        <f>ROUND(E155*U155,2)</f>
        <v>0</v>
      </c>
      <c r="W155" s="160"/>
      <c r="X155" s="160" t="s">
        <v>323</v>
      </c>
      <c r="Y155" s="151"/>
      <c r="Z155" s="151"/>
      <c r="AA155" s="151"/>
      <c r="AB155" s="151"/>
      <c r="AC155" s="151"/>
      <c r="AD155" s="151"/>
      <c r="AE155" s="151"/>
      <c r="AF155" s="151"/>
      <c r="AG155" s="151" t="s">
        <v>324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5">
      <c r="A156" s="158"/>
      <c r="B156" s="159"/>
      <c r="C156" s="195" t="s">
        <v>325</v>
      </c>
      <c r="D156" s="182"/>
      <c r="E156" s="183">
        <v>2.6330399999999998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179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5">
      <c r="A157" s="168">
        <v>26</v>
      </c>
      <c r="B157" s="169" t="s">
        <v>326</v>
      </c>
      <c r="C157" s="178" t="s">
        <v>327</v>
      </c>
      <c r="D157" s="170" t="s">
        <v>209</v>
      </c>
      <c r="E157" s="171">
        <v>7.9992000000000001</v>
      </c>
      <c r="F157" s="172"/>
      <c r="G157" s="173">
        <f>ROUND(E157*F157,2)</f>
        <v>0</v>
      </c>
      <c r="H157" s="172"/>
      <c r="I157" s="173">
        <f>ROUND(E157*H157,2)</f>
        <v>0</v>
      </c>
      <c r="J157" s="172"/>
      <c r="K157" s="173">
        <f>ROUND(E157*J157,2)</f>
        <v>0</v>
      </c>
      <c r="L157" s="173">
        <v>21</v>
      </c>
      <c r="M157" s="173">
        <f>G157*(1+L157/100)</f>
        <v>0</v>
      </c>
      <c r="N157" s="173">
        <v>1.67</v>
      </c>
      <c r="O157" s="173">
        <f>ROUND(E157*N157,2)</f>
        <v>13.36</v>
      </c>
      <c r="P157" s="173">
        <v>0</v>
      </c>
      <c r="Q157" s="173">
        <f>ROUND(E157*P157,2)</f>
        <v>0</v>
      </c>
      <c r="R157" s="173" t="s">
        <v>322</v>
      </c>
      <c r="S157" s="173" t="s">
        <v>173</v>
      </c>
      <c r="T157" s="174" t="s">
        <v>173</v>
      </c>
      <c r="U157" s="160">
        <v>0</v>
      </c>
      <c r="V157" s="160">
        <f>ROUND(E157*U157,2)</f>
        <v>0</v>
      </c>
      <c r="W157" s="160"/>
      <c r="X157" s="160" t="s">
        <v>323</v>
      </c>
      <c r="Y157" s="151"/>
      <c r="Z157" s="151"/>
      <c r="AA157" s="151"/>
      <c r="AB157" s="151"/>
      <c r="AC157" s="151"/>
      <c r="AD157" s="151"/>
      <c r="AE157" s="151"/>
      <c r="AF157" s="151"/>
      <c r="AG157" s="151" t="s">
        <v>324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5">
      <c r="A158" s="158"/>
      <c r="B158" s="159"/>
      <c r="C158" s="195" t="s">
        <v>328</v>
      </c>
      <c r="D158" s="182"/>
      <c r="E158" s="183">
        <v>7.9992000000000001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179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5">
      <c r="A159" s="168">
        <v>27</v>
      </c>
      <c r="B159" s="169" t="s">
        <v>329</v>
      </c>
      <c r="C159" s="178" t="s">
        <v>330</v>
      </c>
      <c r="D159" s="170" t="s">
        <v>331</v>
      </c>
      <c r="E159" s="171">
        <v>419.78859</v>
      </c>
      <c r="F159" s="172"/>
      <c r="G159" s="173">
        <f>ROUND(E159*F159,2)</f>
        <v>0</v>
      </c>
      <c r="H159" s="172"/>
      <c r="I159" s="173">
        <f>ROUND(E159*H159,2)</f>
        <v>0</v>
      </c>
      <c r="J159" s="172"/>
      <c r="K159" s="173">
        <f>ROUND(E159*J159,2)</f>
        <v>0</v>
      </c>
      <c r="L159" s="173">
        <v>21</v>
      </c>
      <c r="M159" s="173">
        <f>G159*(1+L159/100)</f>
        <v>0</v>
      </c>
      <c r="N159" s="173">
        <v>1</v>
      </c>
      <c r="O159" s="173">
        <f>ROUND(E159*N159,2)</f>
        <v>419.79</v>
      </c>
      <c r="P159" s="173">
        <v>0</v>
      </c>
      <c r="Q159" s="173">
        <f>ROUND(E159*P159,2)</f>
        <v>0</v>
      </c>
      <c r="R159" s="173" t="s">
        <v>322</v>
      </c>
      <c r="S159" s="173" t="s">
        <v>173</v>
      </c>
      <c r="T159" s="174" t="s">
        <v>173</v>
      </c>
      <c r="U159" s="160">
        <v>0</v>
      </c>
      <c r="V159" s="160">
        <f>ROUND(E159*U159,2)</f>
        <v>0</v>
      </c>
      <c r="W159" s="160"/>
      <c r="X159" s="160" t="s">
        <v>323</v>
      </c>
      <c r="Y159" s="151"/>
      <c r="Z159" s="151"/>
      <c r="AA159" s="151"/>
      <c r="AB159" s="151"/>
      <c r="AC159" s="151"/>
      <c r="AD159" s="151"/>
      <c r="AE159" s="151"/>
      <c r="AF159" s="151"/>
      <c r="AG159" s="151" t="s">
        <v>324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5">
      <c r="A160" s="158"/>
      <c r="B160" s="159"/>
      <c r="C160" s="195" t="s">
        <v>332</v>
      </c>
      <c r="D160" s="182"/>
      <c r="E160" s="183">
        <v>419.78859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51"/>
      <c r="Z160" s="151"/>
      <c r="AA160" s="151"/>
      <c r="AB160" s="151"/>
      <c r="AC160" s="151"/>
      <c r="AD160" s="151"/>
      <c r="AE160" s="151"/>
      <c r="AF160" s="151"/>
      <c r="AG160" s="151" t="s">
        <v>179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5">
      <c r="A161" s="168">
        <v>28</v>
      </c>
      <c r="B161" s="169" t="s">
        <v>333</v>
      </c>
      <c r="C161" s="178" t="s">
        <v>334</v>
      </c>
      <c r="D161" s="170" t="s">
        <v>335</v>
      </c>
      <c r="E161" s="171">
        <v>211.33184</v>
      </c>
      <c r="F161" s="172"/>
      <c r="G161" s="173">
        <f>ROUND(E161*F161,2)</f>
        <v>0</v>
      </c>
      <c r="H161" s="172"/>
      <c r="I161" s="173">
        <f>ROUND(E161*H161,2)</f>
        <v>0</v>
      </c>
      <c r="J161" s="172"/>
      <c r="K161" s="173">
        <f>ROUND(E161*J161,2)</f>
        <v>0</v>
      </c>
      <c r="L161" s="173">
        <v>21</v>
      </c>
      <c r="M161" s="173">
        <f>G161*(1+L161/100)</f>
        <v>0</v>
      </c>
      <c r="N161" s="173">
        <v>1</v>
      </c>
      <c r="O161" s="173">
        <f>ROUND(E161*N161,2)</f>
        <v>211.33</v>
      </c>
      <c r="P161" s="173">
        <v>0</v>
      </c>
      <c r="Q161" s="173">
        <f>ROUND(E161*P161,2)</f>
        <v>0</v>
      </c>
      <c r="R161" s="173" t="s">
        <v>322</v>
      </c>
      <c r="S161" s="173" t="s">
        <v>173</v>
      </c>
      <c r="T161" s="174" t="s">
        <v>173</v>
      </c>
      <c r="U161" s="160">
        <v>0</v>
      </c>
      <c r="V161" s="160">
        <f>ROUND(E161*U161,2)</f>
        <v>0</v>
      </c>
      <c r="W161" s="160"/>
      <c r="X161" s="160" t="s">
        <v>323</v>
      </c>
      <c r="Y161" s="151"/>
      <c r="Z161" s="151"/>
      <c r="AA161" s="151"/>
      <c r="AB161" s="151"/>
      <c r="AC161" s="151"/>
      <c r="AD161" s="151"/>
      <c r="AE161" s="151"/>
      <c r="AF161" s="151"/>
      <c r="AG161" s="151" t="s">
        <v>336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ht="21" outlineLevel="1" x14ac:dyDescent="0.25">
      <c r="A162" s="158"/>
      <c r="B162" s="159"/>
      <c r="C162" s="264" t="s">
        <v>337</v>
      </c>
      <c r="D162" s="265"/>
      <c r="E162" s="265"/>
      <c r="F162" s="265"/>
      <c r="G162" s="265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51"/>
      <c r="Z162" s="151"/>
      <c r="AA162" s="151"/>
      <c r="AB162" s="151"/>
      <c r="AC162" s="151"/>
      <c r="AD162" s="151"/>
      <c r="AE162" s="151"/>
      <c r="AF162" s="151"/>
      <c r="AG162" s="151" t="s">
        <v>147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75" t="str">
        <f>C162</f>
        <v>materiál do aktivní zóny komunikací nenamrzavý tj.štěrkopísek, drcené kamenivo, kamenivo, předepsaný modul přetvárnosti na pláni komunikace Edef2=45MPa</v>
      </c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5">
      <c r="A163" s="158"/>
      <c r="B163" s="159"/>
      <c r="C163" s="195" t="s">
        <v>338</v>
      </c>
      <c r="D163" s="182"/>
      <c r="E163" s="183">
        <v>211.33184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179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x14ac:dyDescent="0.25">
      <c r="A164" s="162" t="s">
        <v>137</v>
      </c>
      <c r="B164" s="163" t="s">
        <v>85</v>
      </c>
      <c r="C164" s="177" t="s">
        <v>86</v>
      </c>
      <c r="D164" s="164"/>
      <c r="E164" s="165"/>
      <c r="F164" s="166"/>
      <c r="G164" s="166">
        <f>SUMIF(AG165:AG175,"&lt;&gt;NOR",G165:G175)</f>
        <v>0</v>
      </c>
      <c r="H164" s="166"/>
      <c r="I164" s="166">
        <f>SUM(I165:I175)</f>
        <v>0</v>
      </c>
      <c r="J164" s="166"/>
      <c r="K164" s="166">
        <f>SUM(K165:K175)</f>
        <v>0</v>
      </c>
      <c r="L164" s="166"/>
      <c r="M164" s="166">
        <f>SUM(M165:M175)</f>
        <v>0</v>
      </c>
      <c r="N164" s="166"/>
      <c r="O164" s="166">
        <f>SUM(O165:O175)</f>
        <v>15.399999999999999</v>
      </c>
      <c r="P164" s="166"/>
      <c r="Q164" s="166">
        <f>SUM(Q165:Q175)</f>
        <v>0</v>
      </c>
      <c r="R164" s="166"/>
      <c r="S164" s="166"/>
      <c r="T164" s="167"/>
      <c r="U164" s="161"/>
      <c r="V164" s="161">
        <f>SUM(V165:V175)</f>
        <v>21.12</v>
      </c>
      <c r="W164" s="161"/>
      <c r="X164" s="161"/>
      <c r="AG164" t="s">
        <v>138</v>
      </c>
    </row>
    <row r="165" spans="1:60" outlineLevel="1" x14ac:dyDescent="0.25">
      <c r="A165" s="168">
        <v>29</v>
      </c>
      <c r="B165" s="169" t="s">
        <v>339</v>
      </c>
      <c r="C165" s="178" t="s">
        <v>340</v>
      </c>
      <c r="D165" s="170" t="s">
        <v>209</v>
      </c>
      <c r="E165" s="171">
        <v>8</v>
      </c>
      <c r="F165" s="172"/>
      <c r="G165" s="173">
        <f>ROUND(E165*F165,2)</f>
        <v>0</v>
      </c>
      <c r="H165" s="172"/>
      <c r="I165" s="173">
        <f>ROUND(E165*H165,2)</f>
        <v>0</v>
      </c>
      <c r="J165" s="172"/>
      <c r="K165" s="173">
        <f>ROUND(E165*J165,2)</f>
        <v>0</v>
      </c>
      <c r="L165" s="173">
        <v>21</v>
      </c>
      <c r="M165" s="173">
        <f>G165*(1+L165/100)</f>
        <v>0</v>
      </c>
      <c r="N165" s="173">
        <v>1.9205000000000001</v>
      </c>
      <c r="O165" s="173">
        <f>ROUND(E165*N165,2)</f>
        <v>15.36</v>
      </c>
      <c r="P165" s="173">
        <v>0</v>
      </c>
      <c r="Q165" s="173">
        <f>ROUND(E165*P165,2)</f>
        <v>0</v>
      </c>
      <c r="R165" s="173" t="s">
        <v>341</v>
      </c>
      <c r="S165" s="173" t="s">
        <v>173</v>
      </c>
      <c r="T165" s="174" t="s">
        <v>173</v>
      </c>
      <c r="U165" s="160">
        <v>1.58</v>
      </c>
      <c r="V165" s="160">
        <f>ROUND(E165*U165,2)</f>
        <v>12.64</v>
      </c>
      <c r="W165" s="160"/>
      <c r="X165" s="160" t="s">
        <v>174</v>
      </c>
      <c r="Y165" s="151"/>
      <c r="Z165" s="151"/>
      <c r="AA165" s="151"/>
      <c r="AB165" s="151"/>
      <c r="AC165" s="151"/>
      <c r="AD165" s="151"/>
      <c r="AE165" s="151"/>
      <c r="AF165" s="151"/>
      <c r="AG165" s="151" t="s">
        <v>175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5">
      <c r="A166" s="158"/>
      <c r="B166" s="159"/>
      <c r="C166" s="264" t="s">
        <v>342</v>
      </c>
      <c r="D166" s="265"/>
      <c r="E166" s="265"/>
      <c r="F166" s="265"/>
      <c r="G166" s="265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147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5">
      <c r="A167" s="158"/>
      <c r="B167" s="159"/>
      <c r="C167" s="195" t="s">
        <v>343</v>
      </c>
      <c r="D167" s="182"/>
      <c r="E167" s="183">
        <v>8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179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5">
      <c r="A168" s="168">
        <v>30</v>
      </c>
      <c r="B168" s="169" t="s">
        <v>344</v>
      </c>
      <c r="C168" s="178" t="s">
        <v>345</v>
      </c>
      <c r="D168" s="170" t="s">
        <v>197</v>
      </c>
      <c r="E168" s="171">
        <v>80</v>
      </c>
      <c r="F168" s="172"/>
      <c r="G168" s="173">
        <f>ROUND(E168*F168,2)</f>
        <v>0</v>
      </c>
      <c r="H168" s="172"/>
      <c r="I168" s="173">
        <f>ROUND(E168*H168,2)</f>
        <v>0</v>
      </c>
      <c r="J168" s="172"/>
      <c r="K168" s="173">
        <f>ROUND(E168*J168,2)</f>
        <v>0</v>
      </c>
      <c r="L168" s="173">
        <v>21</v>
      </c>
      <c r="M168" s="173">
        <f>G168*(1+L168/100)</f>
        <v>0</v>
      </c>
      <c r="N168" s="173">
        <v>0</v>
      </c>
      <c r="O168" s="173">
        <f>ROUND(E168*N168,2)</f>
        <v>0</v>
      </c>
      <c r="P168" s="173">
        <v>0</v>
      </c>
      <c r="Q168" s="173">
        <f>ROUND(E168*P168,2)</f>
        <v>0</v>
      </c>
      <c r="R168" s="173" t="s">
        <v>346</v>
      </c>
      <c r="S168" s="173" t="s">
        <v>173</v>
      </c>
      <c r="T168" s="174" t="s">
        <v>173</v>
      </c>
      <c r="U168" s="160">
        <v>0.05</v>
      </c>
      <c r="V168" s="160">
        <f>ROUND(E168*U168,2)</f>
        <v>4</v>
      </c>
      <c r="W168" s="160"/>
      <c r="X168" s="160" t="s">
        <v>174</v>
      </c>
      <c r="Y168" s="151"/>
      <c r="Z168" s="151"/>
      <c r="AA168" s="151"/>
      <c r="AB168" s="151"/>
      <c r="AC168" s="151"/>
      <c r="AD168" s="151"/>
      <c r="AE168" s="151"/>
      <c r="AF168" s="151"/>
      <c r="AG168" s="151" t="s">
        <v>175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5">
      <c r="A169" s="158"/>
      <c r="B169" s="159"/>
      <c r="C169" s="195" t="s">
        <v>347</v>
      </c>
      <c r="D169" s="182"/>
      <c r="E169" s="183">
        <v>80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179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5">
      <c r="A170" s="168">
        <v>31</v>
      </c>
      <c r="B170" s="169" t="s">
        <v>348</v>
      </c>
      <c r="C170" s="178" t="s">
        <v>349</v>
      </c>
      <c r="D170" s="170" t="s">
        <v>171</v>
      </c>
      <c r="E170" s="171">
        <v>56</v>
      </c>
      <c r="F170" s="172"/>
      <c r="G170" s="173">
        <f>ROUND(E170*F170,2)</f>
        <v>0</v>
      </c>
      <c r="H170" s="172"/>
      <c r="I170" s="173">
        <f>ROUND(E170*H170,2)</f>
        <v>0</v>
      </c>
      <c r="J170" s="172"/>
      <c r="K170" s="173">
        <f>ROUND(E170*J170,2)</f>
        <v>0</v>
      </c>
      <c r="L170" s="173">
        <v>21</v>
      </c>
      <c r="M170" s="173">
        <f>G170*(1+L170/100)</f>
        <v>0</v>
      </c>
      <c r="N170" s="173">
        <v>1.8000000000000001E-4</v>
      </c>
      <c r="O170" s="173">
        <f>ROUND(E170*N170,2)</f>
        <v>0.01</v>
      </c>
      <c r="P170" s="173">
        <v>0</v>
      </c>
      <c r="Q170" s="173">
        <f>ROUND(E170*P170,2)</f>
        <v>0</v>
      </c>
      <c r="R170" s="173"/>
      <c r="S170" s="173" t="s">
        <v>173</v>
      </c>
      <c r="T170" s="174" t="s">
        <v>173</v>
      </c>
      <c r="U170" s="160">
        <v>0.08</v>
      </c>
      <c r="V170" s="160">
        <f>ROUND(E170*U170,2)</f>
        <v>4.4800000000000004</v>
      </c>
      <c r="W170" s="160"/>
      <c r="X170" s="160" t="s">
        <v>174</v>
      </c>
      <c r="Y170" s="151"/>
      <c r="Z170" s="151"/>
      <c r="AA170" s="151"/>
      <c r="AB170" s="151"/>
      <c r="AC170" s="151"/>
      <c r="AD170" s="151"/>
      <c r="AE170" s="151"/>
      <c r="AF170" s="151"/>
      <c r="AG170" s="151" t="s">
        <v>175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5">
      <c r="A171" s="158"/>
      <c r="B171" s="159"/>
      <c r="C171" s="195" t="s">
        <v>350</v>
      </c>
      <c r="D171" s="182"/>
      <c r="E171" s="183">
        <v>56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179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5">
      <c r="A172" s="168">
        <v>32</v>
      </c>
      <c r="B172" s="169" t="s">
        <v>351</v>
      </c>
      <c r="C172" s="178" t="s">
        <v>352</v>
      </c>
      <c r="D172" s="170" t="s">
        <v>197</v>
      </c>
      <c r="E172" s="171">
        <v>82.4</v>
      </c>
      <c r="F172" s="172"/>
      <c r="G172" s="173">
        <f>ROUND(E172*F172,2)</f>
        <v>0</v>
      </c>
      <c r="H172" s="172"/>
      <c r="I172" s="173">
        <f>ROUND(E172*H172,2)</f>
        <v>0</v>
      </c>
      <c r="J172" s="172"/>
      <c r="K172" s="173">
        <f>ROUND(E172*J172,2)</f>
        <v>0</v>
      </c>
      <c r="L172" s="173">
        <v>21</v>
      </c>
      <c r="M172" s="173">
        <f>G172*(1+L172/100)</f>
        <v>0</v>
      </c>
      <c r="N172" s="173">
        <v>2.2000000000000001E-4</v>
      </c>
      <c r="O172" s="173">
        <f>ROUND(E172*N172,2)</f>
        <v>0.02</v>
      </c>
      <c r="P172" s="173">
        <v>0</v>
      </c>
      <c r="Q172" s="173">
        <f>ROUND(E172*P172,2)</f>
        <v>0</v>
      </c>
      <c r="R172" s="173" t="s">
        <v>322</v>
      </c>
      <c r="S172" s="173" t="s">
        <v>173</v>
      </c>
      <c r="T172" s="174" t="s">
        <v>173</v>
      </c>
      <c r="U172" s="160">
        <v>0</v>
      </c>
      <c r="V172" s="160">
        <f>ROUND(E172*U172,2)</f>
        <v>0</v>
      </c>
      <c r="W172" s="160"/>
      <c r="X172" s="160" t="s">
        <v>323</v>
      </c>
      <c r="Y172" s="151"/>
      <c r="Z172" s="151"/>
      <c r="AA172" s="151"/>
      <c r="AB172" s="151"/>
      <c r="AC172" s="151"/>
      <c r="AD172" s="151"/>
      <c r="AE172" s="151"/>
      <c r="AF172" s="151"/>
      <c r="AG172" s="151" t="s">
        <v>324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5">
      <c r="A173" s="158"/>
      <c r="B173" s="159"/>
      <c r="C173" s="195" t="s">
        <v>353</v>
      </c>
      <c r="D173" s="182"/>
      <c r="E173" s="183">
        <v>82.4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51"/>
      <c r="Z173" s="151"/>
      <c r="AA173" s="151"/>
      <c r="AB173" s="151"/>
      <c r="AC173" s="151"/>
      <c r="AD173" s="151"/>
      <c r="AE173" s="151"/>
      <c r="AF173" s="151"/>
      <c r="AG173" s="151" t="s">
        <v>179</v>
      </c>
      <c r="AH173" s="151">
        <v>5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5">
      <c r="A174" s="168">
        <v>33</v>
      </c>
      <c r="B174" s="169" t="s">
        <v>354</v>
      </c>
      <c r="C174" s="178" t="s">
        <v>355</v>
      </c>
      <c r="D174" s="170" t="s">
        <v>171</v>
      </c>
      <c r="E174" s="171">
        <v>57.12</v>
      </c>
      <c r="F174" s="172"/>
      <c r="G174" s="173">
        <f>ROUND(E174*F174,2)</f>
        <v>0</v>
      </c>
      <c r="H174" s="172"/>
      <c r="I174" s="173">
        <f>ROUND(E174*H174,2)</f>
        <v>0</v>
      </c>
      <c r="J174" s="172"/>
      <c r="K174" s="173">
        <f>ROUND(E174*J174,2)</f>
        <v>0</v>
      </c>
      <c r="L174" s="173">
        <v>21</v>
      </c>
      <c r="M174" s="173">
        <f>G174*(1+L174/100)</f>
        <v>0</v>
      </c>
      <c r="N174" s="173">
        <v>2.0000000000000001E-4</v>
      </c>
      <c r="O174" s="173">
        <f>ROUND(E174*N174,2)</f>
        <v>0.01</v>
      </c>
      <c r="P174" s="173">
        <v>0</v>
      </c>
      <c r="Q174" s="173">
        <f>ROUND(E174*P174,2)</f>
        <v>0</v>
      </c>
      <c r="R174" s="173"/>
      <c r="S174" s="173" t="s">
        <v>142</v>
      </c>
      <c r="T174" s="174" t="s">
        <v>143</v>
      </c>
      <c r="U174" s="160">
        <v>0</v>
      </c>
      <c r="V174" s="160">
        <f>ROUND(E174*U174,2)</f>
        <v>0</v>
      </c>
      <c r="W174" s="160"/>
      <c r="X174" s="160" t="s">
        <v>323</v>
      </c>
      <c r="Y174" s="151"/>
      <c r="Z174" s="151"/>
      <c r="AA174" s="151"/>
      <c r="AB174" s="151"/>
      <c r="AC174" s="151"/>
      <c r="AD174" s="151"/>
      <c r="AE174" s="151"/>
      <c r="AF174" s="151"/>
      <c r="AG174" s="151" t="s">
        <v>324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5">
      <c r="A175" s="158"/>
      <c r="B175" s="159"/>
      <c r="C175" s="195" t="s">
        <v>356</v>
      </c>
      <c r="D175" s="182"/>
      <c r="E175" s="183">
        <v>57.12</v>
      </c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179</v>
      </c>
      <c r="AH175" s="151">
        <v>5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x14ac:dyDescent="0.25">
      <c r="A176" s="162" t="s">
        <v>137</v>
      </c>
      <c r="B176" s="163" t="s">
        <v>87</v>
      </c>
      <c r="C176" s="177" t="s">
        <v>88</v>
      </c>
      <c r="D176" s="164"/>
      <c r="E176" s="165"/>
      <c r="F176" s="166"/>
      <c r="G176" s="166">
        <f>SUMIF(AG177:AG183,"&lt;&gt;NOR",G177:G183)</f>
        <v>0</v>
      </c>
      <c r="H176" s="166"/>
      <c r="I176" s="166">
        <f>SUM(I177:I183)</f>
        <v>0</v>
      </c>
      <c r="J176" s="166"/>
      <c r="K176" s="166">
        <f>SUM(K177:K183)</f>
        <v>0</v>
      </c>
      <c r="L176" s="166"/>
      <c r="M176" s="166">
        <f>SUM(M177:M183)</f>
        <v>0</v>
      </c>
      <c r="N176" s="166"/>
      <c r="O176" s="166">
        <f>SUM(O177:O183)</f>
        <v>0.01</v>
      </c>
      <c r="P176" s="166"/>
      <c r="Q176" s="166">
        <f>SUM(Q177:Q183)</f>
        <v>0</v>
      </c>
      <c r="R176" s="166"/>
      <c r="S176" s="166"/>
      <c r="T176" s="167"/>
      <c r="U176" s="161"/>
      <c r="V176" s="161">
        <f>SUM(V177:V183)</f>
        <v>1.1200000000000001</v>
      </c>
      <c r="W176" s="161"/>
      <c r="X176" s="161"/>
      <c r="AG176" t="s">
        <v>138</v>
      </c>
    </row>
    <row r="177" spans="1:60" ht="20.399999999999999" outlineLevel="1" x14ac:dyDescent="0.25">
      <c r="A177" s="168">
        <v>34</v>
      </c>
      <c r="B177" s="169" t="s">
        <v>357</v>
      </c>
      <c r="C177" s="178" t="s">
        <v>358</v>
      </c>
      <c r="D177" s="170" t="s">
        <v>359</v>
      </c>
      <c r="E177" s="171">
        <v>2</v>
      </c>
      <c r="F177" s="172"/>
      <c r="G177" s="173">
        <f>ROUND(E177*F177,2)</f>
        <v>0</v>
      </c>
      <c r="H177" s="172"/>
      <c r="I177" s="173">
        <f>ROUND(E177*H177,2)</f>
        <v>0</v>
      </c>
      <c r="J177" s="172"/>
      <c r="K177" s="173">
        <f>ROUND(E177*J177,2)</f>
        <v>0</v>
      </c>
      <c r="L177" s="173">
        <v>21</v>
      </c>
      <c r="M177" s="173">
        <f>G177*(1+L177/100)</f>
        <v>0</v>
      </c>
      <c r="N177" s="173">
        <v>6.6E-3</v>
      </c>
      <c r="O177" s="173">
        <f>ROUND(E177*N177,2)</f>
        <v>0.01</v>
      </c>
      <c r="P177" s="173">
        <v>0</v>
      </c>
      <c r="Q177" s="173">
        <f>ROUND(E177*P177,2)</f>
        <v>0</v>
      </c>
      <c r="R177" s="173" t="s">
        <v>346</v>
      </c>
      <c r="S177" s="173" t="s">
        <v>173</v>
      </c>
      <c r="T177" s="174" t="s">
        <v>173</v>
      </c>
      <c r="U177" s="160">
        <v>0.56000000000000005</v>
      </c>
      <c r="V177" s="160">
        <f>ROUND(E177*U177,2)</f>
        <v>1.1200000000000001</v>
      </c>
      <c r="W177" s="160"/>
      <c r="X177" s="160" t="s">
        <v>174</v>
      </c>
      <c r="Y177" s="151"/>
      <c r="Z177" s="151"/>
      <c r="AA177" s="151"/>
      <c r="AB177" s="151"/>
      <c r="AC177" s="151"/>
      <c r="AD177" s="151"/>
      <c r="AE177" s="151"/>
      <c r="AF177" s="151"/>
      <c r="AG177" s="151" t="s">
        <v>175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5">
      <c r="A178" s="158"/>
      <c r="B178" s="159"/>
      <c r="C178" s="195" t="s">
        <v>360</v>
      </c>
      <c r="D178" s="182"/>
      <c r="E178" s="183">
        <v>1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179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5">
      <c r="A179" s="158"/>
      <c r="B179" s="159"/>
      <c r="C179" s="195" t="s">
        <v>361</v>
      </c>
      <c r="D179" s="182"/>
      <c r="E179" s="183">
        <v>1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179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5">
      <c r="A180" s="168">
        <v>35</v>
      </c>
      <c r="B180" s="169" t="s">
        <v>362</v>
      </c>
      <c r="C180" s="178" t="s">
        <v>363</v>
      </c>
      <c r="D180" s="170" t="s">
        <v>359</v>
      </c>
      <c r="E180" s="171">
        <v>1.01</v>
      </c>
      <c r="F180" s="172"/>
      <c r="G180" s="173">
        <f>ROUND(E180*F180,2)</f>
        <v>0</v>
      </c>
      <c r="H180" s="172"/>
      <c r="I180" s="173">
        <f>ROUND(E180*H180,2)</f>
        <v>0</v>
      </c>
      <c r="J180" s="172"/>
      <c r="K180" s="173">
        <f>ROUND(E180*J180,2)</f>
        <v>0</v>
      </c>
      <c r="L180" s="173">
        <v>21</v>
      </c>
      <c r="M180" s="173">
        <f>G180*(1+L180/100)</f>
        <v>0</v>
      </c>
      <c r="N180" s="173">
        <v>8.9999999999999998E-4</v>
      </c>
      <c r="O180" s="173">
        <f>ROUND(E180*N180,2)</f>
        <v>0</v>
      </c>
      <c r="P180" s="173">
        <v>0</v>
      </c>
      <c r="Q180" s="173">
        <f>ROUND(E180*P180,2)</f>
        <v>0</v>
      </c>
      <c r="R180" s="173" t="s">
        <v>322</v>
      </c>
      <c r="S180" s="173" t="s">
        <v>173</v>
      </c>
      <c r="T180" s="174" t="s">
        <v>173</v>
      </c>
      <c r="U180" s="160">
        <v>0</v>
      </c>
      <c r="V180" s="160">
        <f>ROUND(E180*U180,2)</f>
        <v>0</v>
      </c>
      <c r="W180" s="160"/>
      <c r="X180" s="160" t="s">
        <v>323</v>
      </c>
      <c r="Y180" s="151"/>
      <c r="Z180" s="151"/>
      <c r="AA180" s="151"/>
      <c r="AB180" s="151"/>
      <c r="AC180" s="151"/>
      <c r="AD180" s="151"/>
      <c r="AE180" s="151"/>
      <c r="AF180" s="151"/>
      <c r="AG180" s="151" t="s">
        <v>324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5">
      <c r="A181" s="158"/>
      <c r="B181" s="159"/>
      <c r="C181" s="195" t="s">
        <v>364</v>
      </c>
      <c r="D181" s="182"/>
      <c r="E181" s="183">
        <v>1.01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179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5">
      <c r="A182" s="168">
        <v>36</v>
      </c>
      <c r="B182" s="169" t="s">
        <v>365</v>
      </c>
      <c r="C182" s="178" t="s">
        <v>366</v>
      </c>
      <c r="D182" s="170" t="s">
        <v>359</v>
      </c>
      <c r="E182" s="171">
        <v>1.01</v>
      </c>
      <c r="F182" s="172"/>
      <c r="G182" s="173">
        <f>ROUND(E182*F182,2)</f>
        <v>0</v>
      </c>
      <c r="H182" s="172"/>
      <c r="I182" s="173">
        <f>ROUND(E182*H182,2)</f>
        <v>0</v>
      </c>
      <c r="J182" s="172"/>
      <c r="K182" s="173">
        <f>ROUND(E182*J182,2)</f>
        <v>0</v>
      </c>
      <c r="L182" s="173">
        <v>21</v>
      </c>
      <c r="M182" s="173">
        <f>G182*(1+L182/100)</f>
        <v>0</v>
      </c>
      <c r="N182" s="173">
        <v>1.9E-3</v>
      </c>
      <c r="O182" s="173">
        <f>ROUND(E182*N182,2)</f>
        <v>0</v>
      </c>
      <c r="P182" s="173">
        <v>0</v>
      </c>
      <c r="Q182" s="173">
        <f>ROUND(E182*P182,2)</f>
        <v>0</v>
      </c>
      <c r="R182" s="173" t="s">
        <v>322</v>
      </c>
      <c r="S182" s="173" t="s">
        <v>173</v>
      </c>
      <c r="T182" s="174" t="s">
        <v>173</v>
      </c>
      <c r="U182" s="160">
        <v>0</v>
      </c>
      <c r="V182" s="160">
        <f>ROUND(E182*U182,2)</f>
        <v>0</v>
      </c>
      <c r="W182" s="160"/>
      <c r="X182" s="160" t="s">
        <v>323</v>
      </c>
      <c r="Y182" s="151"/>
      <c r="Z182" s="151"/>
      <c r="AA182" s="151"/>
      <c r="AB182" s="151"/>
      <c r="AC182" s="151"/>
      <c r="AD182" s="151"/>
      <c r="AE182" s="151"/>
      <c r="AF182" s="151"/>
      <c r="AG182" s="151" t="s">
        <v>324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5">
      <c r="A183" s="158"/>
      <c r="B183" s="159"/>
      <c r="C183" s="195" t="s">
        <v>367</v>
      </c>
      <c r="D183" s="182"/>
      <c r="E183" s="183">
        <v>1.01</v>
      </c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51"/>
      <c r="Z183" s="151"/>
      <c r="AA183" s="151"/>
      <c r="AB183" s="151"/>
      <c r="AC183" s="151"/>
      <c r="AD183" s="151"/>
      <c r="AE183" s="151"/>
      <c r="AF183" s="151"/>
      <c r="AG183" s="151" t="s">
        <v>179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x14ac:dyDescent="0.25">
      <c r="A184" s="162" t="s">
        <v>137</v>
      </c>
      <c r="B184" s="163" t="s">
        <v>89</v>
      </c>
      <c r="C184" s="177" t="s">
        <v>90</v>
      </c>
      <c r="D184" s="164"/>
      <c r="E184" s="165"/>
      <c r="F184" s="166"/>
      <c r="G184" s="166">
        <f>SUMIF(AG185:AG195,"&lt;&gt;NOR",G185:G195)</f>
        <v>0</v>
      </c>
      <c r="H184" s="166"/>
      <c r="I184" s="166">
        <f>SUM(I185:I195)</f>
        <v>0</v>
      </c>
      <c r="J184" s="166"/>
      <c r="K184" s="166">
        <f>SUM(K185:K195)</f>
        <v>0</v>
      </c>
      <c r="L184" s="166"/>
      <c r="M184" s="166">
        <f>SUM(M185:M195)</f>
        <v>0</v>
      </c>
      <c r="N184" s="166"/>
      <c r="O184" s="166">
        <f>SUM(O185:O195)</f>
        <v>144.86000000000001</v>
      </c>
      <c r="P184" s="166"/>
      <c r="Q184" s="166">
        <f>SUM(Q185:Q195)</f>
        <v>0</v>
      </c>
      <c r="R184" s="166"/>
      <c r="S184" s="166"/>
      <c r="T184" s="167"/>
      <c r="U184" s="161"/>
      <c r="V184" s="161">
        <f>SUM(V185:V195)</f>
        <v>101.51</v>
      </c>
      <c r="W184" s="161"/>
      <c r="X184" s="161"/>
      <c r="AG184" t="s">
        <v>138</v>
      </c>
    </row>
    <row r="185" spans="1:60" outlineLevel="1" x14ac:dyDescent="0.25">
      <c r="A185" s="168">
        <v>37</v>
      </c>
      <c r="B185" s="169" t="s">
        <v>368</v>
      </c>
      <c r="C185" s="178" t="s">
        <v>369</v>
      </c>
      <c r="D185" s="170" t="s">
        <v>209</v>
      </c>
      <c r="E185" s="171">
        <v>76.566599999999994</v>
      </c>
      <c r="F185" s="172"/>
      <c r="G185" s="173">
        <f>ROUND(E185*F185,2)</f>
        <v>0</v>
      </c>
      <c r="H185" s="172"/>
      <c r="I185" s="173">
        <f>ROUND(E185*H185,2)</f>
        <v>0</v>
      </c>
      <c r="J185" s="172"/>
      <c r="K185" s="173">
        <f>ROUND(E185*J185,2)</f>
        <v>0</v>
      </c>
      <c r="L185" s="173">
        <v>21</v>
      </c>
      <c r="M185" s="173">
        <f>G185*(1+L185/100)</f>
        <v>0</v>
      </c>
      <c r="N185" s="173">
        <v>1.8907700000000001</v>
      </c>
      <c r="O185" s="173">
        <f>ROUND(E185*N185,2)</f>
        <v>144.77000000000001</v>
      </c>
      <c r="P185" s="173">
        <v>0</v>
      </c>
      <c r="Q185" s="173">
        <f>ROUND(E185*P185,2)</f>
        <v>0</v>
      </c>
      <c r="R185" s="173" t="s">
        <v>346</v>
      </c>
      <c r="S185" s="173" t="s">
        <v>173</v>
      </c>
      <c r="T185" s="174" t="s">
        <v>173</v>
      </c>
      <c r="U185" s="160">
        <v>1.32</v>
      </c>
      <c r="V185" s="160">
        <f>ROUND(E185*U185,2)</f>
        <v>101.07</v>
      </c>
      <c r="W185" s="160"/>
      <c r="X185" s="160" t="s">
        <v>174</v>
      </c>
      <c r="Y185" s="151"/>
      <c r="Z185" s="151"/>
      <c r="AA185" s="151"/>
      <c r="AB185" s="151"/>
      <c r="AC185" s="151"/>
      <c r="AD185" s="151"/>
      <c r="AE185" s="151"/>
      <c r="AF185" s="151"/>
      <c r="AG185" s="151" t="s">
        <v>175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5">
      <c r="A186" s="158"/>
      <c r="B186" s="159"/>
      <c r="C186" s="267" t="s">
        <v>370</v>
      </c>
      <c r="D186" s="268"/>
      <c r="E186" s="268"/>
      <c r="F186" s="268"/>
      <c r="G186" s="268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177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5">
      <c r="A187" s="158"/>
      <c r="B187" s="159"/>
      <c r="C187" s="195" t="s">
        <v>371</v>
      </c>
      <c r="D187" s="182"/>
      <c r="E187" s="183">
        <v>76.566599999999994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51"/>
      <c r="Z187" s="151"/>
      <c r="AA187" s="151"/>
      <c r="AB187" s="151"/>
      <c r="AC187" s="151"/>
      <c r="AD187" s="151"/>
      <c r="AE187" s="151"/>
      <c r="AF187" s="151"/>
      <c r="AG187" s="151" t="s">
        <v>179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5">
      <c r="A188" s="168">
        <v>38</v>
      </c>
      <c r="B188" s="169" t="s">
        <v>372</v>
      </c>
      <c r="C188" s="178" t="s">
        <v>373</v>
      </c>
      <c r="D188" s="170" t="s">
        <v>209</v>
      </c>
      <c r="E188" s="171">
        <v>3.5999999999999997E-2</v>
      </c>
      <c r="F188" s="172"/>
      <c r="G188" s="173">
        <f>ROUND(E188*F188,2)</f>
        <v>0</v>
      </c>
      <c r="H188" s="172"/>
      <c r="I188" s="173">
        <f>ROUND(E188*H188,2)</f>
        <v>0</v>
      </c>
      <c r="J188" s="172"/>
      <c r="K188" s="173">
        <f>ROUND(E188*J188,2)</f>
        <v>0</v>
      </c>
      <c r="L188" s="173">
        <v>21</v>
      </c>
      <c r="M188" s="173">
        <f>G188*(1+L188/100)</f>
        <v>0</v>
      </c>
      <c r="N188" s="173">
        <v>2.5</v>
      </c>
      <c r="O188" s="173">
        <f>ROUND(E188*N188,2)</f>
        <v>0.09</v>
      </c>
      <c r="P188" s="173">
        <v>0</v>
      </c>
      <c r="Q188" s="173">
        <f>ROUND(E188*P188,2)</f>
        <v>0</v>
      </c>
      <c r="R188" s="173" t="s">
        <v>346</v>
      </c>
      <c r="S188" s="173" t="s">
        <v>173</v>
      </c>
      <c r="T188" s="174" t="s">
        <v>173</v>
      </c>
      <c r="U188" s="160">
        <v>1.19</v>
      </c>
      <c r="V188" s="160">
        <f>ROUND(E188*U188,2)</f>
        <v>0.04</v>
      </c>
      <c r="W188" s="160"/>
      <c r="X188" s="160" t="s">
        <v>174</v>
      </c>
      <c r="Y188" s="151"/>
      <c r="Z188" s="151"/>
      <c r="AA188" s="151"/>
      <c r="AB188" s="151"/>
      <c r="AC188" s="151"/>
      <c r="AD188" s="151"/>
      <c r="AE188" s="151"/>
      <c r="AF188" s="151"/>
      <c r="AG188" s="151" t="s">
        <v>175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5">
      <c r="A189" s="158"/>
      <c r="B189" s="159"/>
      <c r="C189" s="267" t="s">
        <v>374</v>
      </c>
      <c r="D189" s="268"/>
      <c r="E189" s="268"/>
      <c r="F189" s="268"/>
      <c r="G189" s="268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51"/>
      <c r="Z189" s="151"/>
      <c r="AA189" s="151"/>
      <c r="AB189" s="151"/>
      <c r="AC189" s="151"/>
      <c r="AD189" s="151"/>
      <c r="AE189" s="151"/>
      <c r="AF189" s="151"/>
      <c r="AG189" s="151" t="s">
        <v>177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5">
      <c r="A190" s="158"/>
      <c r="B190" s="159"/>
      <c r="C190" s="195" t="s">
        <v>375</v>
      </c>
      <c r="D190" s="182"/>
      <c r="E190" s="183">
        <v>1.7999999999999999E-2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51"/>
      <c r="Z190" s="151"/>
      <c r="AA190" s="151"/>
      <c r="AB190" s="151"/>
      <c r="AC190" s="151"/>
      <c r="AD190" s="151"/>
      <c r="AE190" s="151"/>
      <c r="AF190" s="151"/>
      <c r="AG190" s="151" t="s">
        <v>179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5">
      <c r="A191" s="158"/>
      <c r="B191" s="159"/>
      <c r="C191" s="195" t="s">
        <v>376</v>
      </c>
      <c r="D191" s="182"/>
      <c r="E191" s="183">
        <v>1.7999999999999999E-2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51"/>
      <c r="Z191" s="151"/>
      <c r="AA191" s="151"/>
      <c r="AB191" s="151"/>
      <c r="AC191" s="151"/>
      <c r="AD191" s="151"/>
      <c r="AE191" s="151"/>
      <c r="AF191" s="151"/>
      <c r="AG191" s="151" t="s">
        <v>179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5">
      <c r="A192" s="168">
        <v>39</v>
      </c>
      <c r="B192" s="169" t="s">
        <v>377</v>
      </c>
      <c r="C192" s="178" t="s">
        <v>378</v>
      </c>
      <c r="D192" s="170" t="s">
        <v>171</v>
      </c>
      <c r="E192" s="171">
        <v>0.48</v>
      </c>
      <c r="F192" s="172"/>
      <c r="G192" s="173">
        <f>ROUND(E192*F192,2)</f>
        <v>0</v>
      </c>
      <c r="H192" s="172"/>
      <c r="I192" s="173">
        <f>ROUND(E192*H192,2)</f>
        <v>0</v>
      </c>
      <c r="J192" s="172"/>
      <c r="K192" s="173">
        <f>ROUND(E192*J192,2)</f>
        <v>0</v>
      </c>
      <c r="L192" s="173">
        <v>21</v>
      </c>
      <c r="M192" s="173">
        <f>G192*(1+L192/100)</f>
        <v>0</v>
      </c>
      <c r="N192" s="173">
        <v>4.7999999999999996E-3</v>
      </c>
      <c r="O192" s="173">
        <f>ROUND(E192*N192,2)</f>
        <v>0</v>
      </c>
      <c r="P192" s="173">
        <v>0</v>
      </c>
      <c r="Q192" s="173">
        <f>ROUND(E192*P192,2)</f>
        <v>0</v>
      </c>
      <c r="R192" s="173" t="s">
        <v>346</v>
      </c>
      <c r="S192" s="173" t="s">
        <v>173</v>
      </c>
      <c r="T192" s="174" t="s">
        <v>173</v>
      </c>
      <c r="U192" s="160">
        <v>0.83</v>
      </c>
      <c r="V192" s="160">
        <f>ROUND(E192*U192,2)</f>
        <v>0.4</v>
      </c>
      <c r="W192" s="160"/>
      <c r="X192" s="160" t="s">
        <v>174</v>
      </c>
      <c r="Y192" s="151"/>
      <c r="Z192" s="151"/>
      <c r="AA192" s="151"/>
      <c r="AB192" s="151"/>
      <c r="AC192" s="151"/>
      <c r="AD192" s="151"/>
      <c r="AE192" s="151"/>
      <c r="AF192" s="151"/>
      <c r="AG192" s="151" t="s">
        <v>175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5">
      <c r="A193" s="158"/>
      <c r="B193" s="159"/>
      <c r="C193" s="267" t="s">
        <v>370</v>
      </c>
      <c r="D193" s="268"/>
      <c r="E193" s="268"/>
      <c r="F193" s="268"/>
      <c r="G193" s="268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51"/>
      <c r="Z193" s="151"/>
      <c r="AA193" s="151"/>
      <c r="AB193" s="151"/>
      <c r="AC193" s="151"/>
      <c r="AD193" s="151"/>
      <c r="AE193" s="151"/>
      <c r="AF193" s="151"/>
      <c r="AG193" s="151" t="s">
        <v>177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5">
      <c r="A194" s="158"/>
      <c r="B194" s="159"/>
      <c r="C194" s="195" t="s">
        <v>379</v>
      </c>
      <c r="D194" s="182"/>
      <c r="E194" s="183">
        <v>0.24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51"/>
      <c r="Z194" s="151"/>
      <c r="AA194" s="151"/>
      <c r="AB194" s="151"/>
      <c r="AC194" s="151"/>
      <c r="AD194" s="151"/>
      <c r="AE194" s="151"/>
      <c r="AF194" s="151"/>
      <c r="AG194" s="151" t="s">
        <v>179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5">
      <c r="A195" s="158"/>
      <c r="B195" s="159"/>
      <c r="C195" s="195" t="s">
        <v>380</v>
      </c>
      <c r="D195" s="182"/>
      <c r="E195" s="183">
        <v>0.24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51"/>
      <c r="Z195" s="151"/>
      <c r="AA195" s="151"/>
      <c r="AB195" s="151"/>
      <c r="AC195" s="151"/>
      <c r="AD195" s="151"/>
      <c r="AE195" s="151"/>
      <c r="AF195" s="151"/>
      <c r="AG195" s="151" t="s">
        <v>179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x14ac:dyDescent="0.25">
      <c r="A196" s="162" t="s">
        <v>137</v>
      </c>
      <c r="B196" s="163" t="s">
        <v>93</v>
      </c>
      <c r="C196" s="177" t="s">
        <v>94</v>
      </c>
      <c r="D196" s="164"/>
      <c r="E196" s="165"/>
      <c r="F196" s="166"/>
      <c r="G196" s="166">
        <f>SUMIF(AG197:AG268,"&lt;&gt;NOR",G197:G268)</f>
        <v>0</v>
      </c>
      <c r="H196" s="166"/>
      <c r="I196" s="166">
        <f>SUM(I197:I268)</f>
        <v>0</v>
      </c>
      <c r="J196" s="166"/>
      <c r="K196" s="166">
        <f>SUM(K197:K268)</f>
        <v>0</v>
      </c>
      <c r="L196" s="166"/>
      <c r="M196" s="166">
        <f>SUM(M197:M268)</f>
        <v>0</v>
      </c>
      <c r="N196" s="166"/>
      <c r="O196" s="166">
        <f>SUM(O197:O268)</f>
        <v>3.609999999999999</v>
      </c>
      <c r="P196" s="166"/>
      <c r="Q196" s="166">
        <f>SUM(Q197:Q268)</f>
        <v>0</v>
      </c>
      <c r="R196" s="166"/>
      <c r="S196" s="166"/>
      <c r="T196" s="167"/>
      <c r="U196" s="161"/>
      <c r="V196" s="161">
        <f>SUM(V197:V268)</f>
        <v>342.89</v>
      </c>
      <c r="W196" s="161"/>
      <c r="X196" s="161"/>
      <c r="AG196" t="s">
        <v>138</v>
      </c>
    </row>
    <row r="197" spans="1:60" ht="20.399999999999999" outlineLevel="1" x14ac:dyDescent="0.25">
      <c r="A197" s="168">
        <v>40</v>
      </c>
      <c r="B197" s="169" t="s">
        <v>381</v>
      </c>
      <c r="C197" s="178" t="s">
        <v>382</v>
      </c>
      <c r="D197" s="170" t="s">
        <v>359</v>
      </c>
      <c r="E197" s="171">
        <v>6</v>
      </c>
      <c r="F197" s="172"/>
      <c r="G197" s="173">
        <f>ROUND(E197*F197,2)</f>
        <v>0</v>
      </c>
      <c r="H197" s="172"/>
      <c r="I197" s="173">
        <f>ROUND(E197*H197,2)</f>
        <v>0</v>
      </c>
      <c r="J197" s="172"/>
      <c r="K197" s="173">
        <f>ROUND(E197*J197,2)</f>
        <v>0</v>
      </c>
      <c r="L197" s="173">
        <v>21</v>
      </c>
      <c r="M197" s="173">
        <f>G197*(1+L197/100)</f>
        <v>0</v>
      </c>
      <c r="N197" s="173">
        <v>0</v>
      </c>
      <c r="O197" s="173">
        <f>ROUND(E197*N197,2)</f>
        <v>0</v>
      </c>
      <c r="P197" s="173">
        <v>0</v>
      </c>
      <c r="Q197" s="173">
        <f>ROUND(E197*P197,2)</f>
        <v>0</v>
      </c>
      <c r="R197" s="173" t="s">
        <v>346</v>
      </c>
      <c r="S197" s="173" t="s">
        <v>173</v>
      </c>
      <c r="T197" s="174" t="s">
        <v>173</v>
      </c>
      <c r="U197" s="160">
        <v>1.22</v>
      </c>
      <c r="V197" s="160">
        <f>ROUND(E197*U197,2)</f>
        <v>7.32</v>
      </c>
      <c r="W197" s="160"/>
      <c r="X197" s="160" t="s">
        <v>174</v>
      </c>
      <c r="Y197" s="151"/>
      <c r="Z197" s="151"/>
      <c r="AA197" s="151"/>
      <c r="AB197" s="151"/>
      <c r="AC197" s="151"/>
      <c r="AD197" s="151"/>
      <c r="AE197" s="151"/>
      <c r="AF197" s="151"/>
      <c r="AG197" s="151" t="s">
        <v>175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5">
      <c r="A198" s="158"/>
      <c r="B198" s="159"/>
      <c r="C198" s="195" t="s">
        <v>383</v>
      </c>
      <c r="D198" s="182"/>
      <c r="E198" s="183">
        <v>1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179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5">
      <c r="A199" s="158"/>
      <c r="B199" s="159"/>
      <c r="C199" s="195" t="s">
        <v>384</v>
      </c>
      <c r="D199" s="182"/>
      <c r="E199" s="183">
        <v>1</v>
      </c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51"/>
      <c r="Z199" s="151"/>
      <c r="AA199" s="151"/>
      <c r="AB199" s="151"/>
      <c r="AC199" s="151"/>
      <c r="AD199" s="151"/>
      <c r="AE199" s="151"/>
      <c r="AF199" s="151"/>
      <c r="AG199" s="151" t="s">
        <v>179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5">
      <c r="A200" s="158"/>
      <c r="B200" s="159"/>
      <c r="C200" s="195" t="s">
        <v>385</v>
      </c>
      <c r="D200" s="182"/>
      <c r="E200" s="183">
        <v>1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51"/>
      <c r="Z200" s="151"/>
      <c r="AA200" s="151"/>
      <c r="AB200" s="151"/>
      <c r="AC200" s="151"/>
      <c r="AD200" s="151"/>
      <c r="AE200" s="151"/>
      <c r="AF200" s="151"/>
      <c r="AG200" s="151" t="s">
        <v>179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5">
      <c r="A201" s="158"/>
      <c r="B201" s="159"/>
      <c r="C201" s="195" t="s">
        <v>386</v>
      </c>
      <c r="D201" s="182"/>
      <c r="E201" s="183">
        <v>1</v>
      </c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51"/>
      <c r="Z201" s="151"/>
      <c r="AA201" s="151"/>
      <c r="AB201" s="151"/>
      <c r="AC201" s="151"/>
      <c r="AD201" s="151"/>
      <c r="AE201" s="151"/>
      <c r="AF201" s="151"/>
      <c r="AG201" s="151" t="s">
        <v>179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5">
      <c r="A202" s="158"/>
      <c r="B202" s="159"/>
      <c r="C202" s="195" t="s">
        <v>387</v>
      </c>
      <c r="D202" s="182"/>
      <c r="E202" s="183">
        <v>2</v>
      </c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179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ht="20.399999999999999" outlineLevel="1" x14ac:dyDescent="0.25">
      <c r="A203" s="168">
        <v>41</v>
      </c>
      <c r="B203" s="169" t="s">
        <v>388</v>
      </c>
      <c r="C203" s="178" t="s">
        <v>389</v>
      </c>
      <c r="D203" s="170" t="s">
        <v>197</v>
      </c>
      <c r="E203" s="171">
        <v>425.37</v>
      </c>
      <c r="F203" s="172"/>
      <c r="G203" s="173">
        <f>ROUND(E203*F203,2)</f>
        <v>0</v>
      </c>
      <c r="H203" s="172"/>
      <c r="I203" s="173">
        <f>ROUND(E203*H203,2)</f>
        <v>0</v>
      </c>
      <c r="J203" s="172"/>
      <c r="K203" s="173">
        <f>ROUND(E203*J203,2)</f>
        <v>0</v>
      </c>
      <c r="L203" s="173">
        <v>21</v>
      </c>
      <c r="M203" s="173">
        <f>G203*(1+L203/100)</f>
        <v>0</v>
      </c>
      <c r="N203" s="173">
        <v>0</v>
      </c>
      <c r="O203" s="173">
        <f>ROUND(E203*N203,2)</f>
        <v>0</v>
      </c>
      <c r="P203" s="173">
        <v>0</v>
      </c>
      <c r="Q203" s="173">
        <f>ROUND(E203*P203,2)</f>
        <v>0</v>
      </c>
      <c r="R203" s="173" t="s">
        <v>346</v>
      </c>
      <c r="S203" s="173" t="s">
        <v>173</v>
      </c>
      <c r="T203" s="174" t="s">
        <v>173</v>
      </c>
      <c r="U203" s="160">
        <v>0.216</v>
      </c>
      <c r="V203" s="160">
        <f>ROUND(E203*U203,2)</f>
        <v>91.88</v>
      </c>
      <c r="W203" s="160"/>
      <c r="X203" s="160" t="s">
        <v>174</v>
      </c>
      <c r="Y203" s="151"/>
      <c r="Z203" s="151"/>
      <c r="AA203" s="151"/>
      <c r="AB203" s="151"/>
      <c r="AC203" s="151"/>
      <c r="AD203" s="151"/>
      <c r="AE203" s="151"/>
      <c r="AF203" s="151"/>
      <c r="AG203" s="151" t="s">
        <v>175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5">
      <c r="A204" s="158"/>
      <c r="B204" s="159"/>
      <c r="C204" s="267" t="s">
        <v>370</v>
      </c>
      <c r="D204" s="268"/>
      <c r="E204" s="268"/>
      <c r="F204" s="268"/>
      <c r="G204" s="268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51"/>
      <c r="Z204" s="151"/>
      <c r="AA204" s="151"/>
      <c r="AB204" s="151"/>
      <c r="AC204" s="151"/>
      <c r="AD204" s="151"/>
      <c r="AE204" s="151"/>
      <c r="AF204" s="151"/>
      <c r="AG204" s="151" t="s">
        <v>177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5">
      <c r="A205" s="158"/>
      <c r="B205" s="159"/>
      <c r="C205" s="195" t="s">
        <v>390</v>
      </c>
      <c r="D205" s="182"/>
      <c r="E205" s="183">
        <v>425.37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51"/>
      <c r="Z205" s="151"/>
      <c r="AA205" s="151"/>
      <c r="AB205" s="151"/>
      <c r="AC205" s="151"/>
      <c r="AD205" s="151"/>
      <c r="AE205" s="151"/>
      <c r="AF205" s="151"/>
      <c r="AG205" s="151" t="s">
        <v>179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5">
      <c r="A206" s="168">
        <v>42</v>
      </c>
      <c r="B206" s="169" t="s">
        <v>391</v>
      </c>
      <c r="C206" s="178" t="s">
        <v>392</v>
      </c>
      <c r="D206" s="170" t="s">
        <v>359</v>
      </c>
      <c r="E206" s="171">
        <v>19</v>
      </c>
      <c r="F206" s="172"/>
      <c r="G206" s="173">
        <f>ROUND(E206*F206,2)</f>
        <v>0</v>
      </c>
      <c r="H206" s="172"/>
      <c r="I206" s="173">
        <f>ROUND(E206*H206,2)</f>
        <v>0</v>
      </c>
      <c r="J206" s="172"/>
      <c r="K206" s="173">
        <f>ROUND(E206*J206,2)</f>
        <v>0</v>
      </c>
      <c r="L206" s="173">
        <v>21</v>
      </c>
      <c r="M206" s="173">
        <f>G206*(1+L206/100)</f>
        <v>0</v>
      </c>
      <c r="N206" s="173">
        <v>0</v>
      </c>
      <c r="O206" s="173">
        <f>ROUND(E206*N206,2)</f>
        <v>0</v>
      </c>
      <c r="P206" s="173">
        <v>0</v>
      </c>
      <c r="Q206" s="173">
        <f>ROUND(E206*P206,2)</f>
        <v>0</v>
      </c>
      <c r="R206" s="173" t="s">
        <v>346</v>
      </c>
      <c r="S206" s="173" t="s">
        <v>173</v>
      </c>
      <c r="T206" s="174" t="s">
        <v>173</v>
      </c>
      <c r="U206" s="160">
        <v>0.44688</v>
      </c>
      <c r="V206" s="160">
        <f>ROUND(E206*U206,2)</f>
        <v>8.49</v>
      </c>
      <c r="W206" s="160"/>
      <c r="X206" s="160" t="s">
        <v>174</v>
      </c>
      <c r="Y206" s="151"/>
      <c r="Z206" s="151"/>
      <c r="AA206" s="151"/>
      <c r="AB206" s="151"/>
      <c r="AC206" s="151"/>
      <c r="AD206" s="151"/>
      <c r="AE206" s="151"/>
      <c r="AF206" s="151"/>
      <c r="AG206" s="151" t="s">
        <v>175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5">
      <c r="A207" s="158"/>
      <c r="B207" s="159"/>
      <c r="C207" s="267" t="s">
        <v>370</v>
      </c>
      <c r="D207" s="268"/>
      <c r="E207" s="268"/>
      <c r="F207" s="268"/>
      <c r="G207" s="268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51"/>
      <c r="Z207" s="151"/>
      <c r="AA207" s="151"/>
      <c r="AB207" s="151"/>
      <c r="AC207" s="151"/>
      <c r="AD207" s="151"/>
      <c r="AE207" s="151"/>
      <c r="AF207" s="151"/>
      <c r="AG207" s="151" t="s">
        <v>177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5">
      <c r="A208" s="158"/>
      <c r="B208" s="159"/>
      <c r="C208" s="195" t="s">
        <v>393</v>
      </c>
      <c r="D208" s="182"/>
      <c r="E208" s="183">
        <v>11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51"/>
      <c r="Z208" s="151"/>
      <c r="AA208" s="151"/>
      <c r="AB208" s="151"/>
      <c r="AC208" s="151"/>
      <c r="AD208" s="151"/>
      <c r="AE208" s="151"/>
      <c r="AF208" s="151"/>
      <c r="AG208" s="151" t="s">
        <v>179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5">
      <c r="A209" s="158"/>
      <c r="B209" s="159"/>
      <c r="C209" s="195" t="s">
        <v>394</v>
      </c>
      <c r="D209" s="182"/>
      <c r="E209" s="183">
        <v>4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179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5">
      <c r="A210" s="158"/>
      <c r="B210" s="159"/>
      <c r="C210" s="195" t="s">
        <v>395</v>
      </c>
      <c r="D210" s="182"/>
      <c r="E210" s="183">
        <v>4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51"/>
      <c r="Z210" s="151"/>
      <c r="AA210" s="151"/>
      <c r="AB210" s="151"/>
      <c r="AC210" s="151"/>
      <c r="AD210" s="151"/>
      <c r="AE210" s="151"/>
      <c r="AF210" s="151"/>
      <c r="AG210" s="151" t="s">
        <v>179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ht="20.399999999999999" outlineLevel="1" x14ac:dyDescent="0.25">
      <c r="A211" s="168">
        <v>43</v>
      </c>
      <c r="B211" s="169" t="s">
        <v>396</v>
      </c>
      <c r="C211" s="178" t="s">
        <v>397</v>
      </c>
      <c r="D211" s="170" t="s">
        <v>359</v>
      </c>
      <c r="E211" s="171">
        <v>1</v>
      </c>
      <c r="F211" s="172"/>
      <c r="G211" s="173">
        <f>ROUND(E211*F211,2)</f>
        <v>0</v>
      </c>
      <c r="H211" s="172"/>
      <c r="I211" s="173">
        <f>ROUND(E211*H211,2)</f>
        <v>0</v>
      </c>
      <c r="J211" s="172"/>
      <c r="K211" s="173">
        <f>ROUND(E211*J211,2)</f>
        <v>0</v>
      </c>
      <c r="L211" s="173">
        <v>21</v>
      </c>
      <c r="M211" s="173">
        <f>G211*(1+L211/100)</f>
        <v>0</v>
      </c>
      <c r="N211" s="173">
        <v>2.2000000000000001E-4</v>
      </c>
      <c r="O211" s="173">
        <f>ROUND(E211*N211,2)</f>
        <v>0</v>
      </c>
      <c r="P211" s="173">
        <v>0</v>
      </c>
      <c r="Q211" s="173">
        <f>ROUND(E211*P211,2)</f>
        <v>0</v>
      </c>
      <c r="R211" s="173" t="s">
        <v>346</v>
      </c>
      <c r="S211" s="173" t="s">
        <v>173</v>
      </c>
      <c r="T211" s="174" t="s">
        <v>173</v>
      </c>
      <c r="U211" s="160">
        <v>1.55</v>
      </c>
      <c r="V211" s="160">
        <f>ROUND(E211*U211,2)</f>
        <v>1.55</v>
      </c>
      <c r="W211" s="160"/>
      <c r="X211" s="160" t="s">
        <v>174</v>
      </c>
      <c r="Y211" s="151"/>
      <c r="Z211" s="151"/>
      <c r="AA211" s="151"/>
      <c r="AB211" s="151"/>
      <c r="AC211" s="151"/>
      <c r="AD211" s="151"/>
      <c r="AE211" s="151"/>
      <c r="AF211" s="151"/>
      <c r="AG211" s="151" t="s">
        <v>175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5">
      <c r="A212" s="158"/>
      <c r="B212" s="159"/>
      <c r="C212" s="195" t="s">
        <v>398</v>
      </c>
      <c r="D212" s="182"/>
      <c r="E212" s="183">
        <v>1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51"/>
      <c r="Z212" s="151"/>
      <c r="AA212" s="151"/>
      <c r="AB212" s="151"/>
      <c r="AC212" s="151"/>
      <c r="AD212" s="151"/>
      <c r="AE212" s="151"/>
      <c r="AF212" s="151"/>
      <c r="AG212" s="151" t="s">
        <v>179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ht="20.399999999999999" outlineLevel="1" x14ac:dyDescent="0.25">
      <c r="A213" s="168">
        <v>44</v>
      </c>
      <c r="B213" s="169" t="s">
        <v>399</v>
      </c>
      <c r="C213" s="178" t="s">
        <v>400</v>
      </c>
      <c r="D213" s="170" t="s">
        <v>359</v>
      </c>
      <c r="E213" s="171">
        <v>1</v>
      </c>
      <c r="F213" s="172"/>
      <c r="G213" s="173">
        <f>ROUND(E213*F213,2)</f>
        <v>0</v>
      </c>
      <c r="H213" s="172"/>
      <c r="I213" s="173">
        <f>ROUND(E213*H213,2)</f>
        <v>0</v>
      </c>
      <c r="J213" s="172"/>
      <c r="K213" s="173">
        <f>ROUND(E213*J213,2)</f>
        <v>0</v>
      </c>
      <c r="L213" s="173">
        <v>21</v>
      </c>
      <c r="M213" s="173">
        <f>G213*(1+L213/100)</f>
        <v>0</v>
      </c>
      <c r="N213" s="173">
        <v>1.1E-4</v>
      </c>
      <c r="O213" s="173">
        <f>ROUND(E213*N213,2)</f>
        <v>0</v>
      </c>
      <c r="P213" s="173">
        <v>0</v>
      </c>
      <c r="Q213" s="173">
        <f>ROUND(E213*P213,2)</f>
        <v>0</v>
      </c>
      <c r="R213" s="173" t="s">
        <v>346</v>
      </c>
      <c r="S213" s="173" t="s">
        <v>173</v>
      </c>
      <c r="T213" s="174" t="s">
        <v>173</v>
      </c>
      <c r="U213" s="160">
        <v>0.71</v>
      </c>
      <c r="V213" s="160">
        <f>ROUND(E213*U213,2)</f>
        <v>0.71</v>
      </c>
      <c r="W213" s="160"/>
      <c r="X213" s="160" t="s">
        <v>174</v>
      </c>
      <c r="Y213" s="151"/>
      <c r="Z213" s="151"/>
      <c r="AA213" s="151"/>
      <c r="AB213" s="151"/>
      <c r="AC213" s="151"/>
      <c r="AD213" s="151"/>
      <c r="AE213" s="151"/>
      <c r="AF213" s="151"/>
      <c r="AG213" s="151" t="s">
        <v>175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5">
      <c r="A214" s="158"/>
      <c r="B214" s="159"/>
      <c r="C214" s="264" t="s">
        <v>401</v>
      </c>
      <c r="D214" s="265"/>
      <c r="E214" s="265"/>
      <c r="F214" s="265"/>
      <c r="G214" s="265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51"/>
      <c r="Z214" s="151"/>
      <c r="AA214" s="151"/>
      <c r="AB214" s="151"/>
      <c r="AC214" s="151"/>
      <c r="AD214" s="151"/>
      <c r="AE214" s="151"/>
      <c r="AF214" s="151"/>
      <c r="AG214" s="151" t="s">
        <v>147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5">
      <c r="A215" s="158"/>
      <c r="B215" s="159"/>
      <c r="C215" s="195" t="s">
        <v>402</v>
      </c>
      <c r="D215" s="182"/>
      <c r="E215" s="183">
        <v>1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51"/>
      <c r="Z215" s="151"/>
      <c r="AA215" s="151"/>
      <c r="AB215" s="151"/>
      <c r="AC215" s="151"/>
      <c r="AD215" s="151"/>
      <c r="AE215" s="151"/>
      <c r="AF215" s="151"/>
      <c r="AG215" s="151" t="s">
        <v>179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5">
      <c r="A216" s="168">
        <v>45</v>
      </c>
      <c r="B216" s="169" t="s">
        <v>403</v>
      </c>
      <c r="C216" s="178" t="s">
        <v>404</v>
      </c>
      <c r="D216" s="170" t="s">
        <v>197</v>
      </c>
      <c r="E216" s="171">
        <v>425.37</v>
      </c>
      <c r="F216" s="172"/>
      <c r="G216" s="173">
        <f>ROUND(E216*F216,2)</f>
        <v>0</v>
      </c>
      <c r="H216" s="172"/>
      <c r="I216" s="173">
        <f>ROUND(E216*H216,2)</f>
        <v>0</v>
      </c>
      <c r="J216" s="172"/>
      <c r="K216" s="173">
        <f>ROUND(E216*J216,2)</f>
        <v>0</v>
      </c>
      <c r="L216" s="173">
        <v>21</v>
      </c>
      <c r="M216" s="173">
        <f>G216*(1+L216/100)</f>
        <v>0</v>
      </c>
      <c r="N216" s="173">
        <v>0</v>
      </c>
      <c r="O216" s="173">
        <f>ROUND(E216*N216,2)</f>
        <v>0</v>
      </c>
      <c r="P216" s="173">
        <v>0</v>
      </c>
      <c r="Q216" s="173">
        <f>ROUND(E216*P216,2)</f>
        <v>0</v>
      </c>
      <c r="R216" s="173" t="s">
        <v>346</v>
      </c>
      <c r="S216" s="173" t="s">
        <v>173</v>
      </c>
      <c r="T216" s="174" t="s">
        <v>173</v>
      </c>
      <c r="U216" s="160">
        <v>5.5E-2</v>
      </c>
      <c r="V216" s="160">
        <f>ROUND(E216*U216,2)</f>
        <v>23.4</v>
      </c>
      <c r="W216" s="160"/>
      <c r="X216" s="160" t="s">
        <v>174</v>
      </c>
      <c r="Y216" s="151"/>
      <c r="Z216" s="151"/>
      <c r="AA216" s="151"/>
      <c r="AB216" s="151"/>
      <c r="AC216" s="151"/>
      <c r="AD216" s="151"/>
      <c r="AE216" s="151"/>
      <c r="AF216" s="151"/>
      <c r="AG216" s="151" t="s">
        <v>273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5">
      <c r="A217" s="158"/>
      <c r="B217" s="159"/>
      <c r="C217" s="267" t="s">
        <v>405</v>
      </c>
      <c r="D217" s="268"/>
      <c r="E217" s="268"/>
      <c r="F217" s="268"/>
      <c r="G217" s="268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51"/>
      <c r="Z217" s="151"/>
      <c r="AA217" s="151"/>
      <c r="AB217" s="151"/>
      <c r="AC217" s="151"/>
      <c r="AD217" s="151"/>
      <c r="AE217" s="151"/>
      <c r="AF217" s="151"/>
      <c r="AG217" s="151" t="s">
        <v>177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75" t="str">
        <f>C217</f>
        <v>přísun, montáže, demontáže a odsunu zkoušecího čerpadla, napuštění tlakovou vodou a dodání vody pro tlakovou zkoušku,</v>
      </c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5">
      <c r="A218" s="158"/>
      <c r="B218" s="159"/>
      <c r="C218" s="195" t="s">
        <v>406</v>
      </c>
      <c r="D218" s="182"/>
      <c r="E218" s="183">
        <v>425.37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51"/>
      <c r="Z218" s="151"/>
      <c r="AA218" s="151"/>
      <c r="AB218" s="151"/>
      <c r="AC218" s="151"/>
      <c r="AD218" s="151"/>
      <c r="AE218" s="151"/>
      <c r="AF218" s="151"/>
      <c r="AG218" s="151" t="s">
        <v>179</v>
      </c>
      <c r="AH218" s="151">
        <v>5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5">
      <c r="A219" s="168">
        <v>46</v>
      </c>
      <c r="B219" s="169" t="s">
        <v>407</v>
      </c>
      <c r="C219" s="178" t="s">
        <v>408</v>
      </c>
      <c r="D219" s="170" t="s">
        <v>409</v>
      </c>
      <c r="E219" s="171">
        <v>1</v>
      </c>
      <c r="F219" s="172"/>
      <c r="G219" s="173">
        <f>ROUND(E219*F219,2)</f>
        <v>0</v>
      </c>
      <c r="H219" s="172"/>
      <c r="I219" s="173">
        <f>ROUND(E219*H219,2)</f>
        <v>0</v>
      </c>
      <c r="J219" s="172"/>
      <c r="K219" s="173">
        <f>ROUND(E219*J219,2)</f>
        <v>0</v>
      </c>
      <c r="L219" s="173">
        <v>21</v>
      </c>
      <c r="M219" s="173">
        <f>G219*(1+L219/100)</f>
        <v>0</v>
      </c>
      <c r="N219" s="173">
        <v>3.5029999999999999E-2</v>
      </c>
      <c r="O219" s="173">
        <f>ROUND(E219*N219,2)</f>
        <v>0.04</v>
      </c>
      <c r="P219" s="173">
        <v>0</v>
      </c>
      <c r="Q219" s="173">
        <f>ROUND(E219*P219,2)</f>
        <v>0</v>
      </c>
      <c r="R219" s="173" t="s">
        <v>346</v>
      </c>
      <c r="S219" s="173" t="s">
        <v>173</v>
      </c>
      <c r="T219" s="174" t="s">
        <v>173</v>
      </c>
      <c r="U219" s="160">
        <v>10.130000000000001</v>
      </c>
      <c r="V219" s="160">
        <f>ROUND(E219*U219,2)</f>
        <v>10.130000000000001</v>
      </c>
      <c r="W219" s="160"/>
      <c r="X219" s="160" t="s">
        <v>174</v>
      </c>
      <c r="Y219" s="151"/>
      <c r="Z219" s="151"/>
      <c r="AA219" s="151"/>
      <c r="AB219" s="151"/>
      <c r="AC219" s="151"/>
      <c r="AD219" s="151"/>
      <c r="AE219" s="151"/>
      <c r="AF219" s="151"/>
      <c r="AG219" s="151" t="s">
        <v>273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ht="31.2" outlineLevel="1" x14ac:dyDescent="0.25">
      <c r="A220" s="158"/>
      <c r="B220" s="159"/>
      <c r="C220" s="267" t="s">
        <v>410</v>
      </c>
      <c r="D220" s="268"/>
      <c r="E220" s="268"/>
      <c r="F220" s="268"/>
      <c r="G220" s="268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51"/>
      <c r="Z220" s="151"/>
      <c r="AA220" s="151"/>
      <c r="AB220" s="151"/>
      <c r="AC220" s="151"/>
      <c r="AD220" s="151"/>
      <c r="AE220" s="151"/>
      <c r="AF220" s="151"/>
      <c r="AG220" s="151" t="s">
        <v>177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75" t="str">
        <f>C220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5">
      <c r="A221" s="168">
        <v>47</v>
      </c>
      <c r="B221" s="169" t="s">
        <v>411</v>
      </c>
      <c r="C221" s="178" t="s">
        <v>412</v>
      </c>
      <c r="D221" s="170" t="s">
        <v>197</v>
      </c>
      <c r="E221" s="171">
        <v>425.37</v>
      </c>
      <c r="F221" s="172"/>
      <c r="G221" s="173">
        <f>ROUND(E221*F221,2)</f>
        <v>0</v>
      </c>
      <c r="H221" s="172"/>
      <c r="I221" s="173">
        <f>ROUND(E221*H221,2)</f>
        <v>0</v>
      </c>
      <c r="J221" s="172"/>
      <c r="K221" s="173">
        <f>ROUND(E221*J221,2)</f>
        <v>0</v>
      </c>
      <c r="L221" s="173">
        <v>21</v>
      </c>
      <c r="M221" s="173">
        <f>G221*(1+L221/100)</f>
        <v>0</v>
      </c>
      <c r="N221" s="173">
        <v>0</v>
      </c>
      <c r="O221" s="173">
        <f>ROUND(E221*N221,2)</f>
        <v>0</v>
      </c>
      <c r="P221" s="173">
        <v>0</v>
      </c>
      <c r="Q221" s="173">
        <f>ROUND(E221*P221,2)</f>
        <v>0</v>
      </c>
      <c r="R221" s="173" t="s">
        <v>346</v>
      </c>
      <c r="S221" s="173" t="s">
        <v>173</v>
      </c>
      <c r="T221" s="174" t="s">
        <v>173</v>
      </c>
      <c r="U221" s="160">
        <v>0.4</v>
      </c>
      <c r="V221" s="160">
        <f>ROUND(E221*U221,2)</f>
        <v>170.15</v>
      </c>
      <c r="W221" s="160"/>
      <c r="X221" s="160" t="s">
        <v>174</v>
      </c>
      <c r="Y221" s="151"/>
      <c r="Z221" s="151"/>
      <c r="AA221" s="151"/>
      <c r="AB221" s="151"/>
      <c r="AC221" s="151"/>
      <c r="AD221" s="151"/>
      <c r="AE221" s="151"/>
      <c r="AF221" s="151"/>
      <c r="AG221" s="151" t="s">
        <v>273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5">
      <c r="A222" s="158"/>
      <c r="B222" s="159"/>
      <c r="C222" s="267" t="s">
        <v>413</v>
      </c>
      <c r="D222" s="268"/>
      <c r="E222" s="268"/>
      <c r="F222" s="268"/>
      <c r="G222" s="268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51"/>
      <c r="Z222" s="151"/>
      <c r="AA222" s="151"/>
      <c r="AB222" s="151"/>
      <c r="AC222" s="151"/>
      <c r="AD222" s="151"/>
      <c r="AE222" s="151"/>
      <c r="AF222" s="151"/>
      <c r="AG222" s="151" t="s">
        <v>177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75" t="str">
        <f>C222</f>
        <v>napuštění a vypuštění vody, dodání vody a desinfekčního prostředku, náklady na bakteriologický rozbor vody,</v>
      </c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5">
      <c r="A223" s="158"/>
      <c r="B223" s="159"/>
      <c r="C223" s="195" t="s">
        <v>406</v>
      </c>
      <c r="D223" s="182"/>
      <c r="E223" s="183">
        <v>425.37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51"/>
      <c r="Z223" s="151"/>
      <c r="AA223" s="151"/>
      <c r="AB223" s="151"/>
      <c r="AC223" s="151"/>
      <c r="AD223" s="151"/>
      <c r="AE223" s="151"/>
      <c r="AF223" s="151"/>
      <c r="AG223" s="151" t="s">
        <v>179</v>
      </c>
      <c r="AH223" s="151">
        <v>5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5">
      <c r="A224" s="168">
        <v>48</v>
      </c>
      <c r="B224" s="169" t="s">
        <v>414</v>
      </c>
      <c r="C224" s="178" t="s">
        <v>415</v>
      </c>
      <c r="D224" s="170" t="s">
        <v>359</v>
      </c>
      <c r="E224" s="171">
        <v>1</v>
      </c>
      <c r="F224" s="172"/>
      <c r="G224" s="173">
        <f>ROUND(E224*F224,2)</f>
        <v>0</v>
      </c>
      <c r="H224" s="172"/>
      <c r="I224" s="173">
        <f>ROUND(E224*H224,2)</f>
        <v>0</v>
      </c>
      <c r="J224" s="172"/>
      <c r="K224" s="173">
        <f>ROUND(E224*J224,2)</f>
        <v>0</v>
      </c>
      <c r="L224" s="173">
        <v>21</v>
      </c>
      <c r="M224" s="173">
        <f>G224*(1+L224/100)</f>
        <v>0</v>
      </c>
      <c r="N224" s="173">
        <v>0.11178</v>
      </c>
      <c r="O224" s="173">
        <f>ROUND(E224*N224,2)</f>
        <v>0.11</v>
      </c>
      <c r="P224" s="173">
        <v>0</v>
      </c>
      <c r="Q224" s="173">
        <f>ROUND(E224*P224,2)</f>
        <v>0</v>
      </c>
      <c r="R224" s="173" t="s">
        <v>346</v>
      </c>
      <c r="S224" s="173" t="s">
        <v>173</v>
      </c>
      <c r="T224" s="174" t="s">
        <v>173</v>
      </c>
      <c r="U224" s="160">
        <v>0.86</v>
      </c>
      <c r="V224" s="160">
        <f>ROUND(E224*U224,2)</f>
        <v>0.86</v>
      </c>
      <c r="W224" s="160"/>
      <c r="X224" s="160" t="s">
        <v>174</v>
      </c>
      <c r="Y224" s="151"/>
      <c r="Z224" s="151"/>
      <c r="AA224" s="151"/>
      <c r="AB224" s="151"/>
      <c r="AC224" s="151"/>
      <c r="AD224" s="151"/>
      <c r="AE224" s="151"/>
      <c r="AF224" s="151"/>
      <c r="AG224" s="151" t="s">
        <v>175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5">
      <c r="A225" s="158"/>
      <c r="B225" s="159"/>
      <c r="C225" s="267" t="s">
        <v>416</v>
      </c>
      <c r="D225" s="268"/>
      <c r="E225" s="268"/>
      <c r="F225" s="268"/>
      <c r="G225" s="268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51"/>
      <c r="Z225" s="151"/>
      <c r="AA225" s="151"/>
      <c r="AB225" s="151"/>
      <c r="AC225" s="151"/>
      <c r="AD225" s="151"/>
      <c r="AE225" s="151"/>
      <c r="AF225" s="151"/>
      <c r="AG225" s="151" t="s">
        <v>177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1" x14ac:dyDescent="0.25">
      <c r="A226" s="158"/>
      <c r="B226" s="159"/>
      <c r="C226" s="255" t="s">
        <v>417</v>
      </c>
      <c r="D226" s="256"/>
      <c r="E226" s="256"/>
      <c r="F226" s="256"/>
      <c r="G226" s="256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51"/>
      <c r="Z226" s="151"/>
      <c r="AA226" s="151"/>
      <c r="AB226" s="151"/>
      <c r="AC226" s="151"/>
      <c r="AD226" s="151"/>
      <c r="AE226" s="151"/>
      <c r="AF226" s="151"/>
      <c r="AG226" s="151" t="s">
        <v>147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5">
      <c r="A227" s="158"/>
      <c r="B227" s="159"/>
      <c r="C227" s="195" t="s">
        <v>418</v>
      </c>
      <c r="D227" s="182"/>
      <c r="E227" s="183">
        <v>1</v>
      </c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51"/>
      <c r="Z227" s="151"/>
      <c r="AA227" s="151"/>
      <c r="AB227" s="151"/>
      <c r="AC227" s="151"/>
      <c r="AD227" s="151"/>
      <c r="AE227" s="151"/>
      <c r="AF227" s="151"/>
      <c r="AG227" s="151" t="s">
        <v>179</v>
      </c>
      <c r="AH227" s="151">
        <v>5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 x14ac:dyDescent="0.25">
      <c r="A228" s="168">
        <v>49</v>
      </c>
      <c r="B228" s="169" t="s">
        <v>419</v>
      </c>
      <c r="C228" s="178" t="s">
        <v>420</v>
      </c>
      <c r="D228" s="170" t="s">
        <v>359</v>
      </c>
      <c r="E228" s="171">
        <v>1</v>
      </c>
      <c r="F228" s="172"/>
      <c r="G228" s="173">
        <f>ROUND(E228*F228,2)</f>
        <v>0</v>
      </c>
      <c r="H228" s="172"/>
      <c r="I228" s="173">
        <f>ROUND(E228*H228,2)</f>
        <v>0</v>
      </c>
      <c r="J228" s="172"/>
      <c r="K228" s="173">
        <f>ROUND(E228*J228,2)</f>
        <v>0</v>
      </c>
      <c r="L228" s="173">
        <v>21</v>
      </c>
      <c r="M228" s="173">
        <f>G228*(1+L228/100)</f>
        <v>0</v>
      </c>
      <c r="N228" s="173">
        <v>0.29823</v>
      </c>
      <c r="O228" s="173">
        <f>ROUND(E228*N228,2)</f>
        <v>0.3</v>
      </c>
      <c r="P228" s="173">
        <v>0</v>
      </c>
      <c r="Q228" s="173">
        <f>ROUND(E228*P228,2)</f>
        <v>0</v>
      </c>
      <c r="R228" s="173" t="s">
        <v>346</v>
      </c>
      <c r="S228" s="173" t="s">
        <v>173</v>
      </c>
      <c r="T228" s="174" t="s">
        <v>173</v>
      </c>
      <c r="U228" s="160">
        <v>1.18</v>
      </c>
      <c r="V228" s="160">
        <f>ROUND(E228*U228,2)</f>
        <v>1.18</v>
      </c>
      <c r="W228" s="160"/>
      <c r="X228" s="160" t="s">
        <v>174</v>
      </c>
      <c r="Y228" s="151"/>
      <c r="Z228" s="151"/>
      <c r="AA228" s="151"/>
      <c r="AB228" s="151"/>
      <c r="AC228" s="151"/>
      <c r="AD228" s="151"/>
      <c r="AE228" s="151"/>
      <c r="AF228" s="151"/>
      <c r="AG228" s="151" t="s">
        <v>175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 x14ac:dyDescent="0.25">
      <c r="A229" s="158"/>
      <c r="B229" s="159"/>
      <c r="C229" s="267" t="s">
        <v>416</v>
      </c>
      <c r="D229" s="268"/>
      <c r="E229" s="268"/>
      <c r="F229" s="268"/>
      <c r="G229" s="268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51"/>
      <c r="Z229" s="151"/>
      <c r="AA229" s="151"/>
      <c r="AB229" s="151"/>
      <c r="AC229" s="151"/>
      <c r="AD229" s="151"/>
      <c r="AE229" s="151"/>
      <c r="AF229" s="151"/>
      <c r="AG229" s="151" t="s">
        <v>177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5">
      <c r="A230" s="158"/>
      <c r="B230" s="159"/>
      <c r="C230" s="255" t="s">
        <v>417</v>
      </c>
      <c r="D230" s="256"/>
      <c r="E230" s="256"/>
      <c r="F230" s="256"/>
      <c r="G230" s="256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51"/>
      <c r="Z230" s="151"/>
      <c r="AA230" s="151"/>
      <c r="AB230" s="151"/>
      <c r="AC230" s="151"/>
      <c r="AD230" s="151"/>
      <c r="AE230" s="151"/>
      <c r="AF230" s="151"/>
      <c r="AG230" s="151" t="s">
        <v>147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5">
      <c r="A231" s="158"/>
      <c r="B231" s="159"/>
      <c r="C231" s="195" t="s">
        <v>361</v>
      </c>
      <c r="D231" s="182"/>
      <c r="E231" s="183">
        <v>1</v>
      </c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51"/>
      <c r="Z231" s="151"/>
      <c r="AA231" s="151"/>
      <c r="AB231" s="151"/>
      <c r="AC231" s="151"/>
      <c r="AD231" s="151"/>
      <c r="AE231" s="151"/>
      <c r="AF231" s="151"/>
      <c r="AG231" s="151" t="s">
        <v>179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5">
      <c r="A232" s="168">
        <v>50</v>
      </c>
      <c r="B232" s="169" t="s">
        <v>421</v>
      </c>
      <c r="C232" s="178" t="s">
        <v>422</v>
      </c>
      <c r="D232" s="170" t="s">
        <v>197</v>
      </c>
      <c r="E232" s="171">
        <v>425.37</v>
      </c>
      <c r="F232" s="172"/>
      <c r="G232" s="173">
        <f>ROUND(E232*F232,2)</f>
        <v>0</v>
      </c>
      <c r="H232" s="172"/>
      <c r="I232" s="173">
        <f>ROUND(E232*H232,2)</f>
        <v>0</v>
      </c>
      <c r="J232" s="172"/>
      <c r="K232" s="173">
        <f>ROUND(E232*J232,2)</f>
        <v>0</v>
      </c>
      <c r="L232" s="173">
        <v>21</v>
      </c>
      <c r="M232" s="173">
        <f>G232*(1+L232/100)</f>
        <v>0</v>
      </c>
      <c r="N232" s="173">
        <v>0</v>
      </c>
      <c r="O232" s="173">
        <f>ROUND(E232*N232,2)</f>
        <v>0</v>
      </c>
      <c r="P232" s="173">
        <v>0</v>
      </c>
      <c r="Q232" s="173">
        <f>ROUND(E232*P232,2)</f>
        <v>0</v>
      </c>
      <c r="R232" s="173" t="s">
        <v>346</v>
      </c>
      <c r="S232" s="173" t="s">
        <v>173</v>
      </c>
      <c r="T232" s="174" t="s">
        <v>173</v>
      </c>
      <c r="U232" s="160">
        <v>0.03</v>
      </c>
      <c r="V232" s="160">
        <f>ROUND(E232*U232,2)</f>
        <v>12.76</v>
      </c>
      <c r="W232" s="160"/>
      <c r="X232" s="160" t="s">
        <v>174</v>
      </c>
      <c r="Y232" s="151"/>
      <c r="Z232" s="151"/>
      <c r="AA232" s="151"/>
      <c r="AB232" s="151"/>
      <c r="AC232" s="151"/>
      <c r="AD232" s="151"/>
      <c r="AE232" s="151"/>
      <c r="AF232" s="151"/>
      <c r="AG232" s="151" t="s">
        <v>175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5">
      <c r="A233" s="158"/>
      <c r="B233" s="159"/>
      <c r="C233" s="195" t="s">
        <v>406</v>
      </c>
      <c r="D233" s="182"/>
      <c r="E233" s="183">
        <v>425.37</v>
      </c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51"/>
      <c r="Z233" s="151"/>
      <c r="AA233" s="151"/>
      <c r="AB233" s="151"/>
      <c r="AC233" s="151"/>
      <c r="AD233" s="151"/>
      <c r="AE233" s="151"/>
      <c r="AF233" s="151"/>
      <c r="AG233" s="151" t="s">
        <v>179</v>
      </c>
      <c r="AH233" s="151">
        <v>5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5">
      <c r="A234" s="168">
        <v>51</v>
      </c>
      <c r="B234" s="169" t="s">
        <v>423</v>
      </c>
      <c r="C234" s="178" t="s">
        <v>424</v>
      </c>
      <c r="D234" s="170" t="s">
        <v>197</v>
      </c>
      <c r="E234" s="171">
        <v>425.37</v>
      </c>
      <c r="F234" s="172"/>
      <c r="G234" s="173">
        <f>ROUND(E234*F234,2)</f>
        <v>0</v>
      </c>
      <c r="H234" s="172"/>
      <c r="I234" s="173">
        <f>ROUND(E234*H234,2)</f>
        <v>0</v>
      </c>
      <c r="J234" s="172"/>
      <c r="K234" s="173">
        <f>ROUND(E234*J234,2)</f>
        <v>0</v>
      </c>
      <c r="L234" s="173">
        <v>21</v>
      </c>
      <c r="M234" s="173">
        <f>G234*(1+L234/100)</f>
        <v>0</v>
      </c>
      <c r="N234" s="173">
        <v>5.0000000000000002E-5</v>
      </c>
      <c r="O234" s="173">
        <f>ROUND(E234*N234,2)</f>
        <v>0.02</v>
      </c>
      <c r="P234" s="173">
        <v>0</v>
      </c>
      <c r="Q234" s="173">
        <f>ROUND(E234*P234,2)</f>
        <v>0</v>
      </c>
      <c r="R234" s="173" t="s">
        <v>346</v>
      </c>
      <c r="S234" s="173" t="s">
        <v>173</v>
      </c>
      <c r="T234" s="174" t="s">
        <v>173</v>
      </c>
      <c r="U234" s="160">
        <v>3.4000000000000002E-2</v>
      </c>
      <c r="V234" s="160">
        <f>ROUND(E234*U234,2)</f>
        <v>14.46</v>
      </c>
      <c r="W234" s="160"/>
      <c r="X234" s="160" t="s">
        <v>174</v>
      </c>
      <c r="Y234" s="151"/>
      <c r="Z234" s="151"/>
      <c r="AA234" s="151"/>
      <c r="AB234" s="151"/>
      <c r="AC234" s="151"/>
      <c r="AD234" s="151"/>
      <c r="AE234" s="151"/>
      <c r="AF234" s="151"/>
      <c r="AG234" s="151" t="s">
        <v>175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5">
      <c r="A235" s="158"/>
      <c r="B235" s="159"/>
      <c r="C235" s="195" t="s">
        <v>406</v>
      </c>
      <c r="D235" s="182"/>
      <c r="E235" s="183">
        <v>425.37</v>
      </c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51"/>
      <c r="Z235" s="151"/>
      <c r="AA235" s="151"/>
      <c r="AB235" s="151"/>
      <c r="AC235" s="151"/>
      <c r="AD235" s="151"/>
      <c r="AE235" s="151"/>
      <c r="AF235" s="151"/>
      <c r="AG235" s="151" t="s">
        <v>179</v>
      </c>
      <c r="AH235" s="151">
        <v>5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ht="20.399999999999999" outlineLevel="1" x14ac:dyDescent="0.25">
      <c r="A236" s="168">
        <v>52</v>
      </c>
      <c r="B236" s="169" t="s">
        <v>425</v>
      </c>
      <c r="C236" s="178" t="s">
        <v>426</v>
      </c>
      <c r="D236" s="170" t="s">
        <v>359</v>
      </c>
      <c r="E236" s="171">
        <v>4.0599999999999996</v>
      </c>
      <c r="F236" s="172"/>
      <c r="G236" s="173">
        <f>ROUND(E236*F236,2)</f>
        <v>0</v>
      </c>
      <c r="H236" s="172"/>
      <c r="I236" s="173">
        <f>ROUND(E236*H236,2)</f>
        <v>0</v>
      </c>
      <c r="J236" s="172"/>
      <c r="K236" s="173">
        <f>ROUND(E236*J236,2)</f>
        <v>0</v>
      </c>
      <c r="L236" s="173">
        <v>21</v>
      </c>
      <c r="M236" s="173">
        <f>G236*(1+L236/100)</f>
        <v>0</v>
      </c>
      <c r="N236" s="173">
        <v>1.7700000000000001E-3</v>
      </c>
      <c r="O236" s="173">
        <f>ROUND(E236*N236,2)</f>
        <v>0.01</v>
      </c>
      <c r="P236" s="173">
        <v>0</v>
      </c>
      <c r="Q236" s="173">
        <f>ROUND(E236*P236,2)</f>
        <v>0</v>
      </c>
      <c r="R236" s="173" t="s">
        <v>322</v>
      </c>
      <c r="S236" s="173" t="s">
        <v>173</v>
      </c>
      <c r="T236" s="174" t="s">
        <v>173</v>
      </c>
      <c r="U236" s="160">
        <v>0</v>
      </c>
      <c r="V236" s="160">
        <f>ROUND(E236*U236,2)</f>
        <v>0</v>
      </c>
      <c r="W236" s="160"/>
      <c r="X236" s="160" t="s">
        <v>323</v>
      </c>
      <c r="Y236" s="151"/>
      <c r="Z236" s="151"/>
      <c r="AA236" s="151"/>
      <c r="AB236" s="151"/>
      <c r="AC236" s="151"/>
      <c r="AD236" s="151"/>
      <c r="AE236" s="151"/>
      <c r="AF236" s="151"/>
      <c r="AG236" s="151" t="s">
        <v>324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5">
      <c r="A237" s="158"/>
      <c r="B237" s="159"/>
      <c r="C237" s="195" t="s">
        <v>427</v>
      </c>
      <c r="D237" s="182"/>
      <c r="E237" s="183">
        <v>4.0599999999999996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51"/>
      <c r="Z237" s="151"/>
      <c r="AA237" s="151"/>
      <c r="AB237" s="151"/>
      <c r="AC237" s="151"/>
      <c r="AD237" s="151"/>
      <c r="AE237" s="151"/>
      <c r="AF237" s="151"/>
      <c r="AG237" s="151" t="s">
        <v>179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ht="20.399999999999999" outlineLevel="1" x14ac:dyDescent="0.25">
      <c r="A238" s="168">
        <v>53</v>
      </c>
      <c r="B238" s="169" t="s">
        <v>428</v>
      </c>
      <c r="C238" s="178" t="s">
        <v>429</v>
      </c>
      <c r="D238" s="170" t="s">
        <v>359</v>
      </c>
      <c r="E238" s="171">
        <v>4.0599999999999996</v>
      </c>
      <c r="F238" s="172"/>
      <c r="G238" s="173">
        <f>ROUND(E238*F238,2)</f>
        <v>0</v>
      </c>
      <c r="H238" s="172"/>
      <c r="I238" s="173">
        <f>ROUND(E238*H238,2)</f>
        <v>0</v>
      </c>
      <c r="J238" s="172"/>
      <c r="K238" s="173">
        <f>ROUND(E238*J238,2)</f>
        <v>0</v>
      </c>
      <c r="L238" s="173">
        <v>21</v>
      </c>
      <c r="M238" s="173">
        <f>G238*(1+L238/100)</f>
        <v>0</v>
      </c>
      <c r="N238" s="173">
        <v>3.8700000000000002E-3</v>
      </c>
      <c r="O238" s="173">
        <f>ROUND(E238*N238,2)</f>
        <v>0.02</v>
      </c>
      <c r="P238" s="173">
        <v>0</v>
      </c>
      <c r="Q238" s="173">
        <f>ROUND(E238*P238,2)</f>
        <v>0</v>
      </c>
      <c r="R238" s="173" t="s">
        <v>322</v>
      </c>
      <c r="S238" s="173" t="s">
        <v>173</v>
      </c>
      <c r="T238" s="174" t="s">
        <v>173</v>
      </c>
      <c r="U238" s="160">
        <v>0</v>
      </c>
      <c r="V238" s="160">
        <f>ROUND(E238*U238,2)</f>
        <v>0</v>
      </c>
      <c r="W238" s="160"/>
      <c r="X238" s="160" t="s">
        <v>323</v>
      </c>
      <c r="Y238" s="151"/>
      <c r="Z238" s="151"/>
      <c r="AA238" s="151"/>
      <c r="AB238" s="151"/>
      <c r="AC238" s="151"/>
      <c r="AD238" s="151"/>
      <c r="AE238" s="151"/>
      <c r="AF238" s="151"/>
      <c r="AG238" s="151" t="s">
        <v>324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5">
      <c r="A239" s="158"/>
      <c r="B239" s="159"/>
      <c r="C239" s="195" t="s">
        <v>427</v>
      </c>
      <c r="D239" s="182"/>
      <c r="E239" s="183">
        <v>4.0599999999999996</v>
      </c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51"/>
      <c r="Z239" s="151"/>
      <c r="AA239" s="151"/>
      <c r="AB239" s="151"/>
      <c r="AC239" s="151"/>
      <c r="AD239" s="151"/>
      <c r="AE239" s="151"/>
      <c r="AF239" s="151"/>
      <c r="AG239" s="151" t="s">
        <v>179</v>
      </c>
      <c r="AH239" s="151">
        <v>0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ht="20.399999999999999" outlineLevel="1" x14ac:dyDescent="0.25">
      <c r="A240" s="168">
        <v>54</v>
      </c>
      <c r="B240" s="169" t="s">
        <v>430</v>
      </c>
      <c r="C240" s="178" t="s">
        <v>431</v>
      </c>
      <c r="D240" s="170" t="s">
        <v>359</v>
      </c>
      <c r="E240" s="171">
        <v>7.1050000000000004</v>
      </c>
      <c r="F240" s="172"/>
      <c r="G240" s="173">
        <f>ROUND(E240*F240,2)</f>
        <v>0</v>
      </c>
      <c r="H240" s="172"/>
      <c r="I240" s="173">
        <f>ROUND(E240*H240,2)</f>
        <v>0</v>
      </c>
      <c r="J240" s="172"/>
      <c r="K240" s="173">
        <f>ROUND(E240*J240,2)</f>
        <v>0</v>
      </c>
      <c r="L240" s="173">
        <v>21</v>
      </c>
      <c r="M240" s="173">
        <f>G240*(1+L240/100)</f>
        <v>0</v>
      </c>
      <c r="N240" s="173">
        <v>2.2599999999999999E-3</v>
      </c>
      <c r="O240" s="173">
        <f>ROUND(E240*N240,2)</f>
        <v>0.02</v>
      </c>
      <c r="P240" s="173">
        <v>0</v>
      </c>
      <c r="Q240" s="173">
        <f>ROUND(E240*P240,2)</f>
        <v>0</v>
      </c>
      <c r="R240" s="173" t="s">
        <v>322</v>
      </c>
      <c r="S240" s="173" t="s">
        <v>173</v>
      </c>
      <c r="T240" s="174" t="s">
        <v>173</v>
      </c>
      <c r="U240" s="160">
        <v>0</v>
      </c>
      <c r="V240" s="160">
        <f>ROUND(E240*U240,2)</f>
        <v>0</v>
      </c>
      <c r="W240" s="160"/>
      <c r="X240" s="160" t="s">
        <v>323</v>
      </c>
      <c r="Y240" s="151"/>
      <c r="Z240" s="151"/>
      <c r="AA240" s="151"/>
      <c r="AB240" s="151"/>
      <c r="AC240" s="151"/>
      <c r="AD240" s="151"/>
      <c r="AE240" s="151"/>
      <c r="AF240" s="151"/>
      <c r="AG240" s="151" t="s">
        <v>324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5">
      <c r="A241" s="158"/>
      <c r="B241" s="159"/>
      <c r="C241" s="195" t="s">
        <v>432</v>
      </c>
      <c r="D241" s="182"/>
      <c r="E241" s="183">
        <v>7.1050000000000004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51"/>
      <c r="Z241" s="151"/>
      <c r="AA241" s="151"/>
      <c r="AB241" s="151"/>
      <c r="AC241" s="151"/>
      <c r="AD241" s="151"/>
      <c r="AE241" s="151"/>
      <c r="AF241" s="151"/>
      <c r="AG241" s="151" t="s">
        <v>179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ht="20.399999999999999" outlineLevel="1" x14ac:dyDescent="0.25">
      <c r="A242" s="168">
        <v>55</v>
      </c>
      <c r="B242" s="169" t="s">
        <v>433</v>
      </c>
      <c r="C242" s="178" t="s">
        <v>434</v>
      </c>
      <c r="D242" s="170" t="s">
        <v>359</v>
      </c>
      <c r="E242" s="171">
        <v>1.01</v>
      </c>
      <c r="F242" s="172"/>
      <c r="G242" s="173">
        <f>ROUND(E242*F242,2)</f>
        <v>0</v>
      </c>
      <c r="H242" s="172"/>
      <c r="I242" s="173">
        <f>ROUND(E242*H242,2)</f>
        <v>0</v>
      </c>
      <c r="J242" s="172"/>
      <c r="K242" s="173">
        <f>ROUND(E242*J242,2)</f>
        <v>0</v>
      </c>
      <c r="L242" s="173">
        <v>21</v>
      </c>
      <c r="M242" s="173">
        <f>G242*(1+L242/100)</f>
        <v>0</v>
      </c>
      <c r="N242" s="173">
        <v>1.2999999999999999E-2</v>
      </c>
      <c r="O242" s="173">
        <f>ROUND(E242*N242,2)</f>
        <v>0.01</v>
      </c>
      <c r="P242" s="173">
        <v>0</v>
      </c>
      <c r="Q242" s="173">
        <f>ROUND(E242*P242,2)</f>
        <v>0</v>
      </c>
      <c r="R242" s="173" t="s">
        <v>322</v>
      </c>
      <c r="S242" s="173" t="s">
        <v>173</v>
      </c>
      <c r="T242" s="174" t="s">
        <v>173</v>
      </c>
      <c r="U242" s="160">
        <v>0</v>
      </c>
      <c r="V242" s="160">
        <f>ROUND(E242*U242,2)</f>
        <v>0</v>
      </c>
      <c r="W242" s="160"/>
      <c r="X242" s="160" t="s">
        <v>323</v>
      </c>
      <c r="Y242" s="151"/>
      <c r="Z242" s="151"/>
      <c r="AA242" s="151"/>
      <c r="AB242" s="151"/>
      <c r="AC242" s="151"/>
      <c r="AD242" s="151"/>
      <c r="AE242" s="151"/>
      <c r="AF242" s="151"/>
      <c r="AG242" s="151" t="s">
        <v>324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5">
      <c r="A243" s="158"/>
      <c r="B243" s="159"/>
      <c r="C243" s="195" t="s">
        <v>435</v>
      </c>
      <c r="D243" s="182"/>
      <c r="E243" s="183">
        <v>1.01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51"/>
      <c r="Z243" s="151"/>
      <c r="AA243" s="151"/>
      <c r="AB243" s="151"/>
      <c r="AC243" s="151"/>
      <c r="AD243" s="151"/>
      <c r="AE243" s="151"/>
      <c r="AF243" s="151"/>
      <c r="AG243" s="151" t="s">
        <v>179</v>
      </c>
      <c r="AH243" s="151">
        <v>0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ht="20.399999999999999" outlineLevel="1" x14ac:dyDescent="0.25">
      <c r="A244" s="168">
        <v>56</v>
      </c>
      <c r="B244" s="169" t="s">
        <v>436</v>
      </c>
      <c r="C244" s="178" t="s">
        <v>437</v>
      </c>
      <c r="D244" s="170" t="s">
        <v>359</v>
      </c>
      <c r="E244" s="171">
        <v>1.01</v>
      </c>
      <c r="F244" s="172"/>
      <c r="G244" s="173">
        <f>ROUND(E244*F244,2)</f>
        <v>0</v>
      </c>
      <c r="H244" s="172"/>
      <c r="I244" s="173">
        <f>ROUND(E244*H244,2)</f>
        <v>0</v>
      </c>
      <c r="J244" s="172"/>
      <c r="K244" s="173">
        <f>ROUND(E244*J244,2)</f>
        <v>0</v>
      </c>
      <c r="L244" s="173">
        <v>21</v>
      </c>
      <c r="M244" s="173">
        <f>G244*(1+L244/100)</f>
        <v>0</v>
      </c>
      <c r="N244" s="173">
        <v>0.03</v>
      </c>
      <c r="O244" s="173">
        <f>ROUND(E244*N244,2)</f>
        <v>0.03</v>
      </c>
      <c r="P244" s="173">
        <v>0</v>
      </c>
      <c r="Q244" s="173">
        <f>ROUND(E244*P244,2)</f>
        <v>0</v>
      </c>
      <c r="R244" s="173" t="s">
        <v>322</v>
      </c>
      <c r="S244" s="173" t="s">
        <v>173</v>
      </c>
      <c r="T244" s="174" t="s">
        <v>173</v>
      </c>
      <c r="U244" s="160">
        <v>0</v>
      </c>
      <c r="V244" s="160">
        <f>ROUND(E244*U244,2)</f>
        <v>0</v>
      </c>
      <c r="W244" s="160"/>
      <c r="X244" s="160" t="s">
        <v>323</v>
      </c>
      <c r="Y244" s="151"/>
      <c r="Z244" s="151"/>
      <c r="AA244" s="151"/>
      <c r="AB244" s="151"/>
      <c r="AC244" s="151"/>
      <c r="AD244" s="151"/>
      <c r="AE244" s="151"/>
      <c r="AF244" s="151"/>
      <c r="AG244" s="151" t="s">
        <v>324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5">
      <c r="A245" s="158"/>
      <c r="B245" s="159"/>
      <c r="C245" s="195" t="s">
        <v>435</v>
      </c>
      <c r="D245" s="182"/>
      <c r="E245" s="183">
        <v>1.01</v>
      </c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51"/>
      <c r="Z245" s="151"/>
      <c r="AA245" s="151"/>
      <c r="AB245" s="151"/>
      <c r="AC245" s="151"/>
      <c r="AD245" s="151"/>
      <c r="AE245" s="151"/>
      <c r="AF245" s="151"/>
      <c r="AG245" s="151" t="s">
        <v>179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ht="20.399999999999999" outlineLevel="1" x14ac:dyDescent="0.25">
      <c r="A246" s="168">
        <v>57</v>
      </c>
      <c r="B246" s="169" t="s">
        <v>438</v>
      </c>
      <c r="C246" s="178" t="s">
        <v>439</v>
      </c>
      <c r="D246" s="170" t="s">
        <v>197</v>
      </c>
      <c r="E246" s="171">
        <v>431.75054999999998</v>
      </c>
      <c r="F246" s="172"/>
      <c r="G246" s="173">
        <f>ROUND(E246*F246,2)</f>
        <v>0</v>
      </c>
      <c r="H246" s="172"/>
      <c r="I246" s="173">
        <f>ROUND(E246*H246,2)</f>
        <v>0</v>
      </c>
      <c r="J246" s="172"/>
      <c r="K246" s="173">
        <f>ROUND(E246*J246,2)</f>
        <v>0</v>
      </c>
      <c r="L246" s="173">
        <v>21</v>
      </c>
      <c r="M246" s="173">
        <f>G246*(1+L246/100)</f>
        <v>0</v>
      </c>
      <c r="N246" s="173">
        <v>6.6899999999999998E-3</v>
      </c>
      <c r="O246" s="173">
        <f>ROUND(E246*N246,2)</f>
        <v>2.89</v>
      </c>
      <c r="P246" s="173">
        <v>0</v>
      </c>
      <c r="Q246" s="173">
        <f>ROUND(E246*P246,2)</f>
        <v>0</v>
      </c>
      <c r="R246" s="173" t="s">
        <v>322</v>
      </c>
      <c r="S246" s="173" t="s">
        <v>173</v>
      </c>
      <c r="T246" s="174" t="s">
        <v>173</v>
      </c>
      <c r="U246" s="160">
        <v>0</v>
      </c>
      <c r="V246" s="160">
        <f>ROUND(E246*U246,2)</f>
        <v>0</v>
      </c>
      <c r="W246" s="160"/>
      <c r="X246" s="160" t="s">
        <v>323</v>
      </c>
      <c r="Y246" s="151"/>
      <c r="Z246" s="151"/>
      <c r="AA246" s="151"/>
      <c r="AB246" s="151"/>
      <c r="AC246" s="151"/>
      <c r="AD246" s="151"/>
      <c r="AE246" s="151"/>
      <c r="AF246" s="151"/>
      <c r="AG246" s="151" t="s">
        <v>324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 x14ac:dyDescent="0.25">
      <c r="A247" s="158"/>
      <c r="B247" s="159"/>
      <c r="C247" s="195" t="s">
        <v>440</v>
      </c>
      <c r="D247" s="182"/>
      <c r="E247" s="183">
        <v>431.75054999999998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51"/>
      <c r="Z247" s="151"/>
      <c r="AA247" s="151"/>
      <c r="AB247" s="151"/>
      <c r="AC247" s="151"/>
      <c r="AD247" s="151"/>
      <c r="AE247" s="151"/>
      <c r="AF247" s="151"/>
      <c r="AG247" s="151" t="s">
        <v>179</v>
      </c>
      <c r="AH247" s="151">
        <v>5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5">
      <c r="A248" s="168">
        <v>58</v>
      </c>
      <c r="B248" s="169" t="s">
        <v>441</v>
      </c>
      <c r="C248" s="178" t="s">
        <v>442</v>
      </c>
      <c r="D248" s="170" t="s">
        <v>359</v>
      </c>
      <c r="E248" s="171">
        <v>4.0599999999999996</v>
      </c>
      <c r="F248" s="172"/>
      <c r="G248" s="173">
        <f>ROUND(E248*F248,2)</f>
        <v>0</v>
      </c>
      <c r="H248" s="172"/>
      <c r="I248" s="173">
        <f>ROUND(E248*H248,2)</f>
        <v>0</v>
      </c>
      <c r="J248" s="172"/>
      <c r="K248" s="173">
        <f>ROUND(E248*J248,2)</f>
        <v>0</v>
      </c>
      <c r="L248" s="173">
        <v>21</v>
      </c>
      <c r="M248" s="173">
        <f>G248*(1+L248/100)</f>
        <v>0</v>
      </c>
      <c r="N248" s="173">
        <v>5.9999999999999995E-4</v>
      </c>
      <c r="O248" s="173">
        <f>ROUND(E248*N248,2)</f>
        <v>0</v>
      </c>
      <c r="P248" s="173">
        <v>0</v>
      </c>
      <c r="Q248" s="173">
        <f>ROUND(E248*P248,2)</f>
        <v>0</v>
      </c>
      <c r="R248" s="173" t="s">
        <v>322</v>
      </c>
      <c r="S248" s="173" t="s">
        <v>173</v>
      </c>
      <c r="T248" s="174" t="s">
        <v>173</v>
      </c>
      <c r="U248" s="160">
        <v>0</v>
      </c>
      <c r="V248" s="160">
        <f>ROUND(E248*U248,2)</f>
        <v>0</v>
      </c>
      <c r="W248" s="160"/>
      <c r="X248" s="160" t="s">
        <v>323</v>
      </c>
      <c r="Y248" s="151"/>
      <c r="Z248" s="151"/>
      <c r="AA248" s="151"/>
      <c r="AB248" s="151"/>
      <c r="AC248" s="151"/>
      <c r="AD248" s="151"/>
      <c r="AE248" s="151"/>
      <c r="AF248" s="151"/>
      <c r="AG248" s="151" t="s">
        <v>324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5">
      <c r="A249" s="158"/>
      <c r="B249" s="159"/>
      <c r="C249" s="195" t="s">
        <v>427</v>
      </c>
      <c r="D249" s="182"/>
      <c r="E249" s="183">
        <v>4.0599999999999996</v>
      </c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51"/>
      <c r="Z249" s="151"/>
      <c r="AA249" s="151"/>
      <c r="AB249" s="151"/>
      <c r="AC249" s="151"/>
      <c r="AD249" s="151"/>
      <c r="AE249" s="151"/>
      <c r="AF249" s="151"/>
      <c r="AG249" s="151" t="s">
        <v>179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5">
      <c r="A250" s="168">
        <v>59</v>
      </c>
      <c r="B250" s="169" t="s">
        <v>443</v>
      </c>
      <c r="C250" s="178" t="s">
        <v>444</v>
      </c>
      <c r="D250" s="170" t="s">
        <v>359</v>
      </c>
      <c r="E250" s="171">
        <v>4.0599999999999996</v>
      </c>
      <c r="F250" s="172"/>
      <c r="G250" s="173">
        <f>ROUND(E250*F250,2)</f>
        <v>0</v>
      </c>
      <c r="H250" s="172"/>
      <c r="I250" s="173">
        <f>ROUND(E250*H250,2)</f>
        <v>0</v>
      </c>
      <c r="J250" s="172"/>
      <c r="K250" s="173">
        <f>ROUND(E250*J250,2)</f>
        <v>0</v>
      </c>
      <c r="L250" s="173">
        <v>21</v>
      </c>
      <c r="M250" s="173">
        <f>G250*(1+L250/100)</f>
        <v>0</v>
      </c>
      <c r="N250" s="173">
        <v>9.6000000000000002E-4</v>
      </c>
      <c r="O250" s="173">
        <f>ROUND(E250*N250,2)</f>
        <v>0</v>
      </c>
      <c r="P250" s="173">
        <v>0</v>
      </c>
      <c r="Q250" s="173">
        <f>ROUND(E250*P250,2)</f>
        <v>0</v>
      </c>
      <c r="R250" s="173" t="s">
        <v>322</v>
      </c>
      <c r="S250" s="173" t="s">
        <v>173</v>
      </c>
      <c r="T250" s="174" t="s">
        <v>173</v>
      </c>
      <c r="U250" s="160">
        <v>0</v>
      </c>
      <c r="V250" s="160">
        <f>ROUND(E250*U250,2)</f>
        <v>0</v>
      </c>
      <c r="W250" s="160"/>
      <c r="X250" s="160" t="s">
        <v>323</v>
      </c>
      <c r="Y250" s="151"/>
      <c r="Z250" s="151"/>
      <c r="AA250" s="151"/>
      <c r="AB250" s="151"/>
      <c r="AC250" s="151"/>
      <c r="AD250" s="151"/>
      <c r="AE250" s="151"/>
      <c r="AF250" s="151"/>
      <c r="AG250" s="151" t="s">
        <v>324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5">
      <c r="A251" s="158"/>
      <c r="B251" s="159"/>
      <c r="C251" s="195" t="s">
        <v>427</v>
      </c>
      <c r="D251" s="182"/>
      <c r="E251" s="183">
        <v>4.0599999999999996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51"/>
      <c r="Z251" s="151"/>
      <c r="AA251" s="151"/>
      <c r="AB251" s="151"/>
      <c r="AC251" s="151"/>
      <c r="AD251" s="151"/>
      <c r="AE251" s="151"/>
      <c r="AF251" s="151"/>
      <c r="AG251" s="151" t="s">
        <v>179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ht="40.799999999999997" outlineLevel="1" x14ac:dyDescent="0.25">
      <c r="A252" s="168">
        <v>60</v>
      </c>
      <c r="B252" s="169" t="s">
        <v>445</v>
      </c>
      <c r="C252" s="178" t="s">
        <v>446</v>
      </c>
      <c r="D252" s="170" t="s">
        <v>359</v>
      </c>
      <c r="E252" s="171">
        <v>1.01</v>
      </c>
      <c r="F252" s="172"/>
      <c r="G252" s="173">
        <f>ROUND(E252*F252,2)</f>
        <v>0</v>
      </c>
      <c r="H252" s="172"/>
      <c r="I252" s="173">
        <f>ROUND(E252*H252,2)</f>
        <v>0</v>
      </c>
      <c r="J252" s="172"/>
      <c r="K252" s="173">
        <f>ROUND(E252*J252,2)</f>
        <v>0</v>
      </c>
      <c r="L252" s="173">
        <v>21</v>
      </c>
      <c r="M252" s="173">
        <f>G252*(1+L252/100)</f>
        <v>0</v>
      </c>
      <c r="N252" s="173">
        <v>2.4E-2</v>
      </c>
      <c r="O252" s="173">
        <f>ROUND(E252*N252,2)</f>
        <v>0.02</v>
      </c>
      <c r="P252" s="173">
        <v>0</v>
      </c>
      <c r="Q252" s="173">
        <f>ROUND(E252*P252,2)</f>
        <v>0</v>
      </c>
      <c r="R252" s="173" t="s">
        <v>322</v>
      </c>
      <c r="S252" s="173" t="s">
        <v>173</v>
      </c>
      <c r="T252" s="174" t="s">
        <v>173</v>
      </c>
      <c r="U252" s="160">
        <v>0</v>
      </c>
      <c r="V252" s="160">
        <f>ROUND(E252*U252,2)</f>
        <v>0</v>
      </c>
      <c r="W252" s="160"/>
      <c r="X252" s="160" t="s">
        <v>323</v>
      </c>
      <c r="Y252" s="151"/>
      <c r="Z252" s="151"/>
      <c r="AA252" s="151"/>
      <c r="AB252" s="151"/>
      <c r="AC252" s="151"/>
      <c r="AD252" s="151"/>
      <c r="AE252" s="151"/>
      <c r="AF252" s="151"/>
      <c r="AG252" s="151" t="s">
        <v>324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5">
      <c r="A253" s="158"/>
      <c r="B253" s="159"/>
      <c r="C253" s="195" t="s">
        <v>447</v>
      </c>
      <c r="D253" s="182"/>
      <c r="E253" s="183">
        <v>1.01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51"/>
      <c r="Z253" s="151"/>
      <c r="AA253" s="151"/>
      <c r="AB253" s="151"/>
      <c r="AC253" s="151"/>
      <c r="AD253" s="151"/>
      <c r="AE253" s="151"/>
      <c r="AF253" s="151"/>
      <c r="AG253" s="151" t="s">
        <v>179</v>
      </c>
      <c r="AH253" s="151">
        <v>5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ht="30.6" outlineLevel="1" x14ac:dyDescent="0.25">
      <c r="A254" s="168">
        <v>61</v>
      </c>
      <c r="B254" s="169" t="s">
        <v>448</v>
      </c>
      <c r="C254" s="178" t="s">
        <v>449</v>
      </c>
      <c r="D254" s="170" t="s">
        <v>359</v>
      </c>
      <c r="E254" s="171">
        <v>1.01</v>
      </c>
      <c r="F254" s="172"/>
      <c r="G254" s="173">
        <f>ROUND(E254*F254,2)</f>
        <v>0</v>
      </c>
      <c r="H254" s="172"/>
      <c r="I254" s="173">
        <f>ROUND(E254*H254,2)</f>
        <v>0</v>
      </c>
      <c r="J254" s="172"/>
      <c r="K254" s="173">
        <f>ROUND(E254*J254,2)</f>
        <v>0</v>
      </c>
      <c r="L254" s="173">
        <v>21</v>
      </c>
      <c r="M254" s="173">
        <f>G254*(1+L254/100)</f>
        <v>0</v>
      </c>
      <c r="N254" s="173">
        <v>4.8000000000000001E-2</v>
      </c>
      <c r="O254" s="173">
        <f>ROUND(E254*N254,2)</f>
        <v>0.05</v>
      </c>
      <c r="P254" s="173">
        <v>0</v>
      </c>
      <c r="Q254" s="173">
        <f>ROUND(E254*P254,2)</f>
        <v>0</v>
      </c>
      <c r="R254" s="173" t="s">
        <v>322</v>
      </c>
      <c r="S254" s="173" t="s">
        <v>173</v>
      </c>
      <c r="T254" s="174" t="s">
        <v>173</v>
      </c>
      <c r="U254" s="160">
        <v>0</v>
      </c>
      <c r="V254" s="160">
        <f>ROUND(E254*U254,2)</f>
        <v>0</v>
      </c>
      <c r="W254" s="160"/>
      <c r="X254" s="160" t="s">
        <v>323</v>
      </c>
      <c r="Y254" s="151"/>
      <c r="Z254" s="151"/>
      <c r="AA254" s="151"/>
      <c r="AB254" s="151"/>
      <c r="AC254" s="151"/>
      <c r="AD254" s="151"/>
      <c r="AE254" s="151"/>
      <c r="AF254" s="151"/>
      <c r="AG254" s="151" t="s">
        <v>324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 x14ac:dyDescent="0.25">
      <c r="A255" s="158"/>
      <c r="B255" s="159"/>
      <c r="C255" s="195" t="s">
        <v>450</v>
      </c>
      <c r="D255" s="182"/>
      <c r="E255" s="183">
        <v>1.01</v>
      </c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51"/>
      <c r="Z255" s="151"/>
      <c r="AA255" s="151"/>
      <c r="AB255" s="151"/>
      <c r="AC255" s="151"/>
      <c r="AD255" s="151"/>
      <c r="AE255" s="151"/>
      <c r="AF255" s="151"/>
      <c r="AG255" s="151" t="s">
        <v>179</v>
      </c>
      <c r="AH255" s="151">
        <v>5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ht="30.6" outlineLevel="1" x14ac:dyDescent="0.25">
      <c r="A256" s="168">
        <v>62</v>
      </c>
      <c r="B256" s="169" t="s">
        <v>451</v>
      </c>
      <c r="C256" s="178" t="s">
        <v>452</v>
      </c>
      <c r="D256" s="170" t="s">
        <v>359</v>
      </c>
      <c r="E256" s="171">
        <v>1.01</v>
      </c>
      <c r="F256" s="172"/>
      <c r="G256" s="173">
        <f>ROUND(E256*F256,2)</f>
        <v>0</v>
      </c>
      <c r="H256" s="172"/>
      <c r="I256" s="173">
        <f>ROUND(E256*H256,2)</f>
        <v>0</v>
      </c>
      <c r="J256" s="172"/>
      <c r="K256" s="173">
        <f>ROUND(E256*J256,2)</f>
        <v>0</v>
      </c>
      <c r="L256" s="173">
        <v>21</v>
      </c>
      <c r="M256" s="173">
        <f>G256*(1+L256/100)</f>
        <v>0</v>
      </c>
      <c r="N256" s="173">
        <v>6.0000000000000001E-3</v>
      </c>
      <c r="O256" s="173">
        <f>ROUND(E256*N256,2)</f>
        <v>0.01</v>
      </c>
      <c r="P256" s="173">
        <v>0</v>
      </c>
      <c r="Q256" s="173">
        <f>ROUND(E256*P256,2)</f>
        <v>0</v>
      </c>
      <c r="R256" s="173" t="s">
        <v>322</v>
      </c>
      <c r="S256" s="173" t="s">
        <v>173</v>
      </c>
      <c r="T256" s="174" t="s">
        <v>173</v>
      </c>
      <c r="U256" s="160">
        <v>0</v>
      </c>
      <c r="V256" s="160">
        <f>ROUND(E256*U256,2)</f>
        <v>0</v>
      </c>
      <c r="W256" s="160"/>
      <c r="X256" s="160" t="s">
        <v>323</v>
      </c>
      <c r="Y256" s="151"/>
      <c r="Z256" s="151"/>
      <c r="AA256" s="151"/>
      <c r="AB256" s="151"/>
      <c r="AC256" s="151"/>
      <c r="AD256" s="151"/>
      <c r="AE256" s="151"/>
      <c r="AF256" s="151"/>
      <c r="AG256" s="151" t="s">
        <v>324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5">
      <c r="A257" s="158"/>
      <c r="B257" s="159"/>
      <c r="C257" s="195" t="s">
        <v>447</v>
      </c>
      <c r="D257" s="182"/>
      <c r="E257" s="183">
        <v>1.01</v>
      </c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51"/>
      <c r="Z257" s="151"/>
      <c r="AA257" s="151"/>
      <c r="AB257" s="151"/>
      <c r="AC257" s="151"/>
      <c r="AD257" s="151"/>
      <c r="AE257" s="151"/>
      <c r="AF257" s="151"/>
      <c r="AG257" s="151" t="s">
        <v>179</v>
      </c>
      <c r="AH257" s="151">
        <v>5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ht="20.399999999999999" outlineLevel="1" x14ac:dyDescent="0.25">
      <c r="A258" s="168">
        <v>63</v>
      </c>
      <c r="B258" s="169" t="s">
        <v>453</v>
      </c>
      <c r="C258" s="178" t="s">
        <v>454</v>
      </c>
      <c r="D258" s="170" t="s">
        <v>359</v>
      </c>
      <c r="E258" s="171">
        <v>1</v>
      </c>
      <c r="F258" s="172"/>
      <c r="G258" s="173">
        <f>ROUND(E258*F258,2)</f>
        <v>0</v>
      </c>
      <c r="H258" s="172"/>
      <c r="I258" s="173">
        <f>ROUND(E258*H258,2)</f>
        <v>0</v>
      </c>
      <c r="J258" s="172"/>
      <c r="K258" s="173">
        <f>ROUND(E258*J258,2)</f>
        <v>0</v>
      </c>
      <c r="L258" s="173">
        <v>21</v>
      </c>
      <c r="M258" s="173">
        <f>G258*(1+L258/100)</f>
        <v>0</v>
      </c>
      <c r="N258" s="173">
        <v>1.6E-2</v>
      </c>
      <c r="O258" s="173">
        <f>ROUND(E258*N258,2)</f>
        <v>0.02</v>
      </c>
      <c r="P258" s="173">
        <v>0</v>
      </c>
      <c r="Q258" s="173">
        <f>ROUND(E258*P258,2)</f>
        <v>0</v>
      </c>
      <c r="R258" s="173" t="s">
        <v>322</v>
      </c>
      <c r="S258" s="173" t="s">
        <v>455</v>
      </c>
      <c r="T258" s="174" t="s">
        <v>456</v>
      </c>
      <c r="U258" s="160">
        <v>0</v>
      </c>
      <c r="V258" s="160">
        <f>ROUND(E258*U258,2)</f>
        <v>0</v>
      </c>
      <c r="W258" s="160"/>
      <c r="X258" s="160" t="s">
        <v>323</v>
      </c>
      <c r="Y258" s="151"/>
      <c r="Z258" s="151"/>
      <c r="AA258" s="151"/>
      <c r="AB258" s="151"/>
      <c r="AC258" s="151"/>
      <c r="AD258" s="151"/>
      <c r="AE258" s="151"/>
      <c r="AF258" s="151"/>
      <c r="AG258" s="151" t="s">
        <v>324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5">
      <c r="A259" s="158"/>
      <c r="B259" s="159"/>
      <c r="C259" s="195" t="s">
        <v>457</v>
      </c>
      <c r="D259" s="182"/>
      <c r="E259" s="183">
        <v>1</v>
      </c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51"/>
      <c r="Z259" s="151"/>
      <c r="AA259" s="151"/>
      <c r="AB259" s="151"/>
      <c r="AC259" s="151"/>
      <c r="AD259" s="151"/>
      <c r="AE259" s="151"/>
      <c r="AF259" s="151"/>
      <c r="AG259" s="151" t="s">
        <v>179</v>
      </c>
      <c r="AH259" s="151">
        <v>5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ht="20.399999999999999" outlineLevel="1" x14ac:dyDescent="0.25">
      <c r="A260" s="168">
        <v>64</v>
      </c>
      <c r="B260" s="169" t="s">
        <v>458</v>
      </c>
      <c r="C260" s="178" t="s">
        <v>459</v>
      </c>
      <c r="D260" s="170" t="s">
        <v>359</v>
      </c>
      <c r="E260" s="171">
        <v>1</v>
      </c>
      <c r="F260" s="172"/>
      <c r="G260" s="173">
        <f>ROUND(E260*F260,2)</f>
        <v>0</v>
      </c>
      <c r="H260" s="172"/>
      <c r="I260" s="173">
        <f>ROUND(E260*H260,2)</f>
        <v>0</v>
      </c>
      <c r="J260" s="172"/>
      <c r="K260" s="173">
        <f>ROUND(E260*J260,2)</f>
        <v>0</v>
      </c>
      <c r="L260" s="173">
        <v>21</v>
      </c>
      <c r="M260" s="173">
        <f>G260*(1+L260/100)</f>
        <v>0</v>
      </c>
      <c r="N260" s="173">
        <v>1.4E-2</v>
      </c>
      <c r="O260" s="173">
        <f>ROUND(E260*N260,2)</f>
        <v>0.01</v>
      </c>
      <c r="P260" s="173">
        <v>0</v>
      </c>
      <c r="Q260" s="173">
        <f>ROUND(E260*P260,2)</f>
        <v>0</v>
      </c>
      <c r="R260" s="173" t="s">
        <v>322</v>
      </c>
      <c r="S260" s="173" t="s">
        <v>173</v>
      </c>
      <c r="T260" s="174" t="s">
        <v>173</v>
      </c>
      <c r="U260" s="160">
        <v>0</v>
      </c>
      <c r="V260" s="160">
        <f>ROUND(E260*U260,2)</f>
        <v>0</v>
      </c>
      <c r="W260" s="160"/>
      <c r="X260" s="160" t="s">
        <v>323</v>
      </c>
      <c r="Y260" s="151"/>
      <c r="Z260" s="151"/>
      <c r="AA260" s="151"/>
      <c r="AB260" s="151"/>
      <c r="AC260" s="151"/>
      <c r="AD260" s="151"/>
      <c r="AE260" s="151"/>
      <c r="AF260" s="151"/>
      <c r="AG260" s="151" t="s">
        <v>324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 x14ac:dyDescent="0.25">
      <c r="A261" s="158"/>
      <c r="B261" s="159"/>
      <c r="C261" s="195" t="s">
        <v>460</v>
      </c>
      <c r="D261" s="182"/>
      <c r="E261" s="183">
        <v>1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51"/>
      <c r="Z261" s="151"/>
      <c r="AA261" s="151"/>
      <c r="AB261" s="151"/>
      <c r="AC261" s="151"/>
      <c r="AD261" s="151"/>
      <c r="AE261" s="151"/>
      <c r="AF261" s="151"/>
      <c r="AG261" s="151" t="s">
        <v>179</v>
      </c>
      <c r="AH261" s="151">
        <v>5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1" x14ac:dyDescent="0.25">
      <c r="A262" s="168">
        <v>65</v>
      </c>
      <c r="B262" s="169" t="s">
        <v>461</v>
      </c>
      <c r="C262" s="178" t="s">
        <v>462</v>
      </c>
      <c r="D262" s="170" t="s">
        <v>359</v>
      </c>
      <c r="E262" s="171">
        <v>1.01</v>
      </c>
      <c r="F262" s="172"/>
      <c r="G262" s="173">
        <f>ROUND(E262*F262,2)</f>
        <v>0</v>
      </c>
      <c r="H262" s="172"/>
      <c r="I262" s="173">
        <f>ROUND(E262*H262,2)</f>
        <v>0</v>
      </c>
      <c r="J262" s="172"/>
      <c r="K262" s="173">
        <f>ROUND(E262*J262,2)</f>
        <v>0</v>
      </c>
      <c r="L262" s="173">
        <v>21</v>
      </c>
      <c r="M262" s="173">
        <f>G262*(1+L262/100)</f>
        <v>0</v>
      </c>
      <c r="N262" s="173">
        <v>6.6E-3</v>
      </c>
      <c r="O262" s="173">
        <f>ROUND(E262*N262,2)</f>
        <v>0.01</v>
      </c>
      <c r="P262" s="173">
        <v>0</v>
      </c>
      <c r="Q262" s="173">
        <f>ROUND(E262*P262,2)</f>
        <v>0</v>
      </c>
      <c r="R262" s="173"/>
      <c r="S262" s="173" t="s">
        <v>142</v>
      </c>
      <c r="T262" s="174" t="s">
        <v>173</v>
      </c>
      <c r="U262" s="160">
        <v>0</v>
      </c>
      <c r="V262" s="160">
        <f>ROUND(E262*U262,2)</f>
        <v>0</v>
      </c>
      <c r="W262" s="160"/>
      <c r="X262" s="160" t="s">
        <v>323</v>
      </c>
      <c r="Y262" s="151"/>
      <c r="Z262" s="151"/>
      <c r="AA262" s="151"/>
      <c r="AB262" s="151"/>
      <c r="AC262" s="151"/>
      <c r="AD262" s="151"/>
      <c r="AE262" s="151"/>
      <c r="AF262" s="151"/>
      <c r="AG262" s="151" t="s">
        <v>324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 x14ac:dyDescent="0.25">
      <c r="A263" s="158"/>
      <c r="B263" s="159"/>
      <c r="C263" s="195" t="s">
        <v>435</v>
      </c>
      <c r="D263" s="182"/>
      <c r="E263" s="183">
        <v>1.01</v>
      </c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51"/>
      <c r="Z263" s="151"/>
      <c r="AA263" s="151"/>
      <c r="AB263" s="151"/>
      <c r="AC263" s="151"/>
      <c r="AD263" s="151"/>
      <c r="AE263" s="151"/>
      <c r="AF263" s="151"/>
      <c r="AG263" s="151" t="s">
        <v>179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ht="20.399999999999999" outlineLevel="1" x14ac:dyDescent="0.25">
      <c r="A264" s="168">
        <v>66</v>
      </c>
      <c r="B264" s="169" t="s">
        <v>463</v>
      </c>
      <c r="C264" s="178" t="s">
        <v>464</v>
      </c>
      <c r="D264" s="170" t="s">
        <v>359</v>
      </c>
      <c r="E264" s="171">
        <v>2.02</v>
      </c>
      <c r="F264" s="172"/>
      <c r="G264" s="173">
        <f>ROUND(E264*F264,2)</f>
        <v>0</v>
      </c>
      <c r="H264" s="172"/>
      <c r="I264" s="173">
        <f>ROUND(E264*H264,2)</f>
        <v>0</v>
      </c>
      <c r="J264" s="172"/>
      <c r="K264" s="173">
        <f>ROUND(E264*J264,2)</f>
        <v>0</v>
      </c>
      <c r="L264" s="173">
        <v>21</v>
      </c>
      <c r="M264" s="173">
        <f>G264*(1+L264/100)</f>
        <v>0</v>
      </c>
      <c r="N264" s="173">
        <v>1.29E-2</v>
      </c>
      <c r="O264" s="173">
        <f>ROUND(E264*N264,2)</f>
        <v>0.03</v>
      </c>
      <c r="P264" s="173">
        <v>0</v>
      </c>
      <c r="Q264" s="173">
        <f>ROUND(E264*P264,2)</f>
        <v>0</v>
      </c>
      <c r="R264" s="173"/>
      <c r="S264" s="173" t="s">
        <v>142</v>
      </c>
      <c r="T264" s="174" t="s">
        <v>173</v>
      </c>
      <c r="U264" s="160">
        <v>0</v>
      </c>
      <c r="V264" s="160">
        <f>ROUND(E264*U264,2)</f>
        <v>0</v>
      </c>
      <c r="W264" s="160"/>
      <c r="X264" s="160" t="s">
        <v>323</v>
      </c>
      <c r="Y264" s="151"/>
      <c r="Z264" s="151"/>
      <c r="AA264" s="151"/>
      <c r="AB264" s="151"/>
      <c r="AC264" s="151"/>
      <c r="AD264" s="151"/>
      <c r="AE264" s="151"/>
      <c r="AF264" s="151"/>
      <c r="AG264" s="151" t="s">
        <v>324</v>
      </c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 x14ac:dyDescent="0.25">
      <c r="A265" s="158"/>
      <c r="B265" s="159"/>
      <c r="C265" s="195" t="s">
        <v>465</v>
      </c>
      <c r="D265" s="182"/>
      <c r="E265" s="183">
        <v>2.02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51"/>
      <c r="Z265" s="151"/>
      <c r="AA265" s="151"/>
      <c r="AB265" s="151"/>
      <c r="AC265" s="151"/>
      <c r="AD265" s="151"/>
      <c r="AE265" s="151"/>
      <c r="AF265" s="151"/>
      <c r="AG265" s="151" t="s">
        <v>179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1" x14ac:dyDescent="0.25">
      <c r="A266" s="168">
        <v>67</v>
      </c>
      <c r="B266" s="169" t="s">
        <v>466</v>
      </c>
      <c r="C266" s="178" t="s">
        <v>467</v>
      </c>
      <c r="D266" s="170" t="s">
        <v>359</v>
      </c>
      <c r="E266" s="171">
        <v>1.01</v>
      </c>
      <c r="F266" s="172"/>
      <c r="G266" s="173">
        <f>ROUND(E266*F266,2)</f>
        <v>0</v>
      </c>
      <c r="H266" s="172"/>
      <c r="I266" s="173">
        <f>ROUND(E266*H266,2)</f>
        <v>0</v>
      </c>
      <c r="J266" s="172"/>
      <c r="K266" s="173">
        <f>ROUND(E266*J266,2)</f>
        <v>0</v>
      </c>
      <c r="L266" s="173">
        <v>21</v>
      </c>
      <c r="M266" s="173">
        <f>G266*(1+L266/100)</f>
        <v>0</v>
      </c>
      <c r="N266" s="173">
        <v>1.4E-2</v>
      </c>
      <c r="O266" s="173">
        <f>ROUND(E266*N266,2)</f>
        <v>0.01</v>
      </c>
      <c r="P266" s="173">
        <v>0</v>
      </c>
      <c r="Q266" s="173">
        <f>ROUND(E266*P266,2)</f>
        <v>0</v>
      </c>
      <c r="R266" s="173" t="s">
        <v>322</v>
      </c>
      <c r="S266" s="173" t="s">
        <v>173</v>
      </c>
      <c r="T266" s="174" t="s">
        <v>173</v>
      </c>
      <c r="U266" s="160">
        <v>0</v>
      </c>
      <c r="V266" s="160">
        <f>ROUND(E266*U266,2)</f>
        <v>0</v>
      </c>
      <c r="W266" s="160"/>
      <c r="X266" s="160" t="s">
        <v>323</v>
      </c>
      <c r="Y266" s="151"/>
      <c r="Z266" s="151"/>
      <c r="AA266" s="151"/>
      <c r="AB266" s="151"/>
      <c r="AC266" s="151"/>
      <c r="AD266" s="151"/>
      <c r="AE266" s="151"/>
      <c r="AF266" s="151"/>
      <c r="AG266" s="151" t="s">
        <v>324</v>
      </c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5">
      <c r="A267" s="158"/>
      <c r="B267" s="159"/>
      <c r="C267" s="264" t="s">
        <v>468</v>
      </c>
      <c r="D267" s="265"/>
      <c r="E267" s="265"/>
      <c r="F267" s="265"/>
      <c r="G267" s="265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51"/>
      <c r="Z267" s="151"/>
      <c r="AA267" s="151"/>
      <c r="AB267" s="151"/>
      <c r="AC267" s="151"/>
      <c r="AD267" s="151"/>
      <c r="AE267" s="151"/>
      <c r="AF267" s="151"/>
      <c r="AG267" s="151" t="s">
        <v>147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 x14ac:dyDescent="0.25">
      <c r="A268" s="158"/>
      <c r="B268" s="159"/>
      <c r="C268" s="195" t="s">
        <v>435</v>
      </c>
      <c r="D268" s="182"/>
      <c r="E268" s="183">
        <v>1.01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51"/>
      <c r="Z268" s="151"/>
      <c r="AA268" s="151"/>
      <c r="AB268" s="151"/>
      <c r="AC268" s="151"/>
      <c r="AD268" s="151"/>
      <c r="AE268" s="151"/>
      <c r="AF268" s="151"/>
      <c r="AG268" s="151" t="s">
        <v>179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x14ac:dyDescent="0.25">
      <c r="A269" s="162" t="s">
        <v>137</v>
      </c>
      <c r="B269" s="163" t="s">
        <v>95</v>
      </c>
      <c r="C269" s="177" t="s">
        <v>96</v>
      </c>
      <c r="D269" s="164"/>
      <c r="E269" s="165"/>
      <c r="F269" s="166"/>
      <c r="G269" s="166">
        <f>SUMIF(AG270:AG298,"&lt;&gt;NOR",G270:G298)</f>
        <v>0</v>
      </c>
      <c r="H269" s="166"/>
      <c r="I269" s="166">
        <f>SUM(I270:I298)</f>
        <v>0</v>
      </c>
      <c r="J269" s="166"/>
      <c r="K269" s="166">
        <f>SUM(K270:K298)</f>
        <v>0</v>
      </c>
      <c r="L269" s="166"/>
      <c r="M269" s="166">
        <f>SUM(M270:M298)</f>
        <v>0</v>
      </c>
      <c r="N269" s="166"/>
      <c r="O269" s="166">
        <f>SUM(O270:O298)</f>
        <v>0.45</v>
      </c>
      <c r="P269" s="166"/>
      <c r="Q269" s="166">
        <f>SUM(Q270:Q298)</f>
        <v>6.18</v>
      </c>
      <c r="R269" s="166"/>
      <c r="S269" s="166"/>
      <c r="T269" s="167"/>
      <c r="U269" s="161"/>
      <c r="V269" s="161">
        <f>SUM(V270:V298)</f>
        <v>4.8199999999999994</v>
      </c>
      <c r="W269" s="161"/>
      <c r="X269" s="161"/>
      <c r="AG269" t="s">
        <v>138</v>
      </c>
    </row>
    <row r="270" spans="1:60" outlineLevel="1" x14ac:dyDescent="0.25">
      <c r="A270" s="168">
        <v>68</v>
      </c>
      <c r="B270" s="169" t="s">
        <v>469</v>
      </c>
      <c r="C270" s="178" t="s">
        <v>470</v>
      </c>
      <c r="D270" s="170" t="s">
        <v>471</v>
      </c>
      <c r="E270" s="171">
        <v>175</v>
      </c>
      <c r="F270" s="172"/>
      <c r="G270" s="173">
        <f>ROUND(E270*F270,2)</f>
        <v>0</v>
      </c>
      <c r="H270" s="172"/>
      <c r="I270" s="173">
        <f>ROUND(E270*H270,2)</f>
        <v>0</v>
      </c>
      <c r="J270" s="172"/>
      <c r="K270" s="173">
        <f>ROUND(E270*J270,2)</f>
        <v>0</v>
      </c>
      <c r="L270" s="173">
        <v>21</v>
      </c>
      <c r="M270" s="173">
        <f>G270*(1+L270/100)</f>
        <v>0</v>
      </c>
      <c r="N270" s="173">
        <v>0</v>
      </c>
      <c r="O270" s="173">
        <f>ROUND(E270*N270,2)</f>
        <v>0</v>
      </c>
      <c r="P270" s="173">
        <v>3.5000000000000003E-2</v>
      </c>
      <c r="Q270" s="173">
        <f>ROUND(E270*P270,2)</f>
        <v>6.13</v>
      </c>
      <c r="R270" s="173"/>
      <c r="S270" s="173" t="s">
        <v>142</v>
      </c>
      <c r="T270" s="174" t="s">
        <v>143</v>
      </c>
      <c r="U270" s="160">
        <v>0</v>
      </c>
      <c r="V270" s="160">
        <f>ROUND(E270*U270,2)</f>
        <v>0</v>
      </c>
      <c r="W270" s="160"/>
      <c r="X270" s="160" t="s">
        <v>174</v>
      </c>
      <c r="Y270" s="151"/>
      <c r="Z270" s="151"/>
      <c r="AA270" s="151"/>
      <c r="AB270" s="151"/>
      <c r="AC270" s="151"/>
      <c r="AD270" s="151"/>
      <c r="AE270" s="151"/>
      <c r="AF270" s="151"/>
      <c r="AG270" s="151" t="s">
        <v>175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5">
      <c r="A271" s="158"/>
      <c r="B271" s="159"/>
      <c r="C271" s="264" t="s">
        <v>472</v>
      </c>
      <c r="D271" s="265"/>
      <c r="E271" s="265"/>
      <c r="F271" s="265"/>
      <c r="G271" s="265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51"/>
      <c r="Z271" s="151"/>
      <c r="AA271" s="151"/>
      <c r="AB271" s="151"/>
      <c r="AC271" s="151"/>
      <c r="AD271" s="151"/>
      <c r="AE271" s="151"/>
      <c r="AF271" s="151"/>
      <c r="AG271" s="151" t="s">
        <v>147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1" x14ac:dyDescent="0.25">
      <c r="A272" s="158"/>
      <c r="B272" s="159"/>
      <c r="C272" s="195" t="s">
        <v>473</v>
      </c>
      <c r="D272" s="182"/>
      <c r="E272" s="183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51"/>
      <c r="Z272" s="151"/>
      <c r="AA272" s="151"/>
      <c r="AB272" s="151"/>
      <c r="AC272" s="151"/>
      <c r="AD272" s="151"/>
      <c r="AE272" s="151"/>
      <c r="AF272" s="151"/>
      <c r="AG272" s="151" t="s">
        <v>179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 x14ac:dyDescent="0.25">
      <c r="A273" s="158"/>
      <c r="B273" s="159"/>
      <c r="C273" s="195" t="s">
        <v>474</v>
      </c>
      <c r="D273" s="182"/>
      <c r="E273" s="183">
        <v>25</v>
      </c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51"/>
      <c r="Z273" s="151"/>
      <c r="AA273" s="151"/>
      <c r="AB273" s="151"/>
      <c r="AC273" s="151"/>
      <c r="AD273" s="151"/>
      <c r="AE273" s="151"/>
      <c r="AF273" s="151"/>
      <c r="AG273" s="151" t="s">
        <v>179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1" x14ac:dyDescent="0.25">
      <c r="A274" s="158"/>
      <c r="B274" s="159"/>
      <c r="C274" s="195" t="s">
        <v>475</v>
      </c>
      <c r="D274" s="182"/>
      <c r="E274" s="183">
        <v>55</v>
      </c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51"/>
      <c r="Z274" s="151"/>
      <c r="AA274" s="151"/>
      <c r="AB274" s="151"/>
      <c r="AC274" s="151"/>
      <c r="AD274" s="151"/>
      <c r="AE274" s="151"/>
      <c r="AF274" s="151"/>
      <c r="AG274" s="151" t="s">
        <v>179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5">
      <c r="A275" s="158"/>
      <c r="B275" s="159"/>
      <c r="C275" s="195" t="s">
        <v>476</v>
      </c>
      <c r="D275" s="182"/>
      <c r="E275" s="183">
        <v>90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51"/>
      <c r="Z275" s="151"/>
      <c r="AA275" s="151"/>
      <c r="AB275" s="151"/>
      <c r="AC275" s="151"/>
      <c r="AD275" s="151"/>
      <c r="AE275" s="151"/>
      <c r="AF275" s="151"/>
      <c r="AG275" s="151" t="s">
        <v>179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1" x14ac:dyDescent="0.25">
      <c r="A276" s="158"/>
      <c r="B276" s="159"/>
      <c r="C276" s="195" t="s">
        <v>477</v>
      </c>
      <c r="D276" s="182"/>
      <c r="E276" s="183">
        <v>5</v>
      </c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51"/>
      <c r="Z276" s="151"/>
      <c r="AA276" s="151"/>
      <c r="AB276" s="151"/>
      <c r="AC276" s="151"/>
      <c r="AD276" s="151"/>
      <c r="AE276" s="151"/>
      <c r="AF276" s="151"/>
      <c r="AG276" s="151" t="s">
        <v>179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 x14ac:dyDescent="0.25">
      <c r="A277" s="168">
        <v>69</v>
      </c>
      <c r="B277" s="169" t="s">
        <v>478</v>
      </c>
      <c r="C277" s="178" t="s">
        <v>479</v>
      </c>
      <c r="D277" s="170" t="s">
        <v>197</v>
      </c>
      <c r="E277" s="171">
        <v>0.4</v>
      </c>
      <c r="F277" s="172"/>
      <c r="G277" s="173">
        <f>ROUND(E277*F277,2)</f>
        <v>0</v>
      </c>
      <c r="H277" s="172"/>
      <c r="I277" s="173">
        <f>ROUND(E277*H277,2)</f>
        <v>0</v>
      </c>
      <c r="J277" s="172"/>
      <c r="K277" s="173">
        <f>ROUND(E277*J277,2)</f>
        <v>0</v>
      </c>
      <c r="L277" s="173">
        <v>21</v>
      </c>
      <c r="M277" s="173">
        <f>G277*(1+L277/100)</f>
        <v>0</v>
      </c>
      <c r="N277" s="173">
        <v>0</v>
      </c>
      <c r="O277" s="173">
        <f>ROUND(E277*N277,2)</f>
        <v>0</v>
      </c>
      <c r="P277" s="173">
        <v>0.12266000000000001</v>
      </c>
      <c r="Q277" s="173">
        <f>ROUND(E277*P277,2)</f>
        <v>0.05</v>
      </c>
      <c r="R277" s="173" t="s">
        <v>480</v>
      </c>
      <c r="S277" s="173" t="s">
        <v>173</v>
      </c>
      <c r="T277" s="174" t="s">
        <v>481</v>
      </c>
      <c r="U277" s="160">
        <v>7.1</v>
      </c>
      <c r="V277" s="160">
        <f>ROUND(E277*U277,2)</f>
        <v>2.84</v>
      </c>
      <c r="W277" s="160"/>
      <c r="X277" s="160" t="s">
        <v>174</v>
      </c>
      <c r="Y277" s="151"/>
      <c r="Z277" s="151"/>
      <c r="AA277" s="151"/>
      <c r="AB277" s="151"/>
      <c r="AC277" s="151"/>
      <c r="AD277" s="151"/>
      <c r="AE277" s="151"/>
      <c r="AF277" s="151"/>
      <c r="AG277" s="151" t="s">
        <v>175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 x14ac:dyDescent="0.25">
      <c r="A278" s="158"/>
      <c r="B278" s="159"/>
      <c r="C278" s="195" t="s">
        <v>482</v>
      </c>
      <c r="D278" s="182"/>
      <c r="E278" s="183">
        <v>0.2</v>
      </c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51"/>
      <c r="Z278" s="151"/>
      <c r="AA278" s="151"/>
      <c r="AB278" s="151"/>
      <c r="AC278" s="151"/>
      <c r="AD278" s="151"/>
      <c r="AE278" s="151"/>
      <c r="AF278" s="151"/>
      <c r="AG278" s="151" t="s">
        <v>179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 x14ac:dyDescent="0.25">
      <c r="A279" s="158"/>
      <c r="B279" s="159"/>
      <c r="C279" s="195" t="s">
        <v>483</v>
      </c>
      <c r="D279" s="182"/>
      <c r="E279" s="183">
        <v>0.2</v>
      </c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51"/>
      <c r="Z279" s="151"/>
      <c r="AA279" s="151"/>
      <c r="AB279" s="151"/>
      <c r="AC279" s="151"/>
      <c r="AD279" s="151"/>
      <c r="AE279" s="151"/>
      <c r="AF279" s="151"/>
      <c r="AG279" s="151" t="s">
        <v>179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1" x14ac:dyDescent="0.25">
      <c r="A280" s="168">
        <v>70</v>
      </c>
      <c r="B280" s="169" t="s">
        <v>484</v>
      </c>
      <c r="C280" s="178" t="s">
        <v>485</v>
      </c>
      <c r="D280" s="170" t="s">
        <v>359</v>
      </c>
      <c r="E280" s="171">
        <v>2</v>
      </c>
      <c r="F280" s="172"/>
      <c r="G280" s="173">
        <f>ROUND(E280*F280,2)</f>
        <v>0</v>
      </c>
      <c r="H280" s="172"/>
      <c r="I280" s="173">
        <f>ROUND(E280*H280,2)</f>
        <v>0</v>
      </c>
      <c r="J280" s="172"/>
      <c r="K280" s="173">
        <f>ROUND(E280*J280,2)</f>
        <v>0</v>
      </c>
      <c r="L280" s="173">
        <v>21</v>
      </c>
      <c r="M280" s="173">
        <f>G280*(1+L280/100)</f>
        <v>0</v>
      </c>
      <c r="N280" s="173">
        <v>7.3999999999999999E-4</v>
      </c>
      <c r="O280" s="173">
        <f>ROUND(E280*N280,2)</f>
        <v>0</v>
      </c>
      <c r="P280" s="173">
        <v>0</v>
      </c>
      <c r="Q280" s="173">
        <f>ROUND(E280*P280,2)</f>
        <v>0</v>
      </c>
      <c r="R280" s="173"/>
      <c r="S280" s="173" t="s">
        <v>142</v>
      </c>
      <c r="T280" s="174" t="s">
        <v>143</v>
      </c>
      <c r="U280" s="160">
        <v>0.05</v>
      </c>
      <c r="V280" s="160">
        <f>ROUND(E280*U280,2)</f>
        <v>0.1</v>
      </c>
      <c r="W280" s="160"/>
      <c r="X280" s="160" t="s">
        <v>174</v>
      </c>
      <c r="Y280" s="151"/>
      <c r="Z280" s="151"/>
      <c r="AA280" s="151"/>
      <c r="AB280" s="151"/>
      <c r="AC280" s="151"/>
      <c r="AD280" s="151"/>
      <c r="AE280" s="151"/>
      <c r="AF280" s="151"/>
      <c r="AG280" s="151" t="s">
        <v>175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5">
      <c r="A281" s="158"/>
      <c r="B281" s="159"/>
      <c r="C281" s="195" t="s">
        <v>486</v>
      </c>
      <c r="D281" s="182"/>
      <c r="E281" s="183">
        <v>1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51"/>
      <c r="Z281" s="151"/>
      <c r="AA281" s="151"/>
      <c r="AB281" s="151"/>
      <c r="AC281" s="151"/>
      <c r="AD281" s="151"/>
      <c r="AE281" s="151"/>
      <c r="AF281" s="151"/>
      <c r="AG281" s="151" t="s">
        <v>179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5">
      <c r="A282" s="158"/>
      <c r="B282" s="159"/>
      <c r="C282" s="195" t="s">
        <v>487</v>
      </c>
      <c r="D282" s="182"/>
      <c r="E282" s="183">
        <v>1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51"/>
      <c r="Z282" s="151"/>
      <c r="AA282" s="151"/>
      <c r="AB282" s="151"/>
      <c r="AC282" s="151"/>
      <c r="AD282" s="151"/>
      <c r="AE282" s="151"/>
      <c r="AF282" s="151"/>
      <c r="AG282" s="151" t="s">
        <v>179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5">
      <c r="A283" s="188">
        <v>71</v>
      </c>
      <c r="B283" s="189" t="s">
        <v>488</v>
      </c>
      <c r="C283" s="199" t="s">
        <v>489</v>
      </c>
      <c r="D283" s="190" t="s">
        <v>490</v>
      </c>
      <c r="E283" s="191">
        <v>1</v>
      </c>
      <c r="F283" s="192"/>
      <c r="G283" s="193">
        <f>ROUND(E283*F283,2)</f>
        <v>0</v>
      </c>
      <c r="H283" s="192"/>
      <c r="I283" s="193">
        <f>ROUND(E283*H283,2)</f>
        <v>0</v>
      </c>
      <c r="J283" s="192"/>
      <c r="K283" s="193">
        <f>ROUND(E283*J283,2)</f>
        <v>0</v>
      </c>
      <c r="L283" s="193">
        <v>21</v>
      </c>
      <c r="M283" s="193">
        <f>G283*(1+L283/100)</f>
        <v>0</v>
      </c>
      <c r="N283" s="193">
        <v>0</v>
      </c>
      <c r="O283" s="193">
        <f>ROUND(E283*N283,2)</f>
        <v>0</v>
      </c>
      <c r="P283" s="193">
        <v>0</v>
      </c>
      <c r="Q283" s="193">
        <f>ROUND(E283*P283,2)</f>
        <v>0</v>
      </c>
      <c r="R283" s="193"/>
      <c r="S283" s="193" t="s">
        <v>142</v>
      </c>
      <c r="T283" s="194" t="s">
        <v>143</v>
      </c>
      <c r="U283" s="160">
        <v>0</v>
      </c>
      <c r="V283" s="160">
        <f>ROUND(E283*U283,2)</f>
        <v>0</v>
      </c>
      <c r="W283" s="160"/>
      <c r="X283" s="160" t="s">
        <v>174</v>
      </c>
      <c r="Y283" s="151"/>
      <c r="Z283" s="151"/>
      <c r="AA283" s="151"/>
      <c r="AB283" s="151"/>
      <c r="AC283" s="151"/>
      <c r="AD283" s="151"/>
      <c r="AE283" s="151"/>
      <c r="AF283" s="151"/>
      <c r="AG283" s="151" t="s">
        <v>175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 x14ac:dyDescent="0.25">
      <c r="A284" s="168">
        <v>72</v>
      </c>
      <c r="B284" s="169" t="s">
        <v>491</v>
      </c>
      <c r="C284" s="178" t="s">
        <v>492</v>
      </c>
      <c r="D284" s="170" t="s">
        <v>471</v>
      </c>
      <c r="E284" s="171">
        <v>14</v>
      </c>
      <c r="F284" s="172"/>
      <c r="G284" s="173">
        <f>ROUND(E284*F284,2)</f>
        <v>0</v>
      </c>
      <c r="H284" s="172"/>
      <c r="I284" s="173">
        <f>ROUND(E284*H284,2)</f>
        <v>0</v>
      </c>
      <c r="J284" s="172"/>
      <c r="K284" s="173">
        <f>ROUND(E284*J284,2)</f>
        <v>0</v>
      </c>
      <c r="L284" s="173">
        <v>21</v>
      </c>
      <c r="M284" s="173">
        <f>G284*(1+L284/100)</f>
        <v>0</v>
      </c>
      <c r="N284" s="173">
        <v>3.184E-2</v>
      </c>
      <c r="O284" s="173">
        <f>ROUND(E284*N284,2)</f>
        <v>0.45</v>
      </c>
      <c r="P284" s="173">
        <v>0</v>
      </c>
      <c r="Q284" s="173">
        <f>ROUND(E284*P284,2)</f>
        <v>0</v>
      </c>
      <c r="R284" s="173" t="s">
        <v>346</v>
      </c>
      <c r="S284" s="173" t="s">
        <v>173</v>
      </c>
      <c r="T284" s="174" t="s">
        <v>173</v>
      </c>
      <c r="U284" s="160">
        <v>0.13</v>
      </c>
      <c r="V284" s="160">
        <f>ROUND(E284*U284,2)</f>
        <v>1.82</v>
      </c>
      <c r="W284" s="160"/>
      <c r="X284" s="160" t="s">
        <v>174</v>
      </c>
      <c r="Y284" s="151"/>
      <c r="Z284" s="151"/>
      <c r="AA284" s="151"/>
      <c r="AB284" s="151"/>
      <c r="AC284" s="151"/>
      <c r="AD284" s="151"/>
      <c r="AE284" s="151"/>
      <c r="AF284" s="151"/>
      <c r="AG284" s="151" t="s">
        <v>175</v>
      </c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 x14ac:dyDescent="0.25">
      <c r="A285" s="158"/>
      <c r="B285" s="159"/>
      <c r="C285" s="195" t="s">
        <v>493</v>
      </c>
      <c r="D285" s="182"/>
      <c r="E285" s="183">
        <v>14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51"/>
      <c r="Z285" s="151"/>
      <c r="AA285" s="151"/>
      <c r="AB285" s="151"/>
      <c r="AC285" s="151"/>
      <c r="AD285" s="151"/>
      <c r="AE285" s="151"/>
      <c r="AF285" s="151"/>
      <c r="AG285" s="151" t="s">
        <v>179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ht="20.399999999999999" outlineLevel="1" x14ac:dyDescent="0.25">
      <c r="A286" s="168">
        <v>73</v>
      </c>
      <c r="B286" s="169" t="s">
        <v>494</v>
      </c>
      <c r="C286" s="178" t="s">
        <v>495</v>
      </c>
      <c r="D286" s="170" t="s">
        <v>331</v>
      </c>
      <c r="E286" s="171">
        <v>6.1740599999999999</v>
      </c>
      <c r="F286" s="172"/>
      <c r="G286" s="173">
        <f>ROUND(E286*F286,2)</f>
        <v>0</v>
      </c>
      <c r="H286" s="172"/>
      <c r="I286" s="173">
        <f>ROUND(E286*H286,2)</f>
        <v>0</v>
      </c>
      <c r="J286" s="172"/>
      <c r="K286" s="173">
        <f>ROUND(E286*J286,2)</f>
        <v>0</v>
      </c>
      <c r="L286" s="173">
        <v>21</v>
      </c>
      <c r="M286" s="173">
        <f>G286*(1+L286/100)</f>
        <v>0</v>
      </c>
      <c r="N286" s="173">
        <v>0</v>
      </c>
      <c r="O286" s="173">
        <f>ROUND(E286*N286,2)</f>
        <v>0</v>
      </c>
      <c r="P286" s="173">
        <v>0</v>
      </c>
      <c r="Q286" s="173">
        <f>ROUND(E286*P286,2)</f>
        <v>0</v>
      </c>
      <c r="R286" s="173" t="s">
        <v>496</v>
      </c>
      <c r="S286" s="173" t="s">
        <v>173</v>
      </c>
      <c r="T286" s="174" t="s">
        <v>173</v>
      </c>
      <c r="U286" s="160">
        <v>0.01</v>
      </c>
      <c r="V286" s="160">
        <f>ROUND(E286*U286,2)</f>
        <v>0.06</v>
      </c>
      <c r="W286" s="160"/>
      <c r="X286" s="160" t="s">
        <v>497</v>
      </c>
      <c r="Y286" s="151"/>
      <c r="Z286" s="151"/>
      <c r="AA286" s="151"/>
      <c r="AB286" s="151"/>
      <c r="AC286" s="151"/>
      <c r="AD286" s="151"/>
      <c r="AE286" s="151"/>
      <c r="AF286" s="151"/>
      <c r="AG286" s="151" t="s">
        <v>498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 x14ac:dyDescent="0.25">
      <c r="A287" s="158"/>
      <c r="B287" s="159"/>
      <c r="C287" s="195" t="s">
        <v>499</v>
      </c>
      <c r="D287" s="182"/>
      <c r="E287" s="183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51"/>
      <c r="Z287" s="151"/>
      <c r="AA287" s="151"/>
      <c r="AB287" s="151"/>
      <c r="AC287" s="151"/>
      <c r="AD287" s="151"/>
      <c r="AE287" s="151"/>
      <c r="AF287" s="151"/>
      <c r="AG287" s="151" t="s">
        <v>179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1" x14ac:dyDescent="0.25">
      <c r="A288" s="158"/>
      <c r="B288" s="159"/>
      <c r="C288" s="195" t="s">
        <v>500</v>
      </c>
      <c r="D288" s="182"/>
      <c r="E288" s="183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51"/>
      <c r="Z288" s="151"/>
      <c r="AA288" s="151"/>
      <c r="AB288" s="151"/>
      <c r="AC288" s="151"/>
      <c r="AD288" s="151"/>
      <c r="AE288" s="151"/>
      <c r="AF288" s="151"/>
      <c r="AG288" s="151" t="s">
        <v>179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 x14ac:dyDescent="0.25">
      <c r="A289" s="158"/>
      <c r="B289" s="159"/>
      <c r="C289" s="195" t="s">
        <v>501</v>
      </c>
      <c r="D289" s="182"/>
      <c r="E289" s="183">
        <v>6.1740599999999999</v>
      </c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51"/>
      <c r="Z289" s="151"/>
      <c r="AA289" s="151"/>
      <c r="AB289" s="151"/>
      <c r="AC289" s="151"/>
      <c r="AD289" s="151"/>
      <c r="AE289" s="151"/>
      <c r="AF289" s="151"/>
      <c r="AG289" s="151" t="s">
        <v>179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 x14ac:dyDescent="0.25">
      <c r="A290" s="168">
        <v>74</v>
      </c>
      <c r="B290" s="169" t="s">
        <v>502</v>
      </c>
      <c r="C290" s="178" t="s">
        <v>503</v>
      </c>
      <c r="D290" s="170" t="s">
        <v>331</v>
      </c>
      <c r="E290" s="171">
        <v>55.566580000000002</v>
      </c>
      <c r="F290" s="172"/>
      <c r="G290" s="173">
        <f>ROUND(E290*F290,2)</f>
        <v>0</v>
      </c>
      <c r="H290" s="172"/>
      <c r="I290" s="173">
        <f>ROUND(E290*H290,2)</f>
        <v>0</v>
      </c>
      <c r="J290" s="172"/>
      <c r="K290" s="173">
        <f>ROUND(E290*J290,2)</f>
        <v>0</v>
      </c>
      <c r="L290" s="173">
        <v>21</v>
      </c>
      <c r="M290" s="173">
        <f>G290*(1+L290/100)</f>
        <v>0</v>
      </c>
      <c r="N290" s="173">
        <v>0</v>
      </c>
      <c r="O290" s="173">
        <f>ROUND(E290*N290,2)</f>
        <v>0</v>
      </c>
      <c r="P290" s="173">
        <v>0</v>
      </c>
      <c r="Q290" s="173">
        <f>ROUND(E290*P290,2)</f>
        <v>0</v>
      </c>
      <c r="R290" s="173" t="s">
        <v>496</v>
      </c>
      <c r="S290" s="173" t="s">
        <v>173</v>
      </c>
      <c r="T290" s="174" t="s">
        <v>173</v>
      </c>
      <c r="U290" s="160">
        <v>0</v>
      </c>
      <c r="V290" s="160">
        <f>ROUND(E290*U290,2)</f>
        <v>0</v>
      </c>
      <c r="W290" s="160"/>
      <c r="X290" s="160" t="s">
        <v>497</v>
      </c>
      <c r="Y290" s="151"/>
      <c r="Z290" s="151"/>
      <c r="AA290" s="151"/>
      <c r="AB290" s="151"/>
      <c r="AC290" s="151"/>
      <c r="AD290" s="151"/>
      <c r="AE290" s="151"/>
      <c r="AF290" s="151"/>
      <c r="AG290" s="151" t="s">
        <v>498</v>
      </c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 x14ac:dyDescent="0.25">
      <c r="A291" s="158"/>
      <c r="B291" s="159"/>
      <c r="C291" s="264" t="s">
        <v>504</v>
      </c>
      <c r="D291" s="265"/>
      <c r="E291" s="265"/>
      <c r="F291" s="265"/>
      <c r="G291" s="265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51"/>
      <c r="Z291" s="151"/>
      <c r="AA291" s="151"/>
      <c r="AB291" s="151"/>
      <c r="AC291" s="151"/>
      <c r="AD291" s="151"/>
      <c r="AE291" s="151"/>
      <c r="AF291" s="151"/>
      <c r="AG291" s="151" t="s">
        <v>147</v>
      </c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5">
      <c r="A292" s="158"/>
      <c r="B292" s="159"/>
      <c r="C292" s="195" t="s">
        <v>499</v>
      </c>
      <c r="D292" s="182"/>
      <c r="E292" s="183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51"/>
      <c r="Z292" s="151"/>
      <c r="AA292" s="151"/>
      <c r="AB292" s="151"/>
      <c r="AC292" s="151"/>
      <c r="AD292" s="151"/>
      <c r="AE292" s="151"/>
      <c r="AF292" s="151"/>
      <c r="AG292" s="151" t="s">
        <v>179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 x14ac:dyDescent="0.25">
      <c r="A293" s="158"/>
      <c r="B293" s="159"/>
      <c r="C293" s="195" t="s">
        <v>500</v>
      </c>
      <c r="D293" s="182"/>
      <c r="E293" s="183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51"/>
      <c r="Z293" s="151"/>
      <c r="AA293" s="151"/>
      <c r="AB293" s="151"/>
      <c r="AC293" s="151"/>
      <c r="AD293" s="151"/>
      <c r="AE293" s="151"/>
      <c r="AF293" s="151"/>
      <c r="AG293" s="151" t="s">
        <v>179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1" x14ac:dyDescent="0.25">
      <c r="A294" s="158"/>
      <c r="B294" s="159"/>
      <c r="C294" s="195" t="s">
        <v>505</v>
      </c>
      <c r="D294" s="182"/>
      <c r="E294" s="183">
        <v>55.566580000000002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51"/>
      <c r="Z294" s="151"/>
      <c r="AA294" s="151"/>
      <c r="AB294" s="151"/>
      <c r="AC294" s="151"/>
      <c r="AD294" s="151"/>
      <c r="AE294" s="151"/>
      <c r="AF294" s="151"/>
      <c r="AG294" s="151" t="s">
        <v>179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 x14ac:dyDescent="0.25">
      <c r="A295" s="168">
        <v>75</v>
      </c>
      <c r="B295" s="169" t="s">
        <v>506</v>
      </c>
      <c r="C295" s="178" t="s">
        <v>507</v>
      </c>
      <c r="D295" s="170" t="s">
        <v>331</v>
      </c>
      <c r="E295" s="171">
        <v>6.1740599999999999</v>
      </c>
      <c r="F295" s="172"/>
      <c r="G295" s="173">
        <f>ROUND(E295*F295,2)</f>
        <v>0</v>
      </c>
      <c r="H295" s="172"/>
      <c r="I295" s="173">
        <f>ROUND(E295*H295,2)</f>
        <v>0</v>
      </c>
      <c r="J295" s="172"/>
      <c r="K295" s="173">
        <f>ROUND(E295*J295,2)</f>
        <v>0</v>
      </c>
      <c r="L295" s="173">
        <v>21</v>
      </c>
      <c r="M295" s="173">
        <f>G295*(1+L295/100)</f>
        <v>0</v>
      </c>
      <c r="N295" s="173">
        <v>0</v>
      </c>
      <c r="O295" s="173">
        <f>ROUND(E295*N295,2)</f>
        <v>0</v>
      </c>
      <c r="P295" s="173">
        <v>0</v>
      </c>
      <c r="Q295" s="173">
        <f>ROUND(E295*P295,2)</f>
        <v>0</v>
      </c>
      <c r="R295" s="173" t="s">
        <v>480</v>
      </c>
      <c r="S295" s="173" t="s">
        <v>173</v>
      </c>
      <c r="T295" s="174" t="s">
        <v>173</v>
      </c>
      <c r="U295" s="160">
        <v>0</v>
      </c>
      <c r="V295" s="160">
        <f>ROUND(E295*U295,2)</f>
        <v>0</v>
      </c>
      <c r="W295" s="160"/>
      <c r="X295" s="160" t="s">
        <v>497</v>
      </c>
      <c r="Y295" s="151"/>
      <c r="Z295" s="151"/>
      <c r="AA295" s="151"/>
      <c r="AB295" s="151"/>
      <c r="AC295" s="151"/>
      <c r="AD295" s="151"/>
      <c r="AE295" s="151"/>
      <c r="AF295" s="151"/>
      <c r="AG295" s="151" t="s">
        <v>498</v>
      </c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 x14ac:dyDescent="0.25">
      <c r="A296" s="158"/>
      <c r="B296" s="159"/>
      <c r="C296" s="195" t="s">
        <v>499</v>
      </c>
      <c r="D296" s="182"/>
      <c r="E296" s="183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51"/>
      <c r="Z296" s="151"/>
      <c r="AA296" s="151"/>
      <c r="AB296" s="151"/>
      <c r="AC296" s="151"/>
      <c r="AD296" s="151"/>
      <c r="AE296" s="151"/>
      <c r="AF296" s="151"/>
      <c r="AG296" s="151" t="s">
        <v>179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5">
      <c r="A297" s="158"/>
      <c r="B297" s="159"/>
      <c r="C297" s="195" t="s">
        <v>500</v>
      </c>
      <c r="D297" s="182"/>
      <c r="E297" s="183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51"/>
      <c r="Z297" s="151"/>
      <c r="AA297" s="151"/>
      <c r="AB297" s="151"/>
      <c r="AC297" s="151"/>
      <c r="AD297" s="151"/>
      <c r="AE297" s="151"/>
      <c r="AF297" s="151"/>
      <c r="AG297" s="151" t="s">
        <v>179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 x14ac:dyDescent="0.25">
      <c r="A298" s="158"/>
      <c r="B298" s="159"/>
      <c r="C298" s="195" t="s">
        <v>501</v>
      </c>
      <c r="D298" s="182"/>
      <c r="E298" s="183">
        <v>6.1740599999999999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51"/>
      <c r="Z298" s="151"/>
      <c r="AA298" s="151"/>
      <c r="AB298" s="151"/>
      <c r="AC298" s="151"/>
      <c r="AD298" s="151"/>
      <c r="AE298" s="151"/>
      <c r="AF298" s="151"/>
      <c r="AG298" s="151" t="s">
        <v>179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x14ac:dyDescent="0.25">
      <c r="A299" s="162" t="s">
        <v>137</v>
      </c>
      <c r="B299" s="163" t="s">
        <v>101</v>
      </c>
      <c r="C299" s="177" t="s">
        <v>102</v>
      </c>
      <c r="D299" s="164"/>
      <c r="E299" s="165"/>
      <c r="F299" s="166"/>
      <c r="G299" s="166">
        <f>SUMIF(AG300:AG305,"&lt;&gt;NOR",G300:G305)</f>
        <v>0</v>
      </c>
      <c r="H299" s="166"/>
      <c r="I299" s="166">
        <f>SUM(I300:I305)</f>
        <v>0</v>
      </c>
      <c r="J299" s="166"/>
      <c r="K299" s="166">
        <f>SUM(K300:K305)</f>
        <v>0</v>
      </c>
      <c r="L299" s="166"/>
      <c r="M299" s="166">
        <f>SUM(M300:M305)</f>
        <v>0</v>
      </c>
      <c r="N299" s="166"/>
      <c r="O299" s="166">
        <f>SUM(O300:O305)</f>
        <v>0</v>
      </c>
      <c r="P299" s="166"/>
      <c r="Q299" s="166">
        <f>SUM(Q300:Q305)</f>
        <v>0</v>
      </c>
      <c r="R299" s="166"/>
      <c r="S299" s="166"/>
      <c r="T299" s="167"/>
      <c r="U299" s="161"/>
      <c r="V299" s="161">
        <f>SUM(V300:V305)</f>
        <v>171.62</v>
      </c>
      <c r="W299" s="161"/>
      <c r="X299" s="161"/>
      <c r="AG299" t="s">
        <v>138</v>
      </c>
    </row>
    <row r="300" spans="1:60" outlineLevel="1" x14ac:dyDescent="0.25">
      <c r="A300" s="168">
        <v>76</v>
      </c>
      <c r="B300" s="169" t="s">
        <v>508</v>
      </c>
      <c r="C300" s="178" t="s">
        <v>509</v>
      </c>
      <c r="D300" s="170" t="s">
        <v>331</v>
      </c>
      <c r="E300" s="171">
        <v>811.43730000000005</v>
      </c>
      <c r="F300" s="172"/>
      <c r="G300" s="173">
        <f>ROUND(E300*F300,2)</f>
        <v>0</v>
      </c>
      <c r="H300" s="172"/>
      <c r="I300" s="173">
        <f>ROUND(E300*H300,2)</f>
        <v>0</v>
      </c>
      <c r="J300" s="172"/>
      <c r="K300" s="173">
        <f>ROUND(E300*J300,2)</f>
        <v>0</v>
      </c>
      <c r="L300" s="173">
        <v>21</v>
      </c>
      <c r="M300" s="173">
        <f>G300*(1+L300/100)</f>
        <v>0</v>
      </c>
      <c r="N300" s="173">
        <v>0</v>
      </c>
      <c r="O300" s="173">
        <f>ROUND(E300*N300,2)</f>
        <v>0</v>
      </c>
      <c r="P300" s="173">
        <v>0</v>
      </c>
      <c r="Q300" s="173">
        <f>ROUND(E300*P300,2)</f>
        <v>0</v>
      </c>
      <c r="R300" s="173" t="s">
        <v>346</v>
      </c>
      <c r="S300" s="173" t="s">
        <v>173</v>
      </c>
      <c r="T300" s="174" t="s">
        <v>173</v>
      </c>
      <c r="U300" s="160">
        <v>0.21149999999999999</v>
      </c>
      <c r="V300" s="160">
        <f>ROUND(E300*U300,2)</f>
        <v>171.62</v>
      </c>
      <c r="W300" s="160"/>
      <c r="X300" s="160" t="s">
        <v>510</v>
      </c>
      <c r="Y300" s="151"/>
      <c r="Z300" s="151"/>
      <c r="AA300" s="151"/>
      <c r="AB300" s="151"/>
      <c r="AC300" s="151"/>
      <c r="AD300" s="151"/>
      <c r="AE300" s="151"/>
      <c r="AF300" s="151"/>
      <c r="AG300" s="151" t="s">
        <v>511</v>
      </c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 x14ac:dyDescent="0.25">
      <c r="A301" s="158"/>
      <c r="B301" s="159"/>
      <c r="C301" s="267" t="s">
        <v>512</v>
      </c>
      <c r="D301" s="268"/>
      <c r="E301" s="268"/>
      <c r="F301" s="268"/>
      <c r="G301" s="268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51"/>
      <c r="Z301" s="151"/>
      <c r="AA301" s="151"/>
      <c r="AB301" s="151"/>
      <c r="AC301" s="151"/>
      <c r="AD301" s="151"/>
      <c r="AE301" s="151"/>
      <c r="AF301" s="151"/>
      <c r="AG301" s="151" t="s">
        <v>177</v>
      </c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 x14ac:dyDescent="0.25">
      <c r="A302" s="158"/>
      <c r="B302" s="159"/>
      <c r="C302" s="195" t="s">
        <v>513</v>
      </c>
      <c r="D302" s="182"/>
      <c r="E302" s="183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51"/>
      <c r="Z302" s="151"/>
      <c r="AA302" s="151"/>
      <c r="AB302" s="151"/>
      <c r="AC302" s="151"/>
      <c r="AD302" s="151"/>
      <c r="AE302" s="151"/>
      <c r="AF302" s="151"/>
      <c r="AG302" s="151" t="s">
        <v>179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ht="20.399999999999999" outlineLevel="1" x14ac:dyDescent="0.25">
      <c r="A303" s="158"/>
      <c r="B303" s="159"/>
      <c r="C303" s="195" t="s">
        <v>514</v>
      </c>
      <c r="D303" s="182"/>
      <c r="E303" s="183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51"/>
      <c r="Z303" s="151"/>
      <c r="AA303" s="151"/>
      <c r="AB303" s="151"/>
      <c r="AC303" s="151"/>
      <c r="AD303" s="151"/>
      <c r="AE303" s="151"/>
      <c r="AF303" s="151"/>
      <c r="AG303" s="151" t="s">
        <v>179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 x14ac:dyDescent="0.25">
      <c r="A304" s="158"/>
      <c r="B304" s="159"/>
      <c r="C304" s="195" t="s">
        <v>515</v>
      </c>
      <c r="D304" s="182"/>
      <c r="E304" s="183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51"/>
      <c r="Z304" s="151"/>
      <c r="AA304" s="151"/>
      <c r="AB304" s="151"/>
      <c r="AC304" s="151"/>
      <c r="AD304" s="151"/>
      <c r="AE304" s="151"/>
      <c r="AF304" s="151"/>
      <c r="AG304" s="151" t="s">
        <v>179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 x14ac:dyDescent="0.25">
      <c r="A305" s="158"/>
      <c r="B305" s="159"/>
      <c r="C305" s="195" t="s">
        <v>516</v>
      </c>
      <c r="D305" s="182"/>
      <c r="E305" s="183">
        <v>811.43730000000005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51"/>
      <c r="Z305" s="151"/>
      <c r="AA305" s="151"/>
      <c r="AB305" s="151"/>
      <c r="AC305" s="151"/>
      <c r="AD305" s="151"/>
      <c r="AE305" s="151"/>
      <c r="AF305" s="151"/>
      <c r="AG305" s="151" t="s">
        <v>179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x14ac:dyDescent="0.25">
      <c r="A306" s="162" t="s">
        <v>137</v>
      </c>
      <c r="B306" s="163" t="s">
        <v>105</v>
      </c>
      <c r="C306" s="177" t="s">
        <v>106</v>
      </c>
      <c r="D306" s="164"/>
      <c r="E306" s="165"/>
      <c r="F306" s="166"/>
      <c r="G306" s="166">
        <f>SUMIF(AG307:AG311,"&lt;&gt;NOR",G307:G311)</f>
        <v>0</v>
      </c>
      <c r="H306" s="166"/>
      <c r="I306" s="166">
        <f>SUM(I307:I311)</f>
        <v>0</v>
      </c>
      <c r="J306" s="166"/>
      <c r="K306" s="166">
        <f>SUM(K307:K311)</f>
        <v>0</v>
      </c>
      <c r="L306" s="166"/>
      <c r="M306" s="166">
        <f>SUM(M307:M311)</f>
        <v>0</v>
      </c>
      <c r="N306" s="166"/>
      <c r="O306" s="166">
        <f>SUM(O307:O311)</f>
        <v>5.78</v>
      </c>
      <c r="P306" s="166"/>
      <c r="Q306" s="166">
        <f>SUM(Q307:Q311)</f>
        <v>0</v>
      </c>
      <c r="R306" s="166"/>
      <c r="S306" s="166"/>
      <c r="T306" s="167"/>
      <c r="U306" s="161"/>
      <c r="V306" s="161">
        <f>SUM(V307:V311)</f>
        <v>32.97</v>
      </c>
      <c r="W306" s="161"/>
      <c r="X306" s="161"/>
      <c r="AG306" t="s">
        <v>138</v>
      </c>
    </row>
    <row r="307" spans="1:60" outlineLevel="1" x14ac:dyDescent="0.25">
      <c r="A307" s="168">
        <v>77</v>
      </c>
      <c r="B307" s="169" t="s">
        <v>517</v>
      </c>
      <c r="C307" s="178" t="s">
        <v>518</v>
      </c>
      <c r="D307" s="170" t="s">
        <v>197</v>
      </c>
      <c r="E307" s="171">
        <v>62.2</v>
      </c>
      <c r="F307" s="172"/>
      <c r="G307" s="173">
        <f>ROUND(E307*F307,2)</f>
        <v>0</v>
      </c>
      <c r="H307" s="172"/>
      <c r="I307" s="173">
        <f>ROUND(E307*H307,2)</f>
        <v>0</v>
      </c>
      <c r="J307" s="172"/>
      <c r="K307" s="173">
        <f>ROUND(E307*J307,2)</f>
        <v>0</v>
      </c>
      <c r="L307" s="173">
        <v>21</v>
      </c>
      <c r="M307" s="173">
        <f>G307*(1+L307/100)</f>
        <v>0</v>
      </c>
      <c r="N307" s="173">
        <v>9.2999999999999999E-2</v>
      </c>
      <c r="O307" s="173">
        <f>ROUND(E307*N307,2)</f>
        <v>5.78</v>
      </c>
      <c r="P307" s="173">
        <v>0</v>
      </c>
      <c r="Q307" s="173">
        <f>ROUND(E307*P307,2)</f>
        <v>0</v>
      </c>
      <c r="R307" s="173"/>
      <c r="S307" s="173" t="s">
        <v>173</v>
      </c>
      <c r="T307" s="174" t="s">
        <v>173</v>
      </c>
      <c r="U307" s="160">
        <v>0.53</v>
      </c>
      <c r="V307" s="160">
        <f>ROUND(E307*U307,2)</f>
        <v>32.97</v>
      </c>
      <c r="W307" s="160"/>
      <c r="X307" s="160" t="s">
        <v>174</v>
      </c>
      <c r="Y307" s="151"/>
      <c r="Z307" s="151"/>
      <c r="AA307" s="151"/>
      <c r="AB307" s="151"/>
      <c r="AC307" s="151"/>
      <c r="AD307" s="151"/>
      <c r="AE307" s="151"/>
      <c r="AF307" s="151"/>
      <c r="AG307" s="151" t="s">
        <v>519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 x14ac:dyDescent="0.25">
      <c r="A308" s="158"/>
      <c r="B308" s="159"/>
      <c r="C308" s="195" t="s">
        <v>520</v>
      </c>
      <c r="D308" s="182"/>
      <c r="E308" s="183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51"/>
      <c r="Z308" s="151"/>
      <c r="AA308" s="151"/>
      <c r="AB308" s="151"/>
      <c r="AC308" s="151"/>
      <c r="AD308" s="151"/>
      <c r="AE308" s="151"/>
      <c r="AF308" s="151"/>
      <c r="AG308" s="151" t="s">
        <v>179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5">
      <c r="A309" s="158"/>
      <c r="B309" s="159"/>
      <c r="C309" s="195" t="s">
        <v>521</v>
      </c>
      <c r="D309" s="182"/>
      <c r="E309" s="183">
        <v>46.2</v>
      </c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51"/>
      <c r="Z309" s="151"/>
      <c r="AA309" s="151"/>
      <c r="AB309" s="151"/>
      <c r="AC309" s="151"/>
      <c r="AD309" s="151"/>
      <c r="AE309" s="151"/>
      <c r="AF309" s="151"/>
      <c r="AG309" s="151" t="s">
        <v>179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 x14ac:dyDescent="0.25">
      <c r="A310" s="158"/>
      <c r="B310" s="159"/>
      <c r="C310" s="195" t="s">
        <v>522</v>
      </c>
      <c r="D310" s="182"/>
      <c r="E310" s="183">
        <v>12.8</v>
      </c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51"/>
      <c r="Z310" s="151"/>
      <c r="AA310" s="151"/>
      <c r="AB310" s="151"/>
      <c r="AC310" s="151"/>
      <c r="AD310" s="151"/>
      <c r="AE310" s="151"/>
      <c r="AF310" s="151"/>
      <c r="AG310" s="151" t="s">
        <v>179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 x14ac:dyDescent="0.25">
      <c r="A311" s="158"/>
      <c r="B311" s="159"/>
      <c r="C311" s="195" t="s">
        <v>523</v>
      </c>
      <c r="D311" s="182"/>
      <c r="E311" s="183">
        <v>3.2</v>
      </c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51"/>
      <c r="Z311" s="151"/>
      <c r="AA311" s="151"/>
      <c r="AB311" s="151"/>
      <c r="AC311" s="151"/>
      <c r="AD311" s="151"/>
      <c r="AE311" s="151"/>
      <c r="AF311" s="151"/>
      <c r="AG311" s="151" t="s">
        <v>179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x14ac:dyDescent="0.25">
      <c r="A312" s="3"/>
      <c r="B312" s="4"/>
      <c r="C312" s="179"/>
      <c r="D312" s="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AE312">
        <v>15</v>
      </c>
      <c r="AF312">
        <v>21</v>
      </c>
      <c r="AG312" t="s">
        <v>124</v>
      </c>
    </row>
    <row r="313" spans="1:60" x14ac:dyDescent="0.25">
      <c r="A313" s="154"/>
      <c r="B313" s="155" t="s">
        <v>29</v>
      </c>
      <c r="C313" s="180"/>
      <c r="D313" s="156"/>
      <c r="E313" s="157"/>
      <c r="F313" s="157"/>
      <c r="G313" s="176">
        <f>G8+G164+G176+G184+G196+G269+G299+G306</f>
        <v>0</v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AE313">
        <f>SUMIF(L7:L311,AE312,G7:G311)</f>
        <v>0</v>
      </c>
      <c r="AF313">
        <f>SUMIF(L7:L311,AF312,G7:G311)</f>
        <v>0</v>
      </c>
      <c r="AG313" t="s">
        <v>164</v>
      </c>
    </row>
    <row r="314" spans="1:60" x14ac:dyDescent="0.25">
      <c r="A314" s="266" t="s">
        <v>524</v>
      </c>
      <c r="B314" s="266"/>
      <c r="C314" s="179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60" x14ac:dyDescent="0.25">
      <c r="A315" s="3"/>
      <c r="B315" s="4" t="s">
        <v>525</v>
      </c>
      <c r="C315" s="179" t="s">
        <v>526</v>
      </c>
      <c r="D315" s="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AG315" t="s">
        <v>527</v>
      </c>
    </row>
    <row r="316" spans="1:60" x14ac:dyDescent="0.25">
      <c r="A316" s="3"/>
      <c r="B316" s="4" t="s">
        <v>528</v>
      </c>
      <c r="C316" s="179" t="s">
        <v>529</v>
      </c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AG316" t="s">
        <v>530</v>
      </c>
    </row>
    <row r="317" spans="1:60" x14ac:dyDescent="0.25">
      <c r="A317" s="3"/>
      <c r="B317" s="4"/>
      <c r="C317" s="179" t="s">
        <v>531</v>
      </c>
      <c r="D317" s="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AG317" t="s">
        <v>532</v>
      </c>
    </row>
    <row r="318" spans="1:60" x14ac:dyDescent="0.25">
      <c r="A318" s="3"/>
      <c r="B318" s="4"/>
      <c r="C318" s="179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60" x14ac:dyDescent="0.25">
      <c r="C319" s="181"/>
      <c r="D319" s="10"/>
      <c r="AG319" t="s">
        <v>166</v>
      </c>
    </row>
    <row r="320" spans="1:60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T1CixUVnXzlocF0gs66qAV3JXvHPpxJbNkoF6JbBQMtpmoewYKS30/UUilxX/lgAlVl12N9mHS0ydaqdWYu9jA==" saltValue="owGw05I+eRYX84Wqdw0VhQ==" spinCount="100000" sheet="1"/>
  <mergeCells count="46">
    <mergeCell ref="C301:G301"/>
    <mergeCell ref="C214:G214"/>
    <mergeCell ref="C217:G217"/>
    <mergeCell ref="C220:G220"/>
    <mergeCell ref="C222:G222"/>
    <mergeCell ref="C225:G225"/>
    <mergeCell ref="C226:G226"/>
    <mergeCell ref="C229:G229"/>
    <mergeCell ref="C230:G230"/>
    <mergeCell ref="C267:G267"/>
    <mergeCell ref="C271:G271"/>
    <mergeCell ref="C291:G291"/>
    <mergeCell ref="C93:G93"/>
    <mergeCell ref="C207:G207"/>
    <mergeCell ref="C104:G104"/>
    <mergeCell ref="C125:G125"/>
    <mergeCell ref="C129:G129"/>
    <mergeCell ref="C138:G138"/>
    <mergeCell ref="C145:G145"/>
    <mergeCell ref="C162:G162"/>
    <mergeCell ref="C166:G166"/>
    <mergeCell ref="C186:G186"/>
    <mergeCell ref="C189:G189"/>
    <mergeCell ref="C193:G193"/>
    <mergeCell ref="C204:G204"/>
    <mergeCell ref="C70:G70"/>
    <mergeCell ref="C74:G74"/>
    <mergeCell ref="C77:G77"/>
    <mergeCell ref="C80:G80"/>
    <mergeCell ref="C84:G84"/>
    <mergeCell ref="A1:G1"/>
    <mergeCell ref="C2:G2"/>
    <mergeCell ref="C3:G3"/>
    <mergeCell ref="C4:G4"/>
    <mergeCell ref="A314:B314"/>
    <mergeCell ref="C10:G10"/>
    <mergeCell ref="C15:G15"/>
    <mergeCell ref="C16:G16"/>
    <mergeCell ref="C20:G20"/>
    <mergeCell ref="C24:G24"/>
    <mergeCell ref="C103:G103"/>
    <mergeCell ref="C29:G29"/>
    <mergeCell ref="C34:G34"/>
    <mergeCell ref="C41:G41"/>
    <mergeCell ref="C51:G51"/>
    <mergeCell ref="C55:G55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Header>&amp;LSÚ - ulice Šafaříkova - rekonstrukce vodovodu&amp;RSoupis prací</oddHeader>
    <oddFooter>&amp;LSO-01.1 Vodovodní řad 1&amp;C&amp;P/&amp;N&amp;Rčervenec 2020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DD313-710C-4E0D-A96F-218AC845D3D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5" customWidth="1"/>
    <col min="3" max="3" width="63.33203125" style="125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7" t="s">
        <v>167</v>
      </c>
      <c r="B1" s="257"/>
      <c r="C1" s="257"/>
      <c r="D1" s="257"/>
      <c r="E1" s="257"/>
      <c r="F1" s="257"/>
      <c r="G1" s="257"/>
      <c r="AG1" t="s">
        <v>110</v>
      </c>
    </row>
    <row r="2" spans="1:60" ht="24.9" customHeight="1" x14ac:dyDescent="0.25">
      <c r="A2" s="143" t="s">
        <v>7</v>
      </c>
      <c r="B2" s="48" t="s">
        <v>43</v>
      </c>
      <c r="C2" s="258" t="s">
        <v>44</v>
      </c>
      <c r="D2" s="259"/>
      <c r="E2" s="259"/>
      <c r="F2" s="259"/>
      <c r="G2" s="260"/>
      <c r="AG2" t="s">
        <v>111</v>
      </c>
    </row>
    <row r="3" spans="1:60" ht="24.9" customHeight="1" x14ac:dyDescent="0.25">
      <c r="A3" s="143" t="s">
        <v>8</v>
      </c>
      <c r="B3" s="48" t="s">
        <v>61</v>
      </c>
      <c r="C3" s="258" t="s">
        <v>62</v>
      </c>
      <c r="D3" s="259"/>
      <c r="E3" s="259"/>
      <c r="F3" s="259"/>
      <c r="G3" s="260"/>
      <c r="AC3" s="125" t="s">
        <v>168</v>
      </c>
      <c r="AG3" t="s">
        <v>114</v>
      </c>
    </row>
    <row r="4" spans="1:60" ht="24.9" customHeight="1" x14ac:dyDescent="0.25">
      <c r="A4" s="144" t="s">
        <v>9</v>
      </c>
      <c r="B4" s="145" t="s">
        <v>65</v>
      </c>
      <c r="C4" s="261" t="s">
        <v>66</v>
      </c>
      <c r="D4" s="262"/>
      <c r="E4" s="262"/>
      <c r="F4" s="262"/>
      <c r="G4" s="263"/>
      <c r="AG4" t="s">
        <v>115</v>
      </c>
    </row>
    <row r="5" spans="1:60" x14ac:dyDescent="0.25">
      <c r="D5" s="10"/>
    </row>
    <row r="6" spans="1:60" ht="39.6" x14ac:dyDescent="0.25">
      <c r="A6" s="147" t="s">
        <v>116</v>
      </c>
      <c r="B6" s="149" t="s">
        <v>117</v>
      </c>
      <c r="C6" s="149" t="s">
        <v>118</v>
      </c>
      <c r="D6" s="148" t="s">
        <v>119</v>
      </c>
      <c r="E6" s="147" t="s">
        <v>120</v>
      </c>
      <c r="F6" s="146" t="s">
        <v>121</v>
      </c>
      <c r="G6" s="147" t="s">
        <v>29</v>
      </c>
      <c r="H6" s="150" t="s">
        <v>30</v>
      </c>
      <c r="I6" s="150" t="s">
        <v>122</v>
      </c>
      <c r="J6" s="150" t="s">
        <v>31</v>
      </c>
      <c r="K6" s="150" t="s">
        <v>123</v>
      </c>
      <c r="L6" s="150" t="s">
        <v>124</v>
      </c>
      <c r="M6" s="150" t="s">
        <v>125</v>
      </c>
      <c r="N6" s="150" t="s">
        <v>126</v>
      </c>
      <c r="O6" s="150" t="s">
        <v>127</v>
      </c>
      <c r="P6" s="150" t="s">
        <v>128</v>
      </c>
      <c r="Q6" s="150" t="s">
        <v>129</v>
      </c>
      <c r="R6" s="150" t="s">
        <v>130</v>
      </c>
      <c r="S6" s="150" t="s">
        <v>131</v>
      </c>
      <c r="T6" s="150" t="s">
        <v>132</v>
      </c>
      <c r="U6" s="150" t="s">
        <v>133</v>
      </c>
      <c r="V6" s="150" t="s">
        <v>134</v>
      </c>
      <c r="W6" s="150" t="s">
        <v>135</v>
      </c>
      <c r="X6" s="150" t="s">
        <v>136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5">
      <c r="A8" s="162" t="s">
        <v>137</v>
      </c>
      <c r="B8" s="163" t="s">
        <v>83</v>
      </c>
      <c r="C8" s="177" t="s">
        <v>84</v>
      </c>
      <c r="D8" s="164"/>
      <c r="E8" s="165"/>
      <c r="F8" s="166"/>
      <c r="G8" s="166">
        <f>SUMIF(AG9:AG26,"&lt;&gt;NOR",G9:G26)</f>
        <v>0</v>
      </c>
      <c r="H8" s="166"/>
      <c r="I8" s="166">
        <f>SUM(I9:I26)</f>
        <v>0</v>
      </c>
      <c r="J8" s="166"/>
      <c r="K8" s="166">
        <f>SUM(K9:K26)</f>
        <v>0</v>
      </c>
      <c r="L8" s="166"/>
      <c r="M8" s="166">
        <f>SUM(M9:M26)</f>
        <v>0</v>
      </c>
      <c r="N8" s="166"/>
      <c r="O8" s="166">
        <f>SUM(O9:O26)</f>
        <v>13.18</v>
      </c>
      <c r="P8" s="166"/>
      <c r="Q8" s="166">
        <f>SUM(Q9:Q26)</f>
        <v>0</v>
      </c>
      <c r="R8" s="166"/>
      <c r="S8" s="166"/>
      <c r="T8" s="167"/>
      <c r="U8" s="161"/>
      <c r="V8" s="161">
        <f>SUM(V9:V26)</f>
        <v>10.43</v>
      </c>
      <c r="W8" s="161"/>
      <c r="X8" s="161"/>
      <c r="AG8" t="s">
        <v>138</v>
      </c>
    </row>
    <row r="9" spans="1:60" outlineLevel="1" x14ac:dyDescent="0.25">
      <c r="A9" s="168">
        <v>1</v>
      </c>
      <c r="B9" s="169" t="s">
        <v>533</v>
      </c>
      <c r="C9" s="178" t="s">
        <v>534</v>
      </c>
      <c r="D9" s="170" t="s">
        <v>171</v>
      </c>
      <c r="E9" s="171">
        <v>44.4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 t="s">
        <v>302</v>
      </c>
      <c r="S9" s="173" t="s">
        <v>173</v>
      </c>
      <c r="T9" s="174" t="s">
        <v>173</v>
      </c>
      <c r="U9" s="160">
        <v>0.18</v>
      </c>
      <c r="V9" s="160">
        <f>ROUND(E9*U9,2)</f>
        <v>7.99</v>
      </c>
      <c r="W9" s="160"/>
      <c r="X9" s="160" t="s">
        <v>174</v>
      </c>
      <c r="Y9" s="151"/>
      <c r="Z9" s="151"/>
      <c r="AA9" s="151"/>
      <c r="AB9" s="151"/>
      <c r="AC9" s="151"/>
      <c r="AD9" s="151"/>
      <c r="AE9" s="151"/>
      <c r="AF9" s="151"/>
      <c r="AG9" s="151" t="s">
        <v>175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58"/>
      <c r="B10" s="159"/>
      <c r="C10" s="267" t="s">
        <v>535</v>
      </c>
      <c r="D10" s="268"/>
      <c r="E10" s="268"/>
      <c r="F10" s="268"/>
      <c r="G10" s="268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177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5" t="str">
        <f>C10</f>
        <v>s doplněním ornice nebo substrátu ve vrstvě do 7 cm s utužením vodou a s případným naložením, odvozem odpadu do 20 km a se složením,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58"/>
      <c r="B11" s="159"/>
      <c r="C11" s="255" t="s">
        <v>536</v>
      </c>
      <c r="D11" s="256"/>
      <c r="E11" s="256"/>
      <c r="F11" s="256"/>
      <c r="G11" s="256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147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8"/>
      <c r="B12" s="159"/>
      <c r="C12" s="195" t="s">
        <v>537</v>
      </c>
      <c r="D12" s="182"/>
      <c r="E12" s="183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179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8"/>
      <c r="B13" s="159"/>
      <c r="C13" s="195" t="s">
        <v>538</v>
      </c>
      <c r="D13" s="182"/>
      <c r="E13" s="183">
        <v>44.4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179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68">
        <v>2</v>
      </c>
      <c r="B14" s="169" t="s">
        <v>539</v>
      </c>
      <c r="C14" s="178" t="s">
        <v>540</v>
      </c>
      <c r="D14" s="170" t="s">
        <v>171</v>
      </c>
      <c r="E14" s="171">
        <v>44.4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3" t="s">
        <v>302</v>
      </c>
      <c r="S14" s="173" t="s">
        <v>173</v>
      </c>
      <c r="T14" s="174" t="s">
        <v>173</v>
      </c>
      <c r="U14" s="160">
        <v>5.5E-2</v>
      </c>
      <c r="V14" s="160">
        <f>ROUND(E14*U14,2)</f>
        <v>2.44</v>
      </c>
      <c r="W14" s="160"/>
      <c r="X14" s="160" t="s">
        <v>174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175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58"/>
      <c r="B15" s="159"/>
      <c r="C15" s="267" t="s">
        <v>541</v>
      </c>
      <c r="D15" s="268"/>
      <c r="E15" s="268"/>
      <c r="F15" s="268"/>
      <c r="G15" s="268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177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58"/>
      <c r="B16" s="159"/>
      <c r="C16" s="195" t="s">
        <v>537</v>
      </c>
      <c r="D16" s="182"/>
      <c r="E16" s="183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179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58"/>
      <c r="B17" s="159"/>
      <c r="C17" s="195" t="s">
        <v>538</v>
      </c>
      <c r="D17" s="182"/>
      <c r="E17" s="183">
        <v>44.4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179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68">
        <v>3</v>
      </c>
      <c r="B18" s="169" t="s">
        <v>319</v>
      </c>
      <c r="C18" s="178" t="s">
        <v>320</v>
      </c>
      <c r="D18" s="170" t="s">
        <v>321</v>
      </c>
      <c r="E18" s="171">
        <v>1.83816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3">
        <v>1E-3</v>
      </c>
      <c r="O18" s="173">
        <f>ROUND(E18*N18,2)</f>
        <v>0</v>
      </c>
      <c r="P18" s="173">
        <v>0</v>
      </c>
      <c r="Q18" s="173">
        <f>ROUND(E18*P18,2)</f>
        <v>0</v>
      </c>
      <c r="R18" s="173" t="s">
        <v>322</v>
      </c>
      <c r="S18" s="173" t="s">
        <v>173</v>
      </c>
      <c r="T18" s="174" t="s">
        <v>173</v>
      </c>
      <c r="U18" s="160">
        <v>0</v>
      </c>
      <c r="V18" s="160">
        <f>ROUND(E18*U18,2)</f>
        <v>0</v>
      </c>
      <c r="W18" s="160"/>
      <c r="X18" s="160" t="s">
        <v>323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324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58"/>
      <c r="B19" s="159"/>
      <c r="C19" s="195" t="s">
        <v>542</v>
      </c>
      <c r="D19" s="182"/>
      <c r="E19" s="183">
        <v>1.83816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179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68">
        <v>4</v>
      </c>
      <c r="B20" s="169" t="s">
        <v>326</v>
      </c>
      <c r="C20" s="178" t="s">
        <v>327</v>
      </c>
      <c r="D20" s="170" t="s">
        <v>209</v>
      </c>
      <c r="E20" s="171">
        <v>7.8925400000000003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3">
        <v>1.67</v>
      </c>
      <c r="O20" s="173">
        <f>ROUND(E20*N20,2)</f>
        <v>13.18</v>
      </c>
      <c r="P20" s="173">
        <v>0</v>
      </c>
      <c r="Q20" s="173">
        <f>ROUND(E20*P20,2)</f>
        <v>0</v>
      </c>
      <c r="R20" s="173" t="s">
        <v>322</v>
      </c>
      <c r="S20" s="173" t="s">
        <v>173</v>
      </c>
      <c r="T20" s="174" t="s">
        <v>173</v>
      </c>
      <c r="U20" s="160">
        <v>0</v>
      </c>
      <c r="V20" s="160">
        <f>ROUND(E20*U20,2)</f>
        <v>0</v>
      </c>
      <c r="W20" s="160"/>
      <c r="X20" s="160" t="s">
        <v>323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324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58"/>
      <c r="B21" s="159"/>
      <c r="C21" s="196" t="s">
        <v>211</v>
      </c>
      <c r="D21" s="184"/>
      <c r="E21" s="185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179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58"/>
      <c r="B22" s="159"/>
      <c r="C22" s="197" t="s">
        <v>543</v>
      </c>
      <c r="D22" s="184"/>
      <c r="E22" s="185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179</v>
      </c>
      <c r="AH22" s="151">
        <v>2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58"/>
      <c r="B23" s="159"/>
      <c r="C23" s="197" t="s">
        <v>544</v>
      </c>
      <c r="D23" s="184"/>
      <c r="E23" s="185">
        <v>3.552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179</v>
      </c>
      <c r="AH23" s="151">
        <v>2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58"/>
      <c r="B24" s="159"/>
      <c r="C24" s="198" t="s">
        <v>213</v>
      </c>
      <c r="D24" s="186"/>
      <c r="E24" s="187">
        <v>3.552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179</v>
      </c>
      <c r="AH24" s="151">
        <v>3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58"/>
      <c r="B25" s="159"/>
      <c r="C25" s="196" t="s">
        <v>214</v>
      </c>
      <c r="D25" s="184"/>
      <c r="E25" s="185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179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58"/>
      <c r="B26" s="159"/>
      <c r="C26" s="195" t="s">
        <v>545</v>
      </c>
      <c r="D26" s="182"/>
      <c r="E26" s="183">
        <v>7.8925400000000003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179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5">
      <c r="A27" s="162" t="s">
        <v>137</v>
      </c>
      <c r="B27" s="163" t="s">
        <v>91</v>
      </c>
      <c r="C27" s="177" t="s">
        <v>92</v>
      </c>
      <c r="D27" s="164"/>
      <c r="E27" s="165"/>
      <c r="F27" s="166"/>
      <c r="G27" s="166">
        <f>SUMIF(AG28:AG78,"&lt;&gt;NOR",G28:G78)</f>
        <v>0</v>
      </c>
      <c r="H27" s="166"/>
      <c r="I27" s="166">
        <f>SUM(I28:I78)</f>
        <v>0</v>
      </c>
      <c r="J27" s="166"/>
      <c r="K27" s="166">
        <f>SUM(K28:K78)</f>
        <v>0</v>
      </c>
      <c r="L27" s="166"/>
      <c r="M27" s="166">
        <f>SUM(M28:M78)</f>
        <v>0</v>
      </c>
      <c r="N27" s="166"/>
      <c r="O27" s="166">
        <f>SUM(O28:O78)</f>
        <v>487.59000000000003</v>
      </c>
      <c r="P27" s="166"/>
      <c r="Q27" s="166">
        <f>SUM(Q28:Q78)</f>
        <v>0</v>
      </c>
      <c r="R27" s="166"/>
      <c r="S27" s="166"/>
      <c r="T27" s="167"/>
      <c r="U27" s="161"/>
      <c r="V27" s="161">
        <f>SUM(V28:V78)</f>
        <v>133.06</v>
      </c>
      <c r="W27" s="161"/>
      <c r="X27" s="161"/>
      <c r="AG27" t="s">
        <v>138</v>
      </c>
    </row>
    <row r="28" spans="1:60" outlineLevel="1" x14ac:dyDescent="0.25">
      <c r="A28" s="168">
        <v>5</v>
      </c>
      <c r="B28" s="169" t="s">
        <v>546</v>
      </c>
      <c r="C28" s="178" t="s">
        <v>547</v>
      </c>
      <c r="D28" s="170" t="s">
        <v>171</v>
      </c>
      <c r="E28" s="171">
        <v>4.8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3">
        <v>0.25094</v>
      </c>
      <c r="O28" s="173">
        <f>ROUND(E28*N28,2)</f>
        <v>1.2</v>
      </c>
      <c r="P28" s="173">
        <v>0</v>
      </c>
      <c r="Q28" s="173">
        <f>ROUND(E28*P28,2)</f>
        <v>0</v>
      </c>
      <c r="R28" s="173" t="s">
        <v>496</v>
      </c>
      <c r="S28" s="173" t="s">
        <v>173</v>
      </c>
      <c r="T28" s="174" t="s">
        <v>173</v>
      </c>
      <c r="U28" s="160">
        <v>0.05</v>
      </c>
      <c r="V28" s="160">
        <f>ROUND(E28*U28,2)</f>
        <v>0.24</v>
      </c>
      <c r="W28" s="160"/>
      <c r="X28" s="160" t="s">
        <v>174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175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58"/>
      <c r="B29" s="159"/>
      <c r="C29" s="267" t="s">
        <v>548</v>
      </c>
      <c r="D29" s="268"/>
      <c r="E29" s="268"/>
      <c r="F29" s="268"/>
      <c r="G29" s="268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177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75" t="str">
        <f>C29</f>
        <v>kamenivo hrubé drcené vel. 32 - 63 mm s výplňovým kamenivem (vibrovaný štěrk), s rozprostřením, vlhčením a zhutněním</v>
      </c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58"/>
      <c r="B30" s="159"/>
      <c r="C30" s="255" t="s">
        <v>549</v>
      </c>
      <c r="D30" s="256"/>
      <c r="E30" s="256"/>
      <c r="F30" s="256"/>
      <c r="G30" s="256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147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58"/>
      <c r="B31" s="159"/>
      <c r="C31" s="195" t="s">
        <v>550</v>
      </c>
      <c r="D31" s="182"/>
      <c r="E31" s="183">
        <v>4.8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179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0.399999999999999" outlineLevel="1" x14ac:dyDescent="0.25">
      <c r="A32" s="168">
        <v>6</v>
      </c>
      <c r="B32" s="169" t="s">
        <v>551</v>
      </c>
      <c r="C32" s="178" t="s">
        <v>552</v>
      </c>
      <c r="D32" s="170" t="s">
        <v>171</v>
      </c>
      <c r="E32" s="171">
        <v>921.28800000000001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73">
        <v>0.378</v>
      </c>
      <c r="O32" s="173">
        <f>ROUND(E32*N32,2)</f>
        <v>348.25</v>
      </c>
      <c r="P32" s="173">
        <v>0</v>
      </c>
      <c r="Q32" s="173">
        <f>ROUND(E32*P32,2)</f>
        <v>0</v>
      </c>
      <c r="R32" s="173" t="s">
        <v>496</v>
      </c>
      <c r="S32" s="173" t="s">
        <v>173</v>
      </c>
      <c r="T32" s="174" t="s">
        <v>173</v>
      </c>
      <c r="U32" s="160">
        <v>0.03</v>
      </c>
      <c r="V32" s="160">
        <f>ROUND(E32*U32,2)</f>
        <v>27.64</v>
      </c>
      <c r="W32" s="160"/>
      <c r="X32" s="160" t="s">
        <v>174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175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58"/>
      <c r="B33" s="159"/>
      <c r="C33" s="195" t="s">
        <v>553</v>
      </c>
      <c r="D33" s="182"/>
      <c r="E33" s="183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179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58"/>
      <c r="B34" s="159"/>
      <c r="C34" s="195" t="s">
        <v>554</v>
      </c>
      <c r="D34" s="182"/>
      <c r="E34" s="183">
        <v>876.88800000000003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179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58"/>
      <c r="B35" s="159"/>
      <c r="C35" s="195" t="s">
        <v>288</v>
      </c>
      <c r="D35" s="182"/>
      <c r="E35" s="183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179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58"/>
      <c r="B36" s="159"/>
      <c r="C36" s="195" t="s">
        <v>537</v>
      </c>
      <c r="D36" s="182"/>
      <c r="E36" s="183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179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58"/>
      <c r="B37" s="159"/>
      <c r="C37" s="195" t="s">
        <v>555</v>
      </c>
      <c r="D37" s="182"/>
      <c r="E37" s="183">
        <v>44.4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179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0.399999999999999" outlineLevel="1" x14ac:dyDescent="0.25">
      <c r="A38" s="168">
        <v>7</v>
      </c>
      <c r="B38" s="169" t="s">
        <v>556</v>
      </c>
      <c r="C38" s="178" t="s">
        <v>557</v>
      </c>
      <c r="D38" s="170" t="s">
        <v>171</v>
      </c>
      <c r="E38" s="171">
        <v>7.2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3">
        <v>0.441</v>
      </c>
      <c r="O38" s="173">
        <f>ROUND(E38*N38,2)</f>
        <v>3.18</v>
      </c>
      <c r="P38" s="173">
        <v>0</v>
      </c>
      <c r="Q38" s="173">
        <f>ROUND(E38*P38,2)</f>
        <v>0</v>
      </c>
      <c r="R38" s="173" t="s">
        <v>496</v>
      </c>
      <c r="S38" s="173" t="s">
        <v>173</v>
      </c>
      <c r="T38" s="174" t="s">
        <v>173</v>
      </c>
      <c r="U38" s="160">
        <v>0.03</v>
      </c>
      <c r="V38" s="160">
        <f>ROUND(E38*U38,2)</f>
        <v>0.22</v>
      </c>
      <c r="W38" s="160"/>
      <c r="X38" s="160" t="s">
        <v>174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175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58"/>
      <c r="B39" s="159"/>
      <c r="C39" s="195" t="s">
        <v>558</v>
      </c>
      <c r="D39" s="182"/>
      <c r="E39" s="183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179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58"/>
      <c r="B40" s="159"/>
      <c r="C40" s="195" t="s">
        <v>559</v>
      </c>
      <c r="D40" s="182"/>
      <c r="E40" s="183">
        <v>7.2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179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0.399999999999999" outlineLevel="1" x14ac:dyDescent="0.25">
      <c r="A41" s="168">
        <v>8</v>
      </c>
      <c r="B41" s="169" t="s">
        <v>560</v>
      </c>
      <c r="C41" s="178" t="s">
        <v>561</v>
      </c>
      <c r="D41" s="170" t="s">
        <v>171</v>
      </c>
      <c r="E41" s="171">
        <v>477.44400000000002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3">
        <v>0.13188</v>
      </c>
      <c r="O41" s="173">
        <f>ROUND(E41*N41,2)</f>
        <v>62.97</v>
      </c>
      <c r="P41" s="173">
        <v>0</v>
      </c>
      <c r="Q41" s="173">
        <f>ROUND(E41*P41,2)</f>
        <v>0</v>
      </c>
      <c r="R41" s="173" t="s">
        <v>496</v>
      </c>
      <c r="S41" s="173" t="s">
        <v>173</v>
      </c>
      <c r="T41" s="174" t="s">
        <v>173</v>
      </c>
      <c r="U41" s="160">
        <v>4.9000000000000002E-2</v>
      </c>
      <c r="V41" s="160">
        <f>ROUND(E41*U41,2)</f>
        <v>23.39</v>
      </c>
      <c r="W41" s="160"/>
      <c r="X41" s="160" t="s">
        <v>174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175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58"/>
      <c r="B42" s="159"/>
      <c r="C42" s="267" t="s">
        <v>562</v>
      </c>
      <c r="D42" s="268"/>
      <c r="E42" s="268"/>
      <c r="F42" s="268"/>
      <c r="G42" s="268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177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58"/>
      <c r="B43" s="159"/>
      <c r="C43" s="195" t="s">
        <v>563</v>
      </c>
      <c r="D43" s="182"/>
      <c r="E43" s="183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179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58"/>
      <c r="B44" s="159"/>
      <c r="C44" s="195" t="s">
        <v>564</v>
      </c>
      <c r="D44" s="182"/>
      <c r="E44" s="183">
        <v>477.44400000000002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179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5">
      <c r="A45" s="168">
        <v>9</v>
      </c>
      <c r="B45" s="169" t="s">
        <v>565</v>
      </c>
      <c r="C45" s="178" t="s">
        <v>566</v>
      </c>
      <c r="D45" s="170" t="s">
        <v>171</v>
      </c>
      <c r="E45" s="171">
        <v>44.4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21</v>
      </c>
      <c r="M45" s="173">
        <f>G45*(1+L45/100)</f>
        <v>0</v>
      </c>
      <c r="N45" s="173">
        <v>0.23194000000000001</v>
      </c>
      <c r="O45" s="173">
        <f>ROUND(E45*N45,2)</f>
        <v>10.3</v>
      </c>
      <c r="P45" s="173">
        <v>0</v>
      </c>
      <c r="Q45" s="173">
        <f>ROUND(E45*P45,2)</f>
        <v>0</v>
      </c>
      <c r="R45" s="173" t="s">
        <v>496</v>
      </c>
      <c r="S45" s="173" t="s">
        <v>173</v>
      </c>
      <c r="T45" s="174" t="s">
        <v>173</v>
      </c>
      <c r="U45" s="160">
        <v>0.15</v>
      </c>
      <c r="V45" s="160">
        <f>ROUND(E45*U45,2)</f>
        <v>6.66</v>
      </c>
      <c r="W45" s="160"/>
      <c r="X45" s="160" t="s">
        <v>174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175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5">
      <c r="A46" s="158"/>
      <c r="B46" s="159"/>
      <c r="C46" s="195" t="s">
        <v>537</v>
      </c>
      <c r="D46" s="182"/>
      <c r="E46" s="183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179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58"/>
      <c r="B47" s="159"/>
      <c r="C47" s="195" t="s">
        <v>555</v>
      </c>
      <c r="D47" s="182"/>
      <c r="E47" s="183">
        <v>44.4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179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68">
        <v>10</v>
      </c>
      <c r="B48" s="169" t="s">
        <v>567</v>
      </c>
      <c r="C48" s="178" t="s">
        <v>568</v>
      </c>
      <c r="D48" s="170" t="s">
        <v>171</v>
      </c>
      <c r="E48" s="171">
        <v>477.44400000000002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21</v>
      </c>
      <c r="M48" s="173">
        <f>G48*(1+L48/100)</f>
        <v>0</v>
      </c>
      <c r="N48" s="173">
        <v>5.0000000000000001E-4</v>
      </c>
      <c r="O48" s="173">
        <f>ROUND(E48*N48,2)</f>
        <v>0.24</v>
      </c>
      <c r="P48" s="173">
        <v>0</v>
      </c>
      <c r="Q48" s="173">
        <f>ROUND(E48*P48,2)</f>
        <v>0</v>
      </c>
      <c r="R48" s="173" t="s">
        <v>496</v>
      </c>
      <c r="S48" s="173" t="s">
        <v>173</v>
      </c>
      <c r="T48" s="174" t="s">
        <v>173</v>
      </c>
      <c r="U48" s="160">
        <v>2E-3</v>
      </c>
      <c r="V48" s="160">
        <f>ROUND(E48*U48,2)</f>
        <v>0.95</v>
      </c>
      <c r="W48" s="160"/>
      <c r="X48" s="160" t="s">
        <v>174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175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5">
      <c r="A49" s="158"/>
      <c r="B49" s="159"/>
      <c r="C49" s="195" t="s">
        <v>569</v>
      </c>
      <c r="D49" s="182"/>
      <c r="E49" s="183">
        <v>477.44400000000002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179</v>
      </c>
      <c r="AH49" s="151">
        <v>5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0.399999999999999" outlineLevel="1" x14ac:dyDescent="0.25">
      <c r="A50" s="168">
        <v>11</v>
      </c>
      <c r="B50" s="169" t="s">
        <v>570</v>
      </c>
      <c r="C50" s="178" t="s">
        <v>571</v>
      </c>
      <c r="D50" s="170" t="s">
        <v>171</v>
      </c>
      <c r="E50" s="171">
        <v>477.44400000000002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3">
        <v>0.10373</v>
      </c>
      <c r="O50" s="173">
        <f>ROUND(E50*N50,2)</f>
        <v>49.53</v>
      </c>
      <c r="P50" s="173">
        <v>0</v>
      </c>
      <c r="Q50" s="173">
        <f>ROUND(E50*P50,2)</f>
        <v>0</v>
      </c>
      <c r="R50" s="173" t="s">
        <v>496</v>
      </c>
      <c r="S50" s="173" t="s">
        <v>173</v>
      </c>
      <c r="T50" s="174" t="s">
        <v>173</v>
      </c>
      <c r="U50" s="160">
        <v>0.06</v>
      </c>
      <c r="V50" s="160">
        <f>ROUND(E50*U50,2)</f>
        <v>28.65</v>
      </c>
      <c r="W50" s="160"/>
      <c r="X50" s="160" t="s">
        <v>174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175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5">
      <c r="A51" s="158"/>
      <c r="B51" s="159"/>
      <c r="C51" s="195" t="s">
        <v>563</v>
      </c>
      <c r="D51" s="182"/>
      <c r="E51" s="183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179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5">
      <c r="A52" s="158"/>
      <c r="B52" s="159"/>
      <c r="C52" s="195" t="s">
        <v>572</v>
      </c>
      <c r="D52" s="182"/>
      <c r="E52" s="183">
        <v>477.44400000000002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179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68">
        <v>12</v>
      </c>
      <c r="B53" s="169" t="s">
        <v>573</v>
      </c>
      <c r="C53" s="178" t="s">
        <v>574</v>
      </c>
      <c r="D53" s="170" t="s">
        <v>171</v>
      </c>
      <c r="E53" s="171">
        <v>7.2</v>
      </c>
      <c r="F53" s="172"/>
      <c r="G53" s="173">
        <f>ROUND(E53*F53,2)</f>
        <v>0</v>
      </c>
      <c r="H53" s="172"/>
      <c r="I53" s="173">
        <f>ROUND(E53*H53,2)</f>
        <v>0</v>
      </c>
      <c r="J53" s="172"/>
      <c r="K53" s="173">
        <f>ROUND(E53*J53,2)</f>
        <v>0</v>
      </c>
      <c r="L53" s="173">
        <v>21</v>
      </c>
      <c r="M53" s="173">
        <f>G53*(1+L53/100)</f>
        <v>0</v>
      </c>
      <c r="N53" s="173">
        <v>7.3899999999999993E-2</v>
      </c>
      <c r="O53" s="173">
        <f>ROUND(E53*N53,2)</f>
        <v>0.53</v>
      </c>
      <c r="P53" s="173">
        <v>0</v>
      </c>
      <c r="Q53" s="173">
        <f>ROUND(E53*P53,2)</f>
        <v>0</v>
      </c>
      <c r="R53" s="173" t="s">
        <v>496</v>
      </c>
      <c r="S53" s="173" t="s">
        <v>173</v>
      </c>
      <c r="T53" s="174" t="s">
        <v>173</v>
      </c>
      <c r="U53" s="160">
        <v>0.45</v>
      </c>
      <c r="V53" s="160">
        <f>ROUND(E53*U53,2)</f>
        <v>3.24</v>
      </c>
      <c r="W53" s="160"/>
      <c r="X53" s="160" t="s">
        <v>174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175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1" outlineLevel="1" x14ac:dyDescent="0.25">
      <c r="A54" s="158"/>
      <c r="B54" s="159"/>
      <c r="C54" s="267" t="s">
        <v>575</v>
      </c>
      <c r="D54" s="268"/>
      <c r="E54" s="268"/>
      <c r="F54" s="268"/>
      <c r="G54" s="268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177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75" t="str">
        <f>C54</f>
        <v>s provedením lože z kameniva drceného, s vyplněním spár, s dvojitým hutněním a se smetením přebytečného materiálu na krajnici. S dodáním hmot pro lože a výplň spár.</v>
      </c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58"/>
      <c r="B55" s="159"/>
      <c r="C55" s="195" t="s">
        <v>558</v>
      </c>
      <c r="D55" s="182"/>
      <c r="E55" s="183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179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5">
      <c r="A56" s="158"/>
      <c r="B56" s="159"/>
      <c r="C56" s="195" t="s">
        <v>559</v>
      </c>
      <c r="D56" s="182"/>
      <c r="E56" s="183">
        <v>7.2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179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68">
        <v>13</v>
      </c>
      <c r="B57" s="169" t="s">
        <v>576</v>
      </c>
      <c r="C57" s="178" t="s">
        <v>577</v>
      </c>
      <c r="D57" s="170" t="s">
        <v>197</v>
      </c>
      <c r="E57" s="171">
        <v>4.8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73">
        <v>3.3E-4</v>
      </c>
      <c r="O57" s="173">
        <f>ROUND(E57*N57,2)</f>
        <v>0</v>
      </c>
      <c r="P57" s="173">
        <v>0</v>
      </c>
      <c r="Q57" s="173">
        <f>ROUND(E57*P57,2)</f>
        <v>0</v>
      </c>
      <c r="R57" s="173" t="s">
        <v>496</v>
      </c>
      <c r="S57" s="173" t="s">
        <v>173</v>
      </c>
      <c r="T57" s="174" t="s">
        <v>173</v>
      </c>
      <c r="U57" s="160">
        <v>0.41</v>
      </c>
      <c r="V57" s="160">
        <f>ROUND(E57*U57,2)</f>
        <v>1.97</v>
      </c>
      <c r="W57" s="160"/>
      <c r="X57" s="160" t="s">
        <v>174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175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5">
      <c r="A58" s="158"/>
      <c r="B58" s="159"/>
      <c r="C58" s="195" t="s">
        <v>558</v>
      </c>
      <c r="D58" s="182"/>
      <c r="E58" s="183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179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5">
      <c r="A59" s="158"/>
      <c r="B59" s="159"/>
      <c r="C59" s="195" t="s">
        <v>578</v>
      </c>
      <c r="D59" s="182"/>
      <c r="E59" s="183">
        <v>4.8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179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0.399999999999999" outlineLevel="1" x14ac:dyDescent="0.25">
      <c r="A60" s="168">
        <v>14</v>
      </c>
      <c r="B60" s="169" t="s">
        <v>579</v>
      </c>
      <c r="C60" s="178" t="s">
        <v>580</v>
      </c>
      <c r="D60" s="170" t="s">
        <v>209</v>
      </c>
      <c r="E60" s="171">
        <v>3.552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3" t="s">
        <v>496</v>
      </c>
      <c r="S60" s="173" t="s">
        <v>173</v>
      </c>
      <c r="T60" s="174" t="s">
        <v>173</v>
      </c>
      <c r="U60" s="160">
        <v>3</v>
      </c>
      <c r="V60" s="160">
        <f>ROUND(E60*U60,2)</f>
        <v>10.66</v>
      </c>
      <c r="W60" s="160"/>
      <c r="X60" s="160" t="s">
        <v>174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175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58"/>
      <c r="B61" s="159"/>
      <c r="C61" s="267" t="s">
        <v>581</v>
      </c>
      <c r="D61" s="268"/>
      <c r="E61" s="268"/>
      <c r="F61" s="268"/>
      <c r="G61" s="268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177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5">
      <c r="A62" s="158"/>
      <c r="B62" s="159"/>
      <c r="C62" s="195" t="s">
        <v>537</v>
      </c>
      <c r="D62" s="182"/>
      <c r="E62" s="183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179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58"/>
      <c r="B63" s="159"/>
      <c r="C63" s="195" t="s">
        <v>582</v>
      </c>
      <c r="D63" s="182"/>
      <c r="E63" s="183">
        <v>3.552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179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5">
      <c r="A64" s="168">
        <v>15</v>
      </c>
      <c r="B64" s="169" t="s">
        <v>583</v>
      </c>
      <c r="C64" s="178" t="s">
        <v>584</v>
      </c>
      <c r="D64" s="170" t="s">
        <v>171</v>
      </c>
      <c r="E64" s="171">
        <v>477.44400000000002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21</v>
      </c>
      <c r="M64" s="173">
        <f>G64*(1+L64/100)</f>
        <v>0</v>
      </c>
      <c r="N64" s="173">
        <v>6.0099999999999997E-3</v>
      </c>
      <c r="O64" s="173">
        <f>ROUND(E64*N64,2)</f>
        <v>2.87</v>
      </c>
      <c r="P64" s="173">
        <v>0</v>
      </c>
      <c r="Q64" s="173">
        <f>ROUND(E64*P64,2)</f>
        <v>0</v>
      </c>
      <c r="R64" s="173"/>
      <c r="S64" s="173" t="s">
        <v>173</v>
      </c>
      <c r="T64" s="174" t="s">
        <v>173</v>
      </c>
      <c r="U64" s="160">
        <v>4.0000000000000001E-3</v>
      </c>
      <c r="V64" s="160">
        <f>ROUND(E64*U64,2)</f>
        <v>1.91</v>
      </c>
      <c r="W64" s="160"/>
      <c r="X64" s="160" t="s">
        <v>174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175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58"/>
      <c r="B65" s="159"/>
      <c r="C65" s="264" t="s">
        <v>585</v>
      </c>
      <c r="D65" s="265"/>
      <c r="E65" s="265"/>
      <c r="F65" s="265"/>
      <c r="G65" s="265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147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5">
      <c r="A66" s="158"/>
      <c r="B66" s="159"/>
      <c r="C66" s="195" t="s">
        <v>586</v>
      </c>
      <c r="D66" s="182"/>
      <c r="E66" s="183">
        <v>477.44400000000002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179</v>
      </c>
      <c r="AH66" s="151">
        <v>5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5">
      <c r="A67" s="168">
        <v>16</v>
      </c>
      <c r="B67" s="169" t="s">
        <v>587</v>
      </c>
      <c r="C67" s="178" t="s">
        <v>588</v>
      </c>
      <c r="D67" s="170" t="s">
        <v>171</v>
      </c>
      <c r="E67" s="171">
        <v>44.4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21</v>
      </c>
      <c r="M67" s="173">
        <f>G67*(1+L67/100)</f>
        <v>0</v>
      </c>
      <c r="N67" s="173">
        <v>3.15E-2</v>
      </c>
      <c r="O67" s="173">
        <f>ROUND(E67*N67,2)</f>
        <v>1.4</v>
      </c>
      <c r="P67" s="173">
        <v>0</v>
      </c>
      <c r="Q67" s="173">
        <f>ROUND(E67*P67,2)</f>
        <v>0</v>
      </c>
      <c r="R67" s="173"/>
      <c r="S67" s="173" t="s">
        <v>142</v>
      </c>
      <c r="T67" s="174" t="s">
        <v>173</v>
      </c>
      <c r="U67" s="160">
        <v>0.62</v>
      </c>
      <c r="V67" s="160">
        <f>ROUND(E67*U67,2)</f>
        <v>27.53</v>
      </c>
      <c r="W67" s="160"/>
      <c r="X67" s="160" t="s">
        <v>174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175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5">
      <c r="A68" s="158"/>
      <c r="B68" s="159"/>
      <c r="C68" s="264" t="s">
        <v>589</v>
      </c>
      <c r="D68" s="265"/>
      <c r="E68" s="265"/>
      <c r="F68" s="265"/>
      <c r="G68" s="265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147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5">
      <c r="A69" s="158"/>
      <c r="B69" s="159"/>
      <c r="C69" s="195" t="s">
        <v>537</v>
      </c>
      <c r="D69" s="182"/>
      <c r="E69" s="183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179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5">
      <c r="A70" s="158"/>
      <c r="B70" s="159"/>
      <c r="C70" s="195" t="s">
        <v>555</v>
      </c>
      <c r="D70" s="182"/>
      <c r="E70" s="183">
        <v>44.4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179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68">
        <v>17</v>
      </c>
      <c r="B71" s="169" t="s">
        <v>590</v>
      </c>
      <c r="C71" s="178" t="s">
        <v>591</v>
      </c>
      <c r="D71" s="170" t="s">
        <v>171</v>
      </c>
      <c r="E71" s="171">
        <v>7.3440000000000003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21</v>
      </c>
      <c r="M71" s="173">
        <f>G71*(1+L71/100)</f>
        <v>0</v>
      </c>
      <c r="N71" s="173">
        <v>0.12959999999999999</v>
      </c>
      <c r="O71" s="173">
        <f>ROUND(E71*N71,2)</f>
        <v>0.95</v>
      </c>
      <c r="P71" s="173">
        <v>0</v>
      </c>
      <c r="Q71" s="173">
        <f>ROUND(E71*P71,2)</f>
        <v>0</v>
      </c>
      <c r="R71" s="173"/>
      <c r="S71" s="173" t="s">
        <v>142</v>
      </c>
      <c r="T71" s="174" t="s">
        <v>173</v>
      </c>
      <c r="U71" s="160">
        <v>0</v>
      </c>
      <c r="V71" s="160">
        <f>ROUND(E71*U71,2)</f>
        <v>0</v>
      </c>
      <c r="W71" s="160"/>
      <c r="X71" s="160" t="s">
        <v>323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324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5">
      <c r="A72" s="158"/>
      <c r="B72" s="159"/>
      <c r="C72" s="264" t="s">
        <v>592</v>
      </c>
      <c r="D72" s="265"/>
      <c r="E72" s="265"/>
      <c r="F72" s="265"/>
      <c r="G72" s="265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147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5">
      <c r="A73" s="158"/>
      <c r="B73" s="159"/>
      <c r="C73" s="195" t="s">
        <v>558</v>
      </c>
      <c r="D73" s="182"/>
      <c r="E73" s="183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179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5">
      <c r="A74" s="158"/>
      <c r="B74" s="159"/>
      <c r="C74" s="195" t="s">
        <v>593</v>
      </c>
      <c r="D74" s="182"/>
      <c r="E74" s="183">
        <v>7.3440000000000003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179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5">
      <c r="A75" s="168">
        <v>18</v>
      </c>
      <c r="B75" s="169" t="s">
        <v>594</v>
      </c>
      <c r="C75" s="178" t="s">
        <v>595</v>
      </c>
      <c r="D75" s="170" t="s">
        <v>171</v>
      </c>
      <c r="E75" s="171">
        <v>45.287999999999997</v>
      </c>
      <c r="F75" s="172"/>
      <c r="G75" s="173">
        <f>ROUND(E75*F75,2)</f>
        <v>0</v>
      </c>
      <c r="H75" s="172"/>
      <c r="I75" s="173">
        <f>ROUND(E75*H75,2)</f>
        <v>0</v>
      </c>
      <c r="J75" s="172"/>
      <c r="K75" s="173">
        <f>ROUND(E75*J75,2)</f>
        <v>0</v>
      </c>
      <c r="L75" s="173">
        <v>21</v>
      </c>
      <c r="M75" s="173">
        <f>G75*(1+L75/100)</f>
        <v>0</v>
      </c>
      <c r="N75" s="173">
        <v>0.13627</v>
      </c>
      <c r="O75" s="173">
        <f>ROUND(E75*N75,2)</f>
        <v>6.17</v>
      </c>
      <c r="P75" s="173">
        <v>0</v>
      </c>
      <c r="Q75" s="173">
        <f>ROUND(E75*P75,2)</f>
        <v>0</v>
      </c>
      <c r="R75" s="173"/>
      <c r="S75" s="173" t="s">
        <v>142</v>
      </c>
      <c r="T75" s="174" t="s">
        <v>173</v>
      </c>
      <c r="U75" s="160">
        <v>0</v>
      </c>
      <c r="V75" s="160">
        <f>ROUND(E75*U75,2)</f>
        <v>0</v>
      </c>
      <c r="W75" s="160"/>
      <c r="X75" s="160" t="s">
        <v>323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324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5">
      <c r="A76" s="158"/>
      <c r="B76" s="159"/>
      <c r="C76" s="264" t="s">
        <v>596</v>
      </c>
      <c r="D76" s="265"/>
      <c r="E76" s="265"/>
      <c r="F76" s="265"/>
      <c r="G76" s="265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147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5">
      <c r="A77" s="158"/>
      <c r="B77" s="159"/>
      <c r="C77" s="195" t="s">
        <v>537</v>
      </c>
      <c r="D77" s="182"/>
      <c r="E77" s="183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179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5">
      <c r="A78" s="158"/>
      <c r="B78" s="159"/>
      <c r="C78" s="195" t="s">
        <v>597</v>
      </c>
      <c r="D78" s="182"/>
      <c r="E78" s="183">
        <v>45.287999999999997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179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x14ac:dyDescent="0.25">
      <c r="A79" s="162" t="s">
        <v>137</v>
      </c>
      <c r="B79" s="163" t="s">
        <v>97</v>
      </c>
      <c r="C79" s="177" t="s">
        <v>98</v>
      </c>
      <c r="D79" s="164"/>
      <c r="E79" s="165"/>
      <c r="F79" s="166"/>
      <c r="G79" s="166">
        <f>SUMIF(AG80:AG102,"&lt;&gt;NOR",G80:G102)</f>
        <v>0</v>
      </c>
      <c r="H79" s="166"/>
      <c r="I79" s="166">
        <f>SUM(I80:I102)</f>
        <v>0</v>
      </c>
      <c r="J79" s="166"/>
      <c r="K79" s="166">
        <f>SUM(K80:K102)</f>
        <v>0</v>
      </c>
      <c r="L79" s="166"/>
      <c r="M79" s="166">
        <f>SUM(M80:M102)</f>
        <v>0</v>
      </c>
      <c r="N79" s="166"/>
      <c r="O79" s="166">
        <f>SUM(O80:O102)</f>
        <v>4.59</v>
      </c>
      <c r="P79" s="166"/>
      <c r="Q79" s="166">
        <f>SUM(Q80:Q102)</f>
        <v>0</v>
      </c>
      <c r="R79" s="166"/>
      <c r="S79" s="166"/>
      <c r="T79" s="167"/>
      <c r="U79" s="161"/>
      <c r="V79" s="161">
        <f>SUM(V80:V102)</f>
        <v>6.91</v>
      </c>
      <c r="W79" s="161"/>
      <c r="X79" s="161"/>
      <c r="AG79" t="s">
        <v>138</v>
      </c>
    </row>
    <row r="80" spans="1:60" ht="20.399999999999999" outlineLevel="1" x14ac:dyDescent="0.25">
      <c r="A80" s="168">
        <v>19</v>
      </c>
      <c r="B80" s="169" t="s">
        <v>598</v>
      </c>
      <c r="C80" s="178" t="s">
        <v>599</v>
      </c>
      <c r="D80" s="170" t="s">
        <v>197</v>
      </c>
      <c r="E80" s="171">
        <v>3.6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21</v>
      </c>
      <c r="M80" s="173">
        <f>G80*(1+L80/100)</f>
        <v>0</v>
      </c>
      <c r="N80" s="173">
        <v>0.10249999999999999</v>
      </c>
      <c r="O80" s="173">
        <f>ROUND(E80*N80,2)</f>
        <v>0.37</v>
      </c>
      <c r="P80" s="173">
        <v>0</v>
      </c>
      <c r="Q80" s="173">
        <f>ROUND(E80*P80,2)</f>
        <v>0</v>
      </c>
      <c r="R80" s="173" t="s">
        <v>496</v>
      </c>
      <c r="S80" s="173" t="s">
        <v>173</v>
      </c>
      <c r="T80" s="174" t="s">
        <v>173</v>
      </c>
      <c r="U80" s="160">
        <v>0.14000000000000001</v>
      </c>
      <c r="V80" s="160">
        <f>ROUND(E80*U80,2)</f>
        <v>0.5</v>
      </c>
      <c r="W80" s="160"/>
      <c r="X80" s="160" t="s">
        <v>174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175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5">
      <c r="A81" s="158"/>
      <c r="B81" s="159"/>
      <c r="C81" s="267" t="s">
        <v>600</v>
      </c>
      <c r="D81" s="268"/>
      <c r="E81" s="268"/>
      <c r="F81" s="268"/>
      <c r="G81" s="268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177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5">
      <c r="A82" s="158"/>
      <c r="B82" s="159"/>
      <c r="C82" s="195" t="s">
        <v>601</v>
      </c>
      <c r="D82" s="182"/>
      <c r="E82" s="183">
        <v>3.6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179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0.399999999999999" outlineLevel="1" x14ac:dyDescent="0.25">
      <c r="A83" s="168">
        <v>20</v>
      </c>
      <c r="B83" s="169" t="s">
        <v>602</v>
      </c>
      <c r="C83" s="178" t="s">
        <v>603</v>
      </c>
      <c r="D83" s="170" t="s">
        <v>197</v>
      </c>
      <c r="E83" s="171">
        <v>14.4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21</v>
      </c>
      <c r="M83" s="173">
        <f>G83*(1+L83/100)</f>
        <v>0</v>
      </c>
      <c r="N83" s="173">
        <v>0.188</v>
      </c>
      <c r="O83" s="173">
        <f>ROUND(E83*N83,2)</f>
        <v>2.71</v>
      </c>
      <c r="P83" s="173">
        <v>0</v>
      </c>
      <c r="Q83" s="173">
        <f>ROUND(E83*P83,2)</f>
        <v>0</v>
      </c>
      <c r="R83" s="173" t="s">
        <v>496</v>
      </c>
      <c r="S83" s="173" t="s">
        <v>173</v>
      </c>
      <c r="T83" s="174" t="s">
        <v>173</v>
      </c>
      <c r="U83" s="160">
        <v>0.27</v>
      </c>
      <c r="V83" s="160">
        <f>ROUND(E83*U83,2)</f>
        <v>3.89</v>
      </c>
      <c r="W83" s="160"/>
      <c r="X83" s="160" t="s">
        <v>174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175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5">
      <c r="A84" s="158"/>
      <c r="B84" s="159"/>
      <c r="C84" s="267" t="s">
        <v>604</v>
      </c>
      <c r="D84" s="268"/>
      <c r="E84" s="268"/>
      <c r="F84" s="268"/>
      <c r="G84" s="268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177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5">
      <c r="A85" s="158"/>
      <c r="B85" s="159"/>
      <c r="C85" s="195" t="s">
        <v>605</v>
      </c>
      <c r="D85" s="182"/>
      <c r="E85" s="183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179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5">
      <c r="A86" s="158"/>
      <c r="B86" s="159"/>
      <c r="C86" s="195" t="s">
        <v>606</v>
      </c>
      <c r="D86" s="182"/>
      <c r="E86" s="183">
        <v>14.4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179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5">
      <c r="A87" s="168">
        <v>21</v>
      </c>
      <c r="B87" s="169" t="s">
        <v>607</v>
      </c>
      <c r="C87" s="178" t="s">
        <v>608</v>
      </c>
      <c r="D87" s="170" t="s">
        <v>197</v>
      </c>
      <c r="E87" s="171">
        <v>12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21</v>
      </c>
      <c r="M87" s="173">
        <f>G87*(1+L87/100)</f>
        <v>0</v>
      </c>
      <c r="N87" s="173">
        <v>4.3E-3</v>
      </c>
      <c r="O87" s="173">
        <f>ROUND(E87*N87,2)</f>
        <v>0.05</v>
      </c>
      <c r="P87" s="173">
        <v>0</v>
      </c>
      <c r="Q87" s="173">
        <f>ROUND(E87*P87,2)</f>
        <v>0</v>
      </c>
      <c r="R87" s="173"/>
      <c r="S87" s="173" t="s">
        <v>173</v>
      </c>
      <c r="T87" s="174" t="s">
        <v>173</v>
      </c>
      <c r="U87" s="160">
        <v>0.21</v>
      </c>
      <c r="V87" s="160">
        <f>ROUND(E87*U87,2)</f>
        <v>2.52</v>
      </c>
      <c r="W87" s="160"/>
      <c r="X87" s="160" t="s">
        <v>174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175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5">
      <c r="A88" s="158"/>
      <c r="B88" s="159"/>
      <c r="C88" s="195" t="s">
        <v>609</v>
      </c>
      <c r="D88" s="182"/>
      <c r="E88" s="183">
        <v>12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179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0.399999999999999" outlineLevel="1" x14ac:dyDescent="0.25">
      <c r="A89" s="168">
        <v>22</v>
      </c>
      <c r="B89" s="169" t="s">
        <v>610</v>
      </c>
      <c r="C89" s="178" t="s">
        <v>611</v>
      </c>
      <c r="D89" s="170" t="s">
        <v>359</v>
      </c>
      <c r="E89" s="171">
        <v>15.15</v>
      </c>
      <c r="F89" s="172"/>
      <c r="G89" s="173">
        <f>ROUND(E89*F89,2)</f>
        <v>0</v>
      </c>
      <c r="H89" s="172"/>
      <c r="I89" s="173">
        <f>ROUND(E89*H89,2)</f>
        <v>0</v>
      </c>
      <c r="J89" s="172"/>
      <c r="K89" s="173">
        <f>ROUND(E89*J89,2)</f>
        <v>0</v>
      </c>
      <c r="L89" s="173">
        <v>21</v>
      </c>
      <c r="M89" s="173">
        <f>G89*(1+L89/100)</f>
        <v>0</v>
      </c>
      <c r="N89" s="173">
        <v>8.0600000000000005E-2</v>
      </c>
      <c r="O89" s="173">
        <f>ROUND(E89*N89,2)</f>
        <v>1.22</v>
      </c>
      <c r="P89" s="173">
        <v>0</v>
      </c>
      <c r="Q89" s="173">
        <f>ROUND(E89*P89,2)</f>
        <v>0</v>
      </c>
      <c r="R89" s="173" t="s">
        <v>322</v>
      </c>
      <c r="S89" s="173" t="s">
        <v>173</v>
      </c>
      <c r="T89" s="174" t="s">
        <v>173</v>
      </c>
      <c r="U89" s="160">
        <v>0</v>
      </c>
      <c r="V89" s="160">
        <f>ROUND(E89*U89,2)</f>
        <v>0</v>
      </c>
      <c r="W89" s="160"/>
      <c r="X89" s="160" t="s">
        <v>323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324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5">
      <c r="A90" s="158"/>
      <c r="B90" s="159"/>
      <c r="C90" s="264" t="s">
        <v>612</v>
      </c>
      <c r="D90" s="265"/>
      <c r="E90" s="265"/>
      <c r="F90" s="265"/>
      <c r="G90" s="265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147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5">
      <c r="A91" s="158"/>
      <c r="B91" s="159"/>
      <c r="C91" s="196" t="s">
        <v>211</v>
      </c>
      <c r="D91" s="184"/>
      <c r="E91" s="185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179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5">
      <c r="A92" s="158"/>
      <c r="B92" s="159"/>
      <c r="C92" s="197" t="s">
        <v>613</v>
      </c>
      <c r="D92" s="184"/>
      <c r="E92" s="185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179</v>
      </c>
      <c r="AH92" s="151">
        <v>2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5">
      <c r="A93" s="158"/>
      <c r="B93" s="159"/>
      <c r="C93" s="197" t="s">
        <v>614</v>
      </c>
      <c r="D93" s="184"/>
      <c r="E93" s="185">
        <v>14.4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179</v>
      </c>
      <c r="AH93" s="151">
        <v>2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5">
      <c r="A94" s="158"/>
      <c r="B94" s="159"/>
      <c r="C94" s="198" t="s">
        <v>213</v>
      </c>
      <c r="D94" s="186"/>
      <c r="E94" s="187">
        <v>14.4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179</v>
      </c>
      <c r="AH94" s="151">
        <v>3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5">
      <c r="A95" s="158"/>
      <c r="B95" s="159"/>
      <c r="C95" s="196" t="s">
        <v>214</v>
      </c>
      <c r="D95" s="184"/>
      <c r="E95" s="185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179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5">
      <c r="A96" s="158"/>
      <c r="B96" s="159"/>
      <c r="C96" s="195" t="s">
        <v>615</v>
      </c>
      <c r="D96" s="182"/>
      <c r="E96" s="183">
        <v>15.15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179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5">
      <c r="A97" s="168">
        <v>23</v>
      </c>
      <c r="B97" s="169" t="s">
        <v>616</v>
      </c>
      <c r="C97" s="178" t="s">
        <v>617</v>
      </c>
      <c r="D97" s="170" t="s">
        <v>359</v>
      </c>
      <c r="E97" s="171">
        <v>4.04</v>
      </c>
      <c r="F97" s="172"/>
      <c r="G97" s="173">
        <f>ROUND(E97*F97,2)</f>
        <v>0</v>
      </c>
      <c r="H97" s="172"/>
      <c r="I97" s="173">
        <f>ROUND(E97*H97,2)</f>
        <v>0</v>
      </c>
      <c r="J97" s="172"/>
      <c r="K97" s="173">
        <f>ROUND(E97*J97,2)</f>
        <v>0</v>
      </c>
      <c r="L97" s="173">
        <v>21</v>
      </c>
      <c r="M97" s="173">
        <f>G97*(1+L97/100)</f>
        <v>0</v>
      </c>
      <c r="N97" s="173">
        <v>0.06</v>
      </c>
      <c r="O97" s="173">
        <f>ROUND(E97*N97,2)</f>
        <v>0.24</v>
      </c>
      <c r="P97" s="173">
        <v>0</v>
      </c>
      <c r="Q97" s="173">
        <f>ROUND(E97*P97,2)</f>
        <v>0</v>
      </c>
      <c r="R97" s="173" t="s">
        <v>322</v>
      </c>
      <c r="S97" s="173" t="s">
        <v>173</v>
      </c>
      <c r="T97" s="174" t="s">
        <v>173</v>
      </c>
      <c r="U97" s="160">
        <v>0</v>
      </c>
      <c r="V97" s="160">
        <f>ROUND(E97*U97,2)</f>
        <v>0</v>
      </c>
      <c r="W97" s="160"/>
      <c r="X97" s="160" t="s">
        <v>323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324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5">
      <c r="A98" s="158"/>
      <c r="B98" s="159"/>
      <c r="C98" s="196" t="s">
        <v>211</v>
      </c>
      <c r="D98" s="184"/>
      <c r="E98" s="185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179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5">
      <c r="A99" s="158"/>
      <c r="B99" s="159"/>
      <c r="C99" s="197" t="s">
        <v>618</v>
      </c>
      <c r="D99" s="184"/>
      <c r="E99" s="185">
        <v>3.6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179</v>
      </c>
      <c r="AH99" s="151">
        <v>2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5">
      <c r="A100" s="158"/>
      <c r="B100" s="159"/>
      <c r="C100" s="198" t="s">
        <v>213</v>
      </c>
      <c r="D100" s="186"/>
      <c r="E100" s="187">
        <v>3.6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179</v>
      </c>
      <c r="AH100" s="151">
        <v>3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5">
      <c r="A101" s="158"/>
      <c r="B101" s="159"/>
      <c r="C101" s="196" t="s">
        <v>214</v>
      </c>
      <c r="D101" s="184"/>
      <c r="E101" s="185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5">
      <c r="A102" s="158"/>
      <c r="B102" s="159"/>
      <c r="C102" s="195" t="s">
        <v>619</v>
      </c>
      <c r="D102" s="182"/>
      <c r="E102" s="183">
        <v>4.04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179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x14ac:dyDescent="0.25">
      <c r="A103" s="162" t="s">
        <v>137</v>
      </c>
      <c r="B103" s="163" t="s">
        <v>101</v>
      </c>
      <c r="C103" s="177" t="s">
        <v>102</v>
      </c>
      <c r="D103" s="164"/>
      <c r="E103" s="165"/>
      <c r="F103" s="166"/>
      <c r="G103" s="166">
        <f>SUMIF(AG104:AG107,"&lt;&gt;NOR",G104:G107)</f>
        <v>0</v>
      </c>
      <c r="H103" s="166"/>
      <c r="I103" s="166">
        <f>SUM(I104:I107)</f>
        <v>0</v>
      </c>
      <c r="J103" s="166"/>
      <c r="K103" s="166">
        <f>SUM(K104:K107)</f>
        <v>0</v>
      </c>
      <c r="L103" s="166"/>
      <c r="M103" s="166">
        <f>SUM(M104:M107)</f>
        <v>0</v>
      </c>
      <c r="N103" s="166"/>
      <c r="O103" s="166">
        <f>SUM(O104:O107)</f>
        <v>0</v>
      </c>
      <c r="P103" s="166"/>
      <c r="Q103" s="166">
        <f>SUM(Q104:Q107)</f>
        <v>0</v>
      </c>
      <c r="R103" s="166"/>
      <c r="S103" s="166"/>
      <c r="T103" s="167"/>
      <c r="U103" s="161"/>
      <c r="V103" s="161">
        <f>SUM(V104:V107)</f>
        <v>8.09</v>
      </c>
      <c r="W103" s="161"/>
      <c r="X103" s="161"/>
      <c r="AG103" t="s">
        <v>138</v>
      </c>
    </row>
    <row r="104" spans="1:60" outlineLevel="1" x14ac:dyDescent="0.25">
      <c r="A104" s="168">
        <v>24</v>
      </c>
      <c r="B104" s="169" t="s">
        <v>620</v>
      </c>
      <c r="C104" s="178" t="s">
        <v>621</v>
      </c>
      <c r="D104" s="170" t="s">
        <v>331</v>
      </c>
      <c r="E104" s="171">
        <v>505.35257000000001</v>
      </c>
      <c r="F104" s="172"/>
      <c r="G104" s="173">
        <f>ROUND(E104*F104,2)</f>
        <v>0</v>
      </c>
      <c r="H104" s="172"/>
      <c r="I104" s="173">
        <f>ROUND(E104*H104,2)</f>
        <v>0</v>
      </c>
      <c r="J104" s="172"/>
      <c r="K104" s="173">
        <f>ROUND(E104*J104,2)</f>
        <v>0</v>
      </c>
      <c r="L104" s="173">
        <v>21</v>
      </c>
      <c r="M104" s="173">
        <f>G104*(1+L104/100)</f>
        <v>0</v>
      </c>
      <c r="N104" s="173">
        <v>0</v>
      </c>
      <c r="O104" s="173">
        <f>ROUND(E104*N104,2)</f>
        <v>0</v>
      </c>
      <c r="P104" s="173">
        <v>0</v>
      </c>
      <c r="Q104" s="173">
        <f>ROUND(E104*P104,2)</f>
        <v>0</v>
      </c>
      <c r="R104" s="173"/>
      <c r="S104" s="173" t="s">
        <v>173</v>
      </c>
      <c r="T104" s="174" t="s">
        <v>173</v>
      </c>
      <c r="U104" s="160">
        <v>1.6E-2</v>
      </c>
      <c r="V104" s="160">
        <f>ROUND(E104*U104,2)</f>
        <v>8.09</v>
      </c>
      <c r="W104" s="160"/>
      <c r="X104" s="160" t="s">
        <v>510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511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5">
      <c r="A105" s="158"/>
      <c r="B105" s="159"/>
      <c r="C105" s="195" t="s">
        <v>513</v>
      </c>
      <c r="D105" s="182"/>
      <c r="E105" s="183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179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5">
      <c r="A106" s="158"/>
      <c r="B106" s="159"/>
      <c r="C106" s="195" t="s">
        <v>622</v>
      </c>
      <c r="D106" s="182"/>
      <c r="E106" s="183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179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5">
      <c r="A107" s="158"/>
      <c r="B107" s="159"/>
      <c r="C107" s="195" t="s">
        <v>623</v>
      </c>
      <c r="D107" s="182"/>
      <c r="E107" s="183">
        <v>505.35257000000001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179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5">
      <c r="A108" s="3"/>
      <c r="B108" s="4"/>
      <c r="C108" s="179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AE108">
        <v>15</v>
      </c>
      <c r="AF108">
        <v>21</v>
      </c>
      <c r="AG108" t="s">
        <v>124</v>
      </c>
    </row>
    <row r="109" spans="1:60" x14ac:dyDescent="0.25">
      <c r="A109" s="154"/>
      <c r="B109" s="155" t="s">
        <v>29</v>
      </c>
      <c r="C109" s="180"/>
      <c r="D109" s="156"/>
      <c r="E109" s="157"/>
      <c r="F109" s="157"/>
      <c r="G109" s="176">
        <f>G8+G27+G79+G103</f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AE109">
        <f>SUMIF(L7:L107,AE108,G7:G107)</f>
        <v>0</v>
      </c>
      <c r="AF109">
        <f>SUMIF(L7:L107,AF108,G7:G107)</f>
        <v>0</v>
      </c>
      <c r="AG109" t="s">
        <v>164</v>
      </c>
    </row>
    <row r="110" spans="1:60" x14ac:dyDescent="0.25">
      <c r="A110" s="266" t="s">
        <v>524</v>
      </c>
      <c r="B110" s="266"/>
      <c r="C110" s="179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60" x14ac:dyDescent="0.25">
      <c r="A111" s="3"/>
      <c r="B111" s="4" t="s">
        <v>525</v>
      </c>
      <c r="C111" s="179" t="s">
        <v>526</v>
      </c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AG111" t="s">
        <v>527</v>
      </c>
    </row>
    <row r="112" spans="1:60" x14ac:dyDescent="0.25">
      <c r="A112" s="3"/>
      <c r="B112" s="4" t="s">
        <v>528</v>
      </c>
      <c r="C112" s="179" t="s">
        <v>529</v>
      </c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AG112" t="s">
        <v>530</v>
      </c>
    </row>
    <row r="113" spans="1:33" x14ac:dyDescent="0.25">
      <c r="A113" s="3"/>
      <c r="B113" s="4"/>
      <c r="C113" s="179" t="s">
        <v>531</v>
      </c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AG113" t="s">
        <v>532</v>
      </c>
    </row>
    <row r="114" spans="1:33" x14ac:dyDescent="0.25">
      <c r="A114" s="3"/>
      <c r="B114" s="4"/>
      <c r="C114" s="179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33" x14ac:dyDescent="0.25">
      <c r="C115" s="181"/>
      <c r="D115" s="10"/>
      <c r="AG115" t="s">
        <v>166</v>
      </c>
    </row>
    <row r="116" spans="1:33" x14ac:dyDescent="0.25">
      <c r="D116" s="10"/>
    </row>
    <row r="117" spans="1:33" x14ac:dyDescent="0.25">
      <c r="D117" s="10"/>
    </row>
    <row r="118" spans="1:33" x14ac:dyDescent="0.25">
      <c r="D118" s="10"/>
    </row>
    <row r="119" spans="1:33" x14ac:dyDescent="0.25">
      <c r="D119" s="10"/>
    </row>
    <row r="120" spans="1:33" x14ac:dyDescent="0.25">
      <c r="D120" s="10"/>
    </row>
    <row r="121" spans="1:33" x14ac:dyDescent="0.25">
      <c r="D121" s="10"/>
    </row>
    <row r="122" spans="1:33" x14ac:dyDescent="0.25">
      <c r="D122" s="10"/>
    </row>
    <row r="123" spans="1:33" x14ac:dyDescent="0.25">
      <c r="D123" s="10"/>
    </row>
    <row r="124" spans="1:33" x14ac:dyDescent="0.25">
      <c r="D124" s="10"/>
    </row>
    <row r="125" spans="1:33" x14ac:dyDescent="0.25">
      <c r="D125" s="10"/>
    </row>
    <row r="126" spans="1:33" x14ac:dyDescent="0.25">
      <c r="D126" s="10"/>
    </row>
    <row r="127" spans="1:33" x14ac:dyDescent="0.25">
      <c r="D127" s="10"/>
    </row>
    <row r="128" spans="1:33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Gt5B7VatssFKqE1tSNb1PpktbgOhdRaaErobYyQKxu+Z1gTwxjiH6eDH+18waBXJ4qY6bVQCHWi7rYCZfkFbMA==" saltValue="uYbfPv3gfWedih1keskeqw==" spinCount="100000" sheet="1"/>
  <mergeCells count="20">
    <mergeCell ref="C61:G61"/>
    <mergeCell ref="C65:G65"/>
    <mergeCell ref="C68:G68"/>
    <mergeCell ref="C72:G72"/>
    <mergeCell ref="A1:G1"/>
    <mergeCell ref="C2:G2"/>
    <mergeCell ref="C3:G3"/>
    <mergeCell ref="C4:G4"/>
    <mergeCell ref="A110:B110"/>
    <mergeCell ref="C10:G10"/>
    <mergeCell ref="C11:G11"/>
    <mergeCell ref="C15:G15"/>
    <mergeCell ref="C29:G29"/>
    <mergeCell ref="C30:G30"/>
    <mergeCell ref="C76:G76"/>
    <mergeCell ref="C81:G81"/>
    <mergeCell ref="C84:G84"/>
    <mergeCell ref="C90:G90"/>
    <mergeCell ref="C42:G42"/>
    <mergeCell ref="C54:G54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Header>&amp;LSÚ - ulice Šafaříkova - rekonstrukce vodovodu&amp;RSoupis prací</oddHeader>
    <oddFooter>&amp;LSO-01.2 Opravy místních komunikací - řad 1&amp;C&amp;P/&amp;N&amp;Rčervenec 2020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3F3A2-21A7-43BC-ACAB-B8546311DA1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5" customWidth="1"/>
    <col min="3" max="3" width="63.33203125" style="125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7" t="s">
        <v>167</v>
      </c>
      <c r="B1" s="257"/>
      <c r="C1" s="257"/>
      <c r="D1" s="257"/>
      <c r="E1" s="257"/>
      <c r="F1" s="257"/>
      <c r="G1" s="257"/>
      <c r="AG1" t="s">
        <v>110</v>
      </c>
    </row>
    <row r="2" spans="1:60" ht="24.9" customHeight="1" x14ac:dyDescent="0.25">
      <c r="A2" s="143" t="s">
        <v>7</v>
      </c>
      <c r="B2" s="48" t="s">
        <v>43</v>
      </c>
      <c r="C2" s="258" t="s">
        <v>44</v>
      </c>
      <c r="D2" s="259"/>
      <c r="E2" s="259"/>
      <c r="F2" s="259"/>
      <c r="G2" s="260"/>
      <c r="AG2" t="s">
        <v>111</v>
      </c>
    </row>
    <row r="3" spans="1:60" ht="24.9" customHeight="1" x14ac:dyDescent="0.25">
      <c r="A3" s="143" t="s">
        <v>8</v>
      </c>
      <c r="B3" s="48" t="s">
        <v>67</v>
      </c>
      <c r="C3" s="258" t="s">
        <v>68</v>
      </c>
      <c r="D3" s="259"/>
      <c r="E3" s="259"/>
      <c r="F3" s="259"/>
      <c r="G3" s="260"/>
      <c r="AC3" s="125" t="s">
        <v>168</v>
      </c>
      <c r="AG3" t="s">
        <v>114</v>
      </c>
    </row>
    <row r="4" spans="1:60" ht="24.9" customHeight="1" x14ac:dyDescent="0.25">
      <c r="A4" s="144" t="s">
        <v>9</v>
      </c>
      <c r="B4" s="145" t="s">
        <v>69</v>
      </c>
      <c r="C4" s="261" t="s">
        <v>68</v>
      </c>
      <c r="D4" s="262"/>
      <c r="E4" s="262"/>
      <c r="F4" s="262"/>
      <c r="G4" s="263"/>
      <c r="AG4" t="s">
        <v>115</v>
      </c>
    </row>
    <row r="5" spans="1:60" x14ac:dyDescent="0.25">
      <c r="D5" s="10"/>
    </row>
    <row r="6" spans="1:60" ht="39.6" x14ac:dyDescent="0.25">
      <c r="A6" s="147" t="s">
        <v>116</v>
      </c>
      <c r="B6" s="149" t="s">
        <v>117</v>
      </c>
      <c r="C6" s="149" t="s">
        <v>118</v>
      </c>
      <c r="D6" s="148" t="s">
        <v>119</v>
      </c>
      <c r="E6" s="147" t="s">
        <v>120</v>
      </c>
      <c r="F6" s="146" t="s">
        <v>121</v>
      </c>
      <c r="G6" s="147" t="s">
        <v>29</v>
      </c>
      <c r="H6" s="150" t="s">
        <v>30</v>
      </c>
      <c r="I6" s="150" t="s">
        <v>122</v>
      </c>
      <c r="J6" s="150" t="s">
        <v>31</v>
      </c>
      <c r="K6" s="150" t="s">
        <v>123</v>
      </c>
      <c r="L6" s="150" t="s">
        <v>124</v>
      </c>
      <c r="M6" s="150" t="s">
        <v>125</v>
      </c>
      <c r="N6" s="150" t="s">
        <v>126</v>
      </c>
      <c r="O6" s="150" t="s">
        <v>127</v>
      </c>
      <c r="P6" s="150" t="s">
        <v>128</v>
      </c>
      <c r="Q6" s="150" t="s">
        <v>129</v>
      </c>
      <c r="R6" s="150" t="s">
        <v>130</v>
      </c>
      <c r="S6" s="150" t="s">
        <v>131</v>
      </c>
      <c r="T6" s="150" t="s">
        <v>132</v>
      </c>
      <c r="U6" s="150" t="s">
        <v>133</v>
      </c>
      <c r="V6" s="150" t="s">
        <v>134</v>
      </c>
      <c r="W6" s="150" t="s">
        <v>135</v>
      </c>
      <c r="X6" s="150" t="s">
        <v>136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5">
      <c r="A8" s="162" t="s">
        <v>137</v>
      </c>
      <c r="B8" s="163" t="s">
        <v>83</v>
      </c>
      <c r="C8" s="177" t="s">
        <v>84</v>
      </c>
      <c r="D8" s="164"/>
      <c r="E8" s="165"/>
      <c r="F8" s="166"/>
      <c r="G8" s="166">
        <f>SUMIF(AG9:AG124,"&lt;&gt;NOR",G9:G124)</f>
        <v>0</v>
      </c>
      <c r="H8" s="166"/>
      <c r="I8" s="166">
        <f>SUM(I9:I124)</f>
        <v>0</v>
      </c>
      <c r="J8" s="166"/>
      <c r="K8" s="166">
        <f>SUM(K9:K124)</f>
        <v>0</v>
      </c>
      <c r="L8" s="166"/>
      <c r="M8" s="166">
        <f>SUM(M9:M124)</f>
        <v>0</v>
      </c>
      <c r="N8" s="166"/>
      <c r="O8" s="166">
        <f>SUM(O9:O124)</f>
        <v>222.01</v>
      </c>
      <c r="P8" s="166"/>
      <c r="Q8" s="166">
        <f>SUM(Q9:Q124)</f>
        <v>0</v>
      </c>
      <c r="R8" s="166"/>
      <c r="S8" s="166"/>
      <c r="T8" s="167"/>
      <c r="U8" s="161"/>
      <c r="V8" s="161">
        <f>SUM(V9:V124)</f>
        <v>1253.0800000000002</v>
      </c>
      <c r="W8" s="161"/>
      <c r="X8" s="161"/>
      <c r="AG8" t="s">
        <v>138</v>
      </c>
    </row>
    <row r="9" spans="1:60" ht="20.399999999999999" outlineLevel="1" x14ac:dyDescent="0.25">
      <c r="A9" s="168">
        <v>1</v>
      </c>
      <c r="B9" s="169" t="s">
        <v>195</v>
      </c>
      <c r="C9" s="178" t="s">
        <v>196</v>
      </c>
      <c r="D9" s="170" t="s">
        <v>197</v>
      </c>
      <c r="E9" s="171">
        <v>41.8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1.0699999999999999E-2</v>
      </c>
      <c r="O9" s="173">
        <f>ROUND(E9*N9,2)</f>
        <v>0.45</v>
      </c>
      <c r="P9" s="173">
        <v>0</v>
      </c>
      <c r="Q9" s="173">
        <f>ROUND(E9*P9,2)</f>
        <v>0</v>
      </c>
      <c r="R9" s="173" t="s">
        <v>172</v>
      </c>
      <c r="S9" s="173" t="s">
        <v>173</v>
      </c>
      <c r="T9" s="174" t="s">
        <v>173</v>
      </c>
      <c r="U9" s="160">
        <v>0.91</v>
      </c>
      <c r="V9" s="160">
        <f>ROUND(E9*U9,2)</f>
        <v>38.04</v>
      </c>
      <c r="W9" s="160"/>
      <c r="X9" s="160" t="s">
        <v>174</v>
      </c>
      <c r="Y9" s="151"/>
      <c r="Z9" s="151"/>
      <c r="AA9" s="151"/>
      <c r="AB9" s="151"/>
      <c r="AC9" s="151"/>
      <c r="AD9" s="151"/>
      <c r="AE9" s="151"/>
      <c r="AF9" s="151"/>
      <c r="AG9" s="151" t="s">
        <v>175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1" outlineLevel="1" x14ac:dyDescent="0.25">
      <c r="A10" s="158"/>
      <c r="B10" s="159"/>
      <c r="C10" s="267" t="s">
        <v>198</v>
      </c>
      <c r="D10" s="268"/>
      <c r="E10" s="268"/>
      <c r="F10" s="268"/>
      <c r="G10" s="268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177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5" t="str">
        <f>C10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58"/>
      <c r="B11" s="159"/>
      <c r="C11" s="195" t="s">
        <v>624</v>
      </c>
      <c r="D11" s="182"/>
      <c r="E11" s="183">
        <v>19.8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179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8"/>
      <c r="B12" s="159"/>
      <c r="C12" s="195" t="s">
        <v>625</v>
      </c>
      <c r="D12" s="182"/>
      <c r="E12" s="183">
        <v>7.7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179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8"/>
      <c r="B13" s="159"/>
      <c r="C13" s="195" t="s">
        <v>626</v>
      </c>
      <c r="D13" s="182"/>
      <c r="E13" s="183">
        <v>14.3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179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68">
        <v>2</v>
      </c>
      <c r="B14" s="169" t="s">
        <v>202</v>
      </c>
      <c r="C14" s="178" t="s">
        <v>203</v>
      </c>
      <c r="D14" s="170" t="s">
        <v>197</v>
      </c>
      <c r="E14" s="171">
        <v>101.2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3">
        <v>2.478E-2</v>
      </c>
      <c r="O14" s="173">
        <f>ROUND(E14*N14,2)</f>
        <v>2.5099999999999998</v>
      </c>
      <c r="P14" s="173">
        <v>0</v>
      </c>
      <c r="Q14" s="173">
        <f>ROUND(E14*P14,2)</f>
        <v>0</v>
      </c>
      <c r="R14" s="173" t="s">
        <v>172</v>
      </c>
      <c r="S14" s="173" t="s">
        <v>173</v>
      </c>
      <c r="T14" s="174" t="s">
        <v>173</v>
      </c>
      <c r="U14" s="160">
        <v>0.55000000000000004</v>
      </c>
      <c r="V14" s="160">
        <f>ROUND(E14*U14,2)</f>
        <v>55.66</v>
      </c>
      <c r="W14" s="160"/>
      <c r="X14" s="160" t="s">
        <v>174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175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1" outlineLevel="1" x14ac:dyDescent="0.25">
      <c r="A15" s="158"/>
      <c r="B15" s="159"/>
      <c r="C15" s="267" t="s">
        <v>198</v>
      </c>
      <c r="D15" s="268"/>
      <c r="E15" s="268"/>
      <c r="F15" s="268"/>
      <c r="G15" s="268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177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75" t="str">
        <f>C15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58"/>
      <c r="B16" s="159"/>
      <c r="C16" s="195" t="s">
        <v>627</v>
      </c>
      <c r="D16" s="182"/>
      <c r="E16" s="183">
        <v>44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179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58"/>
      <c r="B17" s="159"/>
      <c r="C17" s="195" t="s">
        <v>628</v>
      </c>
      <c r="D17" s="182"/>
      <c r="E17" s="183">
        <v>33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179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58"/>
      <c r="B18" s="159"/>
      <c r="C18" s="195" t="s">
        <v>629</v>
      </c>
      <c r="D18" s="182"/>
      <c r="E18" s="183">
        <v>24.2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179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68">
        <v>3</v>
      </c>
      <c r="B19" s="169" t="s">
        <v>207</v>
      </c>
      <c r="C19" s="178" t="s">
        <v>208</v>
      </c>
      <c r="D19" s="170" t="s">
        <v>209</v>
      </c>
      <c r="E19" s="171">
        <v>2.746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3" t="s">
        <v>172</v>
      </c>
      <c r="S19" s="173" t="s">
        <v>173</v>
      </c>
      <c r="T19" s="174" t="s">
        <v>173</v>
      </c>
      <c r="U19" s="160">
        <v>0.03</v>
      </c>
      <c r="V19" s="160">
        <f>ROUND(E19*U19,2)</f>
        <v>0.08</v>
      </c>
      <c r="W19" s="160"/>
      <c r="X19" s="160" t="s">
        <v>174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175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58"/>
      <c r="B20" s="159"/>
      <c r="C20" s="267" t="s">
        <v>210</v>
      </c>
      <c r="D20" s="268"/>
      <c r="E20" s="268"/>
      <c r="F20" s="268"/>
      <c r="G20" s="268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177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75" t="str">
        <f>C20</f>
        <v>nebo lesní půdy, s vodorovným přemístěním na hromady v místě upotřebení nebo na dočasné či trvalé skládky se složením</v>
      </c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58"/>
      <c r="B21" s="159"/>
      <c r="C21" s="196" t="s">
        <v>211</v>
      </c>
      <c r="D21" s="184"/>
      <c r="E21" s="185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179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58"/>
      <c r="B22" s="159"/>
      <c r="C22" s="197" t="s">
        <v>630</v>
      </c>
      <c r="D22" s="184"/>
      <c r="E22" s="185">
        <v>1.5103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179</v>
      </c>
      <c r="AH22" s="151">
        <v>2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58"/>
      <c r="B23" s="159"/>
      <c r="C23" s="198" t="s">
        <v>213</v>
      </c>
      <c r="D23" s="186"/>
      <c r="E23" s="187">
        <v>1.5103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179</v>
      </c>
      <c r="AH23" s="151">
        <v>3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58"/>
      <c r="B24" s="159"/>
      <c r="C24" s="196" t="s">
        <v>214</v>
      </c>
      <c r="D24" s="184"/>
      <c r="E24" s="185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179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58"/>
      <c r="B25" s="159"/>
      <c r="C25" s="195" t="s">
        <v>631</v>
      </c>
      <c r="D25" s="182"/>
      <c r="E25" s="183">
        <v>2.746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179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68">
        <v>4</v>
      </c>
      <c r="B26" s="169" t="s">
        <v>632</v>
      </c>
      <c r="C26" s="178" t="s">
        <v>633</v>
      </c>
      <c r="D26" s="170" t="s">
        <v>209</v>
      </c>
      <c r="E26" s="171">
        <v>94.609989999999996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3">
        <v>0</v>
      </c>
      <c r="O26" s="173">
        <f>ROUND(E26*N26,2)</f>
        <v>0</v>
      </c>
      <c r="P26" s="173">
        <v>0</v>
      </c>
      <c r="Q26" s="173">
        <f>ROUND(E26*P26,2)</f>
        <v>0</v>
      </c>
      <c r="R26" s="173" t="s">
        <v>172</v>
      </c>
      <c r="S26" s="173" t="s">
        <v>173</v>
      </c>
      <c r="T26" s="174" t="s">
        <v>173</v>
      </c>
      <c r="U26" s="160">
        <v>2.34</v>
      </c>
      <c r="V26" s="160">
        <f>ROUND(E26*U26,2)</f>
        <v>221.39</v>
      </c>
      <c r="W26" s="160"/>
      <c r="X26" s="160" t="s">
        <v>174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175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58"/>
      <c r="B27" s="159"/>
      <c r="C27" s="267" t="s">
        <v>634</v>
      </c>
      <c r="D27" s="268"/>
      <c r="E27" s="268"/>
      <c r="F27" s="268"/>
      <c r="G27" s="268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177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58"/>
      <c r="B28" s="159"/>
      <c r="C28" s="255" t="s">
        <v>635</v>
      </c>
      <c r="D28" s="256"/>
      <c r="E28" s="256"/>
      <c r="F28" s="256"/>
      <c r="G28" s="256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147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58"/>
      <c r="B29" s="159"/>
      <c r="C29" s="195" t="s">
        <v>636</v>
      </c>
      <c r="D29" s="182"/>
      <c r="E29" s="183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179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58"/>
      <c r="B30" s="159"/>
      <c r="C30" s="195" t="s">
        <v>637</v>
      </c>
      <c r="D30" s="182"/>
      <c r="E30" s="183">
        <v>94.609989999999996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179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68">
        <v>5</v>
      </c>
      <c r="B31" s="169" t="s">
        <v>638</v>
      </c>
      <c r="C31" s="178" t="s">
        <v>639</v>
      </c>
      <c r="D31" s="170" t="s">
        <v>209</v>
      </c>
      <c r="E31" s="171">
        <v>141.91498000000001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3" t="s">
        <v>172</v>
      </c>
      <c r="S31" s="173" t="s">
        <v>173</v>
      </c>
      <c r="T31" s="174" t="s">
        <v>173</v>
      </c>
      <c r="U31" s="160">
        <v>3.53</v>
      </c>
      <c r="V31" s="160">
        <f>ROUND(E31*U31,2)</f>
        <v>500.96</v>
      </c>
      <c r="W31" s="160"/>
      <c r="X31" s="160" t="s">
        <v>174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175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58"/>
      <c r="B32" s="159"/>
      <c r="C32" s="267" t="s">
        <v>634</v>
      </c>
      <c r="D32" s="268"/>
      <c r="E32" s="268"/>
      <c r="F32" s="268"/>
      <c r="G32" s="268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177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58"/>
      <c r="B33" s="159"/>
      <c r="C33" s="255" t="s">
        <v>635</v>
      </c>
      <c r="D33" s="256"/>
      <c r="E33" s="256"/>
      <c r="F33" s="256"/>
      <c r="G33" s="256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147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58"/>
      <c r="B34" s="159"/>
      <c r="C34" s="196" t="s">
        <v>211</v>
      </c>
      <c r="D34" s="184"/>
      <c r="E34" s="185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179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58"/>
      <c r="B35" s="159"/>
      <c r="C35" s="197" t="s">
        <v>640</v>
      </c>
      <c r="D35" s="184"/>
      <c r="E35" s="185">
        <v>299.024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179</v>
      </c>
      <c r="AH35" s="151">
        <v>2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58"/>
      <c r="B36" s="159"/>
      <c r="C36" s="197" t="s">
        <v>641</v>
      </c>
      <c r="D36" s="184"/>
      <c r="E36" s="185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179</v>
      </c>
      <c r="AH36" s="151">
        <v>2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58"/>
      <c r="B37" s="159"/>
      <c r="C37" s="197" t="s">
        <v>642</v>
      </c>
      <c r="D37" s="184"/>
      <c r="E37" s="185">
        <v>-41.445689999999999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179</v>
      </c>
      <c r="AH37" s="151">
        <v>2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58"/>
      <c r="B38" s="159"/>
      <c r="C38" s="197" t="s">
        <v>643</v>
      </c>
      <c r="D38" s="184"/>
      <c r="E38" s="185">
        <v>-17.423780000000001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179</v>
      </c>
      <c r="AH38" s="151">
        <v>2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58"/>
      <c r="B39" s="159"/>
      <c r="C39" s="197" t="s">
        <v>644</v>
      </c>
      <c r="D39" s="184"/>
      <c r="E39" s="185">
        <v>-2.1192600000000001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179</v>
      </c>
      <c r="AH39" s="151">
        <v>2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58"/>
      <c r="B40" s="159"/>
      <c r="C40" s="197" t="s">
        <v>645</v>
      </c>
      <c r="D40" s="184"/>
      <c r="E40" s="185">
        <v>-1.5103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179</v>
      </c>
      <c r="AH40" s="151">
        <v>2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58"/>
      <c r="B41" s="159"/>
      <c r="C41" s="198" t="s">
        <v>213</v>
      </c>
      <c r="D41" s="186"/>
      <c r="E41" s="187">
        <v>236.52497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179</v>
      </c>
      <c r="AH41" s="151">
        <v>3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58"/>
      <c r="B42" s="159"/>
      <c r="C42" s="196" t="s">
        <v>214</v>
      </c>
      <c r="D42" s="184"/>
      <c r="E42" s="185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179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58"/>
      <c r="B43" s="159"/>
      <c r="C43" s="195" t="s">
        <v>646</v>
      </c>
      <c r="D43" s="182"/>
      <c r="E43" s="183">
        <v>141.91498000000001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179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68">
        <v>6</v>
      </c>
      <c r="B44" s="169" t="s">
        <v>247</v>
      </c>
      <c r="C44" s="178" t="s">
        <v>248</v>
      </c>
      <c r="D44" s="170" t="s">
        <v>171</v>
      </c>
      <c r="E44" s="171">
        <v>543.67999999999995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3">
        <v>9.8999999999999999E-4</v>
      </c>
      <c r="O44" s="173">
        <f>ROUND(E44*N44,2)</f>
        <v>0.54</v>
      </c>
      <c r="P44" s="173">
        <v>0</v>
      </c>
      <c r="Q44" s="173">
        <f>ROUND(E44*P44,2)</f>
        <v>0</v>
      </c>
      <c r="R44" s="173" t="s">
        <v>172</v>
      </c>
      <c r="S44" s="173" t="s">
        <v>173</v>
      </c>
      <c r="T44" s="174" t="s">
        <v>173</v>
      </c>
      <c r="U44" s="160">
        <v>0.24</v>
      </c>
      <c r="V44" s="160">
        <f>ROUND(E44*U44,2)</f>
        <v>130.47999999999999</v>
      </c>
      <c r="W44" s="160"/>
      <c r="X44" s="160" t="s">
        <v>174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175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5">
      <c r="A45" s="158"/>
      <c r="B45" s="159"/>
      <c r="C45" s="267" t="s">
        <v>249</v>
      </c>
      <c r="D45" s="268"/>
      <c r="E45" s="268"/>
      <c r="F45" s="268"/>
      <c r="G45" s="268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177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5">
      <c r="A46" s="158"/>
      <c r="B46" s="159"/>
      <c r="C46" s="195" t="s">
        <v>647</v>
      </c>
      <c r="D46" s="182"/>
      <c r="E46" s="183">
        <v>543.67999999999995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179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68">
        <v>7</v>
      </c>
      <c r="B47" s="169" t="s">
        <v>251</v>
      </c>
      <c r="C47" s="178" t="s">
        <v>252</v>
      </c>
      <c r="D47" s="170" t="s">
        <v>171</v>
      </c>
      <c r="E47" s="171">
        <v>543.67999999999995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3" t="s">
        <v>172</v>
      </c>
      <c r="S47" s="173" t="s">
        <v>173</v>
      </c>
      <c r="T47" s="174" t="s">
        <v>173</v>
      </c>
      <c r="U47" s="160">
        <v>7.0000000000000007E-2</v>
      </c>
      <c r="V47" s="160">
        <f>ROUND(E47*U47,2)</f>
        <v>38.06</v>
      </c>
      <c r="W47" s="160"/>
      <c r="X47" s="160" t="s">
        <v>174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175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58"/>
      <c r="B48" s="159"/>
      <c r="C48" s="267" t="s">
        <v>253</v>
      </c>
      <c r="D48" s="268"/>
      <c r="E48" s="268"/>
      <c r="F48" s="268"/>
      <c r="G48" s="268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177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5">
      <c r="A49" s="158"/>
      <c r="B49" s="159"/>
      <c r="C49" s="195" t="s">
        <v>648</v>
      </c>
      <c r="D49" s="182"/>
      <c r="E49" s="183">
        <v>543.67999999999995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179</v>
      </c>
      <c r="AH49" s="151">
        <v>5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5">
      <c r="A50" s="168">
        <v>8</v>
      </c>
      <c r="B50" s="169" t="s">
        <v>255</v>
      </c>
      <c r="C50" s="178" t="s">
        <v>256</v>
      </c>
      <c r="D50" s="170" t="s">
        <v>209</v>
      </c>
      <c r="E50" s="171">
        <v>118.26249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3" t="s">
        <v>172</v>
      </c>
      <c r="S50" s="173" t="s">
        <v>173</v>
      </c>
      <c r="T50" s="174" t="s">
        <v>173</v>
      </c>
      <c r="U50" s="160">
        <v>0.35</v>
      </c>
      <c r="V50" s="160">
        <f>ROUND(E50*U50,2)</f>
        <v>41.39</v>
      </c>
      <c r="W50" s="160"/>
      <c r="X50" s="160" t="s">
        <v>174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175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5">
      <c r="A51" s="158"/>
      <c r="B51" s="159"/>
      <c r="C51" s="267" t="s">
        <v>257</v>
      </c>
      <c r="D51" s="268"/>
      <c r="E51" s="268"/>
      <c r="F51" s="268"/>
      <c r="G51" s="268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177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75" t="str">
        <f>C51</f>
        <v>bez naložení do dopravní nádoby, ale s vyprázdněním dopravní nádoby na hromadu nebo na dopravní prostředek,</v>
      </c>
      <c r="BB51" s="151"/>
      <c r="BC51" s="151"/>
      <c r="BD51" s="151"/>
      <c r="BE51" s="151"/>
      <c r="BF51" s="151"/>
      <c r="BG51" s="151"/>
      <c r="BH51" s="151"/>
    </row>
    <row r="52" spans="1:60" outlineLevel="1" x14ac:dyDescent="0.25">
      <c r="A52" s="158"/>
      <c r="B52" s="159"/>
      <c r="C52" s="195" t="s">
        <v>649</v>
      </c>
      <c r="D52" s="182"/>
      <c r="E52" s="183">
        <v>118.26249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179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68">
        <v>9</v>
      </c>
      <c r="B53" s="169" t="s">
        <v>259</v>
      </c>
      <c r="C53" s="178" t="s">
        <v>260</v>
      </c>
      <c r="D53" s="170" t="s">
        <v>209</v>
      </c>
      <c r="E53" s="171">
        <v>241.16538</v>
      </c>
      <c r="F53" s="172"/>
      <c r="G53" s="173">
        <f>ROUND(E53*F53,2)</f>
        <v>0</v>
      </c>
      <c r="H53" s="172"/>
      <c r="I53" s="173">
        <f>ROUND(E53*H53,2)</f>
        <v>0</v>
      </c>
      <c r="J53" s="172"/>
      <c r="K53" s="173">
        <f>ROUND(E53*J53,2)</f>
        <v>0</v>
      </c>
      <c r="L53" s="173">
        <v>21</v>
      </c>
      <c r="M53" s="173">
        <f>G53*(1+L53/100)</f>
        <v>0</v>
      </c>
      <c r="N53" s="173">
        <v>0</v>
      </c>
      <c r="O53" s="173">
        <f>ROUND(E53*N53,2)</f>
        <v>0</v>
      </c>
      <c r="P53" s="173">
        <v>0</v>
      </c>
      <c r="Q53" s="173">
        <f>ROUND(E53*P53,2)</f>
        <v>0</v>
      </c>
      <c r="R53" s="173" t="s">
        <v>172</v>
      </c>
      <c r="S53" s="173" t="s">
        <v>173</v>
      </c>
      <c r="T53" s="174" t="s">
        <v>173</v>
      </c>
      <c r="U53" s="160">
        <v>0.01</v>
      </c>
      <c r="V53" s="160">
        <f>ROUND(E53*U53,2)</f>
        <v>2.41</v>
      </c>
      <c r="W53" s="160"/>
      <c r="X53" s="160" t="s">
        <v>174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175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5">
      <c r="A54" s="158"/>
      <c r="B54" s="159"/>
      <c r="C54" s="267" t="s">
        <v>261</v>
      </c>
      <c r="D54" s="268"/>
      <c r="E54" s="268"/>
      <c r="F54" s="268"/>
      <c r="G54" s="268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177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58"/>
      <c r="B55" s="159"/>
      <c r="C55" s="196" t="s">
        <v>211</v>
      </c>
      <c r="D55" s="184"/>
      <c r="E55" s="185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179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5">
      <c r="A56" s="158"/>
      <c r="B56" s="159"/>
      <c r="C56" s="197" t="s">
        <v>650</v>
      </c>
      <c r="D56" s="184"/>
      <c r="E56" s="185">
        <v>95.113950000000003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179</v>
      </c>
      <c r="AH56" s="151">
        <v>2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58"/>
      <c r="B57" s="159"/>
      <c r="C57" s="197" t="s">
        <v>651</v>
      </c>
      <c r="D57" s="184"/>
      <c r="E57" s="185">
        <v>25.46874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179</v>
      </c>
      <c r="AH57" s="151">
        <v>2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5">
      <c r="A58" s="158"/>
      <c r="B58" s="159"/>
      <c r="C58" s="198" t="s">
        <v>213</v>
      </c>
      <c r="D58" s="186"/>
      <c r="E58" s="187">
        <v>120.58269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179</v>
      </c>
      <c r="AH58" s="151">
        <v>3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5">
      <c r="A59" s="158"/>
      <c r="B59" s="159"/>
      <c r="C59" s="196" t="s">
        <v>214</v>
      </c>
      <c r="D59" s="184"/>
      <c r="E59" s="185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179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5">
      <c r="A60" s="158"/>
      <c r="B60" s="159"/>
      <c r="C60" s="195" t="s">
        <v>652</v>
      </c>
      <c r="D60" s="182"/>
      <c r="E60" s="183">
        <v>241.16538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179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68">
        <v>10</v>
      </c>
      <c r="B61" s="169" t="s">
        <v>266</v>
      </c>
      <c r="C61" s="178" t="s">
        <v>267</v>
      </c>
      <c r="D61" s="170" t="s">
        <v>209</v>
      </c>
      <c r="E61" s="171">
        <v>115.94228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3">
        <v>0</v>
      </c>
      <c r="O61" s="173">
        <f>ROUND(E61*N61,2)</f>
        <v>0</v>
      </c>
      <c r="P61" s="173">
        <v>0</v>
      </c>
      <c r="Q61" s="173">
        <f>ROUND(E61*P61,2)</f>
        <v>0</v>
      </c>
      <c r="R61" s="173" t="s">
        <v>172</v>
      </c>
      <c r="S61" s="173" t="s">
        <v>173</v>
      </c>
      <c r="T61" s="174" t="s">
        <v>173</v>
      </c>
      <c r="U61" s="160">
        <v>0.01</v>
      </c>
      <c r="V61" s="160">
        <f>ROUND(E61*U61,2)</f>
        <v>1.1599999999999999</v>
      </c>
      <c r="W61" s="160"/>
      <c r="X61" s="160" t="s">
        <v>174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175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5">
      <c r="A62" s="158"/>
      <c r="B62" s="159"/>
      <c r="C62" s="267" t="s">
        <v>268</v>
      </c>
      <c r="D62" s="268"/>
      <c r="E62" s="268"/>
      <c r="F62" s="268"/>
      <c r="G62" s="268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177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75" t="str">
        <f>C62</f>
        <v>po suchu, bez ohledu na druh dopravního prostředku, bez naložení výkopku, avšak se složením bez rozhrnutí,</v>
      </c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58"/>
      <c r="B63" s="159"/>
      <c r="C63" s="195" t="s">
        <v>653</v>
      </c>
      <c r="D63" s="182"/>
      <c r="E63" s="183">
        <v>236.52497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179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5">
      <c r="A64" s="158"/>
      <c r="B64" s="159"/>
      <c r="C64" s="195" t="s">
        <v>654</v>
      </c>
      <c r="D64" s="182"/>
      <c r="E64" s="183">
        <v>-120.58269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179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0.399999999999999" outlineLevel="1" x14ac:dyDescent="0.25">
      <c r="A65" s="168">
        <v>11</v>
      </c>
      <c r="B65" s="169" t="s">
        <v>655</v>
      </c>
      <c r="C65" s="178" t="s">
        <v>656</v>
      </c>
      <c r="D65" s="170" t="s">
        <v>209</v>
      </c>
      <c r="E65" s="171">
        <v>120.58269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73">
        <v>0</v>
      </c>
      <c r="O65" s="173">
        <f>ROUND(E65*N65,2)</f>
        <v>0</v>
      </c>
      <c r="P65" s="173">
        <v>0</v>
      </c>
      <c r="Q65" s="173">
        <f>ROUND(E65*P65,2)</f>
        <v>0</v>
      </c>
      <c r="R65" s="173" t="s">
        <v>172</v>
      </c>
      <c r="S65" s="173" t="s">
        <v>173</v>
      </c>
      <c r="T65" s="174" t="s">
        <v>173</v>
      </c>
      <c r="U65" s="160">
        <v>0.65</v>
      </c>
      <c r="V65" s="160">
        <f>ROUND(E65*U65,2)</f>
        <v>78.38</v>
      </c>
      <c r="W65" s="160"/>
      <c r="X65" s="160" t="s">
        <v>174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273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5">
      <c r="A66" s="158"/>
      <c r="B66" s="159"/>
      <c r="C66" s="195" t="s">
        <v>657</v>
      </c>
      <c r="D66" s="182"/>
      <c r="E66" s="183">
        <v>120.58269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179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20.399999999999999" outlineLevel="1" x14ac:dyDescent="0.25">
      <c r="A67" s="168">
        <v>12</v>
      </c>
      <c r="B67" s="169" t="s">
        <v>275</v>
      </c>
      <c r="C67" s="178" t="s">
        <v>276</v>
      </c>
      <c r="D67" s="170" t="s">
        <v>209</v>
      </c>
      <c r="E67" s="171">
        <v>236.52497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21</v>
      </c>
      <c r="M67" s="173">
        <f>G67*(1+L67/100)</f>
        <v>0</v>
      </c>
      <c r="N67" s="173">
        <v>0</v>
      </c>
      <c r="O67" s="173">
        <f>ROUND(E67*N67,2)</f>
        <v>0</v>
      </c>
      <c r="P67" s="173">
        <v>0</v>
      </c>
      <c r="Q67" s="173">
        <f>ROUND(E67*P67,2)</f>
        <v>0</v>
      </c>
      <c r="R67" s="173" t="s">
        <v>172</v>
      </c>
      <c r="S67" s="173" t="s">
        <v>173</v>
      </c>
      <c r="T67" s="174" t="s">
        <v>173</v>
      </c>
      <c r="U67" s="160">
        <v>0.01</v>
      </c>
      <c r="V67" s="160">
        <f>ROUND(E67*U67,2)</f>
        <v>2.37</v>
      </c>
      <c r="W67" s="160"/>
      <c r="X67" s="160" t="s">
        <v>174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175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5">
      <c r="A68" s="158"/>
      <c r="B68" s="159"/>
      <c r="C68" s="195" t="s">
        <v>658</v>
      </c>
      <c r="D68" s="182"/>
      <c r="E68" s="183">
        <v>115.94228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179</v>
      </c>
      <c r="AH68" s="151">
        <v>5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5">
      <c r="A69" s="158"/>
      <c r="B69" s="159"/>
      <c r="C69" s="195" t="s">
        <v>659</v>
      </c>
      <c r="D69" s="182"/>
      <c r="E69" s="183">
        <v>120.58269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179</v>
      </c>
      <c r="AH69" s="151">
        <v>5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5">
      <c r="A70" s="168">
        <v>13</v>
      </c>
      <c r="B70" s="169" t="s">
        <v>279</v>
      </c>
      <c r="C70" s="178" t="s">
        <v>280</v>
      </c>
      <c r="D70" s="170" t="s">
        <v>209</v>
      </c>
      <c r="E70" s="171">
        <v>176.43519000000001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3">
        <v>0</v>
      </c>
      <c r="O70" s="173">
        <f>ROUND(E70*N70,2)</f>
        <v>0</v>
      </c>
      <c r="P70" s="173">
        <v>0</v>
      </c>
      <c r="Q70" s="173">
        <f>ROUND(E70*P70,2)</f>
        <v>0</v>
      </c>
      <c r="R70" s="173" t="s">
        <v>172</v>
      </c>
      <c r="S70" s="173" t="s">
        <v>173</v>
      </c>
      <c r="T70" s="174" t="s">
        <v>173</v>
      </c>
      <c r="U70" s="160">
        <v>0.2</v>
      </c>
      <c r="V70" s="160">
        <f>ROUND(E70*U70,2)</f>
        <v>35.29</v>
      </c>
      <c r="W70" s="160"/>
      <c r="X70" s="160" t="s">
        <v>174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175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58"/>
      <c r="B71" s="159"/>
      <c r="C71" s="267" t="s">
        <v>281</v>
      </c>
      <c r="D71" s="268"/>
      <c r="E71" s="268"/>
      <c r="F71" s="268"/>
      <c r="G71" s="268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177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5">
      <c r="A72" s="158"/>
      <c r="B72" s="159"/>
      <c r="C72" s="255" t="s">
        <v>282</v>
      </c>
      <c r="D72" s="256"/>
      <c r="E72" s="256"/>
      <c r="F72" s="256"/>
      <c r="G72" s="256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147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5">
      <c r="A73" s="158"/>
      <c r="B73" s="159"/>
      <c r="C73" s="195" t="s">
        <v>653</v>
      </c>
      <c r="D73" s="182"/>
      <c r="E73" s="183">
        <v>236.52497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179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5">
      <c r="A74" s="158"/>
      <c r="B74" s="159"/>
      <c r="C74" s="195" t="s">
        <v>660</v>
      </c>
      <c r="D74" s="182"/>
      <c r="E74" s="183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179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5">
      <c r="A75" s="158"/>
      <c r="B75" s="159"/>
      <c r="C75" s="195" t="s">
        <v>661</v>
      </c>
      <c r="D75" s="182"/>
      <c r="E75" s="183">
        <v>-0.13577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179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5">
      <c r="A76" s="158"/>
      <c r="B76" s="159"/>
      <c r="C76" s="195" t="s">
        <v>662</v>
      </c>
      <c r="D76" s="182"/>
      <c r="E76" s="183">
        <v>-1.2600000000000001E-3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179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5">
      <c r="A77" s="158"/>
      <c r="B77" s="159"/>
      <c r="C77" s="195" t="s">
        <v>663</v>
      </c>
      <c r="D77" s="182"/>
      <c r="E77" s="183">
        <v>-31.919260000000001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179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5">
      <c r="A78" s="158"/>
      <c r="B78" s="159"/>
      <c r="C78" s="195" t="s">
        <v>664</v>
      </c>
      <c r="D78" s="182"/>
      <c r="E78" s="183">
        <v>-28.0335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179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5">
      <c r="A79" s="158"/>
      <c r="B79" s="159"/>
      <c r="C79" s="195" t="s">
        <v>288</v>
      </c>
      <c r="D79" s="182"/>
      <c r="E79" s="183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179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5">
      <c r="A80" s="158"/>
      <c r="B80" s="159"/>
      <c r="C80" s="196" t="s">
        <v>211</v>
      </c>
      <c r="D80" s="184"/>
      <c r="E80" s="185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179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5">
      <c r="A81" s="158"/>
      <c r="B81" s="159"/>
      <c r="C81" s="197" t="s">
        <v>289</v>
      </c>
      <c r="D81" s="184"/>
      <c r="E81" s="185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179</v>
      </c>
      <c r="AH81" s="151">
        <v>2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5">
      <c r="A82" s="158"/>
      <c r="B82" s="159"/>
      <c r="C82" s="197" t="s">
        <v>665</v>
      </c>
      <c r="D82" s="184"/>
      <c r="E82" s="185">
        <v>53.1355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179</v>
      </c>
      <c r="AH82" s="151">
        <v>2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5">
      <c r="A83" s="158"/>
      <c r="B83" s="159"/>
      <c r="C83" s="197" t="s">
        <v>666</v>
      </c>
      <c r="D83" s="184"/>
      <c r="E83" s="185">
        <v>2.7170000000000001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179</v>
      </c>
      <c r="AH83" s="151">
        <v>2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5">
      <c r="A84" s="158"/>
      <c r="B84" s="159"/>
      <c r="C84" s="198" t="s">
        <v>213</v>
      </c>
      <c r="D84" s="186"/>
      <c r="E84" s="187">
        <v>55.852499999999999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179</v>
      </c>
      <c r="AH84" s="151">
        <v>3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5">
      <c r="A85" s="158"/>
      <c r="B85" s="159"/>
      <c r="C85" s="197" t="s">
        <v>292</v>
      </c>
      <c r="D85" s="184"/>
      <c r="E85" s="185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179</v>
      </c>
      <c r="AH85" s="151">
        <v>2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5">
      <c r="A86" s="158"/>
      <c r="B86" s="159"/>
      <c r="C86" s="197" t="s">
        <v>667</v>
      </c>
      <c r="D86" s="184"/>
      <c r="E86" s="185">
        <v>24.229790000000001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179</v>
      </c>
      <c r="AH86" s="151">
        <v>2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5">
      <c r="A87" s="158"/>
      <c r="B87" s="159"/>
      <c r="C87" s="197" t="s">
        <v>668</v>
      </c>
      <c r="D87" s="184"/>
      <c r="E87" s="185">
        <v>1.23895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179</v>
      </c>
      <c r="AH87" s="151">
        <v>2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5">
      <c r="A88" s="158"/>
      <c r="B88" s="159"/>
      <c r="C88" s="198" t="s">
        <v>213</v>
      </c>
      <c r="D88" s="186"/>
      <c r="E88" s="187">
        <v>25.46874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179</v>
      </c>
      <c r="AH88" s="151">
        <v>3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5">
      <c r="A89" s="158"/>
      <c r="B89" s="159"/>
      <c r="C89" s="197" t="s">
        <v>669</v>
      </c>
      <c r="D89" s="184"/>
      <c r="E89" s="185">
        <v>95.113950000000003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179</v>
      </c>
      <c r="AH89" s="151">
        <v>2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5">
      <c r="A90" s="158"/>
      <c r="B90" s="159"/>
      <c r="C90" s="198" t="s">
        <v>213</v>
      </c>
      <c r="D90" s="186"/>
      <c r="E90" s="187">
        <v>95.113950000000003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179</v>
      </c>
      <c r="AH90" s="151">
        <v>3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5">
      <c r="A91" s="158"/>
      <c r="B91" s="159"/>
      <c r="C91" s="196" t="s">
        <v>214</v>
      </c>
      <c r="D91" s="184"/>
      <c r="E91" s="185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179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5">
      <c r="A92" s="168">
        <v>14</v>
      </c>
      <c r="B92" s="169" t="s">
        <v>296</v>
      </c>
      <c r="C92" s="178" t="s">
        <v>297</v>
      </c>
      <c r="D92" s="170" t="s">
        <v>209</v>
      </c>
      <c r="E92" s="171">
        <v>61.919260000000001</v>
      </c>
      <c r="F92" s="172"/>
      <c r="G92" s="173">
        <f>ROUND(E92*F92,2)</f>
        <v>0</v>
      </c>
      <c r="H92" s="172"/>
      <c r="I92" s="173">
        <f>ROUND(E92*H92,2)</f>
        <v>0</v>
      </c>
      <c r="J92" s="172"/>
      <c r="K92" s="173">
        <f>ROUND(E92*J92,2)</f>
        <v>0</v>
      </c>
      <c r="L92" s="173">
        <v>21</v>
      </c>
      <c r="M92" s="173">
        <f>G92*(1+L92/100)</f>
        <v>0</v>
      </c>
      <c r="N92" s="173">
        <v>0</v>
      </c>
      <c r="O92" s="173">
        <f>ROUND(E92*N92,2)</f>
        <v>0</v>
      </c>
      <c r="P92" s="173">
        <v>0</v>
      </c>
      <c r="Q92" s="173">
        <f>ROUND(E92*P92,2)</f>
        <v>0</v>
      </c>
      <c r="R92" s="173" t="s">
        <v>172</v>
      </c>
      <c r="S92" s="173" t="s">
        <v>173</v>
      </c>
      <c r="T92" s="174" t="s">
        <v>173</v>
      </c>
      <c r="U92" s="160">
        <v>1.59</v>
      </c>
      <c r="V92" s="160">
        <f>ROUND(E92*U92,2)</f>
        <v>98.45</v>
      </c>
      <c r="W92" s="160"/>
      <c r="X92" s="160" t="s">
        <v>174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175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1" outlineLevel="1" x14ac:dyDescent="0.25">
      <c r="A93" s="158"/>
      <c r="B93" s="159"/>
      <c r="C93" s="267" t="s">
        <v>298</v>
      </c>
      <c r="D93" s="268"/>
      <c r="E93" s="268"/>
      <c r="F93" s="268"/>
      <c r="G93" s="268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177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75" t="str">
        <f>C93</f>
        <v>sypaninou z vhodných hornin tř. 1 - 4 nebo materiálem připraveným podél výkopu ve vzdálenosti do 3 m od jeho kraje, pro jakoukoliv hloubku výkopu a jakoukoliv míru zhutnění,</v>
      </c>
      <c r="BB93" s="151"/>
      <c r="BC93" s="151"/>
      <c r="BD93" s="151"/>
      <c r="BE93" s="151"/>
      <c r="BF93" s="151"/>
      <c r="BG93" s="151"/>
      <c r="BH93" s="151"/>
    </row>
    <row r="94" spans="1:60" outlineLevel="1" x14ac:dyDescent="0.25">
      <c r="A94" s="158"/>
      <c r="B94" s="159"/>
      <c r="C94" s="195" t="s">
        <v>670</v>
      </c>
      <c r="D94" s="182"/>
      <c r="E94" s="183">
        <v>61.682279999999999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179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5">
      <c r="A95" s="158"/>
      <c r="B95" s="159"/>
      <c r="C95" s="195" t="s">
        <v>671</v>
      </c>
      <c r="D95" s="182"/>
      <c r="E95" s="183">
        <v>0.374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179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5">
      <c r="A96" s="158"/>
      <c r="B96" s="159"/>
      <c r="C96" s="195" t="s">
        <v>660</v>
      </c>
      <c r="D96" s="182"/>
      <c r="E96" s="183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179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5">
      <c r="A97" s="158"/>
      <c r="B97" s="159"/>
      <c r="C97" s="195" t="s">
        <v>661</v>
      </c>
      <c r="D97" s="182"/>
      <c r="E97" s="183">
        <v>-0.13577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179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5">
      <c r="A98" s="158"/>
      <c r="B98" s="159"/>
      <c r="C98" s="195" t="s">
        <v>662</v>
      </c>
      <c r="D98" s="182"/>
      <c r="E98" s="183">
        <v>-1.2600000000000001E-3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179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5">
      <c r="A99" s="168">
        <v>15</v>
      </c>
      <c r="B99" s="169" t="s">
        <v>300</v>
      </c>
      <c r="C99" s="178" t="s">
        <v>301</v>
      </c>
      <c r="D99" s="170" t="s">
        <v>171</v>
      </c>
      <c r="E99" s="171">
        <v>27.46</v>
      </c>
      <c r="F99" s="172"/>
      <c r="G99" s="173">
        <f>ROUND(E99*F99,2)</f>
        <v>0</v>
      </c>
      <c r="H99" s="172"/>
      <c r="I99" s="173">
        <f>ROUND(E99*H99,2)</f>
        <v>0</v>
      </c>
      <c r="J99" s="172"/>
      <c r="K99" s="173">
        <f>ROUND(E99*J99,2)</f>
        <v>0</v>
      </c>
      <c r="L99" s="173">
        <v>21</v>
      </c>
      <c r="M99" s="173">
        <f>G99*(1+L99/100)</f>
        <v>0</v>
      </c>
      <c r="N99" s="173">
        <v>0</v>
      </c>
      <c r="O99" s="173">
        <f>ROUND(E99*N99,2)</f>
        <v>0</v>
      </c>
      <c r="P99" s="173">
        <v>0</v>
      </c>
      <c r="Q99" s="173">
        <f>ROUND(E99*P99,2)</f>
        <v>0</v>
      </c>
      <c r="R99" s="173" t="s">
        <v>302</v>
      </c>
      <c r="S99" s="173" t="s">
        <v>173</v>
      </c>
      <c r="T99" s="174" t="s">
        <v>173</v>
      </c>
      <c r="U99" s="160">
        <v>0.06</v>
      </c>
      <c r="V99" s="160">
        <f>ROUND(E99*U99,2)</f>
        <v>1.65</v>
      </c>
      <c r="W99" s="160"/>
      <c r="X99" s="160" t="s">
        <v>174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175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5">
      <c r="A100" s="158"/>
      <c r="B100" s="159"/>
      <c r="C100" s="267" t="s">
        <v>303</v>
      </c>
      <c r="D100" s="268"/>
      <c r="E100" s="268"/>
      <c r="F100" s="268"/>
      <c r="G100" s="268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177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5">
      <c r="A101" s="158"/>
      <c r="B101" s="159"/>
      <c r="C101" s="196" t="s">
        <v>211</v>
      </c>
      <c r="D101" s="184"/>
      <c r="E101" s="185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5">
      <c r="A102" s="158"/>
      <c r="B102" s="159"/>
      <c r="C102" s="197" t="s">
        <v>672</v>
      </c>
      <c r="D102" s="184"/>
      <c r="E102" s="185">
        <v>15.103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179</v>
      </c>
      <c r="AH102" s="151">
        <v>2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5">
      <c r="A103" s="158"/>
      <c r="B103" s="159"/>
      <c r="C103" s="198" t="s">
        <v>213</v>
      </c>
      <c r="D103" s="186"/>
      <c r="E103" s="187">
        <v>15.103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179</v>
      </c>
      <c r="AH103" s="151">
        <v>3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5">
      <c r="A104" s="158"/>
      <c r="B104" s="159"/>
      <c r="C104" s="196" t="s">
        <v>214</v>
      </c>
      <c r="D104" s="184"/>
      <c r="E104" s="185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179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5">
      <c r="A105" s="158"/>
      <c r="B105" s="159"/>
      <c r="C105" s="195" t="s">
        <v>673</v>
      </c>
      <c r="D105" s="182"/>
      <c r="E105" s="183">
        <v>27.46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179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5">
      <c r="A106" s="168">
        <v>16</v>
      </c>
      <c r="B106" s="169" t="s">
        <v>307</v>
      </c>
      <c r="C106" s="178" t="s">
        <v>308</v>
      </c>
      <c r="D106" s="170" t="s">
        <v>171</v>
      </c>
      <c r="E106" s="171">
        <v>186.89</v>
      </c>
      <c r="F106" s="172"/>
      <c r="G106" s="173">
        <f>ROUND(E106*F106,2)</f>
        <v>0</v>
      </c>
      <c r="H106" s="172"/>
      <c r="I106" s="173">
        <f>ROUND(E106*H106,2)</f>
        <v>0</v>
      </c>
      <c r="J106" s="172"/>
      <c r="K106" s="173">
        <f>ROUND(E106*J106,2)</f>
        <v>0</v>
      </c>
      <c r="L106" s="173">
        <v>21</v>
      </c>
      <c r="M106" s="173">
        <f>G106*(1+L106/100)</f>
        <v>0</v>
      </c>
      <c r="N106" s="173">
        <v>0</v>
      </c>
      <c r="O106" s="173">
        <f>ROUND(E106*N106,2)</f>
        <v>0</v>
      </c>
      <c r="P106" s="173">
        <v>0</v>
      </c>
      <c r="Q106" s="173">
        <f>ROUND(E106*P106,2)</f>
        <v>0</v>
      </c>
      <c r="R106" s="173" t="s">
        <v>172</v>
      </c>
      <c r="S106" s="173" t="s">
        <v>173</v>
      </c>
      <c r="T106" s="174" t="s">
        <v>173</v>
      </c>
      <c r="U106" s="160">
        <v>0.02</v>
      </c>
      <c r="V106" s="160">
        <f>ROUND(E106*U106,2)</f>
        <v>3.74</v>
      </c>
      <c r="W106" s="160"/>
      <c r="X106" s="160" t="s">
        <v>174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175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5">
      <c r="A107" s="158"/>
      <c r="B107" s="159"/>
      <c r="C107" s="267" t="s">
        <v>309</v>
      </c>
      <c r="D107" s="268"/>
      <c r="E107" s="268"/>
      <c r="F107" s="268"/>
      <c r="G107" s="268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177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5">
      <c r="A108" s="158"/>
      <c r="B108" s="159"/>
      <c r="C108" s="195" t="s">
        <v>674</v>
      </c>
      <c r="D108" s="182"/>
      <c r="E108" s="183">
        <v>186.89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179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5">
      <c r="A109" s="168">
        <v>17</v>
      </c>
      <c r="B109" s="169" t="s">
        <v>314</v>
      </c>
      <c r="C109" s="178" t="s">
        <v>315</v>
      </c>
      <c r="D109" s="170" t="s">
        <v>171</v>
      </c>
      <c r="E109" s="171">
        <v>27.46</v>
      </c>
      <c r="F109" s="172"/>
      <c r="G109" s="173">
        <f>ROUND(E109*F109,2)</f>
        <v>0</v>
      </c>
      <c r="H109" s="172"/>
      <c r="I109" s="173">
        <f>ROUND(E109*H109,2)</f>
        <v>0</v>
      </c>
      <c r="J109" s="172"/>
      <c r="K109" s="173">
        <f>ROUND(E109*J109,2)</f>
        <v>0</v>
      </c>
      <c r="L109" s="173">
        <v>21</v>
      </c>
      <c r="M109" s="173">
        <f>G109*(1+L109/100)</f>
        <v>0</v>
      </c>
      <c r="N109" s="173">
        <v>0</v>
      </c>
      <c r="O109" s="173">
        <f>ROUND(E109*N109,2)</f>
        <v>0</v>
      </c>
      <c r="P109" s="173">
        <v>0</v>
      </c>
      <c r="Q109" s="173">
        <f>ROUND(E109*P109,2)</f>
        <v>0</v>
      </c>
      <c r="R109" s="173" t="s">
        <v>172</v>
      </c>
      <c r="S109" s="173" t="s">
        <v>173</v>
      </c>
      <c r="T109" s="174" t="s">
        <v>173</v>
      </c>
      <c r="U109" s="160">
        <v>0.13</v>
      </c>
      <c r="V109" s="160">
        <f>ROUND(E109*U109,2)</f>
        <v>3.57</v>
      </c>
      <c r="W109" s="160"/>
      <c r="X109" s="160" t="s">
        <v>174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175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5">
      <c r="A110" s="158"/>
      <c r="B110" s="159"/>
      <c r="C110" s="267" t="s">
        <v>316</v>
      </c>
      <c r="D110" s="268"/>
      <c r="E110" s="268"/>
      <c r="F110" s="268"/>
      <c r="G110" s="268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177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75" t="str">
        <f>C110</f>
        <v>s případným nutným přemístěním hromad nebo dočasných skládek na místo potřeby ze vzdálenosti do 30 m, v rovině nebo ve svahu do 1 : 5,</v>
      </c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5">
      <c r="A111" s="158"/>
      <c r="B111" s="159"/>
      <c r="C111" s="196" t="s">
        <v>211</v>
      </c>
      <c r="D111" s="184"/>
      <c r="E111" s="185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179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5">
      <c r="A112" s="158"/>
      <c r="B112" s="159"/>
      <c r="C112" s="197" t="s">
        <v>672</v>
      </c>
      <c r="D112" s="184"/>
      <c r="E112" s="185">
        <v>15.103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179</v>
      </c>
      <c r="AH112" s="151">
        <v>2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5">
      <c r="A113" s="158"/>
      <c r="B113" s="159"/>
      <c r="C113" s="198" t="s">
        <v>213</v>
      </c>
      <c r="D113" s="186"/>
      <c r="E113" s="187">
        <v>15.103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179</v>
      </c>
      <c r="AH113" s="151">
        <v>3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5">
      <c r="A114" s="158"/>
      <c r="B114" s="159"/>
      <c r="C114" s="196" t="s">
        <v>214</v>
      </c>
      <c r="D114" s="184"/>
      <c r="E114" s="185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179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5">
      <c r="A115" s="158"/>
      <c r="B115" s="159"/>
      <c r="C115" s="195" t="s">
        <v>673</v>
      </c>
      <c r="D115" s="182"/>
      <c r="E115" s="183">
        <v>27.46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179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5">
      <c r="A116" s="168">
        <v>18</v>
      </c>
      <c r="B116" s="169" t="s">
        <v>317</v>
      </c>
      <c r="C116" s="178" t="s">
        <v>675</v>
      </c>
      <c r="D116" s="170" t="s">
        <v>209</v>
      </c>
      <c r="E116" s="171">
        <v>115.94228</v>
      </c>
      <c r="F116" s="172"/>
      <c r="G116" s="173">
        <f>ROUND(E116*F116,2)</f>
        <v>0</v>
      </c>
      <c r="H116" s="172"/>
      <c r="I116" s="173">
        <f>ROUND(E116*H116,2)</f>
        <v>0</v>
      </c>
      <c r="J116" s="172"/>
      <c r="K116" s="173">
        <f>ROUND(E116*J116,2)</f>
        <v>0</v>
      </c>
      <c r="L116" s="173">
        <v>21</v>
      </c>
      <c r="M116" s="173">
        <f>G116*(1+L116/100)</f>
        <v>0</v>
      </c>
      <c r="N116" s="173">
        <v>0</v>
      </c>
      <c r="O116" s="173">
        <f>ROUND(E116*N116,2)</f>
        <v>0</v>
      </c>
      <c r="P116" s="173">
        <v>0</v>
      </c>
      <c r="Q116" s="173">
        <f>ROUND(E116*P116,2)</f>
        <v>0</v>
      </c>
      <c r="R116" s="173" t="s">
        <v>172</v>
      </c>
      <c r="S116" s="173" t="s">
        <v>173</v>
      </c>
      <c r="T116" s="174" t="s">
        <v>173</v>
      </c>
      <c r="U116" s="160">
        <v>0</v>
      </c>
      <c r="V116" s="160">
        <f>ROUND(E116*U116,2)</f>
        <v>0</v>
      </c>
      <c r="W116" s="160"/>
      <c r="X116" s="160" t="s">
        <v>174</v>
      </c>
      <c r="Y116" s="151"/>
      <c r="Z116" s="151"/>
      <c r="AA116" s="151"/>
      <c r="AB116" s="151"/>
      <c r="AC116" s="151"/>
      <c r="AD116" s="151"/>
      <c r="AE116" s="151"/>
      <c r="AF116" s="151"/>
      <c r="AG116" s="151" t="s">
        <v>175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5">
      <c r="A117" s="158"/>
      <c r="B117" s="159"/>
      <c r="C117" s="195" t="s">
        <v>658</v>
      </c>
      <c r="D117" s="182"/>
      <c r="E117" s="183">
        <v>115.94228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179</v>
      </c>
      <c r="AH117" s="151">
        <v>5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5">
      <c r="A118" s="168">
        <v>19</v>
      </c>
      <c r="B118" s="169" t="s">
        <v>319</v>
      </c>
      <c r="C118" s="178" t="s">
        <v>320</v>
      </c>
      <c r="D118" s="170" t="s">
        <v>321</v>
      </c>
      <c r="E118" s="171">
        <v>1.1368400000000001</v>
      </c>
      <c r="F118" s="172"/>
      <c r="G118" s="173">
        <f>ROUND(E118*F118,2)</f>
        <v>0</v>
      </c>
      <c r="H118" s="172"/>
      <c r="I118" s="173">
        <f>ROUND(E118*H118,2)</f>
        <v>0</v>
      </c>
      <c r="J118" s="172"/>
      <c r="K118" s="173">
        <f>ROUND(E118*J118,2)</f>
        <v>0</v>
      </c>
      <c r="L118" s="173">
        <v>21</v>
      </c>
      <c r="M118" s="173">
        <f>G118*(1+L118/100)</f>
        <v>0</v>
      </c>
      <c r="N118" s="173">
        <v>1E-3</v>
      </c>
      <c r="O118" s="173">
        <f>ROUND(E118*N118,2)</f>
        <v>0</v>
      </c>
      <c r="P118" s="173">
        <v>0</v>
      </c>
      <c r="Q118" s="173">
        <f>ROUND(E118*P118,2)</f>
        <v>0</v>
      </c>
      <c r="R118" s="173" t="s">
        <v>322</v>
      </c>
      <c r="S118" s="173" t="s">
        <v>173</v>
      </c>
      <c r="T118" s="174" t="s">
        <v>173</v>
      </c>
      <c r="U118" s="160">
        <v>0</v>
      </c>
      <c r="V118" s="160">
        <f>ROUND(E118*U118,2)</f>
        <v>0</v>
      </c>
      <c r="W118" s="160"/>
      <c r="X118" s="160" t="s">
        <v>323</v>
      </c>
      <c r="Y118" s="151"/>
      <c r="Z118" s="151"/>
      <c r="AA118" s="151"/>
      <c r="AB118" s="151"/>
      <c r="AC118" s="151"/>
      <c r="AD118" s="151"/>
      <c r="AE118" s="151"/>
      <c r="AF118" s="151"/>
      <c r="AG118" s="151" t="s">
        <v>324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5">
      <c r="A119" s="158"/>
      <c r="B119" s="159"/>
      <c r="C119" s="195" t="s">
        <v>676</v>
      </c>
      <c r="D119" s="182"/>
      <c r="E119" s="183">
        <v>1.1368400000000001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179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5">
      <c r="A120" s="168">
        <v>20</v>
      </c>
      <c r="B120" s="169" t="s">
        <v>329</v>
      </c>
      <c r="C120" s="178" t="s">
        <v>330</v>
      </c>
      <c r="D120" s="170" t="s">
        <v>331</v>
      </c>
      <c r="E120" s="171">
        <v>114.88314</v>
      </c>
      <c r="F120" s="172"/>
      <c r="G120" s="173">
        <f>ROUND(E120*F120,2)</f>
        <v>0</v>
      </c>
      <c r="H120" s="172"/>
      <c r="I120" s="173">
        <f>ROUND(E120*H120,2)</f>
        <v>0</v>
      </c>
      <c r="J120" s="172"/>
      <c r="K120" s="173">
        <f>ROUND(E120*J120,2)</f>
        <v>0</v>
      </c>
      <c r="L120" s="173">
        <v>21</v>
      </c>
      <c r="M120" s="173">
        <f>G120*(1+L120/100)</f>
        <v>0</v>
      </c>
      <c r="N120" s="173">
        <v>1</v>
      </c>
      <c r="O120" s="173">
        <f>ROUND(E120*N120,2)</f>
        <v>114.88</v>
      </c>
      <c r="P120" s="173">
        <v>0</v>
      </c>
      <c r="Q120" s="173">
        <f>ROUND(E120*P120,2)</f>
        <v>0</v>
      </c>
      <c r="R120" s="173" t="s">
        <v>322</v>
      </c>
      <c r="S120" s="173" t="s">
        <v>173</v>
      </c>
      <c r="T120" s="174" t="s">
        <v>173</v>
      </c>
      <c r="U120" s="160">
        <v>0</v>
      </c>
      <c r="V120" s="160">
        <f>ROUND(E120*U120,2)</f>
        <v>0</v>
      </c>
      <c r="W120" s="160"/>
      <c r="X120" s="160" t="s">
        <v>323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324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5">
      <c r="A121" s="158"/>
      <c r="B121" s="159"/>
      <c r="C121" s="195" t="s">
        <v>677</v>
      </c>
      <c r="D121" s="182"/>
      <c r="E121" s="183">
        <v>114.88314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179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5">
      <c r="A122" s="168">
        <v>21</v>
      </c>
      <c r="B122" s="169" t="s">
        <v>333</v>
      </c>
      <c r="C122" s="178" t="s">
        <v>334</v>
      </c>
      <c r="D122" s="170" t="s">
        <v>335</v>
      </c>
      <c r="E122" s="171">
        <v>103.62705</v>
      </c>
      <c r="F122" s="172"/>
      <c r="G122" s="173">
        <f>ROUND(E122*F122,2)</f>
        <v>0</v>
      </c>
      <c r="H122" s="172"/>
      <c r="I122" s="173">
        <f>ROUND(E122*H122,2)</f>
        <v>0</v>
      </c>
      <c r="J122" s="172"/>
      <c r="K122" s="173">
        <f>ROUND(E122*J122,2)</f>
        <v>0</v>
      </c>
      <c r="L122" s="173">
        <v>21</v>
      </c>
      <c r="M122" s="173">
        <f>G122*(1+L122/100)</f>
        <v>0</v>
      </c>
      <c r="N122" s="173">
        <v>1</v>
      </c>
      <c r="O122" s="173">
        <f>ROUND(E122*N122,2)</f>
        <v>103.63</v>
      </c>
      <c r="P122" s="173">
        <v>0</v>
      </c>
      <c r="Q122" s="173">
        <f>ROUND(E122*P122,2)</f>
        <v>0</v>
      </c>
      <c r="R122" s="173" t="s">
        <v>322</v>
      </c>
      <c r="S122" s="173" t="s">
        <v>173</v>
      </c>
      <c r="T122" s="174" t="s">
        <v>173</v>
      </c>
      <c r="U122" s="160">
        <v>0</v>
      </c>
      <c r="V122" s="160">
        <f>ROUND(E122*U122,2)</f>
        <v>0</v>
      </c>
      <c r="W122" s="160"/>
      <c r="X122" s="160" t="s">
        <v>323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336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1" outlineLevel="1" x14ac:dyDescent="0.25">
      <c r="A123" s="158"/>
      <c r="B123" s="159"/>
      <c r="C123" s="264" t="s">
        <v>337</v>
      </c>
      <c r="D123" s="265"/>
      <c r="E123" s="265"/>
      <c r="F123" s="265"/>
      <c r="G123" s="265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147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75" t="str">
        <f>C123</f>
        <v>materiál do aktivní zóny komunikací nenamrzavý tj.štěrkopísek, drcené kamenivo, kamenivo, předepsaný modul přetvárnosti na pláni komunikace Edef2=45MPa</v>
      </c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5">
      <c r="A124" s="158"/>
      <c r="B124" s="159"/>
      <c r="C124" s="195" t="s">
        <v>678</v>
      </c>
      <c r="D124" s="182"/>
      <c r="E124" s="183">
        <v>103.62705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179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x14ac:dyDescent="0.25">
      <c r="A125" s="162" t="s">
        <v>137</v>
      </c>
      <c r="B125" s="163" t="s">
        <v>87</v>
      </c>
      <c r="C125" s="177" t="s">
        <v>88</v>
      </c>
      <c r="D125" s="164"/>
      <c r="E125" s="165"/>
      <c r="F125" s="166"/>
      <c r="G125" s="166">
        <f>SUMIF(AG126:AG128,"&lt;&gt;NOR",G126:G128)</f>
        <v>0</v>
      </c>
      <c r="H125" s="166"/>
      <c r="I125" s="166">
        <f>SUM(I126:I128)</f>
        <v>0</v>
      </c>
      <c r="J125" s="166"/>
      <c r="K125" s="166">
        <f>SUM(K126:K128)</f>
        <v>0</v>
      </c>
      <c r="L125" s="166"/>
      <c r="M125" s="166">
        <f>SUM(M126:M128)</f>
        <v>0</v>
      </c>
      <c r="N125" s="166"/>
      <c r="O125" s="166">
        <f>SUM(O126:O128)</f>
        <v>0.26</v>
      </c>
      <c r="P125" s="166"/>
      <c r="Q125" s="166">
        <f>SUM(Q126:Q128)</f>
        <v>0</v>
      </c>
      <c r="R125" s="166"/>
      <c r="S125" s="166"/>
      <c r="T125" s="167"/>
      <c r="U125" s="161"/>
      <c r="V125" s="161">
        <f>SUM(V126:V128)</f>
        <v>19.600000000000001</v>
      </c>
      <c r="W125" s="161"/>
      <c r="X125" s="161"/>
      <c r="AG125" t="s">
        <v>138</v>
      </c>
    </row>
    <row r="126" spans="1:60" ht="20.399999999999999" outlineLevel="1" x14ac:dyDescent="0.25">
      <c r="A126" s="188">
        <v>22</v>
      </c>
      <c r="B126" s="189" t="s">
        <v>357</v>
      </c>
      <c r="C126" s="199" t="s">
        <v>358</v>
      </c>
      <c r="D126" s="190" t="s">
        <v>359</v>
      </c>
      <c r="E126" s="191">
        <v>35</v>
      </c>
      <c r="F126" s="192"/>
      <c r="G126" s="193">
        <f>ROUND(E126*F126,2)</f>
        <v>0</v>
      </c>
      <c r="H126" s="192"/>
      <c r="I126" s="193">
        <f>ROUND(E126*H126,2)</f>
        <v>0</v>
      </c>
      <c r="J126" s="192"/>
      <c r="K126" s="193">
        <f>ROUND(E126*J126,2)</f>
        <v>0</v>
      </c>
      <c r="L126" s="193">
        <v>21</v>
      </c>
      <c r="M126" s="193">
        <f>G126*(1+L126/100)</f>
        <v>0</v>
      </c>
      <c r="N126" s="193">
        <v>6.6E-3</v>
      </c>
      <c r="O126" s="193">
        <f>ROUND(E126*N126,2)</f>
        <v>0.23</v>
      </c>
      <c r="P126" s="193">
        <v>0</v>
      </c>
      <c r="Q126" s="193">
        <f>ROUND(E126*P126,2)</f>
        <v>0</v>
      </c>
      <c r="R126" s="193" t="s">
        <v>346</v>
      </c>
      <c r="S126" s="193" t="s">
        <v>173</v>
      </c>
      <c r="T126" s="194" t="s">
        <v>173</v>
      </c>
      <c r="U126" s="160">
        <v>0.56000000000000005</v>
      </c>
      <c r="V126" s="160">
        <f>ROUND(E126*U126,2)</f>
        <v>19.600000000000001</v>
      </c>
      <c r="W126" s="160"/>
      <c r="X126" s="160" t="s">
        <v>174</v>
      </c>
      <c r="Y126" s="151"/>
      <c r="Z126" s="151"/>
      <c r="AA126" s="151"/>
      <c r="AB126" s="151"/>
      <c r="AC126" s="151"/>
      <c r="AD126" s="151"/>
      <c r="AE126" s="151"/>
      <c r="AF126" s="151"/>
      <c r="AG126" s="151" t="s">
        <v>175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5">
      <c r="A127" s="168">
        <v>23</v>
      </c>
      <c r="B127" s="169" t="s">
        <v>362</v>
      </c>
      <c r="C127" s="178" t="s">
        <v>363</v>
      </c>
      <c r="D127" s="170" t="s">
        <v>359</v>
      </c>
      <c r="E127" s="171">
        <v>35.35</v>
      </c>
      <c r="F127" s="172"/>
      <c r="G127" s="173">
        <f>ROUND(E127*F127,2)</f>
        <v>0</v>
      </c>
      <c r="H127" s="172"/>
      <c r="I127" s="173">
        <f>ROUND(E127*H127,2)</f>
        <v>0</v>
      </c>
      <c r="J127" s="172"/>
      <c r="K127" s="173">
        <f>ROUND(E127*J127,2)</f>
        <v>0</v>
      </c>
      <c r="L127" s="173">
        <v>21</v>
      </c>
      <c r="M127" s="173">
        <f>G127*(1+L127/100)</f>
        <v>0</v>
      </c>
      <c r="N127" s="173">
        <v>8.9999999999999998E-4</v>
      </c>
      <c r="O127" s="173">
        <f>ROUND(E127*N127,2)</f>
        <v>0.03</v>
      </c>
      <c r="P127" s="173">
        <v>0</v>
      </c>
      <c r="Q127" s="173">
        <f>ROUND(E127*P127,2)</f>
        <v>0</v>
      </c>
      <c r="R127" s="173" t="s">
        <v>322</v>
      </c>
      <c r="S127" s="173" t="s">
        <v>173</v>
      </c>
      <c r="T127" s="174" t="s">
        <v>173</v>
      </c>
      <c r="U127" s="160">
        <v>0</v>
      </c>
      <c r="V127" s="160">
        <f>ROUND(E127*U127,2)</f>
        <v>0</v>
      </c>
      <c r="W127" s="160"/>
      <c r="X127" s="160" t="s">
        <v>323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324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5">
      <c r="A128" s="158"/>
      <c r="B128" s="159"/>
      <c r="C128" s="195" t="s">
        <v>679</v>
      </c>
      <c r="D128" s="182"/>
      <c r="E128" s="183">
        <v>35.35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179</v>
      </c>
      <c r="AH128" s="151">
        <v>5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x14ac:dyDescent="0.25">
      <c r="A129" s="162" t="s">
        <v>137</v>
      </c>
      <c r="B129" s="163" t="s">
        <v>89</v>
      </c>
      <c r="C129" s="177" t="s">
        <v>90</v>
      </c>
      <c r="D129" s="164"/>
      <c r="E129" s="165"/>
      <c r="F129" s="166"/>
      <c r="G129" s="166">
        <f>SUMIF(AG130:AG133,"&lt;&gt;NOR",G130:G133)</f>
        <v>0</v>
      </c>
      <c r="H129" s="166"/>
      <c r="I129" s="166">
        <f>SUM(I130:I133)</f>
        <v>0</v>
      </c>
      <c r="J129" s="166"/>
      <c r="K129" s="166">
        <f>SUM(K130:K133)</f>
        <v>0</v>
      </c>
      <c r="L129" s="166"/>
      <c r="M129" s="166">
        <f>SUM(M130:M133)</f>
        <v>0</v>
      </c>
      <c r="N129" s="166"/>
      <c r="O129" s="166">
        <f>SUM(O130:O133)</f>
        <v>53</v>
      </c>
      <c r="P129" s="166"/>
      <c r="Q129" s="166">
        <f>SUM(Q130:Q133)</f>
        <v>0</v>
      </c>
      <c r="R129" s="166"/>
      <c r="S129" s="166"/>
      <c r="T129" s="167"/>
      <c r="U129" s="161"/>
      <c r="V129" s="161">
        <f>SUM(V130:V133)</f>
        <v>37</v>
      </c>
      <c r="W129" s="161"/>
      <c r="X129" s="161"/>
      <c r="AG129" t="s">
        <v>138</v>
      </c>
    </row>
    <row r="130" spans="1:60" outlineLevel="1" x14ac:dyDescent="0.25">
      <c r="A130" s="168">
        <v>24</v>
      </c>
      <c r="B130" s="169" t="s">
        <v>368</v>
      </c>
      <c r="C130" s="178" t="s">
        <v>369</v>
      </c>
      <c r="D130" s="170" t="s">
        <v>209</v>
      </c>
      <c r="E130" s="171">
        <v>28.0335</v>
      </c>
      <c r="F130" s="172"/>
      <c r="G130" s="173">
        <f>ROUND(E130*F130,2)</f>
        <v>0</v>
      </c>
      <c r="H130" s="172"/>
      <c r="I130" s="173">
        <f>ROUND(E130*H130,2)</f>
        <v>0</v>
      </c>
      <c r="J130" s="172"/>
      <c r="K130" s="173">
        <f>ROUND(E130*J130,2)</f>
        <v>0</v>
      </c>
      <c r="L130" s="173">
        <v>21</v>
      </c>
      <c r="M130" s="173">
        <f>G130*(1+L130/100)</f>
        <v>0</v>
      </c>
      <c r="N130" s="173">
        <v>1.8907700000000001</v>
      </c>
      <c r="O130" s="173">
        <f>ROUND(E130*N130,2)</f>
        <v>53</v>
      </c>
      <c r="P130" s="173">
        <v>0</v>
      </c>
      <c r="Q130" s="173">
        <f>ROUND(E130*P130,2)</f>
        <v>0</v>
      </c>
      <c r="R130" s="173" t="s">
        <v>346</v>
      </c>
      <c r="S130" s="173" t="s">
        <v>173</v>
      </c>
      <c r="T130" s="174" t="s">
        <v>173</v>
      </c>
      <c r="U130" s="160">
        <v>1.32</v>
      </c>
      <c r="V130" s="160">
        <f>ROUND(E130*U130,2)</f>
        <v>37</v>
      </c>
      <c r="W130" s="160"/>
      <c r="X130" s="160" t="s">
        <v>174</v>
      </c>
      <c r="Y130" s="151"/>
      <c r="Z130" s="151"/>
      <c r="AA130" s="151"/>
      <c r="AB130" s="151"/>
      <c r="AC130" s="151"/>
      <c r="AD130" s="151"/>
      <c r="AE130" s="151"/>
      <c r="AF130" s="151"/>
      <c r="AG130" s="151" t="s">
        <v>175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5">
      <c r="A131" s="158"/>
      <c r="B131" s="159"/>
      <c r="C131" s="267" t="s">
        <v>370</v>
      </c>
      <c r="D131" s="268"/>
      <c r="E131" s="268"/>
      <c r="F131" s="268"/>
      <c r="G131" s="268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177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5">
      <c r="A132" s="158"/>
      <c r="B132" s="159"/>
      <c r="C132" s="195" t="s">
        <v>680</v>
      </c>
      <c r="D132" s="182"/>
      <c r="E132" s="183">
        <v>27.868500000000001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179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5">
      <c r="A133" s="158"/>
      <c r="B133" s="159"/>
      <c r="C133" s="195" t="s">
        <v>681</v>
      </c>
      <c r="D133" s="182"/>
      <c r="E133" s="183">
        <v>0.16500000000000001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179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x14ac:dyDescent="0.25">
      <c r="A134" s="162" t="s">
        <v>137</v>
      </c>
      <c r="B134" s="163" t="s">
        <v>93</v>
      </c>
      <c r="C134" s="177" t="s">
        <v>94</v>
      </c>
      <c r="D134" s="164"/>
      <c r="E134" s="165"/>
      <c r="F134" s="166"/>
      <c r="G134" s="166">
        <f>SUMIF(AG135:AG181,"&lt;&gt;NOR",G135:G181)</f>
        <v>0</v>
      </c>
      <c r="H134" s="166"/>
      <c r="I134" s="166">
        <f>SUM(I135:I181)</f>
        <v>0</v>
      </c>
      <c r="J134" s="166"/>
      <c r="K134" s="166">
        <f>SUM(K135:K181)</f>
        <v>0</v>
      </c>
      <c r="L134" s="166"/>
      <c r="M134" s="166">
        <f>SUM(M135:M181)</f>
        <v>0</v>
      </c>
      <c r="N134" s="166"/>
      <c r="O134" s="166">
        <f>SUM(O135:O181)</f>
        <v>6.91</v>
      </c>
      <c r="P134" s="166"/>
      <c r="Q134" s="166">
        <f>SUM(Q135:Q181)</f>
        <v>0</v>
      </c>
      <c r="R134" s="166"/>
      <c r="S134" s="166"/>
      <c r="T134" s="167"/>
      <c r="U134" s="161"/>
      <c r="V134" s="161">
        <f>SUM(V135:V181)</f>
        <v>233.45000000000002</v>
      </c>
      <c r="W134" s="161"/>
      <c r="X134" s="161"/>
      <c r="AG134" t="s">
        <v>138</v>
      </c>
    </row>
    <row r="135" spans="1:60" ht="20.399999999999999" outlineLevel="1" x14ac:dyDescent="0.25">
      <c r="A135" s="168">
        <v>25</v>
      </c>
      <c r="B135" s="169" t="s">
        <v>682</v>
      </c>
      <c r="C135" s="178" t="s">
        <v>683</v>
      </c>
      <c r="D135" s="170" t="s">
        <v>197</v>
      </c>
      <c r="E135" s="171">
        <v>168.9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21</v>
      </c>
      <c r="M135" s="173">
        <f>G135*(1+L135/100)</f>
        <v>0</v>
      </c>
      <c r="N135" s="173">
        <v>0</v>
      </c>
      <c r="O135" s="173">
        <f>ROUND(E135*N135,2)</f>
        <v>0</v>
      </c>
      <c r="P135" s="173">
        <v>0</v>
      </c>
      <c r="Q135" s="173">
        <f>ROUND(E135*P135,2)</f>
        <v>0</v>
      </c>
      <c r="R135" s="173" t="s">
        <v>346</v>
      </c>
      <c r="S135" s="173" t="s">
        <v>173</v>
      </c>
      <c r="T135" s="174" t="s">
        <v>173</v>
      </c>
      <c r="U135" s="160">
        <v>0.03</v>
      </c>
      <c r="V135" s="160">
        <f>ROUND(E135*U135,2)</f>
        <v>5.07</v>
      </c>
      <c r="W135" s="160"/>
      <c r="X135" s="160" t="s">
        <v>174</v>
      </c>
      <c r="Y135" s="151"/>
      <c r="Z135" s="151"/>
      <c r="AA135" s="151"/>
      <c r="AB135" s="151"/>
      <c r="AC135" s="151"/>
      <c r="AD135" s="151"/>
      <c r="AE135" s="151"/>
      <c r="AF135" s="151"/>
      <c r="AG135" s="151" t="s">
        <v>175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5">
      <c r="A136" s="158"/>
      <c r="B136" s="159"/>
      <c r="C136" s="267" t="s">
        <v>370</v>
      </c>
      <c r="D136" s="268"/>
      <c r="E136" s="268"/>
      <c r="F136" s="268"/>
      <c r="G136" s="268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177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5">
      <c r="A137" s="158"/>
      <c r="B137" s="159"/>
      <c r="C137" s="195" t="s">
        <v>684</v>
      </c>
      <c r="D137" s="182"/>
      <c r="E137" s="183">
        <v>168.9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179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ht="20.399999999999999" outlineLevel="1" x14ac:dyDescent="0.25">
      <c r="A138" s="168">
        <v>26</v>
      </c>
      <c r="B138" s="169" t="s">
        <v>685</v>
      </c>
      <c r="C138" s="178" t="s">
        <v>686</v>
      </c>
      <c r="D138" s="170" t="s">
        <v>197</v>
      </c>
      <c r="E138" s="171">
        <v>1</v>
      </c>
      <c r="F138" s="172"/>
      <c r="G138" s="173">
        <f>ROUND(E138*F138,2)</f>
        <v>0</v>
      </c>
      <c r="H138" s="172"/>
      <c r="I138" s="173">
        <f>ROUND(E138*H138,2)</f>
        <v>0</v>
      </c>
      <c r="J138" s="172"/>
      <c r="K138" s="173">
        <f>ROUND(E138*J138,2)</f>
        <v>0</v>
      </c>
      <c r="L138" s="173">
        <v>21</v>
      </c>
      <c r="M138" s="173">
        <f>G138*(1+L138/100)</f>
        <v>0</v>
      </c>
      <c r="N138" s="173">
        <v>0</v>
      </c>
      <c r="O138" s="173">
        <f>ROUND(E138*N138,2)</f>
        <v>0</v>
      </c>
      <c r="P138" s="173">
        <v>0</v>
      </c>
      <c r="Q138" s="173">
        <f>ROUND(E138*P138,2)</f>
        <v>0</v>
      </c>
      <c r="R138" s="173" t="s">
        <v>346</v>
      </c>
      <c r="S138" s="173" t="s">
        <v>173</v>
      </c>
      <c r="T138" s="174" t="s">
        <v>173</v>
      </c>
      <c r="U138" s="160">
        <v>0.04</v>
      </c>
      <c r="V138" s="160">
        <f>ROUND(E138*U138,2)</f>
        <v>0.04</v>
      </c>
      <c r="W138" s="160"/>
      <c r="X138" s="160" t="s">
        <v>174</v>
      </c>
      <c r="Y138" s="151"/>
      <c r="Z138" s="151"/>
      <c r="AA138" s="151"/>
      <c r="AB138" s="151"/>
      <c r="AC138" s="151"/>
      <c r="AD138" s="151"/>
      <c r="AE138" s="151"/>
      <c r="AF138" s="151"/>
      <c r="AG138" s="151" t="s">
        <v>175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5">
      <c r="A139" s="158"/>
      <c r="B139" s="159"/>
      <c r="C139" s="267" t="s">
        <v>370</v>
      </c>
      <c r="D139" s="268"/>
      <c r="E139" s="268"/>
      <c r="F139" s="268"/>
      <c r="G139" s="268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177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5">
      <c r="A140" s="158"/>
      <c r="B140" s="159"/>
      <c r="C140" s="195" t="s">
        <v>687</v>
      </c>
      <c r="D140" s="182"/>
      <c r="E140" s="183">
        <v>1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179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5">
      <c r="A141" s="188">
        <v>27</v>
      </c>
      <c r="B141" s="189" t="s">
        <v>688</v>
      </c>
      <c r="C141" s="199" t="s">
        <v>689</v>
      </c>
      <c r="D141" s="190" t="s">
        <v>359</v>
      </c>
      <c r="E141" s="191">
        <v>34</v>
      </c>
      <c r="F141" s="192"/>
      <c r="G141" s="193">
        <f>ROUND(E141*F141,2)</f>
        <v>0</v>
      </c>
      <c r="H141" s="192"/>
      <c r="I141" s="193">
        <f>ROUND(E141*H141,2)</f>
        <v>0</v>
      </c>
      <c r="J141" s="192"/>
      <c r="K141" s="193">
        <f>ROUND(E141*J141,2)</f>
        <v>0</v>
      </c>
      <c r="L141" s="193">
        <v>21</v>
      </c>
      <c r="M141" s="193">
        <f>G141*(1+L141/100)</f>
        <v>0</v>
      </c>
      <c r="N141" s="193">
        <v>2.0000000000000002E-5</v>
      </c>
      <c r="O141" s="193">
        <f>ROUND(E141*N141,2)</f>
        <v>0</v>
      </c>
      <c r="P141" s="193">
        <v>0</v>
      </c>
      <c r="Q141" s="193">
        <f>ROUND(E141*P141,2)</f>
        <v>0</v>
      </c>
      <c r="R141" s="193" t="s">
        <v>346</v>
      </c>
      <c r="S141" s="193" t="s">
        <v>173</v>
      </c>
      <c r="T141" s="194" t="s">
        <v>173</v>
      </c>
      <c r="U141" s="160">
        <v>0.432</v>
      </c>
      <c r="V141" s="160">
        <f>ROUND(E141*U141,2)</f>
        <v>14.69</v>
      </c>
      <c r="W141" s="160"/>
      <c r="X141" s="160" t="s">
        <v>174</v>
      </c>
      <c r="Y141" s="151"/>
      <c r="Z141" s="151"/>
      <c r="AA141" s="151"/>
      <c r="AB141" s="151"/>
      <c r="AC141" s="151"/>
      <c r="AD141" s="151"/>
      <c r="AE141" s="151"/>
      <c r="AF141" s="151"/>
      <c r="AG141" s="151" t="s">
        <v>175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5">
      <c r="A142" s="188">
        <v>28</v>
      </c>
      <c r="B142" s="189" t="s">
        <v>690</v>
      </c>
      <c r="C142" s="199" t="s">
        <v>691</v>
      </c>
      <c r="D142" s="190" t="s">
        <v>359</v>
      </c>
      <c r="E142" s="191">
        <v>1</v>
      </c>
      <c r="F142" s="192"/>
      <c r="G142" s="193">
        <f>ROUND(E142*F142,2)</f>
        <v>0</v>
      </c>
      <c r="H142" s="192"/>
      <c r="I142" s="193">
        <f>ROUND(E142*H142,2)</f>
        <v>0</v>
      </c>
      <c r="J142" s="192"/>
      <c r="K142" s="193">
        <f>ROUND(E142*J142,2)</f>
        <v>0</v>
      </c>
      <c r="L142" s="193">
        <v>21</v>
      </c>
      <c r="M142" s="193">
        <f>G142*(1+L142/100)</f>
        <v>0</v>
      </c>
      <c r="N142" s="193">
        <v>2.0000000000000002E-5</v>
      </c>
      <c r="O142" s="193">
        <f>ROUND(E142*N142,2)</f>
        <v>0</v>
      </c>
      <c r="P142" s="193">
        <v>0</v>
      </c>
      <c r="Q142" s="193">
        <f>ROUND(E142*P142,2)</f>
        <v>0</v>
      </c>
      <c r="R142" s="193" t="s">
        <v>346</v>
      </c>
      <c r="S142" s="193" t="s">
        <v>173</v>
      </c>
      <c r="T142" s="194" t="s">
        <v>173</v>
      </c>
      <c r="U142" s="160">
        <v>0.52800000000000002</v>
      </c>
      <c r="V142" s="160">
        <f>ROUND(E142*U142,2)</f>
        <v>0.53</v>
      </c>
      <c r="W142" s="160"/>
      <c r="X142" s="160" t="s">
        <v>174</v>
      </c>
      <c r="Y142" s="151"/>
      <c r="Z142" s="151"/>
      <c r="AA142" s="151"/>
      <c r="AB142" s="151"/>
      <c r="AC142" s="151"/>
      <c r="AD142" s="151"/>
      <c r="AE142" s="151"/>
      <c r="AF142" s="151"/>
      <c r="AG142" s="151" t="s">
        <v>175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ht="20.399999999999999" outlineLevel="1" x14ac:dyDescent="0.25">
      <c r="A143" s="188">
        <v>29</v>
      </c>
      <c r="B143" s="189" t="s">
        <v>692</v>
      </c>
      <c r="C143" s="199" t="s">
        <v>693</v>
      </c>
      <c r="D143" s="190" t="s">
        <v>359</v>
      </c>
      <c r="E143" s="191">
        <v>35</v>
      </c>
      <c r="F143" s="192"/>
      <c r="G143" s="193">
        <f>ROUND(E143*F143,2)</f>
        <v>0</v>
      </c>
      <c r="H143" s="192"/>
      <c r="I143" s="193">
        <f>ROUND(E143*H143,2)</f>
        <v>0</v>
      </c>
      <c r="J143" s="192"/>
      <c r="K143" s="193">
        <f>ROUND(E143*J143,2)</f>
        <v>0</v>
      </c>
      <c r="L143" s="193">
        <v>21</v>
      </c>
      <c r="M143" s="193">
        <f>G143*(1+L143/100)</f>
        <v>0</v>
      </c>
      <c r="N143" s="193">
        <v>0</v>
      </c>
      <c r="O143" s="193">
        <f>ROUND(E143*N143,2)</f>
        <v>0</v>
      </c>
      <c r="P143" s="193">
        <v>0</v>
      </c>
      <c r="Q143" s="193">
        <f>ROUND(E143*P143,2)</f>
        <v>0</v>
      </c>
      <c r="R143" s="193" t="s">
        <v>346</v>
      </c>
      <c r="S143" s="193" t="s">
        <v>173</v>
      </c>
      <c r="T143" s="194" t="s">
        <v>173</v>
      </c>
      <c r="U143" s="160">
        <v>3.5920000000000001</v>
      </c>
      <c r="V143" s="160">
        <f>ROUND(E143*U143,2)</f>
        <v>125.72</v>
      </c>
      <c r="W143" s="160"/>
      <c r="X143" s="160" t="s">
        <v>174</v>
      </c>
      <c r="Y143" s="151"/>
      <c r="Z143" s="151"/>
      <c r="AA143" s="151"/>
      <c r="AB143" s="151"/>
      <c r="AC143" s="151"/>
      <c r="AD143" s="151"/>
      <c r="AE143" s="151"/>
      <c r="AF143" s="151"/>
      <c r="AG143" s="151" t="s">
        <v>175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5">
      <c r="A144" s="168">
        <v>30</v>
      </c>
      <c r="B144" s="169" t="s">
        <v>694</v>
      </c>
      <c r="C144" s="178" t="s">
        <v>695</v>
      </c>
      <c r="D144" s="170" t="s">
        <v>197</v>
      </c>
      <c r="E144" s="171">
        <v>169.9</v>
      </c>
      <c r="F144" s="172"/>
      <c r="G144" s="173">
        <f>ROUND(E144*F144,2)</f>
        <v>0</v>
      </c>
      <c r="H144" s="172"/>
      <c r="I144" s="173">
        <f>ROUND(E144*H144,2)</f>
        <v>0</v>
      </c>
      <c r="J144" s="172"/>
      <c r="K144" s="173">
        <f>ROUND(E144*J144,2)</f>
        <v>0</v>
      </c>
      <c r="L144" s="173">
        <v>21</v>
      </c>
      <c r="M144" s="173">
        <f>G144*(1+L144/100)</f>
        <v>0</v>
      </c>
      <c r="N144" s="173">
        <v>0</v>
      </c>
      <c r="O144" s="173">
        <f>ROUND(E144*N144,2)</f>
        <v>0</v>
      </c>
      <c r="P144" s="173">
        <v>0</v>
      </c>
      <c r="Q144" s="173">
        <f>ROUND(E144*P144,2)</f>
        <v>0</v>
      </c>
      <c r="R144" s="173" t="s">
        <v>346</v>
      </c>
      <c r="S144" s="173" t="s">
        <v>173</v>
      </c>
      <c r="T144" s="174" t="s">
        <v>173</v>
      </c>
      <c r="U144" s="160">
        <v>0.04</v>
      </c>
      <c r="V144" s="160">
        <f>ROUND(E144*U144,2)</f>
        <v>6.8</v>
      </c>
      <c r="W144" s="160"/>
      <c r="X144" s="160" t="s">
        <v>174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175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5">
      <c r="A145" s="158"/>
      <c r="B145" s="159"/>
      <c r="C145" s="267" t="s">
        <v>405</v>
      </c>
      <c r="D145" s="268"/>
      <c r="E145" s="268"/>
      <c r="F145" s="268"/>
      <c r="G145" s="268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177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75" t="str">
        <f>C145</f>
        <v>přísun, montáže, demontáže a odsunu zkoušecího čerpadla, napuštění tlakovou vodou a dodání vody pro tlakovou zkoušku,</v>
      </c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5">
      <c r="A146" s="158"/>
      <c r="B146" s="159"/>
      <c r="C146" s="195" t="s">
        <v>696</v>
      </c>
      <c r="D146" s="182"/>
      <c r="E146" s="183">
        <v>168.9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179</v>
      </c>
      <c r="AH146" s="151">
        <v>5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5">
      <c r="A147" s="158"/>
      <c r="B147" s="159"/>
      <c r="C147" s="195" t="s">
        <v>697</v>
      </c>
      <c r="D147" s="182"/>
      <c r="E147" s="183">
        <v>1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179</v>
      </c>
      <c r="AH147" s="151">
        <v>5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5">
      <c r="A148" s="168">
        <v>31</v>
      </c>
      <c r="B148" s="169" t="s">
        <v>407</v>
      </c>
      <c r="C148" s="178" t="s">
        <v>408</v>
      </c>
      <c r="D148" s="170" t="s">
        <v>409</v>
      </c>
      <c r="E148" s="171">
        <v>1</v>
      </c>
      <c r="F148" s="172"/>
      <c r="G148" s="173">
        <f>ROUND(E148*F148,2)</f>
        <v>0</v>
      </c>
      <c r="H148" s="172"/>
      <c r="I148" s="173">
        <f>ROUND(E148*H148,2)</f>
        <v>0</v>
      </c>
      <c r="J148" s="172"/>
      <c r="K148" s="173">
        <f>ROUND(E148*J148,2)</f>
        <v>0</v>
      </c>
      <c r="L148" s="173">
        <v>21</v>
      </c>
      <c r="M148" s="173">
        <f>G148*(1+L148/100)</f>
        <v>0</v>
      </c>
      <c r="N148" s="173">
        <v>3.5029999999999999E-2</v>
      </c>
      <c r="O148" s="173">
        <f>ROUND(E148*N148,2)</f>
        <v>0.04</v>
      </c>
      <c r="P148" s="173">
        <v>0</v>
      </c>
      <c r="Q148" s="173">
        <f>ROUND(E148*P148,2)</f>
        <v>0</v>
      </c>
      <c r="R148" s="173" t="s">
        <v>346</v>
      </c>
      <c r="S148" s="173" t="s">
        <v>173</v>
      </c>
      <c r="T148" s="174" t="s">
        <v>173</v>
      </c>
      <c r="U148" s="160">
        <v>10.130000000000001</v>
      </c>
      <c r="V148" s="160">
        <f>ROUND(E148*U148,2)</f>
        <v>10.130000000000001</v>
      </c>
      <c r="W148" s="160"/>
      <c r="X148" s="160" t="s">
        <v>174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175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ht="31.2" outlineLevel="1" x14ac:dyDescent="0.25">
      <c r="A149" s="158"/>
      <c r="B149" s="159"/>
      <c r="C149" s="267" t="s">
        <v>410</v>
      </c>
      <c r="D149" s="268"/>
      <c r="E149" s="268"/>
      <c r="F149" s="268"/>
      <c r="G149" s="268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177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75" t="str">
        <f>C149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5">
      <c r="A150" s="168">
        <v>32</v>
      </c>
      <c r="B150" s="169" t="s">
        <v>698</v>
      </c>
      <c r="C150" s="178" t="s">
        <v>699</v>
      </c>
      <c r="D150" s="170" t="s">
        <v>197</v>
      </c>
      <c r="E150" s="171">
        <v>169.9</v>
      </c>
      <c r="F150" s="172"/>
      <c r="G150" s="173">
        <f>ROUND(E150*F150,2)</f>
        <v>0</v>
      </c>
      <c r="H150" s="172"/>
      <c r="I150" s="173">
        <f>ROUND(E150*H150,2)</f>
        <v>0</v>
      </c>
      <c r="J150" s="172"/>
      <c r="K150" s="173">
        <f>ROUND(E150*J150,2)</f>
        <v>0</v>
      </c>
      <c r="L150" s="173">
        <v>21</v>
      </c>
      <c r="M150" s="173">
        <f>G150*(1+L150/100)</f>
        <v>0</v>
      </c>
      <c r="N150" s="173">
        <v>0</v>
      </c>
      <c r="O150" s="173">
        <f>ROUND(E150*N150,2)</f>
        <v>0</v>
      </c>
      <c r="P150" s="173">
        <v>0</v>
      </c>
      <c r="Q150" s="173">
        <f>ROUND(E150*P150,2)</f>
        <v>0</v>
      </c>
      <c r="R150" s="173" t="s">
        <v>346</v>
      </c>
      <c r="S150" s="173" t="s">
        <v>173</v>
      </c>
      <c r="T150" s="174" t="s">
        <v>173</v>
      </c>
      <c r="U150" s="160">
        <v>0.15</v>
      </c>
      <c r="V150" s="160">
        <f>ROUND(E150*U150,2)</f>
        <v>25.49</v>
      </c>
      <c r="W150" s="160"/>
      <c r="X150" s="160" t="s">
        <v>174</v>
      </c>
      <c r="Y150" s="151"/>
      <c r="Z150" s="151"/>
      <c r="AA150" s="151"/>
      <c r="AB150" s="151"/>
      <c r="AC150" s="151"/>
      <c r="AD150" s="151"/>
      <c r="AE150" s="151"/>
      <c r="AF150" s="151"/>
      <c r="AG150" s="151" t="s">
        <v>273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5">
      <c r="A151" s="158"/>
      <c r="B151" s="159"/>
      <c r="C151" s="267" t="s">
        <v>413</v>
      </c>
      <c r="D151" s="268"/>
      <c r="E151" s="268"/>
      <c r="F151" s="268"/>
      <c r="G151" s="268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177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75" t="str">
        <f>C151</f>
        <v>napuštění a vypuštění vody, dodání vody a desinfekčního prostředku, náklady na bakteriologický rozbor vody,</v>
      </c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5">
      <c r="A152" s="158"/>
      <c r="B152" s="159"/>
      <c r="C152" s="195" t="s">
        <v>696</v>
      </c>
      <c r="D152" s="182"/>
      <c r="E152" s="183">
        <v>168.9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179</v>
      </c>
      <c r="AH152" s="151">
        <v>5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5">
      <c r="A153" s="158"/>
      <c r="B153" s="159"/>
      <c r="C153" s="195" t="s">
        <v>697</v>
      </c>
      <c r="D153" s="182"/>
      <c r="E153" s="183">
        <v>1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179</v>
      </c>
      <c r="AH153" s="151">
        <v>5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5">
      <c r="A154" s="168">
        <v>33</v>
      </c>
      <c r="B154" s="169" t="s">
        <v>414</v>
      </c>
      <c r="C154" s="178" t="s">
        <v>415</v>
      </c>
      <c r="D154" s="170" t="s">
        <v>359</v>
      </c>
      <c r="E154" s="171">
        <v>35</v>
      </c>
      <c r="F154" s="172"/>
      <c r="G154" s="173">
        <f>ROUND(E154*F154,2)</f>
        <v>0</v>
      </c>
      <c r="H154" s="172"/>
      <c r="I154" s="173">
        <f>ROUND(E154*H154,2)</f>
        <v>0</v>
      </c>
      <c r="J154" s="172"/>
      <c r="K154" s="173">
        <f>ROUND(E154*J154,2)</f>
        <v>0</v>
      </c>
      <c r="L154" s="173">
        <v>21</v>
      </c>
      <c r="M154" s="173">
        <f>G154*(1+L154/100)</f>
        <v>0</v>
      </c>
      <c r="N154" s="173">
        <v>0.11178</v>
      </c>
      <c r="O154" s="173">
        <f>ROUND(E154*N154,2)</f>
        <v>3.91</v>
      </c>
      <c r="P154" s="173">
        <v>0</v>
      </c>
      <c r="Q154" s="173">
        <f>ROUND(E154*P154,2)</f>
        <v>0</v>
      </c>
      <c r="R154" s="173" t="s">
        <v>346</v>
      </c>
      <c r="S154" s="173" t="s">
        <v>173</v>
      </c>
      <c r="T154" s="174" t="s">
        <v>173</v>
      </c>
      <c r="U154" s="160">
        <v>0.86299999999999999</v>
      </c>
      <c r="V154" s="160">
        <f>ROUND(E154*U154,2)</f>
        <v>30.21</v>
      </c>
      <c r="W154" s="160"/>
      <c r="X154" s="160" t="s">
        <v>174</v>
      </c>
      <c r="Y154" s="151"/>
      <c r="Z154" s="151"/>
      <c r="AA154" s="151"/>
      <c r="AB154" s="151"/>
      <c r="AC154" s="151"/>
      <c r="AD154" s="151"/>
      <c r="AE154" s="151"/>
      <c r="AF154" s="151"/>
      <c r="AG154" s="151" t="s">
        <v>175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5">
      <c r="A155" s="158"/>
      <c r="B155" s="159"/>
      <c r="C155" s="267" t="s">
        <v>416</v>
      </c>
      <c r="D155" s="268"/>
      <c r="E155" s="268"/>
      <c r="F155" s="268"/>
      <c r="G155" s="268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177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5">
      <c r="A156" s="158"/>
      <c r="B156" s="159"/>
      <c r="C156" s="255" t="s">
        <v>417</v>
      </c>
      <c r="D156" s="256"/>
      <c r="E156" s="256"/>
      <c r="F156" s="256"/>
      <c r="G156" s="256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147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5">
      <c r="A157" s="168">
        <v>34</v>
      </c>
      <c r="B157" s="169" t="s">
        <v>421</v>
      </c>
      <c r="C157" s="178" t="s">
        <v>422</v>
      </c>
      <c r="D157" s="170" t="s">
        <v>197</v>
      </c>
      <c r="E157" s="171">
        <v>169.9</v>
      </c>
      <c r="F157" s="172"/>
      <c r="G157" s="173">
        <f>ROUND(E157*F157,2)</f>
        <v>0</v>
      </c>
      <c r="H157" s="172"/>
      <c r="I157" s="173">
        <f>ROUND(E157*H157,2)</f>
        <v>0</v>
      </c>
      <c r="J157" s="172"/>
      <c r="K157" s="173">
        <f>ROUND(E157*J157,2)</f>
        <v>0</v>
      </c>
      <c r="L157" s="173">
        <v>21</v>
      </c>
      <c r="M157" s="173">
        <f>G157*(1+L157/100)</f>
        <v>0</v>
      </c>
      <c r="N157" s="173">
        <v>0</v>
      </c>
      <c r="O157" s="173">
        <f>ROUND(E157*N157,2)</f>
        <v>0</v>
      </c>
      <c r="P157" s="173">
        <v>0</v>
      </c>
      <c r="Q157" s="173">
        <f>ROUND(E157*P157,2)</f>
        <v>0</v>
      </c>
      <c r="R157" s="173" t="s">
        <v>346</v>
      </c>
      <c r="S157" s="173" t="s">
        <v>173</v>
      </c>
      <c r="T157" s="174" t="s">
        <v>173</v>
      </c>
      <c r="U157" s="160">
        <v>0.03</v>
      </c>
      <c r="V157" s="160">
        <f>ROUND(E157*U157,2)</f>
        <v>5.0999999999999996</v>
      </c>
      <c r="W157" s="160"/>
      <c r="X157" s="160" t="s">
        <v>174</v>
      </c>
      <c r="Y157" s="151"/>
      <c r="Z157" s="151"/>
      <c r="AA157" s="151"/>
      <c r="AB157" s="151"/>
      <c r="AC157" s="151"/>
      <c r="AD157" s="151"/>
      <c r="AE157" s="151"/>
      <c r="AF157" s="151"/>
      <c r="AG157" s="151" t="s">
        <v>175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5">
      <c r="A158" s="158"/>
      <c r="B158" s="159"/>
      <c r="C158" s="195" t="s">
        <v>696</v>
      </c>
      <c r="D158" s="182"/>
      <c r="E158" s="183">
        <v>168.9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179</v>
      </c>
      <c r="AH158" s="151">
        <v>5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5">
      <c r="A159" s="158"/>
      <c r="B159" s="159"/>
      <c r="C159" s="195" t="s">
        <v>697</v>
      </c>
      <c r="D159" s="182"/>
      <c r="E159" s="183">
        <v>1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179</v>
      </c>
      <c r="AH159" s="151">
        <v>5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5">
      <c r="A160" s="168">
        <v>35</v>
      </c>
      <c r="B160" s="169" t="s">
        <v>423</v>
      </c>
      <c r="C160" s="178" t="s">
        <v>424</v>
      </c>
      <c r="D160" s="170" t="s">
        <v>197</v>
      </c>
      <c r="E160" s="171">
        <v>169.9</v>
      </c>
      <c r="F160" s="172"/>
      <c r="G160" s="173">
        <f>ROUND(E160*F160,2)</f>
        <v>0</v>
      </c>
      <c r="H160" s="172"/>
      <c r="I160" s="173">
        <f>ROUND(E160*H160,2)</f>
        <v>0</v>
      </c>
      <c r="J160" s="172"/>
      <c r="K160" s="173">
        <f>ROUND(E160*J160,2)</f>
        <v>0</v>
      </c>
      <c r="L160" s="173">
        <v>21</v>
      </c>
      <c r="M160" s="173">
        <f>G160*(1+L160/100)</f>
        <v>0</v>
      </c>
      <c r="N160" s="173">
        <v>5.0000000000000002E-5</v>
      </c>
      <c r="O160" s="173">
        <f>ROUND(E160*N160,2)</f>
        <v>0.01</v>
      </c>
      <c r="P160" s="173">
        <v>0</v>
      </c>
      <c r="Q160" s="173">
        <f>ROUND(E160*P160,2)</f>
        <v>0</v>
      </c>
      <c r="R160" s="173" t="s">
        <v>346</v>
      </c>
      <c r="S160" s="173" t="s">
        <v>173</v>
      </c>
      <c r="T160" s="174" t="s">
        <v>173</v>
      </c>
      <c r="U160" s="160">
        <v>0.03</v>
      </c>
      <c r="V160" s="160">
        <f>ROUND(E160*U160,2)</f>
        <v>5.0999999999999996</v>
      </c>
      <c r="W160" s="160"/>
      <c r="X160" s="160" t="s">
        <v>174</v>
      </c>
      <c r="Y160" s="151"/>
      <c r="Z160" s="151"/>
      <c r="AA160" s="151"/>
      <c r="AB160" s="151"/>
      <c r="AC160" s="151"/>
      <c r="AD160" s="151"/>
      <c r="AE160" s="151"/>
      <c r="AF160" s="151"/>
      <c r="AG160" s="151" t="s">
        <v>175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5">
      <c r="A161" s="158"/>
      <c r="B161" s="159"/>
      <c r="C161" s="195" t="s">
        <v>696</v>
      </c>
      <c r="D161" s="182"/>
      <c r="E161" s="183">
        <v>168.9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179</v>
      </c>
      <c r="AH161" s="151">
        <v>5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5">
      <c r="A162" s="158"/>
      <c r="B162" s="159"/>
      <c r="C162" s="195" t="s">
        <v>697</v>
      </c>
      <c r="D162" s="182"/>
      <c r="E162" s="183">
        <v>1</v>
      </c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51"/>
      <c r="Z162" s="151"/>
      <c r="AA162" s="151"/>
      <c r="AB162" s="151"/>
      <c r="AC162" s="151"/>
      <c r="AD162" s="151"/>
      <c r="AE162" s="151"/>
      <c r="AF162" s="151"/>
      <c r="AG162" s="151" t="s">
        <v>179</v>
      </c>
      <c r="AH162" s="151">
        <v>5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5">
      <c r="A163" s="188">
        <v>36</v>
      </c>
      <c r="B163" s="189" t="s">
        <v>700</v>
      </c>
      <c r="C163" s="199" t="s">
        <v>701</v>
      </c>
      <c r="D163" s="190" t="s">
        <v>359</v>
      </c>
      <c r="E163" s="191">
        <v>34</v>
      </c>
      <c r="F163" s="192"/>
      <c r="G163" s="193">
        <f>ROUND(E163*F163,2)</f>
        <v>0</v>
      </c>
      <c r="H163" s="192"/>
      <c r="I163" s="193">
        <f>ROUND(E163*H163,2)</f>
        <v>0</v>
      </c>
      <c r="J163" s="192"/>
      <c r="K163" s="193">
        <f>ROUND(E163*J163,2)</f>
        <v>0</v>
      </c>
      <c r="L163" s="193">
        <v>21</v>
      </c>
      <c r="M163" s="193">
        <f>G163*(1+L163/100)</f>
        <v>0</v>
      </c>
      <c r="N163" s="193">
        <v>8.0000000000000007E-5</v>
      </c>
      <c r="O163" s="193">
        <f>ROUND(E163*N163,2)</f>
        <v>0</v>
      </c>
      <c r="P163" s="193">
        <v>0</v>
      </c>
      <c r="Q163" s="193">
        <f>ROUND(E163*P163,2)</f>
        <v>0</v>
      </c>
      <c r="R163" s="193"/>
      <c r="S163" s="193" t="s">
        <v>142</v>
      </c>
      <c r="T163" s="194" t="s">
        <v>173</v>
      </c>
      <c r="U163" s="160">
        <v>0.13</v>
      </c>
      <c r="V163" s="160">
        <f>ROUND(E163*U163,2)</f>
        <v>4.42</v>
      </c>
      <c r="W163" s="160"/>
      <c r="X163" s="160" t="s">
        <v>174</v>
      </c>
      <c r="Y163" s="151"/>
      <c r="Z163" s="151"/>
      <c r="AA163" s="151"/>
      <c r="AB163" s="151"/>
      <c r="AC163" s="151"/>
      <c r="AD163" s="151"/>
      <c r="AE163" s="151"/>
      <c r="AF163" s="151"/>
      <c r="AG163" s="151" t="s">
        <v>175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5">
      <c r="A164" s="188">
        <v>37</v>
      </c>
      <c r="B164" s="189" t="s">
        <v>702</v>
      </c>
      <c r="C164" s="199" t="s">
        <v>703</v>
      </c>
      <c r="D164" s="190" t="s">
        <v>359</v>
      </c>
      <c r="E164" s="191">
        <v>1</v>
      </c>
      <c r="F164" s="192"/>
      <c r="G164" s="193">
        <f>ROUND(E164*F164,2)</f>
        <v>0</v>
      </c>
      <c r="H164" s="192"/>
      <c r="I164" s="193">
        <f>ROUND(E164*H164,2)</f>
        <v>0</v>
      </c>
      <c r="J164" s="192"/>
      <c r="K164" s="193">
        <f>ROUND(E164*J164,2)</f>
        <v>0</v>
      </c>
      <c r="L164" s="193">
        <v>21</v>
      </c>
      <c r="M164" s="193">
        <f>G164*(1+L164/100)</f>
        <v>0</v>
      </c>
      <c r="N164" s="193">
        <v>8.0000000000000007E-5</v>
      </c>
      <c r="O164" s="193">
        <f>ROUND(E164*N164,2)</f>
        <v>0</v>
      </c>
      <c r="P164" s="193">
        <v>0</v>
      </c>
      <c r="Q164" s="193">
        <f>ROUND(E164*P164,2)</f>
        <v>0</v>
      </c>
      <c r="R164" s="193"/>
      <c r="S164" s="193" t="s">
        <v>142</v>
      </c>
      <c r="T164" s="194" t="s">
        <v>173</v>
      </c>
      <c r="U164" s="160">
        <v>0.15</v>
      </c>
      <c r="V164" s="160">
        <f>ROUND(E164*U164,2)</f>
        <v>0.15</v>
      </c>
      <c r="W164" s="160"/>
      <c r="X164" s="160" t="s">
        <v>174</v>
      </c>
      <c r="Y164" s="151"/>
      <c r="Z164" s="151"/>
      <c r="AA164" s="151"/>
      <c r="AB164" s="151"/>
      <c r="AC164" s="151"/>
      <c r="AD164" s="151"/>
      <c r="AE164" s="151"/>
      <c r="AF164" s="151"/>
      <c r="AG164" s="151" t="s">
        <v>175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ht="20.399999999999999" outlineLevel="1" x14ac:dyDescent="0.25">
      <c r="A165" s="168">
        <v>38</v>
      </c>
      <c r="B165" s="169" t="s">
        <v>704</v>
      </c>
      <c r="C165" s="178" t="s">
        <v>705</v>
      </c>
      <c r="D165" s="170" t="s">
        <v>197</v>
      </c>
      <c r="E165" s="171">
        <v>171.43350000000001</v>
      </c>
      <c r="F165" s="172"/>
      <c r="G165" s="173">
        <f>ROUND(E165*F165,2)</f>
        <v>0</v>
      </c>
      <c r="H165" s="172"/>
      <c r="I165" s="173">
        <f>ROUND(E165*H165,2)</f>
        <v>0</v>
      </c>
      <c r="J165" s="172"/>
      <c r="K165" s="173">
        <f>ROUND(E165*J165,2)</f>
        <v>0</v>
      </c>
      <c r="L165" s="173">
        <v>21</v>
      </c>
      <c r="M165" s="173">
        <f>G165*(1+L165/100)</f>
        <v>0</v>
      </c>
      <c r="N165" s="173">
        <v>2.7E-4</v>
      </c>
      <c r="O165" s="173">
        <f>ROUND(E165*N165,2)</f>
        <v>0.05</v>
      </c>
      <c r="P165" s="173">
        <v>0</v>
      </c>
      <c r="Q165" s="173">
        <f>ROUND(E165*P165,2)</f>
        <v>0</v>
      </c>
      <c r="R165" s="173" t="s">
        <v>322</v>
      </c>
      <c r="S165" s="173" t="s">
        <v>173</v>
      </c>
      <c r="T165" s="174" t="s">
        <v>173</v>
      </c>
      <c r="U165" s="160">
        <v>0</v>
      </c>
      <c r="V165" s="160">
        <f>ROUND(E165*U165,2)</f>
        <v>0</v>
      </c>
      <c r="W165" s="160"/>
      <c r="X165" s="160" t="s">
        <v>323</v>
      </c>
      <c r="Y165" s="151"/>
      <c r="Z165" s="151"/>
      <c r="AA165" s="151"/>
      <c r="AB165" s="151"/>
      <c r="AC165" s="151"/>
      <c r="AD165" s="151"/>
      <c r="AE165" s="151"/>
      <c r="AF165" s="151"/>
      <c r="AG165" s="151" t="s">
        <v>324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5">
      <c r="A166" s="158"/>
      <c r="B166" s="159"/>
      <c r="C166" s="195" t="s">
        <v>706</v>
      </c>
      <c r="D166" s="182"/>
      <c r="E166" s="183">
        <v>171.43350000000001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179</v>
      </c>
      <c r="AH166" s="151">
        <v>5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ht="20.399999999999999" outlineLevel="1" x14ac:dyDescent="0.25">
      <c r="A167" s="168">
        <v>39</v>
      </c>
      <c r="B167" s="169" t="s">
        <v>707</v>
      </c>
      <c r="C167" s="178" t="s">
        <v>708</v>
      </c>
      <c r="D167" s="170" t="s">
        <v>197</v>
      </c>
      <c r="E167" s="171">
        <v>1.0149999999999999</v>
      </c>
      <c r="F167" s="172"/>
      <c r="G167" s="173">
        <f>ROUND(E167*F167,2)</f>
        <v>0</v>
      </c>
      <c r="H167" s="172"/>
      <c r="I167" s="173">
        <f>ROUND(E167*H167,2)</f>
        <v>0</v>
      </c>
      <c r="J167" s="172"/>
      <c r="K167" s="173">
        <f>ROUND(E167*J167,2)</f>
        <v>0</v>
      </c>
      <c r="L167" s="173">
        <v>21</v>
      </c>
      <c r="M167" s="173">
        <f>G167*(1+L167/100)</f>
        <v>0</v>
      </c>
      <c r="N167" s="173">
        <v>4.2999999999999999E-4</v>
      </c>
      <c r="O167" s="173">
        <f>ROUND(E167*N167,2)</f>
        <v>0</v>
      </c>
      <c r="P167" s="173">
        <v>0</v>
      </c>
      <c r="Q167" s="173">
        <f>ROUND(E167*P167,2)</f>
        <v>0</v>
      </c>
      <c r="R167" s="173" t="s">
        <v>322</v>
      </c>
      <c r="S167" s="173" t="s">
        <v>173</v>
      </c>
      <c r="T167" s="174" t="s">
        <v>173</v>
      </c>
      <c r="U167" s="160">
        <v>0</v>
      </c>
      <c r="V167" s="160">
        <f>ROUND(E167*U167,2)</f>
        <v>0</v>
      </c>
      <c r="W167" s="160"/>
      <c r="X167" s="160" t="s">
        <v>323</v>
      </c>
      <c r="Y167" s="151"/>
      <c r="Z167" s="151"/>
      <c r="AA167" s="151"/>
      <c r="AB167" s="151"/>
      <c r="AC167" s="151"/>
      <c r="AD167" s="151"/>
      <c r="AE167" s="151"/>
      <c r="AF167" s="151"/>
      <c r="AG167" s="151" t="s">
        <v>324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5">
      <c r="A168" s="158"/>
      <c r="B168" s="159"/>
      <c r="C168" s="195" t="s">
        <v>709</v>
      </c>
      <c r="D168" s="182"/>
      <c r="E168" s="183">
        <v>1.0149999999999999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179</v>
      </c>
      <c r="AH168" s="151">
        <v>5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5">
      <c r="A169" s="168">
        <v>40</v>
      </c>
      <c r="B169" s="169" t="s">
        <v>710</v>
      </c>
      <c r="C169" s="178" t="s">
        <v>711</v>
      </c>
      <c r="D169" s="170" t="s">
        <v>359</v>
      </c>
      <c r="E169" s="171">
        <v>1.0149999999999999</v>
      </c>
      <c r="F169" s="172"/>
      <c r="G169" s="173">
        <f>ROUND(E169*F169,2)</f>
        <v>0</v>
      </c>
      <c r="H169" s="172"/>
      <c r="I169" s="173">
        <f>ROUND(E169*H169,2)</f>
        <v>0</v>
      </c>
      <c r="J169" s="172"/>
      <c r="K169" s="173">
        <f>ROUND(E169*J169,2)</f>
        <v>0</v>
      </c>
      <c r="L169" s="173">
        <v>21</v>
      </c>
      <c r="M169" s="173">
        <f>G169*(1+L169/100)</f>
        <v>0</v>
      </c>
      <c r="N169" s="173">
        <v>1.3999999999999999E-4</v>
      </c>
      <c r="O169" s="173">
        <f>ROUND(E169*N169,2)</f>
        <v>0</v>
      </c>
      <c r="P169" s="173">
        <v>0</v>
      </c>
      <c r="Q169" s="173">
        <f>ROUND(E169*P169,2)</f>
        <v>0</v>
      </c>
      <c r="R169" s="173"/>
      <c r="S169" s="173" t="s">
        <v>142</v>
      </c>
      <c r="T169" s="174" t="s">
        <v>173</v>
      </c>
      <c r="U169" s="160">
        <v>0</v>
      </c>
      <c r="V169" s="160">
        <f>ROUND(E169*U169,2)</f>
        <v>0</v>
      </c>
      <c r="W169" s="160"/>
      <c r="X169" s="160" t="s">
        <v>323</v>
      </c>
      <c r="Y169" s="151"/>
      <c r="Z169" s="151"/>
      <c r="AA169" s="151"/>
      <c r="AB169" s="151"/>
      <c r="AC169" s="151"/>
      <c r="AD169" s="151"/>
      <c r="AE169" s="151"/>
      <c r="AF169" s="151"/>
      <c r="AG169" s="151" t="s">
        <v>324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5">
      <c r="A170" s="158"/>
      <c r="B170" s="159"/>
      <c r="C170" s="195" t="s">
        <v>712</v>
      </c>
      <c r="D170" s="182"/>
      <c r="E170" s="183">
        <v>1.0149999999999999</v>
      </c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51"/>
      <c r="Z170" s="151"/>
      <c r="AA170" s="151"/>
      <c r="AB170" s="151"/>
      <c r="AC170" s="151"/>
      <c r="AD170" s="151"/>
      <c r="AE170" s="151"/>
      <c r="AF170" s="151"/>
      <c r="AG170" s="151" t="s">
        <v>179</v>
      </c>
      <c r="AH170" s="151">
        <v>5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5">
      <c r="A171" s="168">
        <v>41</v>
      </c>
      <c r="B171" s="169" t="s">
        <v>713</v>
      </c>
      <c r="C171" s="178" t="s">
        <v>714</v>
      </c>
      <c r="D171" s="170" t="s">
        <v>359</v>
      </c>
      <c r="E171" s="171">
        <v>34.51</v>
      </c>
      <c r="F171" s="172"/>
      <c r="G171" s="173">
        <f>ROUND(E171*F171,2)</f>
        <v>0</v>
      </c>
      <c r="H171" s="172"/>
      <c r="I171" s="173">
        <f>ROUND(E171*H171,2)</f>
        <v>0</v>
      </c>
      <c r="J171" s="172"/>
      <c r="K171" s="173">
        <f>ROUND(E171*J171,2)</f>
        <v>0</v>
      </c>
      <c r="L171" s="173">
        <v>21</v>
      </c>
      <c r="M171" s="173">
        <f>G171*(1+L171/100)</f>
        <v>0</v>
      </c>
      <c r="N171" s="173">
        <v>6.9999999999999994E-5</v>
      </c>
      <c r="O171" s="173">
        <f>ROUND(E171*N171,2)</f>
        <v>0</v>
      </c>
      <c r="P171" s="173">
        <v>0</v>
      </c>
      <c r="Q171" s="173">
        <f>ROUND(E171*P171,2)</f>
        <v>0</v>
      </c>
      <c r="R171" s="173"/>
      <c r="S171" s="173" t="s">
        <v>142</v>
      </c>
      <c r="T171" s="174" t="s">
        <v>173</v>
      </c>
      <c r="U171" s="160">
        <v>0</v>
      </c>
      <c r="V171" s="160">
        <f>ROUND(E171*U171,2)</f>
        <v>0</v>
      </c>
      <c r="W171" s="160"/>
      <c r="X171" s="160" t="s">
        <v>323</v>
      </c>
      <c r="Y171" s="151"/>
      <c r="Z171" s="151"/>
      <c r="AA171" s="151"/>
      <c r="AB171" s="151"/>
      <c r="AC171" s="151"/>
      <c r="AD171" s="151"/>
      <c r="AE171" s="151"/>
      <c r="AF171" s="151"/>
      <c r="AG171" s="151" t="s">
        <v>324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5">
      <c r="A172" s="158"/>
      <c r="B172" s="159"/>
      <c r="C172" s="195" t="s">
        <v>715</v>
      </c>
      <c r="D172" s="182"/>
      <c r="E172" s="183">
        <v>34.51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179</v>
      </c>
      <c r="AH172" s="151">
        <v>5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5">
      <c r="A173" s="168">
        <v>42</v>
      </c>
      <c r="B173" s="169" t="s">
        <v>716</v>
      </c>
      <c r="C173" s="178" t="s">
        <v>717</v>
      </c>
      <c r="D173" s="170" t="s">
        <v>359</v>
      </c>
      <c r="E173" s="171">
        <v>34.340000000000003</v>
      </c>
      <c r="F173" s="172"/>
      <c r="G173" s="173">
        <f>ROUND(E173*F173,2)</f>
        <v>0</v>
      </c>
      <c r="H173" s="172"/>
      <c r="I173" s="173">
        <f>ROUND(E173*H173,2)</f>
        <v>0</v>
      </c>
      <c r="J173" s="172"/>
      <c r="K173" s="173">
        <f>ROUND(E173*J173,2)</f>
        <v>0</v>
      </c>
      <c r="L173" s="173">
        <v>21</v>
      </c>
      <c r="M173" s="173">
        <f>G173*(1+L173/100)</f>
        <v>0</v>
      </c>
      <c r="N173" s="173">
        <v>4.7999999999999996E-3</v>
      </c>
      <c r="O173" s="173">
        <f>ROUND(E173*N173,2)</f>
        <v>0.16</v>
      </c>
      <c r="P173" s="173">
        <v>0</v>
      </c>
      <c r="Q173" s="173">
        <f>ROUND(E173*P173,2)</f>
        <v>0</v>
      </c>
      <c r="R173" s="173"/>
      <c r="S173" s="173" t="s">
        <v>142</v>
      </c>
      <c r="T173" s="174" t="s">
        <v>173</v>
      </c>
      <c r="U173" s="160">
        <v>0</v>
      </c>
      <c r="V173" s="160">
        <f>ROUND(E173*U173,2)</f>
        <v>0</v>
      </c>
      <c r="W173" s="160"/>
      <c r="X173" s="160" t="s">
        <v>323</v>
      </c>
      <c r="Y173" s="151"/>
      <c r="Z173" s="151"/>
      <c r="AA173" s="151"/>
      <c r="AB173" s="151"/>
      <c r="AC173" s="151"/>
      <c r="AD173" s="151"/>
      <c r="AE173" s="151"/>
      <c r="AF173" s="151"/>
      <c r="AG173" s="151" t="s">
        <v>324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5">
      <c r="A174" s="158"/>
      <c r="B174" s="159"/>
      <c r="C174" s="195" t="s">
        <v>718</v>
      </c>
      <c r="D174" s="182"/>
      <c r="E174" s="183">
        <v>34.340000000000003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179</v>
      </c>
      <c r="AH174" s="151">
        <v>5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5">
      <c r="A175" s="168">
        <v>43</v>
      </c>
      <c r="B175" s="169" t="s">
        <v>719</v>
      </c>
      <c r="C175" s="178" t="s">
        <v>720</v>
      </c>
      <c r="D175" s="170" t="s">
        <v>359</v>
      </c>
      <c r="E175" s="171">
        <v>1.01</v>
      </c>
      <c r="F175" s="172"/>
      <c r="G175" s="173">
        <f>ROUND(E175*F175,2)</f>
        <v>0</v>
      </c>
      <c r="H175" s="172"/>
      <c r="I175" s="173">
        <f>ROUND(E175*H175,2)</f>
        <v>0</v>
      </c>
      <c r="J175" s="172"/>
      <c r="K175" s="173">
        <f>ROUND(E175*J175,2)</f>
        <v>0</v>
      </c>
      <c r="L175" s="173">
        <v>21</v>
      </c>
      <c r="M175" s="173">
        <f>G175*(1+L175/100)</f>
        <v>0</v>
      </c>
      <c r="N175" s="173">
        <v>5.1000000000000004E-3</v>
      </c>
      <c r="O175" s="173">
        <f>ROUND(E175*N175,2)</f>
        <v>0.01</v>
      </c>
      <c r="P175" s="173">
        <v>0</v>
      </c>
      <c r="Q175" s="173">
        <f>ROUND(E175*P175,2)</f>
        <v>0</v>
      </c>
      <c r="R175" s="173"/>
      <c r="S175" s="173" t="s">
        <v>142</v>
      </c>
      <c r="T175" s="174" t="s">
        <v>173</v>
      </c>
      <c r="U175" s="160">
        <v>0</v>
      </c>
      <c r="V175" s="160">
        <f>ROUND(E175*U175,2)</f>
        <v>0</v>
      </c>
      <c r="W175" s="160"/>
      <c r="X175" s="160" t="s">
        <v>323</v>
      </c>
      <c r="Y175" s="151"/>
      <c r="Z175" s="151"/>
      <c r="AA175" s="151"/>
      <c r="AB175" s="151"/>
      <c r="AC175" s="151"/>
      <c r="AD175" s="151"/>
      <c r="AE175" s="151"/>
      <c r="AF175" s="151"/>
      <c r="AG175" s="151" t="s">
        <v>324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5">
      <c r="A176" s="158"/>
      <c r="B176" s="159"/>
      <c r="C176" s="195" t="s">
        <v>721</v>
      </c>
      <c r="D176" s="182"/>
      <c r="E176" s="183">
        <v>1.01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179</v>
      </c>
      <c r="AH176" s="151">
        <v>5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5">
      <c r="A177" s="168">
        <v>44</v>
      </c>
      <c r="B177" s="169" t="s">
        <v>722</v>
      </c>
      <c r="C177" s="178" t="s">
        <v>723</v>
      </c>
      <c r="D177" s="170" t="s">
        <v>359</v>
      </c>
      <c r="E177" s="171">
        <v>35.35</v>
      </c>
      <c r="F177" s="172"/>
      <c r="G177" s="173">
        <f>ROUND(E177*F177,2)</f>
        <v>0</v>
      </c>
      <c r="H177" s="172"/>
      <c r="I177" s="173">
        <f>ROUND(E177*H177,2)</f>
        <v>0</v>
      </c>
      <c r="J177" s="172"/>
      <c r="K177" s="173">
        <f>ROUND(E177*J177,2)</f>
        <v>0</v>
      </c>
      <c r="L177" s="173">
        <v>21</v>
      </c>
      <c r="M177" s="173">
        <f>G177*(1+L177/100)</f>
        <v>0</v>
      </c>
      <c r="N177" s="173">
        <v>6.6000000000000003E-2</v>
      </c>
      <c r="O177" s="173">
        <f>ROUND(E177*N177,2)</f>
        <v>2.33</v>
      </c>
      <c r="P177" s="173">
        <v>0</v>
      </c>
      <c r="Q177" s="173">
        <f>ROUND(E177*P177,2)</f>
        <v>0</v>
      </c>
      <c r="R177" s="173"/>
      <c r="S177" s="173" t="s">
        <v>142</v>
      </c>
      <c r="T177" s="174" t="s">
        <v>173</v>
      </c>
      <c r="U177" s="160">
        <v>0</v>
      </c>
      <c r="V177" s="160">
        <f>ROUND(E177*U177,2)</f>
        <v>0</v>
      </c>
      <c r="W177" s="160"/>
      <c r="X177" s="160" t="s">
        <v>323</v>
      </c>
      <c r="Y177" s="151"/>
      <c r="Z177" s="151"/>
      <c r="AA177" s="151"/>
      <c r="AB177" s="151"/>
      <c r="AC177" s="151"/>
      <c r="AD177" s="151"/>
      <c r="AE177" s="151"/>
      <c r="AF177" s="151"/>
      <c r="AG177" s="151" t="s">
        <v>324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5">
      <c r="A178" s="158"/>
      <c r="B178" s="159"/>
      <c r="C178" s="195" t="s">
        <v>724</v>
      </c>
      <c r="D178" s="182"/>
      <c r="E178" s="183">
        <v>35.35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179</v>
      </c>
      <c r="AH178" s="151">
        <v>5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5">
      <c r="A179" s="168">
        <v>45</v>
      </c>
      <c r="B179" s="169" t="s">
        <v>725</v>
      </c>
      <c r="C179" s="178" t="s">
        <v>726</v>
      </c>
      <c r="D179" s="170" t="s">
        <v>359</v>
      </c>
      <c r="E179" s="171">
        <v>35.35</v>
      </c>
      <c r="F179" s="172"/>
      <c r="G179" s="173">
        <f>ROUND(E179*F179,2)</f>
        <v>0</v>
      </c>
      <c r="H179" s="172"/>
      <c r="I179" s="173">
        <f>ROUND(E179*H179,2)</f>
        <v>0</v>
      </c>
      <c r="J179" s="172"/>
      <c r="K179" s="173">
        <f>ROUND(E179*J179,2)</f>
        <v>0</v>
      </c>
      <c r="L179" s="173">
        <v>21</v>
      </c>
      <c r="M179" s="173">
        <f>G179*(1+L179/100)</f>
        <v>0</v>
      </c>
      <c r="N179" s="173">
        <v>4.4999999999999997E-3</v>
      </c>
      <c r="O179" s="173">
        <f>ROUND(E179*N179,2)</f>
        <v>0.16</v>
      </c>
      <c r="P179" s="173">
        <v>0</v>
      </c>
      <c r="Q179" s="173">
        <f>ROUND(E179*P179,2)</f>
        <v>0</v>
      </c>
      <c r="R179" s="173"/>
      <c r="S179" s="173" t="s">
        <v>142</v>
      </c>
      <c r="T179" s="174" t="s">
        <v>173</v>
      </c>
      <c r="U179" s="160">
        <v>0</v>
      </c>
      <c r="V179" s="160">
        <f>ROUND(E179*U179,2)</f>
        <v>0</v>
      </c>
      <c r="W179" s="160"/>
      <c r="X179" s="160" t="s">
        <v>323</v>
      </c>
      <c r="Y179" s="151"/>
      <c r="Z179" s="151"/>
      <c r="AA179" s="151"/>
      <c r="AB179" s="151"/>
      <c r="AC179" s="151"/>
      <c r="AD179" s="151"/>
      <c r="AE179" s="151"/>
      <c r="AF179" s="151"/>
      <c r="AG179" s="151" t="s">
        <v>324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5">
      <c r="A180" s="158"/>
      <c r="B180" s="159"/>
      <c r="C180" s="195" t="s">
        <v>727</v>
      </c>
      <c r="D180" s="182"/>
      <c r="E180" s="183">
        <v>35.35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51"/>
      <c r="Z180" s="151"/>
      <c r="AA180" s="151"/>
      <c r="AB180" s="151"/>
      <c r="AC180" s="151"/>
      <c r="AD180" s="151"/>
      <c r="AE180" s="151"/>
      <c r="AF180" s="151"/>
      <c r="AG180" s="151" t="s">
        <v>179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ht="20.399999999999999" outlineLevel="1" x14ac:dyDescent="0.25">
      <c r="A181" s="188">
        <v>46</v>
      </c>
      <c r="B181" s="189" t="s">
        <v>728</v>
      </c>
      <c r="C181" s="199" t="s">
        <v>729</v>
      </c>
      <c r="D181" s="190" t="s">
        <v>359</v>
      </c>
      <c r="E181" s="191">
        <v>35</v>
      </c>
      <c r="F181" s="192"/>
      <c r="G181" s="193">
        <f>ROUND(E181*F181,2)</f>
        <v>0</v>
      </c>
      <c r="H181" s="192"/>
      <c r="I181" s="193">
        <f>ROUND(E181*H181,2)</f>
        <v>0</v>
      </c>
      <c r="J181" s="192"/>
      <c r="K181" s="193">
        <f>ROUND(E181*J181,2)</f>
        <v>0</v>
      </c>
      <c r="L181" s="193">
        <v>21</v>
      </c>
      <c r="M181" s="193">
        <f>G181*(1+L181/100)</f>
        <v>0</v>
      </c>
      <c r="N181" s="193">
        <v>6.8999999999999999E-3</v>
      </c>
      <c r="O181" s="193">
        <f>ROUND(E181*N181,2)</f>
        <v>0.24</v>
      </c>
      <c r="P181" s="193">
        <v>0</v>
      </c>
      <c r="Q181" s="193">
        <f>ROUND(E181*P181,2)</f>
        <v>0</v>
      </c>
      <c r="R181" s="193" t="s">
        <v>322</v>
      </c>
      <c r="S181" s="193" t="s">
        <v>173</v>
      </c>
      <c r="T181" s="194" t="s">
        <v>173</v>
      </c>
      <c r="U181" s="160">
        <v>0</v>
      </c>
      <c r="V181" s="160">
        <f>ROUND(E181*U181,2)</f>
        <v>0</v>
      </c>
      <c r="W181" s="160"/>
      <c r="X181" s="160" t="s">
        <v>323</v>
      </c>
      <c r="Y181" s="151"/>
      <c r="Z181" s="151"/>
      <c r="AA181" s="151"/>
      <c r="AB181" s="151"/>
      <c r="AC181" s="151"/>
      <c r="AD181" s="151"/>
      <c r="AE181" s="151"/>
      <c r="AF181" s="151"/>
      <c r="AG181" s="151" t="s">
        <v>324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x14ac:dyDescent="0.25">
      <c r="A182" s="162" t="s">
        <v>137</v>
      </c>
      <c r="B182" s="163" t="s">
        <v>99</v>
      </c>
      <c r="C182" s="177" t="s">
        <v>100</v>
      </c>
      <c r="D182" s="164"/>
      <c r="E182" s="165"/>
      <c r="F182" s="166"/>
      <c r="G182" s="166">
        <f>SUMIF(AG183:AG198,"&lt;&gt;NOR",G183:G198)</f>
        <v>0</v>
      </c>
      <c r="H182" s="166"/>
      <c r="I182" s="166">
        <f>SUM(I183:I198)</f>
        <v>0</v>
      </c>
      <c r="J182" s="166"/>
      <c r="K182" s="166">
        <f>SUM(K183:K198)</f>
        <v>0</v>
      </c>
      <c r="L182" s="166"/>
      <c r="M182" s="166">
        <f>SUM(M183:M198)</f>
        <v>0</v>
      </c>
      <c r="N182" s="166"/>
      <c r="O182" s="166">
        <f>SUM(O183:O198)</f>
        <v>0</v>
      </c>
      <c r="P182" s="166"/>
      <c r="Q182" s="166">
        <f>SUM(Q183:Q198)</f>
        <v>0.26</v>
      </c>
      <c r="R182" s="166"/>
      <c r="S182" s="166"/>
      <c r="T182" s="167"/>
      <c r="U182" s="161"/>
      <c r="V182" s="161">
        <f>SUM(V183:V198)</f>
        <v>0</v>
      </c>
      <c r="W182" s="161"/>
      <c r="X182" s="161"/>
      <c r="AG182" t="s">
        <v>138</v>
      </c>
    </row>
    <row r="183" spans="1:60" outlineLevel="1" x14ac:dyDescent="0.25">
      <c r="A183" s="168">
        <v>47</v>
      </c>
      <c r="B183" s="169" t="s">
        <v>730</v>
      </c>
      <c r="C183" s="178" t="s">
        <v>731</v>
      </c>
      <c r="D183" s="170" t="s">
        <v>471</v>
      </c>
      <c r="E183" s="171">
        <v>170</v>
      </c>
      <c r="F183" s="172"/>
      <c r="G183" s="173">
        <f>ROUND(E183*F183,2)</f>
        <v>0</v>
      </c>
      <c r="H183" s="172"/>
      <c r="I183" s="173">
        <f>ROUND(E183*H183,2)</f>
        <v>0</v>
      </c>
      <c r="J183" s="172"/>
      <c r="K183" s="173">
        <f>ROUND(E183*J183,2)</f>
        <v>0</v>
      </c>
      <c r="L183" s="173">
        <v>21</v>
      </c>
      <c r="M183" s="173">
        <f>G183*(1+L183/100)</f>
        <v>0</v>
      </c>
      <c r="N183" s="173">
        <v>0</v>
      </c>
      <c r="O183" s="173">
        <f>ROUND(E183*N183,2)</f>
        <v>0</v>
      </c>
      <c r="P183" s="173">
        <v>1.5E-3</v>
      </c>
      <c r="Q183" s="173">
        <f>ROUND(E183*P183,2)</f>
        <v>0.26</v>
      </c>
      <c r="R183" s="173"/>
      <c r="S183" s="173" t="s">
        <v>142</v>
      </c>
      <c r="T183" s="174" t="s">
        <v>143</v>
      </c>
      <c r="U183" s="160">
        <v>0</v>
      </c>
      <c r="V183" s="160">
        <f>ROUND(E183*U183,2)</f>
        <v>0</v>
      </c>
      <c r="W183" s="160"/>
      <c r="X183" s="160" t="s">
        <v>174</v>
      </c>
      <c r="Y183" s="151"/>
      <c r="Z183" s="151"/>
      <c r="AA183" s="151"/>
      <c r="AB183" s="151"/>
      <c r="AC183" s="151"/>
      <c r="AD183" s="151"/>
      <c r="AE183" s="151"/>
      <c r="AF183" s="151"/>
      <c r="AG183" s="151" t="s">
        <v>175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5">
      <c r="A184" s="158"/>
      <c r="B184" s="159"/>
      <c r="C184" s="264" t="s">
        <v>732</v>
      </c>
      <c r="D184" s="265"/>
      <c r="E184" s="265"/>
      <c r="F184" s="265"/>
      <c r="G184" s="265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147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5">
      <c r="A185" s="158"/>
      <c r="B185" s="159"/>
      <c r="C185" s="195" t="s">
        <v>733</v>
      </c>
      <c r="D185" s="182"/>
      <c r="E185" s="183">
        <v>170</v>
      </c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51"/>
      <c r="Z185" s="151"/>
      <c r="AA185" s="151"/>
      <c r="AB185" s="151"/>
      <c r="AC185" s="151"/>
      <c r="AD185" s="151"/>
      <c r="AE185" s="151"/>
      <c r="AF185" s="151"/>
      <c r="AG185" s="151" t="s">
        <v>179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ht="20.399999999999999" outlineLevel="1" x14ac:dyDescent="0.25">
      <c r="A186" s="168">
        <v>48</v>
      </c>
      <c r="B186" s="169" t="s">
        <v>494</v>
      </c>
      <c r="C186" s="178" t="s">
        <v>495</v>
      </c>
      <c r="D186" s="170" t="s">
        <v>331</v>
      </c>
      <c r="E186" s="171">
        <v>0.255</v>
      </c>
      <c r="F186" s="172"/>
      <c r="G186" s="173">
        <f>ROUND(E186*F186,2)</f>
        <v>0</v>
      </c>
      <c r="H186" s="172"/>
      <c r="I186" s="173">
        <f>ROUND(E186*H186,2)</f>
        <v>0</v>
      </c>
      <c r="J186" s="172"/>
      <c r="K186" s="173">
        <f>ROUND(E186*J186,2)</f>
        <v>0</v>
      </c>
      <c r="L186" s="173">
        <v>21</v>
      </c>
      <c r="M186" s="173">
        <f>G186*(1+L186/100)</f>
        <v>0</v>
      </c>
      <c r="N186" s="173">
        <v>0</v>
      </c>
      <c r="O186" s="173">
        <f>ROUND(E186*N186,2)</f>
        <v>0</v>
      </c>
      <c r="P186" s="173">
        <v>0</v>
      </c>
      <c r="Q186" s="173">
        <f>ROUND(E186*P186,2)</f>
        <v>0</v>
      </c>
      <c r="R186" s="173" t="s">
        <v>496</v>
      </c>
      <c r="S186" s="173" t="s">
        <v>173</v>
      </c>
      <c r="T186" s="174" t="s">
        <v>173</v>
      </c>
      <c r="U186" s="160">
        <v>0.01</v>
      </c>
      <c r="V186" s="160">
        <f>ROUND(E186*U186,2)</f>
        <v>0</v>
      </c>
      <c r="W186" s="160"/>
      <c r="X186" s="160" t="s">
        <v>497</v>
      </c>
      <c r="Y186" s="151"/>
      <c r="Z186" s="151"/>
      <c r="AA186" s="151"/>
      <c r="AB186" s="151"/>
      <c r="AC186" s="151"/>
      <c r="AD186" s="151"/>
      <c r="AE186" s="151"/>
      <c r="AF186" s="151"/>
      <c r="AG186" s="151" t="s">
        <v>498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5">
      <c r="A187" s="158"/>
      <c r="B187" s="159"/>
      <c r="C187" s="195" t="s">
        <v>499</v>
      </c>
      <c r="D187" s="182"/>
      <c r="E187" s="183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51"/>
      <c r="Z187" s="151"/>
      <c r="AA187" s="151"/>
      <c r="AB187" s="151"/>
      <c r="AC187" s="151"/>
      <c r="AD187" s="151"/>
      <c r="AE187" s="151"/>
      <c r="AF187" s="151"/>
      <c r="AG187" s="151" t="s">
        <v>179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5">
      <c r="A188" s="158"/>
      <c r="B188" s="159"/>
      <c r="C188" s="195" t="s">
        <v>734</v>
      </c>
      <c r="D188" s="182"/>
      <c r="E188" s="183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179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5">
      <c r="A189" s="158"/>
      <c r="B189" s="159"/>
      <c r="C189" s="195" t="s">
        <v>735</v>
      </c>
      <c r="D189" s="182"/>
      <c r="E189" s="183">
        <v>0.255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51"/>
      <c r="Z189" s="151"/>
      <c r="AA189" s="151"/>
      <c r="AB189" s="151"/>
      <c r="AC189" s="151"/>
      <c r="AD189" s="151"/>
      <c r="AE189" s="151"/>
      <c r="AF189" s="151"/>
      <c r="AG189" s="151" t="s">
        <v>179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5">
      <c r="A190" s="168">
        <v>49</v>
      </c>
      <c r="B190" s="169" t="s">
        <v>502</v>
      </c>
      <c r="C190" s="178" t="s">
        <v>503</v>
      </c>
      <c r="D190" s="170" t="s">
        <v>331</v>
      </c>
      <c r="E190" s="171">
        <v>2.2949999999999999</v>
      </c>
      <c r="F190" s="172"/>
      <c r="G190" s="173">
        <f>ROUND(E190*F190,2)</f>
        <v>0</v>
      </c>
      <c r="H190" s="172"/>
      <c r="I190" s="173">
        <f>ROUND(E190*H190,2)</f>
        <v>0</v>
      </c>
      <c r="J190" s="172"/>
      <c r="K190" s="173">
        <f>ROUND(E190*J190,2)</f>
        <v>0</v>
      </c>
      <c r="L190" s="173">
        <v>21</v>
      </c>
      <c r="M190" s="173">
        <f>G190*(1+L190/100)</f>
        <v>0</v>
      </c>
      <c r="N190" s="173">
        <v>0</v>
      </c>
      <c r="O190" s="173">
        <f>ROUND(E190*N190,2)</f>
        <v>0</v>
      </c>
      <c r="P190" s="173">
        <v>0</v>
      </c>
      <c r="Q190" s="173">
        <f>ROUND(E190*P190,2)</f>
        <v>0</v>
      </c>
      <c r="R190" s="173" t="s">
        <v>496</v>
      </c>
      <c r="S190" s="173" t="s">
        <v>173</v>
      </c>
      <c r="T190" s="174" t="s">
        <v>173</v>
      </c>
      <c r="U190" s="160">
        <v>0</v>
      </c>
      <c r="V190" s="160">
        <f>ROUND(E190*U190,2)</f>
        <v>0</v>
      </c>
      <c r="W190" s="160"/>
      <c r="X190" s="160" t="s">
        <v>497</v>
      </c>
      <c r="Y190" s="151"/>
      <c r="Z190" s="151"/>
      <c r="AA190" s="151"/>
      <c r="AB190" s="151"/>
      <c r="AC190" s="151"/>
      <c r="AD190" s="151"/>
      <c r="AE190" s="151"/>
      <c r="AF190" s="151"/>
      <c r="AG190" s="151" t="s">
        <v>498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5">
      <c r="A191" s="158"/>
      <c r="B191" s="159"/>
      <c r="C191" s="264" t="s">
        <v>504</v>
      </c>
      <c r="D191" s="265"/>
      <c r="E191" s="265"/>
      <c r="F191" s="265"/>
      <c r="G191" s="265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51"/>
      <c r="Z191" s="151"/>
      <c r="AA191" s="151"/>
      <c r="AB191" s="151"/>
      <c r="AC191" s="151"/>
      <c r="AD191" s="151"/>
      <c r="AE191" s="151"/>
      <c r="AF191" s="151"/>
      <c r="AG191" s="151" t="s">
        <v>147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5">
      <c r="A192" s="158"/>
      <c r="B192" s="159"/>
      <c r="C192" s="195" t="s">
        <v>499</v>
      </c>
      <c r="D192" s="182"/>
      <c r="E192" s="183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51"/>
      <c r="Z192" s="151"/>
      <c r="AA192" s="151"/>
      <c r="AB192" s="151"/>
      <c r="AC192" s="151"/>
      <c r="AD192" s="151"/>
      <c r="AE192" s="151"/>
      <c r="AF192" s="151"/>
      <c r="AG192" s="151" t="s">
        <v>179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5">
      <c r="A193" s="158"/>
      <c r="B193" s="159"/>
      <c r="C193" s="195" t="s">
        <v>734</v>
      </c>
      <c r="D193" s="182"/>
      <c r="E193" s="183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51"/>
      <c r="Z193" s="151"/>
      <c r="AA193" s="151"/>
      <c r="AB193" s="151"/>
      <c r="AC193" s="151"/>
      <c r="AD193" s="151"/>
      <c r="AE193" s="151"/>
      <c r="AF193" s="151"/>
      <c r="AG193" s="151" t="s">
        <v>179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5">
      <c r="A194" s="158"/>
      <c r="B194" s="159"/>
      <c r="C194" s="195" t="s">
        <v>736</v>
      </c>
      <c r="D194" s="182"/>
      <c r="E194" s="183">
        <v>2.2949999999999999</v>
      </c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51"/>
      <c r="Z194" s="151"/>
      <c r="AA194" s="151"/>
      <c r="AB194" s="151"/>
      <c r="AC194" s="151"/>
      <c r="AD194" s="151"/>
      <c r="AE194" s="151"/>
      <c r="AF194" s="151"/>
      <c r="AG194" s="151" t="s">
        <v>179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5">
      <c r="A195" s="168">
        <v>50</v>
      </c>
      <c r="B195" s="169" t="s">
        <v>506</v>
      </c>
      <c r="C195" s="178" t="s">
        <v>507</v>
      </c>
      <c r="D195" s="170" t="s">
        <v>331</v>
      </c>
      <c r="E195" s="171">
        <v>0.255</v>
      </c>
      <c r="F195" s="172"/>
      <c r="G195" s="173">
        <f>ROUND(E195*F195,2)</f>
        <v>0</v>
      </c>
      <c r="H195" s="172"/>
      <c r="I195" s="173">
        <f>ROUND(E195*H195,2)</f>
        <v>0</v>
      </c>
      <c r="J195" s="172"/>
      <c r="K195" s="173">
        <f>ROUND(E195*J195,2)</f>
        <v>0</v>
      </c>
      <c r="L195" s="173">
        <v>21</v>
      </c>
      <c r="M195" s="173">
        <f>G195*(1+L195/100)</f>
        <v>0</v>
      </c>
      <c r="N195" s="173">
        <v>0</v>
      </c>
      <c r="O195" s="173">
        <f>ROUND(E195*N195,2)</f>
        <v>0</v>
      </c>
      <c r="P195" s="173">
        <v>0</v>
      </c>
      <c r="Q195" s="173">
        <f>ROUND(E195*P195,2)</f>
        <v>0</v>
      </c>
      <c r="R195" s="173" t="s">
        <v>480</v>
      </c>
      <c r="S195" s="173" t="s">
        <v>173</v>
      </c>
      <c r="T195" s="174" t="s">
        <v>173</v>
      </c>
      <c r="U195" s="160">
        <v>0</v>
      </c>
      <c r="V195" s="160">
        <f>ROUND(E195*U195,2)</f>
        <v>0</v>
      </c>
      <c r="W195" s="160"/>
      <c r="X195" s="160" t="s">
        <v>497</v>
      </c>
      <c r="Y195" s="151"/>
      <c r="Z195" s="151"/>
      <c r="AA195" s="151"/>
      <c r="AB195" s="151"/>
      <c r="AC195" s="151"/>
      <c r="AD195" s="151"/>
      <c r="AE195" s="151"/>
      <c r="AF195" s="151"/>
      <c r="AG195" s="151" t="s">
        <v>498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5">
      <c r="A196" s="158"/>
      <c r="B196" s="159"/>
      <c r="C196" s="195" t="s">
        <v>499</v>
      </c>
      <c r="D196" s="182"/>
      <c r="E196" s="183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51"/>
      <c r="Z196" s="151"/>
      <c r="AA196" s="151"/>
      <c r="AB196" s="151"/>
      <c r="AC196" s="151"/>
      <c r="AD196" s="151"/>
      <c r="AE196" s="151"/>
      <c r="AF196" s="151"/>
      <c r="AG196" s="151" t="s">
        <v>179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5">
      <c r="A197" s="158"/>
      <c r="B197" s="159"/>
      <c r="C197" s="195" t="s">
        <v>734</v>
      </c>
      <c r="D197" s="182"/>
      <c r="E197" s="183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51"/>
      <c r="Z197" s="151"/>
      <c r="AA197" s="151"/>
      <c r="AB197" s="151"/>
      <c r="AC197" s="151"/>
      <c r="AD197" s="151"/>
      <c r="AE197" s="151"/>
      <c r="AF197" s="151"/>
      <c r="AG197" s="151" t="s">
        <v>179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5">
      <c r="A198" s="158"/>
      <c r="B198" s="159"/>
      <c r="C198" s="195" t="s">
        <v>735</v>
      </c>
      <c r="D198" s="182"/>
      <c r="E198" s="183">
        <v>0.255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179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x14ac:dyDescent="0.25">
      <c r="A199" s="162" t="s">
        <v>137</v>
      </c>
      <c r="B199" s="163" t="s">
        <v>101</v>
      </c>
      <c r="C199" s="177" t="s">
        <v>102</v>
      </c>
      <c r="D199" s="164"/>
      <c r="E199" s="165"/>
      <c r="F199" s="166"/>
      <c r="G199" s="166">
        <f>SUMIF(AG200:AG205,"&lt;&gt;NOR",G200:G205)</f>
        <v>0</v>
      </c>
      <c r="H199" s="166"/>
      <c r="I199" s="166">
        <f>SUM(I200:I205)</f>
        <v>0</v>
      </c>
      <c r="J199" s="166"/>
      <c r="K199" s="166">
        <f>SUM(K200:K205)</f>
        <v>0</v>
      </c>
      <c r="L199" s="166"/>
      <c r="M199" s="166">
        <f>SUM(M200:M205)</f>
        <v>0</v>
      </c>
      <c r="N199" s="166"/>
      <c r="O199" s="166">
        <f>SUM(O200:O205)</f>
        <v>0</v>
      </c>
      <c r="P199" s="166"/>
      <c r="Q199" s="166">
        <f>SUM(Q200:Q205)</f>
        <v>0</v>
      </c>
      <c r="R199" s="166"/>
      <c r="S199" s="166"/>
      <c r="T199" s="167"/>
      <c r="U199" s="161"/>
      <c r="V199" s="161">
        <f>SUM(V200:V205)</f>
        <v>59.68</v>
      </c>
      <c r="W199" s="161"/>
      <c r="X199" s="161"/>
      <c r="AG199" t="s">
        <v>138</v>
      </c>
    </row>
    <row r="200" spans="1:60" outlineLevel="1" x14ac:dyDescent="0.25">
      <c r="A200" s="168">
        <v>51</v>
      </c>
      <c r="B200" s="169" t="s">
        <v>508</v>
      </c>
      <c r="C200" s="178" t="s">
        <v>509</v>
      </c>
      <c r="D200" s="170" t="s">
        <v>331</v>
      </c>
      <c r="E200" s="171">
        <v>282.18455</v>
      </c>
      <c r="F200" s="172"/>
      <c r="G200" s="173">
        <f>ROUND(E200*F200,2)</f>
        <v>0</v>
      </c>
      <c r="H200" s="172"/>
      <c r="I200" s="173">
        <f>ROUND(E200*H200,2)</f>
        <v>0</v>
      </c>
      <c r="J200" s="172"/>
      <c r="K200" s="173">
        <f>ROUND(E200*J200,2)</f>
        <v>0</v>
      </c>
      <c r="L200" s="173">
        <v>21</v>
      </c>
      <c r="M200" s="173">
        <f>G200*(1+L200/100)</f>
        <v>0</v>
      </c>
      <c r="N200" s="173">
        <v>0</v>
      </c>
      <c r="O200" s="173">
        <f>ROUND(E200*N200,2)</f>
        <v>0</v>
      </c>
      <c r="P200" s="173">
        <v>0</v>
      </c>
      <c r="Q200" s="173">
        <f>ROUND(E200*P200,2)</f>
        <v>0</v>
      </c>
      <c r="R200" s="173" t="s">
        <v>346</v>
      </c>
      <c r="S200" s="173" t="s">
        <v>173</v>
      </c>
      <c r="T200" s="174" t="s">
        <v>173</v>
      </c>
      <c r="U200" s="160">
        <v>0.21149999999999999</v>
      </c>
      <c r="V200" s="160">
        <f>ROUND(E200*U200,2)</f>
        <v>59.68</v>
      </c>
      <c r="W200" s="160"/>
      <c r="X200" s="160" t="s">
        <v>510</v>
      </c>
      <c r="Y200" s="151"/>
      <c r="Z200" s="151"/>
      <c r="AA200" s="151"/>
      <c r="AB200" s="151"/>
      <c r="AC200" s="151"/>
      <c r="AD200" s="151"/>
      <c r="AE200" s="151"/>
      <c r="AF200" s="151"/>
      <c r="AG200" s="151" t="s">
        <v>511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5">
      <c r="A201" s="158"/>
      <c r="B201" s="159"/>
      <c r="C201" s="267" t="s">
        <v>512</v>
      </c>
      <c r="D201" s="268"/>
      <c r="E201" s="268"/>
      <c r="F201" s="268"/>
      <c r="G201" s="268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51"/>
      <c r="Z201" s="151"/>
      <c r="AA201" s="151"/>
      <c r="AB201" s="151"/>
      <c r="AC201" s="151"/>
      <c r="AD201" s="151"/>
      <c r="AE201" s="151"/>
      <c r="AF201" s="151"/>
      <c r="AG201" s="151" t="s">
        <v>177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5">
      <c r="A202" s="158"/>
      <c r="B202" s="159"/>
      <c r="C202" s="255" t="s">
        <v>737</v>
      </c>
      <c r="D202" s="256"/>
      <c r="E202" s="256"/>
      <c r="F202" s="256"/>
      <c r="G202" s="256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147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5">
      <c r="A203" s="158"/>
      <c r="B203" s="159"/>
      <c r="C203" s="195" t="s">
        <v>513</v>
      </c>
      <c r="D203" s="182"/>
      <c r="E203" s="183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51"/>
      <c r="Z203" s="151"/>
      <c r="AA203" s="151"/>
      <c r="AB203" s="151"/>
      <c r="AC203" s="151"/>
      <c r="AD203" s="151"/>
      <c r="AE203" s="151"/>
      <c r="AF203" s="151"/>
      <c r="AG203" s="151" t="s">
        <v>179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5">
      <c r="A204" s="158"/>
      <c r="B204" s="159"/>
      <c r="C204" s="195" t="s">
        <v>738</v>
      </c>
      <c r="D204" s="182"/>
      <c r="E204" s="183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51"/>
      <c r="Z204" s="151"/>
      <c r="AA204" s="151"/>
      <c r="AB204" s="151"/>
      <c r="AC204" s="151"/>
      <c r="AD204" s="151"/>
      <c r="AE204" s="151"/>
      <c r="AF204" s="151"/>
      <c r="AG204" s="151" t="s">
        <v>179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5">
      <c r="A205" s="158"/>
      <c r="B205" s="159"/>
      <c r="C205" s="195" t="s">
        <v>739</v>
      </c>
      <c r="D205" s="182"/>
      <c r="E205" s="183">
        <v>282.18455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51"/>
      <c r="Z205" s="151"/>
      <c r="AA205" s="151"/>
      <c r="AB205" s="151"/>
      <c r="AC205" s="151"/>
      <c r="AD205" s="151"/>
      <c r="AE205" s="151"/>
      <c r="AF205" s="151"/>
      <c r="AG205" s="151" t="s">
        <v>179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x14ac:dyDescent="0.25">
      <c r="A206" s="162" t="s">
        <v>137</v>
      </c>
      <c r="B206" s="163" t="s">
        <v>105</v>
      </c>
      <c r="C206" s="177" t="s">
        <v>106</v>
      </c>
      <c r="D206" s="164"/>
      <c r="E206" s="165"/>
      <c r="F206" s="166"/>
      <c r="G206" s="166">
        <f>SUMIF(AG207:AG210,"&lt;&gt;NOR",G207:G210)</f>
        <v>0</v>
      </c>
      <c r="H206" s="166"/>
      <c r="I206" s="166">
        <f>SUM(I207:I210)</f>
        <v>0</v>
      </c>
      <c r="J206" s="166"/>
      <c r="K206" s="166">
        <f>SUM(K207:K210)</f>
        <v>0</v>
      </c>
      <c r="L206" s="166"/>
      <c r="M206" s="166">
        <f>SUM(M207:M210)</f>
        <v>0</v>
      </c>
      <c r="N206" s="166"/>
      <c r="O206" s="166">
        <f>SUM(O207:O210)</f>
        <v>9.41</v>
      </c>
      <c r="P206" s="166"/>
      <c r="Q206" s="166">
        <f>SUM(Q207:Q210)</f>
        <v>0</v>
      </c>
      <c r="R206" s="166"/>
      <c r="S206" s="166"/>
      <c r="T206" s="167"/>
      <c r="U206" s="161"/>
      <c r="V206" s="161">
        <f>SUM(V207:V210)</f>
        <v>53.64</v>
      </c>
      <c r="W206" s="161"/>
      <c r="X206" s="161"/>
      <c r="AG206" t="s">
        <v>138</v>
      </c>
    </row>
    <row r="207" spans="1:60" ht="20.399999999999999" outlineLevel="1" x14ac:dyDescent="0.25">
      <c r="A207" s="168">
        <v>52</v>
      </c>
      <c r="B207" s="169" t="s">
        <v>517</v>
      </c>
      <c r="C207" s="178" t="s">
        <v>740</v>
      </c>
      <c r="D207" s="170" t="s">
        <v>197</v>
      </c>
      <c r="E207" s="171">
        <v>101.2</v>
      </c>
      <c r="F207" s="172"/>
      <c r="G207" s="173">
        <f>ROUND(E207*F207,2)</f>
        <v>0</v>
      </c>
      <c r="H207" s="172"/>
      <c r="I207" s="173">
        <f>ROUND(E207*H207,2)</f>
        <v>0</v>
      </c>
      <c r="J207" s="172"/>
      <c r="K207" s="173">
        <f>ROUND(E207*J207,2)</f>
        <v>0</v>
      </c>
      <c r="L207" s="173">
        <v>21</v>
      </c>
      <c r="M207" s="173">
        <f>G207*(1+L207/100)</f>
        <v>0</v>
      </c>
      <c r="N207" s="173">
        <v>9.2999999999999999E-2</v>
      </c>
      <c r="O207" s="173">
        <f>ROUND(E207*N207,2)</f>
        <v>9.41</v>
      </c>
      <c r="P207" s="173">
        <v>0</v>
      </c>
      <c r="Q207" s="173">
        <f>ROUND(E207*P207,2)</f>
        <v>0</v>
      </c>
      <c r="R207" s="173"/>
      <c r="S207" s="173" t="s">
        <v>173</v>
      </c>
      <c r="T207" s="174" t="s">
        <v>173</v>
      </c>
      <c r="U207" s="160">
        <v>0.53</v>
      </c>
      <c r="V207" s="160">
        <f>ROUND(E207*U207,2)</f>
        <v>53.64</v>
      </c>
      <c r="W207" s="160"/>
      <c r="X207" s="160" t="s">
        <v>174</v>
      </c>
      <c r="Y207" s="151"/>
      <c r="Z207" s="151"/>
      <c r="AA207" s="151"/>
      <c r="AB207" s="151"/>
      <c r="AC207" s="151"/>
      <c r="AD207" s="151"/>
      <c r="AE207" s="151"/>
      <c r="AF207" s="151"/>
      <c r="AG207" s="151" t="s">
        <v>519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5">
      <c r="A208" s="158"/>
      <c r="B208" s="159"/>
      <c r="C208" s="195" t="s">
        <v>627</v>
      </c>
      <c r="D208" s="182"/>
      <c r="E208" s="183">
        <v>44</v>
      </c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51"/>
      <c r="Z208" s="151"/>
      <c r="AA208" s="151"/>
      <c r="AB208" s="151"/>
      <c r="AC208" s="151"/>
      <c r="AD208" s="151"/>
      <c r="AE208" s="151"/>
      <c r="AF208" s="151"/>
      <c r="AG208" s="151" t="s">
        <v>179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5">
      <c r="A209" s="158"/>
      <c r="B209" s="159"/>
      <c r="C209" s="195" t="s">
        <v>628</v>
      </c>
      <c r="D209" s="182"/>
      <c r="E209" s="183">
        <v>33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179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5">
      <c r="A210" s="158"/>
      <c r="B210" s="159"/>
      <c r="C210" s="195" t="s">
        <v>629</v>
      </c>
      <c r="D210" s="182"/>
      <c r="E210" s="183">
        <v>24.2</v>
      </c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51"/>
      <c r="Z210" s="151"/>
      <c r="AA210" s="151"/>
      <c r="AB210" s="151"/>
      <c r="AC210" s="151"/>
      <c r="AD210" s="151"/>
      <c r="AE210" s="151"/>
      <c r="AF210" s="151"/>
      <c r="AG210" s="151" t="s">
        <v>179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x14ac:dyDescent="0.25">
      <c r="A211" s="3"/>
      <c r="B211" s="4"/>
      <c r="C211" s="179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AE211">
        <v>15</v>
      </c>
      <c r="AF211">
        <v>21</v>
      </c>
      <c r="AG211" t="s">
        <v>124</v>
      </c>
    </row>
    <row r="212" spans="1:60" x14ac:dyDescent="0.25">
      <c r="A212" s="154"/>
      <c r="B212" s="155" t="s">
        <v>29</v>
      </c>
      <c r="C212" s="180"/>
      <c r="D212" s="156"/>
      <c r="E212" s="157"/>
      <c r="F212" s="157"/>
      <c r="G212" s="176">
        <f>G8+G125+G129+G134+G182+G199+G206</f>
        <v>0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AE212">
        <f>SUMIF(L7:L210,AE211,G7:G210)</f>
        <v>0</v>
      </c>
      <c r="AF212">
        <f>SUMIF(L7:L210,AF211,G7:G210)</f>
        <v>0</v>
      </c>
      <c r="AG212" t="s">
        <v>164</v>
      </c>
    </row>
    <row r="213" spans="1:60" x14ac:dyDescent="0.25">
      <c r="C213" s="181"/>
      <c r="D213" s="10"/>
      <c r="AG213" t="s">
        <v>166</v>
      </c>
    </row>
    <row r="214" spans="1:60" x14ac:dyDescent="0.25">
      <c r="D214" s="10"/>
    </row>
    <row r="215" spans="1:60" x14ac:dyDescent="0.25">
      <c r="D215" s="10"/>
    </row>
    <row r="216" spans="1:60" x14ac:dyDescent="0.25">
      <c r="D216" s="10"/>
    </row>
    <row r="217" spans="1:60" x14ac:dyDescent="0.25">
      <c r="D217" s="10"/>
    </row>
    <row r="218" spans="1:60" x14ac:dyDescent="0.25">
      <c r="D218" s="10"/>
    </row>
    <row r="219" spans="1:60" x14ac:dyDescent="0.25">
      <c r="D219" s="10"/>
    </row>
    <row r="220" spans="1:60" x14ac:dyDescent="0.25">
      <c r="D220" s="10"/>
    </row>
    <row r="221" spans="1:60" x14ac:dyDescent="0.25">
      <c r="D221" s="10"/>
    </row>
    <row r="222" spans="1:60" x14ac:dyDescent="0.25">
      <c r="D222" s="10"/>
    </row>
    <row r="223" spans="1:60" x14ac:dyDescent="0.25">
      <c r="D223" s="10"/>
    </row>
    <row r="224" spans="1:60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Ei+Ef4hiQi8nM9+eeGqnTDI734xbZ4QaM90XRVIByMdmt3YhVh2Cl85elcVmK4VOvrGL5Vtc3SS6FOFdFVhmYg==" saltValue="WNZ/IlcsHhnUGND+z5KXgg==" spinCount="100000" sheet="1"/>
  <mergeCells count="35">
    <mergeCell ref="C156:G156"/>
    <mergeCell ref="C184:G184"/>
    <mergeCell ref="C191:G191"/>
    <mergeCell ref="C201:G201"/>
    <mergeCell ref="C202:G202"/>
    <mergeCell ref="C155:G155"/>
    <mergeCell ref="C93:G93"/>
    <mergeCell ref="C100:G100"/>
    <mergeCell ref="C107:G107"/>
    <mergeCell ref="C110:G110"/>
    <mergeCell ref="C123:G123"/>
    <mergeCell ref="C131:G131"/>
    <mergeCell ref="C136:G136"/>
    <mergeCell ref="C139:G139"/>
    <mergeCell ref="C145:G145"/>
    <mergeCell ref="C149:G149"/>
    <mergeCell ref="C151:G151"/>
    <mergeCell ref="C72:G72"/>
    <mergeCell ref="C20:G20"/>
    <mergeCell ref="C27:G27"/>
    <mergeCell ref="C28:G28"/>
    <mergeCell ref="C32:G32"/>
    <mergeCell ref="C33:G33"/>
    <mergeCell ref="C45:G45"/>
    <mergeCell ref="C48:G48"/>
    <mergeCell ref="C51:G51"/>
    <mergeCell ref="C54:G54"/>
    <mergeCell ref="C62:G62"/>
    <mergeCell ref="C71:G71"/>
    <mergeCell ref="C15:G15"/>
    <mergeCell ref="A1:G1"/>
    <mergeCell ref="C2:G2"/>
    <mergeCell ref="C3:G3"/>
    <mergeCell ref="C4:G4"/>
    <mergeCell ref="C10:G10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Header>&amp;LSÚ - ulice Šafaříkova - rekonstrukce vodovodu&amp;RSoupis prací</oddHeader>
    <oddFooter>&amp;LSO-02.1 Vodovodní přípojky&amp;C&amp;P/&amp;N&amp;Rčervenec 2020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D0D9A-58DD-4775-85BB-04A47A81584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5" customWidth="1"/>
    <col min="3" max="3" width="63.33203125" style="125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7" t="s">
        <v>167</v>
      </c>
      <c r="B1" s="257"/>
      <c r="C1" s="257"/>
      <c r="D1" s="257"/>
      <c r="E1" s="257"/>
      <c r="F1" s="257"/>
      <c r="G1" s="257"/>
      <c r="AG1" t="s">
        <v>110</v>
      </c>
    </row>
    <row r="2" spans="1:60" ht="24.9" customHeight="1" x14ac:dyDescent="0.25">
      <c r="A2" s="143" t="s">
        <v>7</v>
      </c>
      <c r="B2" s="48" t="s">
        <v>43</v>
      </c>
      <c r="C2" s="258" t="s">
        <v>44</v>
      </c>
      <c r="D2" s="259"/>
      <c r="E2" s="259"/>
      <c r="F2" s="259"/>
      <c r="G2" s="260"/>
      <c r="AG2" t="s">
        <v>111</v>
      </c>
    </row>
    <row r="3" spans="1:60" ht="24.9" customHeight="1" x14ac:dyDescent="0.25">
      <c r="A3" s="143" t="s">
        <v>8</v>
      </c>
      <c r="B3" s="48" t="s">
        <v>67</v>
      </c>
      <c r="C3" s="258" t="s">
        <v>68</v>
      </c>
      <c r="D3" s="259"/>
      <c r="E3" s="259"/>
      <c r="F3" s="259"/>
      <c r="G3" s="260"/>
      <c r="AC3" s="125" t="s">
        <v>168</v>
      </c>
      <c r="AG3" t="s">
        <v>114</v>
      </c>
    </row>
    <row r="4" spans="1:60" ht="24.9" customHeight="1" x14ac:dyDescent="0.25">
      <c r="A4" s="144" t="s">
        <v>9</v>
      </c>
      <c r="B4" s="145" t="s">
        <v>70</v>
      </c>
      <c r="C4" s="261" t="s">
        <v>66</v>
      </c>
      <c r="D4" s="262"/>
      <c r="E4" s="262"/>
      <c r="F4" s="262"/>
      <c r="G4" s="263"/>
      <c r="AG4" t="s">
        <v>115</v>
      </c>
    </row>
    <row r="5" spans="1:60" x14ac:dyDescent="0.25">
      <c r="D5" s="10"/>
    </row>
    <row r="6" spans="1:60" ht="39.6" x14ac:dyDescent="0.25">
      <c r="A6" s="147" t="s">
        <v>116</v>
      </c>
      <c r="B6" s="149" t="s">
        <v>117</v>
      </c>
      <c r="C6" s="149" t="s">
        <v>118</v>
      </c>
      <c r="D6" s="148" t="s">
        <v>119</v>
      </c>
      <c r="E6" s="147" t="s">
        <v>120</v>
      </c>
      <c r="F6" s="146" t="s">
        <v>121</v>
      </c>
      <c r="G6" s="147" t="s">
        <v>29</v>
      </c>
      <c r="H6" s="150" t="s">
        <v>30</v>
      </c>
      <c r="I6" s="150" t="s">
        <v>122</v>
      </c>
      <c r="J6" s="150" t="s">
        <v>31</v>
      </c>
      <c r="K6" s="150" t="s">
        <v>123</v>
      </c>
      <c r="L6" s="150" t="s">
        <v>124</v>
      </c>
      <c r="M6" s="150" t="s">
        <v>125</v>
      </c>
      <c r="N6" s="150" t="s">
        <v>126</v>
      </c>
      <c r="O6" s="150" t="s">
        <v>127</v>
      </c>
      <c r="P6" s="150" t="s">
        <v>128</v>
      </c>
      <c r="Q6" s="150" t="s">
        <v>129</v>
      </c>
      <c r="R6" s="150" t="s">
        <v>130</v>
      </c>
      <c r="S6" s="150" t="s">
        <v>131</v>
      </c>
      <c r="T6" s="150" t="s">
        <v>132</v>
      </c>
      <c r="U6" s="150" t="s">
        <v>133</v>
      </c>
      <c r="V6" s="150" t="s">
        <v>134</v>
      </c>
      <c r="W6" s="150" t="s">
        <v>135</v>
      </c>
      <c r="X6" s="150" t="s">
        <v>136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5">
      <c r="A8" s="162" t="s">
        <v>137</v>
      </c>
      <c r="B8" s="163" t="s">
        <v>83</v>
      </c>
      <c r="C8" s="177" t="s">
        <v>84</v>
      </c>
      <c r="D8" s="164"/>
      <c r="E8" s="165"/>
      <c r="F8" s="166"/>
      <c r="G8" s="166">
        <f>SUMIF(AG9:AG23,"&lt;&gt;NOR",G9:G23)</f>
        <v>0</v>
      </c>
      <c r="H8" s="166"/>
      <c r="I8" s="166">
        <f>SUM(I9:I23)</f>
        <v>0</v>
      </c>
      <c r="J8" s="166"/>
      <c r="K8" s="166">
        <f>SUM(K9:K23)</f>
        <v>0</v>
      </c>
      <c r="L8" s="166"/>
      <c r="M8" s="166">
        <f>SUM(M9:M23)</f>
        <v>0</v>
      </c>
      <c r="N8" s="166"/>
      <c r="O8" s="166">
        <f>SUM(O9:O23)</f>
        <v>4.5199999999999996</v>
      </c>
      <c r="P8" s="166"/>
      <c r="Q8" s="166">
        <f>SUM(Q9:Q23)</f>
        <v>0</v>
      </c>
      <c r="R8" s="166"/>
      <c r="S8" s="166"/>
      <c r="T8" s="167"/>
      <c r="U8" s="161"/>
      <c r="V8" s="161">
        <f>SUM(V9:V23)</f>
        <v>3.6500000000000004</v>
      </c>
      <c r="W8" s="161"/>
      <c r="X8" s="161"/>
      <c r="AG8" t="s">
        <v>138</v>
      </c>
    </row>
    <row r="9" spans="1:60" outlineLevel="1" x14ac:dyDescent="0.25">
      <c r="A9" s="168">
        <v>1</v>
      </c>
      <c r="B9" s="169" t="s">
        <v>533</v>
      </c>
      <c r="C9" s="178" t="s">
        <v>534</v>
      </c>
      <c r="D9" s="170" t="s">
        <v>171</v>
      </c>
      <c r="E9" s="171">
        <v>15.224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 t="s">
        <v>302</v>
      </c>
      <c r="S9" s="173" t="s">
        <v>173</v>
      </c>
      <c r="T9" s="174" t="s">
        <v>173</v>
      </c>
      <c r="U9" s="160">
        <v>0.18</v>
      </c>
      <c r="V9" s="160">
        <f>ROUND(E9*U9,2)</f>
        <v>2.74</v>
      </c>
      <c r="W9" s="160"/>
      <c r="X9" s="160" t="s">
        <v>174</v>
      </c>
      <c r="Y9" s="151"/>
      <c r="Z9" s="151"/>
      <c r="AA9" s="151"/>
      <c r="AB9" s="151"/>
      <c r="AC9" s="151"/>
      <c r="AD9" s="151"/>
      <c r="AE9" s="151"/>
      <c r="AF9" s="151"/>
      <c r="AG9" s="151" t="s">
        <v>175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58"/>
      <c r="B10" s="159"/>
      <c r="C10" s="267" t="s">
        <v>535</v>
      </c>
      <c r="D10" s="268"/>
      <c r="E10" s="268"/>
      <c r="F10" s="268"/>
      <c r="G10" s="268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177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5" t="str">
        <f>C10</f>
        <v>s doplněním ornice nebo substrátu ve vrstvě do 7 cm s utužením vodou a s případným naložením, odvozem odpadu do 20 km a se složením,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58"/>
      <c r="B11" s="159"/>
      <c r="C11" s="255" t="s">
        <v>536</v>
      </c>
      <c r="D11" s="256"/>
      <c r="E11" s="256"/>
      <c r="F11" s="256"/>
      <c r="G11" s="256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147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8"/>
      <c r="B12" s="159"/>
      <c r="C12" s="195" t="s">
        <v>741</v>
      </c>
      <c r="D12" s="182"/>
      <c r="E12" s="183">
        <v>15.884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179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8"/>
      <c r="B13" s="159"/>
      <c r="C13" s="195" t="s">
        <v>288</v>
      </c>
      <c r="D13" s="182"/>
      <c r="E13" s="183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179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58"/>
      <c r="B14" s="159"/>
      <c r="C14" s="195" t="s">
        <v>742</v>
      </c>
      <c r="D14" s="182"/>
      <c r="E14" s="183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179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58"/>
      <c r="B15" s="159"/>
      <c r="C15" s="195" t="s">
        <v>743</v>
      </c>
      <c r="D15" s="182"/>
      <c r="E15" s="183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179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58"/>
      <c r="B16" s="159"/>
      <c r="C16" s="195" t="s">
        <v>744</v>
      </c>
      <c r="D16" s="182"/>
      <c r="E16" s="183">
        <v>-0.66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179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68">
        <v>2</v>
      </c>
      <c r="B17" s="169" t="s">
        <v>539</v>
      </c>
      <c r="C17" s="178" t="s">
        <v>540</v>
      </c>
      <c r="D17" s="170" t="s">
        <v>171</v>
      </c>
      <c r="E17" s="171">
        <v>15.224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3" t="s">
        <v>302</v>
      </c>
      <c r="S17" s="173" t="s">
        <v>173</v>
      </c>
      <c r="T17" s="174" t="s">
        <v>173</v>
      </c>
      <c r="U17" s="160">
        <v>0.06</v>
      </c>
      <c r="V17" s="160">
        <f>ROUND(E17*U17,2)</f>
        <v>0.91</v>
      </c>
      <c r="W17" s="160"/>
      <c r="X17" s="160" t="s">
        <v>174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175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58"/>
      <c r="B18" s="159"/>
      <c r="C18" s="267" t="s">
        <v>541</v>
      </c>
      <c r="D18" s="268"/>
      <c r="E18" s="268"/>
      <c r="F18" s="268"/>
      <c r="G18" s="268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177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58"/>
      <c r="B19" s="159"/>
      <c r="C19" s="195" t="s">
        <v>745</v>
      </c>
      <c r="D19" s="182"/>
      <c r="E19" s="183">
        <v>15.224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179</v>
      </c>
      <c r="AH19" s="151">
        <v>5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68">
        <v>3</v>
      </c>
      <c r="B20" s="169" t="s">
        <v>319</v>
      </c>
      <c r="C20" s="178" t="s">
        <v>320</v>
      </c>
      <c r="D20" s="170" t="s">
        <v>321</v>
      </c>
      <c r="E20" s="171">
        <v>0.63027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21</v>
      </c>
      <c r="M20" s="173">
        <f>G20*(1+L20/100)</f>
        <v>0</v>
      </c>
      <c r="N20" s="173">
        <v>1E-3</v>
      </c>
      <c r="O20" s="173">
        <f>ROUND(E20*N20,2)</f>
        <v>0</v>
      </c>
      <c r="P20" s="173">
        <v>0</v>
      </c>
      <c r="Q20" s="173">
        <f>ROUND(E20*P20,2)</f>
        <v>0</v>
      </c>
      <c r="R20" s="173" t="s">
        <v>322</v>
      </c>
      <c r="S20" s="173" t="s">
        <v>173</v>
      </c>
      <c r="T20" s="174" t="s">
        <v>173</v>
      </c>
      <c r="U20" s="160">
        <v>0</v>
      </c>
      <c r="V20" s="160">
        <f>ROUND(E20*U20,2)</f>
        <v>0</v>
      </c>
      <c r="W20" s="160"/>
      <c r="X20" s="160" t="s">
        <v>323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324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58"/>
      <c r="B21" s="159"/>
      <c r="C21" s="195" t="s">
        <v>746</v>
      </c>
      <c r="D21" s="182"/>
      <c r="E21" s="183">
        <v>0.63027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179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68">
        <v>4</v>
      </c>
      <c r="B22" s="169" t="s">
        <v>326</v>
      </c>
      <c r="C22" s="178" t="s">
        <v>327</v>
      </c>
      <c r="D22" s="170" t="s">
        <v>209</v>
      </c>
      <c r="E22" s="171">
        <v>2.7062200000000001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3">
        <v>1.67</v>
      </c>
      <c r="O22" s="173">
        <f>ROUND(E22*N22,2)</f>
        <v>4.5199999999999996</v>
      </c>
      <c r="P22" s="173">
        <v>0</v>
      </c>
      <c r="Q22" s="173">
        <f>ROUND(E22*P22,2)</f>
        <v>0</v>
      </c>
      <c r="R22" s="173" t="s">
        <v>322</v>
      </c>
      <c r="S22" s="173" t="s">
        <v>173</v>
      </c>
      <c r="T22" s="174" t="s">
        <v>173</v>
      </c>
      <c r="U22" s="160">
        <v>0</v>
      </c>
      <c r="V22" s="160">
        <f>ROUND(E22*U22,2)</f>
        <v>0</v>
      </c>
      <c r="W22" s="160"/>
      <c r="X22" s="160" t="s">
        <v>323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324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58"/>
      <c r="B23" s="159"/>
      <c r="C23" s="195" t="s">
        <v>747</v>
      </c>
      <c r="D23" s="182"/>
      <c r="E23" s="183">
        <v>2.7062200000000001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179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5">
      <c r="A24" s="162" t="s">
        <v>137</v>
      </c>
      <c r="B24" s="163" t="s">
        <v>91</v>
      </c>
      <c r="C24" s="177" t="s">
        <v>92</v>
      </c>
      <c r="D24" s="164"/>
      <c r="E24" s="165"/>
      <c r="F24" s="166"/>
      <c r="G24" s="166">
        <f>SUMIF(AG25:AG89,"&lt;&gt;NOR",G25:G89)</f>
        <v>0</v>
      </c>
      <c r="H24" s="166"/>
      <c r="I24" s="166">
        <f>SUM(I25:I89)</f>
        <v>0</v>
      </c>
      <c r="J24" s="166"/>
      <c r="K24" s="166">
        <f>SUM(K25:K89)</f>
        <v>0</v>
      </c>
      <c r="L24" s="166"/>
      <c r="M24" s="166">
        <f>SUM(M25:M89)</f>
        <v>0</v>
      </c>
      <c r="N24" s="166"/>
      <c r="O24" s="166">
        <f>SUM(O25:O89)</f>
        <v>124.53</v>
      </c>
      <c r="P24" s="166"/>
      <c r="Q24" s="166">
        <f>SUM(Q25:Q89)</f>
        <v>0</v>
      </c>
      <c r="R24" s="166"/>
      <c r="S24" s="166"/>
      <c r="T24" s="167"/>
      <c r="U24" s="161"/>
      <c r="V24" s="161">
        <f>SUM(V25:V89)</f>
        <v>73.63</v>
      </c>
      <c r="W24" s="161"/>
      <c r="X24" s="161"/>
      <c r="AG24" t="s">
        <v>138</v>
      </c>
    </row>
    <row r="25" spans="1:60" outlineLevel="1" x14ac:dyDescent="0.25">
      <c r="A25" s="168">
        <v>5</v>
      </c>
      <c r="B25" s="169" t="s">
        <v>546</v>
      </c>
      <c r="C25" s="178" t="s">
        <v>547</v>
      </c>
      <c r="D25" s="170" t="s">
        <v>171</v>
      </c>
      <c r="E25" s="171">
        <v>2.0350000000000001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3">
        <v>0.25094</v>
      </c>
      <c r="O25" s="173">
        <f>ROUND(E25*N25,2)</f>
        <v>0.51</v>
      </c>
      <c r="P25" s="173">
        <v>0</v>
      </c>
      <c r="Q25" s="173">
        <f>ROUND(E25*P25,2)</f>
        <v>0</v>
      </c>
      <c r="R25" s="173" t="s">
        <v>496</v>
      </c>
      <c r="S25" s="173" t="s">
        <v>173</v>
      </c>
      <c r="T25" s="174" t="s">
        <v>173</v>
      </c>
      <c r="U25" s="160">
        <v>0.05</v>
      </c>
      <c r="V25" s="160">
        <f>ROUND(E25*U25,2)</f>
        <v>0.1</v>
      </c>
      <c r="W25" s="160"/>
      <c r="X25" s="160" t="s">
        <v>174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175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58"/>
      <c r="B26" s="159"/>
      <c r="C26" s="267" t="s">
        <v>548</v>
      </c>
      <c r="D26" s="268"/>
      <c r="E26" s="268"/>
      <c r="F26" s="268"/>
      <c r="G26" s="268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177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5" t="str">
        <f>C26</f>
        <v>kamenivo hrubé drcené vel. 32 - 63 mm s výplňovým kamenivem (vibrovaný štěrk), s rozprostřením, vlhčením a zhutněním</v>
      </c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58"/>
      <c r="B27" s="159"/>
      <c r="C27" s="255" t="s">
        <v>549</v>
      </c>
      <c r="D27" s="256"/>
      <c r="E27" s="256"/>
      <c r="F27" s="256"/>
      <c r="G27" s="256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147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58"/>
      <c r="B28" s="159"/>
      <c r="C28" s="195" t="s">
        <v>748</v>
      </c>
      <c r="D28" s="182"/>
      <c r="E28" s="183">
        <v>2.0350000000000001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179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0.399999999999999" outlineLevel="1" x14ac:dyDescent="0.25">
      <c r="A29" s="168">
        <v>6</v>
      </c>
      <c r="B29" s="169" t="s">
        <v>551</v>
      </c>
      <c r="C29" s="178" t="s">
        <v>552</v>
      </c>
      <c r="D29" s="170" t="s">
        <v>171</v>
      </c>
      <c r="E29" s="171">
        <v>161.98599999999999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3">
        <v>0.378</v>
      </c>
      <c r="O29" s="173">
        <f>ROUND(E29*N29,2)</f>
        <v>61.23</v>
      </c>
      <c r="P29" s="173">
        <v>0</v>
      </c>
      <c r="Q29" s="173">
        <f>ROUND(E29*P29,2)</f>
        <v>0</v>
      </c>
      <c r="R29" s="173" t="s">
        <v>496</v>
      </c>
      <c r="S29" s="173" t="s">
        <v>173</v>
      </c>
      <c r="T29" s="174" t="s">
        <v>173</v>
      </c>
      <c r="U29" s="160">
        <v>0.03</v>
      </c>
      <c r="V29" s="160">
        <f>ROUND(E29*U29,2)</f>
        <v>4.8600000000000003</v>
      </c>
      <c r="W29" s="160"/>
      <c r="X29" s="160" t="s">
        <v>174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175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58"/>
      <c r="B30" s="159"/>
      <c r="C30" s="195" t="s">
        <v>553</v>
      </c>
      <c r="D30" s="182"/>
      <c r="E30" s="183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179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58"/>
      <c r="B31" s="159"/>
      <c r="C31" s="195" t="s">
        <v>749</v>
      </c>
      <c r="D31" s="182"/>
      <c r="E31" s="183">
        <v>191.642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179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58"/>
      <c r="B32" s="159"/>
      <c r="C32" s="195" t="s">
        <v>288</v>
      </c>
      <c r="D32" s="182"/>
      <c r="E32" s="183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179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58"/>
      <c r="B33" s="159"/>
      <c r="C33" s="195" t="s">
        <v>750</v>
      </c>
      <c r="D33" s="182"/>
      <c r="E33" s="183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179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58"/>
      <c r="B34" s="159"/>
      <c r="C34" s="195" t="s">
        <v>751</v>
      </c>
      <c r="D34" s="182"/>
      <c r="E34" s="183">
        <v>15.884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179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58"/>
      <c r="B35" s="159"/>
      <c r="C35" s="195" t="s">
        <v>288</v>
      </c>
      <c r="D35" s="182"/>
      <c r="E35" s="183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179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58"/>
      <c r="B36" s="159"/>
      <c r="C36" s="195" t="s">
        <v>742</v>
      </c>
      <c r="D36" s="182"/>
      <c r="E36" s="183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179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58"/>
      <c r="B37" s="159"/>
      <c r="C37" s="195" t="s">
        <v>743</v>
      </c>
      <c r="D37" s="182"/>
      <c r="E37" s="183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179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58"/>
      <c r="B38" s="159"/>
      <c r="C38" s="195" t="s">
        <v>744</v>
      </c>
      <c r="D38" s="182"/>
      <c r="E38" s="183">
        <v>-0.66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179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58"/>
      <c r="B39" s="159"/>
      <c r="C39" s="195" t="s">
        <v>752</v>
      </c>
      <c r="D39" s="182"/>
      <c r="E39" s="183">
        <v>-44.88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179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0.399999999999999" outlineLevel="1" x14ac:dyDescent="0.25">
      <c r="A40" s="168">
        <v>7</v>
      </c>
      <c r="B40" s="169" t="s">
        <v>556</v>
      </c>
      <c r="C40" s="178" t="s">
        <v>557</v>
      </c>
      <c r="D40" s="170" t="s">
        <v>171</v>
      </c>
      <c r="E40" s="171">
        <v>60.082000000000001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3">
        <v>0.441</v>
      </c>
      <c r="O40" s="173">
        <f>ROUND(E40*N40,2)</f>
        <v>26.5</v>
      </c>
      <c r="P40" s="173">
        <v>0</v>
      </c>
      <c r="Q40" s="173">
        <f>ROUND(E40*P40,2)</f>
        <v>0</v>
      </c>
      <c r="R40" s="173" t="s">
        <v>496</v>
      </c>
      <c r="S40" s="173" t="s">
        <v>173</v>
      </c>
      <c r="T40" s="174" t="s">
        <v>173</v>
      </c>
      <c r="U40" s="160">
        <v>0.03</v>
      </c>
      <c r="V40" s="160">
        <f>ROUND(E40*U40,2)</f>
        <v>1.8</v>
      </c>
      <c r="W40" s="160"/>
      <c r="X40" s="160" t="s">
        <v>174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175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58"/>
      <c r="B41" s="159"/>
      <c r="C41" s="195" t="s">
        <v>753</v>
      </c>
      <c r="D41" s="182"/>
      <c r="E41" s="183">
        <v>60.082000000000001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179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0.399999999999999" outlineLevel="1" x14ac:dyDescent="0.25">
      <c r="A42" s="168">
        <v>8</v>
      </c>
      <c r="B42" s="169" t="s">
        <v>560</v>
      </c>
      <c r="C42" s="178" t="s">
        <v>561</v>
      </c>
      <c r="D42" s="170" t="s">
        <v>171</v>
      </c>
      <c r="E42" s="171">
        <v>73.381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3">
        <v>0.13188</v>
      </c>
      <c r="O42" s="173">
        <f>ROUND(E42*N42,2)</f>
        <v>9.68</v>
      </c>
      <c r="P42" s="173">
        <v>0</v>
      </c>
      <c r="Q42" s="173">
        <f>ROUND(E42*P42,2)</f>
        <v>0</v>
      </c>
      <c r="R42" s="173" t="s">
        <v>496</v>
      </c>
      <c r="S42" s="173" t="s">
        <v>173</v>
      </c>
      <c r="T42" s="174" t="s">
        <v>173</v>
      </c>
      <c r="U42" s="160">
        <v>0.05</v>
      </c>
      <c r="V42" s="160">
        <f>ROUND(E42*U42,2)</f>
        <v>3.67</v>
      </c>
      <c r="W42" s="160"/>
      <c r="X42" s="160" t="s">
        <v>174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175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58"/>
      <c r="B43" s="159"/>
      <c r="C43" s="267" t="s">
        <v>562</v>
      </c>
      <c r="D43" s="268"/>
      <c r="E43" s="268"/>
      <c r="F43" s="268"/>
      <c r="G43" s="268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177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58"/>
      <c r="B44" s="159"/>
      <c r="C44" s="195" t="s">
        <v>563</v>
      </c>
      <c r="D44" s="182"/>
      <c r="E44" s="183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179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5">
      <c r="A45" s="158"/>
      <c r="B45" s="159"/>
      <c r="C45" s="195" t="s">
        <v>754</v>
      </c>
      <c r="D45" s="182"/>
      <c r="E45" s="183">
        <v>95.820999999999998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179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5">
      <c r="A46" s="158"/>
      <c r="B46" s="159"/>
      <c r="C46" s="195" t="s">
        <v>288</v>
      </c>
      <c r="D46" s="182"/>
      <c r="E46" s="183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179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58"/>
      <c r="B47" s="159"/>
      <c r="C47" s="195" t="s">
        <v>742</v>
      </c>
      <c r="D47" s="182"/>
      <c r="E47" s="183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179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58"/>
      <c r="B48" s="159"/>
      <c r="C48" s="195" t="s">
        <v>743</v>
      </c>
      <c r="D48" s="182"/>
      <c r="E48" s="183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179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5">
      <c r="A49" s="158"/>
      <c r="B49" s="159"/>
      <c r="C49" s="195" t="s">
        <v>755</v>
      </c>
      <c r="D49" s="182"/>
      <c r="E49" s="183">
        <v>-22.44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179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5">
      <c r="A50" s="168">
        <v>9</v>
      </c>
      <c r="B50" s="169" t="s">
        <v>565</v>
      </c>
      <c r="C50" s="178" t="s">
        <v>566</v>
      </c>
      <c r="D50" s="170" t="s">
        <v>171</v>
      </c>
      <c r="E50" s="171">
        <v>15.224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3">
        <v>0.23194000000000001</v>
      </c>
      <c r="O50" s="173">
        <f>ROUND(E50*N50,2)</f>
        <v>3.53</v>
      </c>
      <c r="P50" s="173">
        <v>0</v>
      </c>
      <c r="Q50" s="173">
        <f>ROUND(E50*P50,2)</f>
        <v>0</v>
      </c>
      <c r="R50" s="173" t="s">
        <v>496</v>
      </c>
      <c r="S50" s="173" t="s">
        <v>173</v>
      </c>
      <c r="T50" s="174" t="s">
        <v>173</v>
      </c>
      <c r="U50" s="160">
        <v>0.15</v>
      </c>
      <c r="V50" s="160">
        <f>ROUND(E50*U50,2)</f>
        <v>2.2799999999999998</v>
      </c>
      <c r="W50" s="160"/>
      <c r="X50" s="160" t="s">
        <v>174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175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5">
      <c r="A51" s="158"/>
      <c r="B51" s="159"/>
      <c r="C51" s="195" t="s">
        <v>741</v>
      </c>
      <c r="D51" s="182"/>
      <c r="E51" s="183">
        <v>15.884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179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5">
      <c r="A52" s="158"/>
      <c r="B52" s="159"/>
      <c r="C52" s="195" t="s">
        <v>288</v>
      </c>
      <c r="D52" s="182"/>
      <c r="E52" s="183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179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58"/>
      <c r="B53" s="159"/>
      <c r="C53" s="195" t="s">
        <v>742</v>
      </c>
      <c r="D53" s="182"/>
      <c r="E53" s="183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179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5">
      <c r="A54" s="158"/>
      <c r="B54" s="159"/>
      <c r="C54" s="195" t="s">
        <v>743</v>
      </c>
      <c r="D54" s="182"/>
      <c r="E54" s="183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179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58"/>
      <c r="B55" s="159"/>
      <c r="C55" s="195" t="s">
        <v>744</v>
      </c>
      <c r="D55" s="182"/>
      <c r="E55" s="183">
        <v>-0.66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179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5">
      <c r="A56" s="168">
        <v>10</v>
      </c>
      <c r="B56" s="169" t="s">
        <v>567</v>
      </c>
      <c r="C56" s="178" t="s">
        <v>568</v>
      </c>
      <c r="D56" s="170" t="s">
        <v>171</v>
      </c>
      <c r="E56" s="171">
        <v>73.381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3">
        <v>5.0000000000000001E-4</v>
      </c>
      <c r="O56" s="173">
        <f>ROUND(E56*N56,2)</f>
        <v>0.04</v>
      </c>
      <c r="P56" s="173">
        <v>0</v>
      </c>
      <c r="Q56" s="173">
        <f>ROUND(E56*P56,2)</f>
        <v>0</v>
      </c>
      <c r="R56" s="173" t="s">
        <v>496</v>
      </c>
      <c r="S56" s="173" t="s">
        <v>173</v>
      </c>
      <c r="T56" s="174" t="s">
        <v>173</v>
      </c>
      <c r="U56" s="160">
        <v>2E-3</v>
      </c>
      <c r="V56" s="160">
        <f>ROUND(E56*U56,2)</f>
        <v>0.15</v>
      </c>
      <c r="W56" s="160"/>
      <c r="X56" s="160" t="s">
        <v>174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175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58"/>
      <c r="B57" s="159"/>
      <c r="C57" s="195" t="s">
        <v>756</v>
      </c>
      <c r="D57" s="182"/>
      <c r="E57" s="183">
        <v>73.381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179</v>
      </c>
      <c r="AH57" s="151">
        <v>5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0.399999999999999" outlineLevel="1" x14ac:dyDescent="0.25">
      <c r="A58" s="168">
        <v>11</v>
      </c>
      <c r="B58" s="169" t="s">
        <v>570</v>
      </c>
      <c r="C58" s="178" t="s">
        <v>571</v>
      </c>
      <c r="D58" s="170" t="s">
        <v>171</v>
      </c>
      <c r="E58" s="171">
        <v>73.381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21</v>
      </c>
      <c r="M58" s="173">
        <f>G58*(1+L58/100)</f>
        <v>0</v>
      </c>
      <c r="N58" s="173">
        <v>0.10373</v>
      </c>
      <c r="O58" s="173">
        <f>ROUND(E58*N58,2)</f>
        <v>7.61</v>
      </c>
      <c r="P58" s="173">
        <v>0</v>
      </c>
      <c r="Q58" s="173">
        <f>ROUND(E58*P58,2)</f>
        <v>0</v>
      </c>
      <c r="R58" s="173" t="s">
        <v>496</v>
      </c>
      <c r="S58" s="173" t="s">
        <v>173</v>
      </c>
      <c r="T58" s="174" t="s">
        <v>173</v>
      </c>
      <c r="U58" s="160">
        <v>0.06</v>
      </c>
      <c r="V58" s="160">
        <f>ROUND(E58*U58,2)</f>
        <v>4.4000000000000004</v>
      </c>
      <c r="W58" s="160"/>
      <c r="X58" s="160" t="s">
        <v>174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175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5">
      <c r="A59" s="158"/>
      <c r="B59" s="159"/>
      <c r="C59" s="195" t="s">
        <v>563</v>
      </c>
      <c r="D59" s="182"/>
      <c r="E59" s="183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179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5">
      <c r="A60" s="158"/>
      <c r="B60" s="159"/>
      <c r="C60" s="195" t="s">
        <v>757</v>
      </c>
      <c r="D60" s="182"/>
      <c r="E60" s="183">
        <v>95.820999999999998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179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58"/>
      <c r="B61" s="159"/>
      <c r="C61" s="195" t="s">
        <v>288</v>
      </c>
      <c r="D61" s="182"/>
      <c r="E61" s="183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179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5">
      <c r="A62" s="158"/>
      <c r="B62" s="159"/>
      <c r="C62" s="195" t="s">
        <v>742</v>
      </c>
      <c r="D62" s="182"/>
      <c r="E62" s="183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179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58"/>
      <c r="B63" s="159"/>
      <c r="C63" s="195" t="s">
        <v>743</v>
      </c>
      <c r="D63" s="182"/>
      <c r="E63" s="183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179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5">
      <c r="A64" s="158"/>
      <c r="B64" s="159"/>
      <c r="C64" s="195" t="s">
        <v>755</v>
      </c>
      <c r="D64" s="182"/>
      <c r="E64" s="183">
        <v>-22.44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179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68">
        <v>12</v>
      </c>
      <c r="B65" s="169" t="s">
        <v>573</v>
      </c>
      <c r="C65" s="178" t="s">
        <v>574</v>
      </c>
      <c r="D65" s="170" t="s">
        <v>171</v>
      </c>
      <c r="E65" s="171">
        <v>60.082000000000001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73">
        <v>7.3899999999999993E-2</v>
      </c>
      <c r="O65" s="173">
        <f>ROUND(E65*N65,2)</f>
        <v>4.4400000000000004</v>
      </c>
      <c r="P65" s="173">
        <v>0</v>
      </c>
      <c r="Q65" s="173">
        <f>ROUND(E65*P65,2)</f>
        <v>0</v>
      </c>
      <c r="R65" s="173" t="s">
        <v>496</v>
      </c>
      <c r="S65" s="173" t="s">
        <v>173</v>
      </c>
      <c r="T65" s="174" t="s">
        <v>173</v>
      </c>
      <c r="U65" s="160">
        <v>0.45</v>
      </c>
      <c r="V65" s="160">
        <f>ROUND(E65*U65,2)</f>
        <v>27.04</v>
      </c>
      <c r="W65" s="160"/>
      <c r="X65" s="160" t="s">
        <v>174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175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1" outlineLevel="1" x14ac:dyDescent="0.25">
      <c r="A66" s="158"/>
      <c r="B66" s="159"/>
      <c r="C66" s="267" t="s">
        <v>575</v>
      </c>
      <c r="D66" s="268"/>
      <c r="E66" s="268"/>
      <c r="F66" s="268"/>
      <c r="G66" s="268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177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75" t="str">
        <f>C66</f>
        <v>s provedením lože z kameniva drceného, s vyplněním spár, s dvojitým hutněním a se smetením přebytečného materiálu na krajnici. S dodáním hmot pro lože a výplň spár.</v>
      </c>
      <c r="BB66" s="151"/>
      <c r="BC66" s="151"/>
      <c r="BD66" s="151"/>
      <c r="BE66" s="151"/>
      <c r="BF66" s="151"/>
      <c r="BG66" s="151"/>
      <c r="BH66" s="151"/>
    </row>
    <row r="67" spans="1:60" outlineLevel="1" x14ac:dyDescent="0.25">
      <c r="A67" s="158"/>
      <c r="B67" s="159"/>
      <c r="C67" s="195" t="s">
        <v>753</v>
      </c>
      <c r="D67" s="182"/>
      <c r="E67" s="183">
        <v>60.082000000000001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1"/>
      <c r="Z67" s="151"/>
      <c r="AA67" s="151"/>
      <c r="AB67" s="151"/>
      <c r="AC67" s="151"/>
      <c r="AD67" s="151"/>
      <c r="AE67" s="151"/>
      <c r="AF67" s="151"/>
      <c r="AG67" s="151" t="s">
        <v>179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5">
      <c r="A68" s="168">
        <v>13</v>
      </c>
      <c r="B68" s="169" t="s">
        <v>576</v>
      </c>
      <c r="C68" s="178" t="s">
        <v>577</v>
      </c>
      <c r="D68" s="170" t="s">
        <v>197</v>
      </c>
      <c r="E68" s="171">
        <v>38.5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3">
        <v>3.3E-4</v>
      </c>
      <c r="O68" s="173">
        <f>ROUND(E68*N68,2)</f>
        <v>0.01</v>
      </c>
      <c r="P68" s="173">
        <v>0</v>
      </c>
      <c r="Q68" s="173">
        <f>ROUND(E68*P68,2)</f>
        <v>0</v>
      </c>
      <c r="R68" s="173" t="s">
        <v>496</v>
      </c>
      <c r="S68" s="173" t="s">
        <v>173</v>
      </c>
      <c r="T68" s="174" t="s">
        <v>173</v>
      </c>
      <c r="U68" s="160">
        <v>0.41</v>
      </c>
      <c r="V68" s="160">
        <f>ROUND(E68*U68,2)</f>
        <v>15.79</v>
      </c>
      <c r="W68" s="160"/>
      <c r="X68" s="160" t="s">
        <v>174</v>
      </c>
      <c r="Y68" s="151"/>
      <c r="Z68" s="151"/>
      <c r="AA68" s="151"/>
      <c r="AB68" s="151"/>
      <c r="AC68" s="151"/>
      <c r="AD68" s="151"/>
      <c r="AE68" s="151"/>
      <c r="AF68" s="151"/>
      <c r="AG68" s="151" t="s">
        <v>175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5">
      <c r="A69" s="158"/>
      <c r="B69" s="159"/>
      <c r="C69" s="195" t="s">
        <v>758</v>
      </c>
      <c r="D69" s="182"/>
      <c r="E69" s="183">
        <v>38.5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179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0.399999999999999" outlineLevel="1" x14ac:dyDescent="0.25">
      <c r="A70" s="168">
        <v>14</v>
      </c>
      <c r="B70" s="169" t="s">
        <v>579</v>
      </c>
      <c r="C70" s="178" t="s">
        <v>580</v>
      </c>
      <c r="D70" s="170" t="s">
        <v>209</v>
      </c>
      <c r="E70" s="171">
        <v>1.2707200000000001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3">
        <v>0</v>
      </c>
      <c r="O70" s="173">
        <f>ROUND(E70*N70,2)</f>
        <v>0</v>
      </c>
      <c r="P70" s="173">
        <v>0</v>
      </c>
      <c r="Q70" s="173">
        <f>ROUND(E70*P70,2)</f>
        <v>0</v>
      </c>
      <c r="R70" s="173" t="s">
        <v>496</v>
      </c>
      <c r="S70" s="173" t="s">
        <v>173</v>
      </c>
      <c r="T70" s="174" t="s">
        <v>173</v>
      </c>
      <c r="U70" s="160">
        <v>3</v>
      </c>
      <c r="V70" s="160">
        <f>ROUND(E70*U70,2)</f>
        <v>3.81</v>
      </c>
      <c r="W70" s="160"/>
      <c r="X70" s="160" t="s">
        <v>174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175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58"/>
      <c r="B71" s="159"/>
      <c r="C71" s="267" t="s">
        <v>581</v>
      </c>
      <c r="D71" s="268"/>
      <c r="E71" s="268"/>
      <c r="F71" s="268"/>
      <c r="G71" s="268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177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5">
      <c r="A72" s="158"/>
      <c r="B72" s="159"/>
      <c r="C72" s="195" t="s">
        <v>750</v>
      </c>
      <c r="D72" s="182"/>
      <c r="E72" s="183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179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5">
      <c r="A73" s="158"/>
      <c r="B73" s="159"/>
      <c r="C73" s="195" t="s">
        <v>759</v>
      </c>
      <c r="D73" s="182"/>
      <c r="E73" s="183">
        <v>1.2707200000000001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179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5">
      <c r="A74" s="168">
        <v>15</v>
      </c>
      <c r="B74" s="169" t="s">
        <v>583</v>
      </c>
      <c r="C74" s="178" t="s">
        <v>584</v>
      </c>
      <c r="D74" s="170" t="s">
        <v>171</v>
      </c>
      <c r="E74" s="171">
        <v>73.381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73">
        <v>6.0099999999999997E-3</v>
      </c>
      <c r="O74" s="173">
        <f>ROUND(E74*N74,2)</f>
        <v>0.44</v>
      </c>
      <c r="P74" s="173">
        <v>0</v>
      </c>
      <c r="Q74" s="173">
        <f>ROUND(E74*P74,2)</f>
        <v>0</v>
      </c>
      <c r="R74" s="173"/>
      <c r="S74" s="173" t="s">
        <v>173</v>
      </c>
      <c r="T74" s="174" t="s">
        <v>173</v>
      </c>
      <c r="U74" s="160">
        <v>4.0000000000000001E-3</v>
      </c>
      <c r="V74" s="160">
        <f>ROUND(E74*U74,2)</f>
        <v>0.28999999999999998</v>
      </c>
      <c r="W74" s="160"/>
      <c r="X74" s="160" t="s">
        <v>174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175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5">
      <c r="A75" s="158"/>
      <c r="B75" s="159"/>
      <c r="C75" s="264" t="s">
        <v>585</v>
      </c>
      <c r="D75" s="265"/>
      <c r="E75" s="265"/>
      <c r="F75" s="265"/>
      <c r="G75" s="265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147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5">
      <c r="A76" s="158"/>
      <c r="B76" s="159"/>
      <c r="C76" s="195" t="s">
        <v>760</v>
      </c>
      <c r="D76" s="182"/>
      <c r="E76" s="183">
        <v>73.381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179</v>
      </c>
      <c r="AH76" s="151">
        <v>5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5">
      <c r="A77" s="168">
        <v>16</v>
      </c>
      <c r="B77" s="169" t="s">
        <v>587</v>
      </c>
      <c r="C77" s="178" t="s">
        <v>588</v>
      </c>
      <c r="D77" s="170" t="s">
        <v>171</v>
      </c>
      <c r="E77" s="171">
        <v>15.224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21</v>
      </c>
      <c r="M77" s="173">
        <f>G77*(1+L77/100)</f>
        <v>0</v>
      </c>
      <c r="N77" s="173">
        <v>3.15E-2</v>
      </c>
      <c r="O77" s="173">
        <f>ROUND(E77*N77,2)</f>
        <v>0.48</v>
      </c>
      <c r="P77" s="173">
        <v>0</v>
      </c>
      <c r="Q77" s="173">
        <f>ROUND(E77*P77,2)</f>
        <v>0</v>
      </c>
      <c r="R77" s="173"/>
      <c r="S77" s="173" t="s">
        <v>142</v>
      </c>
      <c r="T77" s="174" t="s">
        <v>173</v>
      </c>
      <c r="U77" s="160">
        <v>0.62</v>
      </c>
      <c r="V77" s="160">
        <f>ROUND(E77*U77,2)</f>
        <v>9.44</v>
      </c>
      <c r="W77" s="160"/>
      <c r="X77" s="160" t="s">
        <v>174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175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5">
      <c r="A78" s="158"/>
      <c r="B78" s="159"/>
      <c r="C78" s="264" t="s">
        <v>589</v>
      </c>
      <c r="D78" s="265"/>
      <c r="E78" s="265"/>
      <c r="F78" s="265"/>
      <c r="G78" s="265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147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5">
      <c r="A79" s="158"/>
      <c r="B79" s="159"/>
      <c r="C79" s="195" t="s">
        <v>741</v>
      </c>
      <c r="D79" s="182"/>
      <c r="E79" s="183">
        <v>15.884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179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5">
      <c r="A80" s="158"/>
      <c r="B80" s="159"/>
      <c r="C80" s="195" t="s">
        <v>288</v>
      </c>
      <c r="D80" s="182"/>
      <c r="E80" s="183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179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5">
      <c r="A81" s="158"/>
      <c r="B81" s="159"/>
      <c r="C81" s="195" t="s">
        <v>742</v>
      </c>
      <c r="D81" s="182"/>
      <c r="E81" s="183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179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5">
      <c r="A82" s="158"/>
      <c r="B82" s="159"/>
      <c r="C82" s="195" t="s">
        <v>743</v>
      </c>
      <c r="D82" s="182"/>
      <c r="E82" s="183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179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5">
      <c r="A83" s="158"/>
      <c r="B83" s="159"/>
      <c r="C83" s="195" t="s">
        <v>744</v>
      </c>
      <c r="D83" s="182"/>
      <c r="E83" s="183">
        <v>-0.66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179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5">
      <c r="A84" s="168">
        <v>17</v>
      </c>
      <c r="B84" s="169" t="s">
        <v>590</v>
      </c>
      <c r="C84" s="178" t="s">
        <v>591</v>
      </c>
      <c r="D84" s="170" t="s">
        <v>171</v>
      </c>
      <c r="E84" s="171">
        <v>61.283639999999998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21</v>
      </c>
      <c r="M84" s="173">
        <f>G84*(1+L84/100)</f>
        <v>0</v>
      </c>
      <c r="N84" s="173">
        <v>0.12959999999999999</v>
      </c>
      <c r="O84" s="173">
        <f>ROUND(E84*N84,2)</f>
        <v>7.94</v>
      </c>
      <c r="P84" s="173">
        <v>0</v>
      </c>
      <c r="Q84" s="173">
        <f>ROUND(E84*P84,2)</f>
        <v>0</v>
      </c>
      <c r="R84" s="173"/>
      <c r="S84" s="173" t="s">
        <v>142</v>
      </c>
      <c r="T84" s="174" t="s">
        <v>173</v>
      </c>
      <c r="U84" s="160">
        <v>0</v>
      </c>
      <c r="V84" s="160">
        <f>ROUND(E84*U84,2)</f>
        <v>0</v>
      </c>
      <c r="W84" s="160"/>
      <c r="X84" s="160" t="s">
        <v>323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324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5">
      <c r="A85" s="158"/>
      <c r="B85" s="159"/>
      <c r="C85" s="264" t="s">
        <v>592</v>
      </c>
      <c r="D85" s="265"/>
      <c r="E85" s="265"/>
      <c r="F85" s="265"/>
      <c r="G85" s="265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147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5">
      <c r="A86" s="158"/>
      <c r="B86" s="159"/>
      <c r="C86" s="195" t="s">
        <v>761</v>
      </c>
      <c r="D86" s="182"/>
      <c r="E86" s="183">
        <v>61.283639999999998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179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5">
      <c r="A87" s="168">
        <v>18</v>
      </c>
      <c r="B87" s="169" t="s">
        <v>594</v>
      </c>
      <c r="C87" s="178" t="s">
        <v>595</v>
      </c>
      <c r="D87" s="170" t="s">
        <v>171</v>
      </c>
      <c r="E87" s="171">
        <v>15.52848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21</v>
      </c>
      <c r="M87" s="173">
        <f>G87*(1+L87/100)</f>
        <v>0</v>
      </c>
      <c r="N87" s="173">
        <v>0.13627</v>
      </c>
      <c r="O87" s="173">
        <f>ROUND(E87*N87,2)</f>
        <v>2.12</v>
      </c>
      <c r="P87" s="173">
        <v>0</v>
      </c>
      <c r="Q87" s="173">
        <f>ROUND(E87*P87,2)</f>
        <v>0</v>
      </c>
      <c r="R87" s="173"/>
      <c r="S87" s="173" t="s">
        <v>142</v>
      </c>
      <c r="T87" s="174" t="s">
        <v>173</v>
      </c>
      <c r="U87" s="160">
        <v>0</v>
      </c>
      <c r="V87" s="160">
        <f>ROUND(E87*U87,2)</f>
        <v>0</v>
      </c>
      <c r="W87" s="160"/>
      <c r="X87" s="160" t="s">
        <v>323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324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5">
      <c r="A88" s="158"/>
      <c r="B88" s="159"/>
      <c r="C88" s="264" t="s">
        <v>596</v>
      </c>
      <c r="D88" s="265"/>
      <c r="E88" s="265"/>
      <c r="F88" s="265"/>
      <c r="G88" s="265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147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5">
      <c r="A89" s="158"/>
      <c r="B89" s="159"/>
      <c r="C89" s="195" t="s">
        <v>762</v>
      </c>
      <c r="D89" s="182"/>
      <c r="E89" s="183">
        <v>15.52848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179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x14ac:dyDescent="0.25">
      <c r="A90" s="162" t="s">
        <v>137</v>
      </c>
      <c r="B90" s="163" t="s">
        <v>97</v>
      </c>
      <c r="C90" s="177" t="s">
        <v>98</v>
      </c>
      <c r="D90" s="164"/>
      <c r="E90" s="165"/>
      <c r="F90" s="166"/>
      <c r="G90" s="166">
        <f>SUMIF(AG91:AG101,"&lt;&gt;NOR",G91:G101)</f>
        <v>0</v>
      </c>
      <c r="H90" s="166"/>
      <c r="I90" s="166">
        <f>SUM(I91:I101)</f>
        <v>0</v>
      </c>
      <c r="J90" s="166"/>
      <c r="K90" s="166">
        <f>SUM(K91:K101)</f>
        <v>0</v>
      </c>
      <c r="L90" s="166"/>
      <c r="M90" s="166">
        <f>SUM(M91:M101)</f>
        <v>0</v>
      </c>
      <c r="N90" s="166"/>
      <c r="O90" s="166">
        <f>SUM(O91:O101)</f>
        <v>19.419999999999998</v>
      </c>
      <c r="P90" s="166"/>
      <c r="Q90" s="166">
        <f>SUM(Q91:Q101)</f>
        <v>0</v>
      </c>
      <c r="R90" s="166"/>
      <c r="S90" s="166"/>
      <c r="T90" s="167"/>
      <c r="U90" s="161"/>
      <c r="V90" s="161">
        <f>SUM(V91:V101)</f>
        <v>19</v>
      </c>
      <c r="W90" s="161"/>
      <c r="X90" s="161"/>
      <c r="AG90" t="s">
        <v>138</v>
      </c>
    </row>
    <row r="91" spans="1:60" ht="20.399999999999999" outlineLevel="1" x14ac:dyDescent="0.25">
      <c r="A91" s="168">
        <v>19</v>
      </c>
      <c r="B91" s="169" t="s">
        <v>598</v>
      </c>
      <c r="C91" s="178" t="s">
        <v>599</v>
      </c>
      <c r="D91" s="170" t="s">
        <v>197</v>
      </c>
      <c r="E91" s="171">
        <v>20</v>
      </c>
      <c r="F91" s="172"/>
      <c r="G91" s="173">
        <f>ROUND(E91*F91,2)</f>
        <v>0</v>
      </c>
      <c r="H91" s="172"/>
      <c r="I91" s="173">
        <f>ROUND(E91*H91,2)</f>
        <v>0</v>
      </c>
      <c r="J91" s="172"/>
      <c r="K91" s="173">
        <f>ROUND(E91*J91,2)</f>
        <v>0</v>
      </c>
      <c r="L91" s="173">
        <v>21</v>
      </c>
      <c r="M91" s="173">
        <f>G91*(1+L91/100)</f>
        <v>0</v>
      </c>
      <c r="N91" s="173">
        <v>0.10249999999999999</v>
      </c>
      <c r="O91" s="173">
        <f>ROUND(E91*N91,2)</f>
        <v>2.0499999999999998</v>
      </c>
      <c r="P91" s="173">
        <v>0</v>
      </c>
      <c r="Q91" s="173">
        <f>ROUND(E91*P91,2)</f>
        <v>0</v>
      </c>
      <c r="R91" s="173" t="s">
        <v>496</v>
      </c>
      <c r="S91" s="173" t="s">
        <v>173</v>
      </c>
      <c r="T91" s="174" t="s">
        <v>173</v>
      </c>
      <c r="U91" s="160">
        <v>0.14000000000000001</v>
      </c>
      <c r="V91" s="160">
        <f>ROUND(E91*U91,2)</f>
        <v>2.8</v>
      </c>
      <c r="W91" s="160"/>
      <c r="X91" s="160" t="s">
        <v>174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175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5">
      <c r="A92" s="158"/>
      <c r="B92" s="159"/>
      <c r="C92" s="267" t="s">
        <v>600</v>
      </c>
      <c r="D92" s="268"/>
      <c r="E92" s="268"/>
      <c r="F92" s="268"/>
      <c r="G92" s="268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177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5">
      <c r="A93" s="158"/>
      <c r="B93" s="159"/>
      <c r="C93" s="195" t="s">
        <v>763</v>
      </c>
      <c r="D93" s="182"/>
      <c r="E93" s="183">
        <v>20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179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0.399999999999999" outlineLevel="1" x14ac:dyDescent="0.25">
      <c r="A94" s="168">
        <v>20</v>
      </c>
      <c r="B94" s="169" t="s">
        <v>602</v>
      </c>
      <c r="C94" s="178" t="s">
        <v>603</v>
      </c>
      <c r="D94" s="170" t="s">
        <v>197</v>
      </c>
      <c r="E94" s="171">
        <v>60</v>
      </c>
      <c r="F94" s="172"/>
      <c r="G94" s="173">
        <f>ROUND(E94*F94,2)</f>
        <v>0</v>
      </c>
      <c r="H94" s="172"/>
      <c r="I94" s="173">
        <f>ROUND(E94*H94,2)</f>
        <v>0</v>
      </c>
      <c r="J94" s="172"/>
      <c r="K94" s="173">
        <f>ROUND(E94*J94,2)</f>
        <v>0</v>
      </c>
      <c r="L94" s="173">
        <v>21</v>
      </c>
      <c r="M94" s="173">
        <f>G94*(1+L94/100)</f>
        <v>0</v>
      </c>
      <c r="N94" s="173">
        <v>0.188</v>
      </c>
      <c r="O94" s="173">
        <f>ROUND(E94*N94,2)</f>
        <v>11.28</v>
      </c>
      <c r="P94" s="173">
        <v>0</v>
      </c>
      <c r="Q94" s="173">
        <f>ROUND(E94*P94,2)</f>
        <v>0</v>
      </c>
      <c r="R94" s="173" t="s">
        <v>496</v>
      </c>
      <c r="S94" s="173" t="s">
        <v>173</v>
      </c>
      <c r="T94" s="174" t="s">
        <v>173</v>
      </c>
      <c r="U94" s="160">
        <v>0.27</v>
      </c>
      <c r="V94" s="160">
        <f>ROUND(E94*U94,2)</f>
        <v>16.2</v>
      </c>
      <c r="W94" s="160"/>
      <c r="X94" s="160" t="s">
        <v>174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175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5">
      <c r="A95" s="158"/>
      <c r="B95" s="159"/>
      <c r="C95" s="267" t="s">
        <v>604</v>
      </c>
      <c r="D95" s="268"/>
      <c r="E95" s="268"/>
      <c r="F95" s="268"/>
      <c r="G95" s="268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177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5">
      <c r="A96" s="158"/>
      <c r="B96" s="159"/>
      <c r="C96" s="195" t="s">
        <v>764</v>
      </c>
      <c r="D96" s="182"/>
      <c r="E96" s="183">
        <v>60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179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0.399999999999999" outlineLevel="1" x14ac:dyDescent="0.25">
      <c r="A97" s="168">
        <v>21</v>
      </c>
      <c r="B97" s="169" t="s">
        <v>610</v>
      </c>
      <c r="C97" s="178" t="s">
        <v>611</v>
      </c>
      <c r="D97" s="170" t="s">
        <v>359</v>
      </c>
      <c r="E97" s="171">
        <v>60.6</v>
      </c>
      <c r="F97" s="172"/>
      <c r="G97" s="173">
        <f>ROUND(E97*F97,2)</f>
        <v>0</v>
      </c>
      <c r="H97" s="172"/>
      <c r="I97" s="173">
        <f>ROUND(E97*H97,2)</f>
        <v>0</v>
      </c>
      <c r="J97" s="172"/>
      <c r="K97" s="173">
        <f>ROUND(E97*J97,2)</f>
        <v>0</v>
      </c>
      <c r="L97" s="173">
        <v>21</v>
      </c>
      <c r="M97" s="173">
        <f>G97*(1+L97/100)</f>
        <v>0</v>
      </c>
      <c r="N97" s="173">
        <v>8.0600000000000005E-2</v>
      </c>
      <c r="O97" s="173">
        <f>ROUND(E97*N97,2)</f>
        <v>4.88</v>
      </c>
      <c r="P97" s="173">
        <v>0</v>
      </c>
      <c r="Q97" s="173">
        <f>ROUND(E97*P97,2)</f>
        <v>0</v>
      </c>
      <c r="R97" s="173" t="s">
        <v>322</v>
      </c>
      <c r="S97" s="173" t="s">
        <v>173</v>
      </c>
      <c r="T97" s="174" t="s">
        <v>173</v>
      </c>
      <c r="U97" s="160">
        <v>0</v>
      </c>
      <c r="V97" s="160">
        <f>ROUND(E97*U97,2)</f>
        <v>0</v>
      </c>
      <c r="W97" s="160"/>
      <c r="X97" s="160" t="s">
        <v>323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324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5">
      <c r="A98" s="158"/>
      <c r="B98" s="159"/>
      <c r="C98" s="264" t="s">
        <v>612</v>
      </c>
      <c r="D98" s="265"/>
      <c r="E98" s="265"/>
      <c r="F98" s="265"/>
      <c r="G98" s="265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147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5">
      <c r="A99" s="158"/>
      <c r="B99" s="159"/>
      <c r="C99" s="195" t="s">
        <v>765</v>
      </c>
      <c r="D99" s="182"/>
      <c r="E99" s="183">
        <v>60.6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179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5">
      <c r="A100" s="168">
        <v>22</v>
      </c>
      <c r="B100" s="169" t="s">
        <v>616</v>
      </c>
      <c r="C100" s="178" t="s">
        <v>617</v>
      </c>
      <c r="D100" s="170" t="s">
        <v>359</v>
      </c>
      <c r="E100" s="171">
        <v>20.2</v>
      </c>
      <c r="F100" s="172"/>
      <c r="G100" s="173">
        <f>ROUND(E100*F100,2)</f>
        <v>0</v>
      </c>
      <c r="H100" s="172"/>
      <c r="I100" s="173">
        <f>ROUND(E100*H100,2)</f>
        <v>0</v>
      </c>
      <c r="J100" s="172"/>
      <c r="K100" s="173">
        <f>ROUND(E100*J100,2)</f>
        <v>0</v>
      </c>
      <c r="L100" s="173">
        <v>21</v>
      </c>
      <c r="M100" s="173">
        <f>G100*(1+L100/100)</f>
        <v>0</v>
      </c>
      <c r="N100" s="173">
        <v>0.06</v>
      </c>
      <c r="O100" s="173">
        <f>ROUND(E100*N100,2)</f>
        <v>1.21</v>
      </c>
      <c r="P100" s="173">
        <v>0</v>
      </c>
      <c r="Q100" s="173">
        <f>ROUND(E100*P100,2)</f>
        <v>0</v>
      </c>
      <c r="R100" s="173" t="s">
        <v>322</v>
      </c>
      <c r="S100" s="173" t="s">
        <v>173</v>
      </c>
      <c r="T100" s="174" t="s">
        <v>173</v>
      </c>
      <c r="U100" s="160">
        <v>0</v>
      </c>
      <c r="V100" s="160">
        <f>ROUND(E100*U100,2)</f>
        <v>0</v>
      </c>
      <c r="W100" s="160"/>
      <c r="X100" s="160" t="s">
        <v>323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324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5">
      <c r="A101" s="158"/>
      <c r="B101" s="159"/>
      <c r="C101" s="195" t="s">
        <v>766</v>
      </c>
      <c r="D101" s="182"/>
      <c r="E101" s="183">
        <v>20.2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179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x14ac:dyDescent="0.25">
      <c r="A102" s="162" t="s">
        <v>137</v>
      </c>
      <c r="B102" s="163" t="s">
        <v>101</v>
      </c>
      <c r="C102" s="177" t="s">
        <v>102</v>
      </c>
      <c r="D102" s="164"/>
      <c r="E102" s="165"/>
      <c r="F102" s="166"/>
      <c r="G102" s="166">
        <f>SUMIF(AG103:AG106,"&lt;&gt;NOR",G103:G106)</f>
        <v>0</v>
      </c>
      <c r="H102" s="166"/>
      <c r="I102" s="166">
        <f>SUM(I103:I106)</f>
        <v>0</v>
      </c>
      <c r="J102" s="166"/>
      <c r="K102" s="166">
        <f>SUM(K103:K106)</f>
        <v>0</v>
      </c>
      <c r="L102" s="166"/>
      <c r="M102" s="166">
        <f>SUM(M103:M106)</f>
        <v>0</v>
      </c>
      <c r="N102" s="166"/>
      <c r="O102" s="166">
        <f>SUM(O103:O106)</f>
        <v>0</v>
      </c>
      <c r="P102" s="166"/>
      <c r="Q102" s="166">
        <f>SUM(Q103:Q106)</f>
        <v>0</v>
      </c>
      <c r="R102" s="166"/>
      <c r="S102" s="166"/>
      <c r="T102" s="167"/>
      <c r="U102" s="161"/>
      <c r="V102" s="161">
        <f>SUM(V103:V106)</f>
        <v>2.38</v>
      </c>
      <c r="W102" s="161"/>
      <c r="X102" s="161"/>
      <c r="AG102" t="s">
        <v>138</v>
      </c>
    </row>
    <row r="103" spans="1:60" outlineLevel="1" x14ac:dyDescent="0.25">
      <c r="A103" s="168">
        <v>23</v>
      </c>
      <c r="B103" s="169" t="s">
        <v>620</v>
      </c>
      <c r="C103" s="178" t="s">
        <v>621</v>
      </c>
      <c r="D103" s="170" t="s">
        <v>331</v>
      </c>
      <c r="E103" s="171">
        <v>148.47272000000001</v>
      </c>
      <c r="F103" s="172"/>
      <c r="G103" s="173">
        <f>ROUND(E103*F103,2)</f>
        <v>0</v>
      </c>
      <c r="H103" s="172"/>
      <c r="I103" s="173">
        <f>ROUND(E103*H103,2)</f>
        <v>0</v>
      </c>
      <c r="J103" s="172"/>
      <c r="K103" s="173">
        <f>ROUND(E103*J103,2)</f>
        <v>0</v>
      </c>
      <c r="L103" s="173">
        <v>21</v>
      </c>
      <c r="M103" s="173">
        <f>G103*(1+L103/100)</f>
        <v>0</v>
      </c>
      <c r="N103" s="173">
        <v>0</v>
      </c>
      <c r="O103" s="173">
        <f>ROUND(E103*N103,2)</f>
        <v>0</v>
      </c>
      <c r="P103" s="173">
        <v>0</v>
      </c>
      <c r="Q103" s="173">
        <f>ROUND(E103*P103,2)</f>
        <v>0</v>
      </c>
      <c r="R103" s="173"/>
      <c r="S103" s="173" t="s">
        <v>173</v>
      </c>
      <c r="T103" s="174" t="s">
        <v>173</v>
      </c>
      <c r="U103" s="160">
        <v>1.6E-2</v>
      </c>
      <c r="V103" s="160">
        <f>ROUND(E103*U103,2)</f>
        <v>2.38</v>
      </c>
      <c r="W103" s="160"/>
      <c r="X103" s="160" t="s">
        <v>510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511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5">
      <c r="A104" s="158"/>
      <c r="B104" s="159"/>
      <c r="C104" s="195" t="s">
        <v>513</v>
      </c>
      <c r="D104" s="182"/>
      <c r="E104" s="183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179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5">
      <c r="A105" s="158"/>
      <c r="B105" s="159"/>
      <c r="C105" s="195" t="s">
        <v>767</v>
      </c>
      <c r="D105" s="182"/>
      <c r="E105" s="183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179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5">
      <c r="A106" s="158"/>
      <c r="B106" s="159"/>
      <c r="C106" s="195" t="s">
        <v>768</v>
      </c>
      <c r="D106" s="182"/>
      <c r="E106" s="183">
        <v>148.47272000000001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179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5">
      <c r="A107" s="3"/>
      <c r="B107" s="4"/>
      <c r="C107" s="179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AE107">
        <v>15</v>
      </c>
      <c r="AF107">
        <v>21</v>
      </c>
      <c r="AG107" t="s">
        <v>124</v>
      </c>
    </row>
    <row r="108" spans="1:60" x14ac:dyDescent="0.25">
      <c r="A108" s="154"/>
      <c r="B108" s="155" t="s">
        <v>29</v>
      </c>
      <c r="C108" s="180"/>
      <c r="D108" s="156"/>
      <c r="E108" s="157"/>
      <c r="F108" s="157"/>
      <c r="G108" s="176">
        <f>G8+G24+G90+G102</f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AE108">
        <f>SUMIF(L7:L106,AE107,G7:G106)</f>
        <v>0</v>
      </c>
      <c r="AF108">
        <f>SUMIF(L7:L106,AF107,G7:G106)</f>
        <v>0</v>
      </c>
      <c r="AG108" t="s">
        <v>164</v>
      </c>
    </row>
    <row r="109" spans="1:60" x14ac:dyDescent="0.25">
      <c r="C109" s="181"/>
      <c r="D109" s="10"/>
      <c r="AG109" t="s">
        <v>166</v>
      </c>
    </row>
    <row r="110" spans="1:60" x14ac:dyDescent="0.25">
      <c r="D110" s="10"/>
    </row>
    <row r="111" spans="1:60" x14ac:dyDescent="0.25">
      <c r="D111" s="10"/>
    </row>
    <row r="112" spans="1:60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FksBqXINE1ly7/ZFhk8tqCmhIwWefAYXkNc73NlOj0IdBcjaeZot2DLUHYWO5s+7CvB6NTmsQkq+OCOnbHao6A==" saltValue="xe33miDyY+aYnaSZidzMuA==" spinCount="100000" sheet="1"/>
  <mergeCells count="19">
    <mergeCell ref="C98:G98"/>
    <mergeCell ref="C75:G75"/>
    <mergeCell ref="C78:G78"/>
    <mergeCell ref="C85:G85"/>
    <mergeCell ref="C88:G88"/>
    <mergeCell ref="C92:G92"/>
    <mergeCell ref="C95:G95"/>
    <mergeCell ref="C71:G71"/>
    <mergeCell ref="A1:G1"/>
    <mergeCell ref="C2:G2"/>
    <mergeCell ref="C3:G3"/>
    <mergeCell ref="C4:G4"/>
    <mergeCell ref="C10:G10"/>
    <mergeCell ref="C11:G11"/>
    <mergeCell ref="C18:G18"/>
    <mergeCell ref="C26:G26"/>
    <mergeCell ref="C27:G27"/>
    <mergeCell ref="C43:G43"/>
    <mergeCell ref="C66:G66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Header>&amp;LSÚ - ulice Šafaříkova - rekonstrukce vodovodu&amp;RSoupis prací</oddHeader>
    <oddFooter>&amp;LSO-02.2 Opravy místních komunikací - vodovodní přípojky&amp;C&amp;P/&amp;N&amp;Rčervenec 2020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88D9F-ADC2-460D-BA93-39C2E75608A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5" customWidth="1"/>
    <col min="3" max="3" width="63.33203125" style="125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7" t="s">
        <v>167</v>
      </c>
      <c r="B1" s="257"/>
      <c r="C1" s="257"/>
      <c r="D1" s="257"/>
      <c r="E1" s="257"/>
      <c r="F1" s="257"/>
      <c r="G1" s="257"/>
      <c r="AG1" t="s">
        <v>110</v>
      </c>
    </row>
    <row r="2" spans="1:60" ht="24.9" customHeight="1" x14ac:dyDescent="0.25">
      <c r="A2" s="143" t="s">
        <v>7</v>
      </c>
      <c r="B2" s="48" t="s">
        <v>43</v>
      </c>
      <c r="C2" s="258" t="s">
        <v>44</v>
      </c>
      <c r="D2" s="259"/>
      <c r="E2" s="259"/>
      <c r="F2" s="259"/>
      <c r="G2" s="260"/>
      <c r="AG2" t="s">
        <v>111</v>
      </c>
    </row>
    <row r="3" spans="1:60" ht="24.9" customHeight="1" x14ac:dyDescent="0.25">
      <c r="A3" s="143" t="s">
        <v>8</v>
      </c>
      <c r="B3" s="48" t="s">
        <v>71</v>
      </c>
      <c r="C3" s="258" t="s">
        <v>72</v>
      </c>
      <c r="D3" s="259"/>
      <c r="E3" s="259"/>
      <c r="F3" s="259"/>
      <c r="G3" s="260"/>
      <c r="AC3" s="125" t="s">
        <v>168</v>
      </c>
      <c r="AG3" t="s">
        <v>114</v>
      </c>
    </row>
    <row r="4" spans="1:60" ht="24.9" customHeight="1" x14ac:dyDescent="0.25">
      <c r="A4" s="144" t="s">
        <v>9</v>
      </c>
      <c r="B4" s="145" t="s">
        <v>73</v>
      </c>
      <c r="C4" s="261" t="s">
        <v>74</v>
      </c>
      <c r="D4" s="262"/>
      <c r="E4" s="262"/>
      <c r="F4" s="262"/>
      <c r="G4" s="263"/>
      <c r="AG4" t="s">
        <v>115</v>
      </c>
    </row>
    <row r="5" spans="1:60" x14ac:dyDescent="0.25">
      <c r="D5" s="10"/>
    </row>
    <row r="6" spans="1:60" ht="39.6" x14ac:dyDescent="0.25">
      <c r="A6" s="147" t="s">
        <v>116</v>
      </c>
      <c r="B6" s="149" t="s">
        <v>117</v>
      </c>
      <c r="C6" s="149" t="s">
        <v>118</v>
      </c>
      <c r="D6" s="148" t="s">
        <v>119</v>
      </c>
      <c r="E6" s="147" t="s">
        <v>120</v>
      </c>
      <c r="F6" s="146" t="s">
        <v>121</v>
      </c>
      <c r="G6" s="147" t="s">
        <v>29</v>
      </c>
      <c r="H6" s="150" t="s">
        <v>30</v>
      </c>
      <c r="I6" s="150" t="s">
        <v>122</v>
      </c>
      <c r="J6" s="150" t="s">
        <v>31</v>
      </c>
      <c r="K6" s="150" t="s">
        <v>123</v>
      </c>
      <c r="L6" s="150" t="s">
        <v>124</v>
      </c>
      <c r="M6" s="150" t="s">
        <v>125</v>
      </c>
      <c r="N6" s="150" t="s">
        <v>126</v>
      </c>
      <c r="O6" s="150" t="s">
        <v>127</v>
      </c>
      <c r="P6" s="150" t="s">
        <v>128</v>
      </c>
      <c r="Q6" s="150" t="s">
        <v>129</v>
      </c>
      <c r="R6" s="150" t="s">
        <v>130</v>
      </c>
      <c r="S6" s="150" t="s">
        <v>131</v>
      </c>
      <c r="T6" s="150" t="s">
        <v>132</v>
      </c>
      <c r="U6" s="150" t="s">
        <v>133</v>
      </c>
      <c r="V6" s="150" t="s">
        <v>134</v>
      </c>
      <c r="W6" s="150" t="s">
        <v>135</v>
      </c>
      <c r="X6" s="150" t="s">
        <v>136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5">
      <c r="A8" s="162" t="s">
        <v>137</v>
      </c>
      <c r="B8" s="163" t="s">
        <v>83</v>
      </c>
      <c r="C8" s="177" t="s">
        <v>84</v>
      </c>
      <c r="D8" s="164"/>
      <c r="E8" s="165"/>
      <c r="F8" s="166"/>
      <c r="G8" s="166">
        <f>SUMIF(AG9:AG128,"&lt;&gt;NOR",G9:G128)</f>
        <v>0</v>
      </c>
      <c r="H8" s="166"/>
      <c r="I8" s="166">
        <f>SUM(I9:I128)</f>
        <v>0</v>
      </c>
      <c r="J8" s="166"/>
      <c r="K8" s="166">
        <f>SUM(K9:K128)</f>
        <v>0</v>
      </c>
      <c r="L8" s="166"/>
      <c r="M8" s="166">
        <f>SUM(M9:M128)</f>
        <v>0</v>
      </c>
      <c r="N8" s="166"/>
      <c r="O8" s="166">
        <f>SUM(O9:O128)</f>
        <v>315.45</v>
      </c>
      <c r="P8" s="166"/>
      <c r="Q8" s="166">
        <f>SUM(Q9:Q128)</f>
        <v>0</v>
      </c>
      <c r="R8" s="166"/>
      <c r="S8" s="166"/>
      <c r="T8" s="167"/>
      <c r="U8" s="161"/>
      <c r="V8" s="161">
        <f>SUM(V9:V128)</f>
        <v>1708.0199999999998</v>
      </c>
      <c r="W8" s="161"/>
      <c r="X8" s="161"/>
      <c r="AG8" t="s">
        <v>138</v>
      </c>
    </row>
    <row r="9" spans="1:60" ht="20.399999999999999" outlineLevel="1" x14ac:dyDescent="0.25">
      <c r="A9" s="168">
        <v>1</v>
      </c>
      <c r="B9" s="169" t="s">
        <v>195</v>
      </c>
      <c r="C9" s="178" t="s">
        <v>196</v>
      </c>
      <c r="D9" s="170" t="s">
        <v>197</v>
      </c>
      <c r="E9" s="171">
        <v>31.2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1.0699999999999999E-2</v>
      </c>
      <c r="O9" s="173">
        <f>ROUND(E9*N9,2)</f>
        <v>0.33</v>
      </c>
      <c r="P9" s="173">
        <v>0</v>
      </c>
      <c r="Q9" s="173">
        <f>ROUND(E9*P9,2)</f>
        <v>0</v>
      </c>
      <c r="R9" s="173" t="s">
        <v>172</v>
      </c>
      <c r="S9" s="173" t="s">
        <v>173</v>
      </c>
      <c r="T9" s="174" t="s">
        <v>173</v>
      </c>
      <c r="U9" s="160">
        <v>0.91</v>
      </c>
      <c r="V9" s="160">
        <f>ROUND(E9*U9,2)</f>
        <v>28.39</v>
      </c>
      <c r="W9" s="160"/>
      <c r="X9" s="160" t="s">
        <v>174</v>
      </c>
      <c r="Y9" s="151"/>
      <c r="Z9" s="151"/>
      <c r="AA9" s="151"/>
      <c r="AB9" s="151"/>
      <c r="AC9" s="151"/>
      <c r="AD9" s="151"/>
      <c r="AE9" s="151"/>
      <c r="AF9" s="151"/>
      <c r="AG9" s="151" t="s">
        <v>175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1" outlineLevel="1" x14ac:dyDescent="0.25">
      <c r="A10" s="158"/>
      <c r="B10" s="159"/>
      <c r="C10" s="267" t="s">
        <v>198</v>
      </c>
      <c r="D10" s="268"/>
      <c r="E10" s="268"/>
      <c r="F10" s="268"/>
      <c r="G10" s="268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177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5" t="str">
        <f>C10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58"/>
      <c r="B11" s="159"/>
      <c r="C11" s="195" t="s">
        <v>769</v>
      </c>
      <c r="D11" s="182"/>
      <c r="E11" s="183">
        <v>21.6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179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8"/>
      <c r="B12" s="159"/>
      <c r="C12" s="195" t="s">
        <v>770</v>
      </c>
      <c r="D12" s="182"/>
      <c r="E12" s="183">
        <v>9.6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179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68">
        <v>2</v>
      </c>
      <c r="B13" s="169" t="s">
        <v>202</v>
      </c>
      <c r="C13" s="178" t="s">
        <v>203</v>
      </c>
      <c r="D13" s="170" t="s">
        <v>197</v>
      </c>
      <c r="E13" s="171">
        <v>90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3">
        <v>2.478E-2</v>
      </c>
      <c r="O13" s="173">
        <f>ROUND(E13*N13,2)</f>
        <v>2.23</v>
      </c>
      <c r="P13" s="173">
        <v>0</v>
      </c>
      <c r="Q13" s="173">
        <f>ROUND(E13*P13,2)</f>
        <v>0</v>
      </c>
      <c r="R13" s="173" t="s">
        <v>172</v>
      </c>
      <c r="S13" s="173" t="s">
        <v>173</v>
      </c>
      <c r="T13" s="174" t="s">
        <v>173</v>
      </c>
      <c r="U13" s="160">
        <v>0.55000000000000004</v>
      </c>
      <c r="V13" s="160">
        <f>ROUND(E13*U13,2)</f>
        <v>49.5</v>
      </c>
      <c r="W13" s="160"/>
      <c r="X13" s="160" t="s">
        <v>174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175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1" outlineLevel="1" x14ac:dyDescent="0.25">
      <c r="A14" s="158"/>
      <c r="B14" s="159"/>
      <c r="C14" s="267" t="s">
        <v>198</v>
      </c>
      <c r="D14" s="268"/>
      <c r="E14" s="268"/>
      <c r="F14" s="268"/>
      <c r="G14" s="268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177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75" t="str">
        <f>C14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58"/>
      <c r="B15" s="159"/>
      <c r="C15" s="195" t="s">
        <v>771</v>
      </c>
      <c r="D15" s="182"/>
      <c r="E15" s="183">
        <v>31.2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179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58"/>
      <c r="B16" s="159"/>
      <c r="C16" s="195" t="s">
        <v>772</v>
      </c>
      <c r="D16" s="182"/>
      <c r="E16" s="183">
        <v>37.200000000000003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179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58"/>
      <c r="B17" s="159"/>
      <c r="C17" s="195" t="s">
        <v>773</v>
      </c>
      <c r="D17" s="182"/>
      <c r="E17" s="183">
        <v>21.6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179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68">
        <v>3</v>
      </c>
      <c r="B18" s="169" t="s">
        <v>207</v>
      </c>
      <c r="C18" s="178" t="s">
        <v>208</v>
      </c>
      <c r="D18" s="170" t="s">
        <v>209</v>
      </c>
      <c r="E18" s="171">
        <v>4.0519999999999996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3" t="s">
        <v>172</v>
      </c>
      <c r="S18" s="173" t="s">
        <v>173</v>
      </c>
      <c r="T18" s="174" t="s">
        <v>173</v>
      </c>
      <c r="U18" s="160">
        <v>0.03</v>
      </c>
      <c r="V18" s="160">
        <f>ROUND(E18*U18,2)</f>
        <v>0.12</v>
      </c>
      <c r="W18" s="160"/>
      <c r="X18" s="160" t="s">
        <v>174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175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58"/>
      <c r="B19" s="159"/>
      <c r="C19" s="267" t="s">
        <v>210</v>
      </c>
      <c r="D19" s="268"/>
      <c r="E19" s="268"/>
      <c r="F19" s="268"/>
      <c r="G19" s="268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177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75" t="str">
        <f>C19</f>
        <v>nebo lesní půdy, s vodorovným přemístěním na hromady v místě upotřebení nebo na dočasné či trvalé skládky se složením</v>
      </c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58"/>
      <c r="B20" s="159"/>
      <c r="C20" s="196" t="s">
        <v>211</v>
      </c>
      <c r="D20" s="184"/>
      <c r="E20" s="185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179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58"/>
      <c r="B21" s="159"/>
      <c r="C21" s="197" t="s">
        <v>774</v>
      </c>
      <c r="D21" s="184"/>
      <c r="E21" s="185">
        <v>2.4312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179</v>
      </c>
      <c r="AH21" s="151">
        <v>2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58"/>
      <c r="B22" s="159"/>
      <c r="C22" s="198" t="s">
        <v>213</v>
      </c>
      <c r="D22" s="186"/>
      <c r="E22" s="187">
        <v>2.4312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179</v>
      </c>
      <c r="AH22" s="151">
        <v>3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58"/>
      <c r="B23" s="159"/>
      <c r="C23" s="196" t="s">
        <v>214</v>
      </c>
      <c r="D23" s="184"/>
      <c r="E23" s="185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179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58"/>
      <c r="B24" s="159"/>
      <c r="C24" s="195" t="s">
        <v>775</v>
      </c>
      <c r="D24" s="182"/>
      <c r="E24" s="183">
        <v>4.0519999999999996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179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68">
        <v>4</v>
      </c>
      <c r="B25" s="169" t="s">
        <v>632</v>
      </c>
      <c r="C25" s="178" t="s">
        <v>633</v>
      </c>
      <c r="D25" s="170" t="s">
        <v>209</v>
      </c>
      <c r="E25" s="171">
        <v>144.76022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3" t="s">
        <v>172</v>
      </c>
      <c r="S25" s="173" t="s">
        <v>173</v>
      </c>
      <c r="T25" s="174" t="s">
        <v>173</v>
      </c>
      <c r="U25" s="160">
        <v>2.34</v>
      </c>
      <c r="V25" s="160">
        <f>ROUND(E25*U25,2)</f>
        <v>338.74</v>
      </c>
      <c r="W25" s="160"/>
      <c r="X25" s="160" t="s">
        <v>174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175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58"/>
      <c r="B26" s="159"/>
      <c r="C26" s="267" t="s">
        <v>634</v>
      </c>
      <c r="D26" s="268"/>
      <c r="E26" s="268"/>
      <c r="F26" s="268"/>
      <c r="G26" s="268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177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58"/>
      <c r="B27" s="159"/>
      <c r="C27" s="255" t="s">
        <v>635</v>
      </c>
      <c r="D27" s="256"/>
      <c r="E27" s="256"/>
      <c r="F27" s="256"/>
      <c r="G27" s="256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147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58"/>
      <c r="B28" s="159"/>
      <c r="C28" s="195" t="s">
        <v>636</v>
      </c>
      <c r="D28" s="182"/>
      <c r="E28" s="183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179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58"/>
      <c r="B29" s="159"/>
      <c r="C29" s="195" t="s">
        <v>776</v>
      </c>
      <c r="D29" s="182"/>
      <c r="E29" s="183">
        <v>144.76022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179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68">
        <v>5</v>
      </c>
      <c r="B30" s="169" t="s">
        <v>638</v>
      </c>
      <c r="C30" s="178" t="s">
        <v>639</v>
      </c>
      <c r="D30" s="170" t="s">
        <v>209</v>
      </c>
      <c r="E30" s="171">
        <v>217.14034000000001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3" t="s">
        <v>172</v>
      </c>
      <c r="S30" s="173" t="s">
        <v>173</v>
      </c>
      <c r="T30" s="174" t="s">
        <v>173</v>
      </c>
      <c r="U30" s="160">
        <v>3.53</v>
      </c>
      <c r="V30" s="160">
        <f>ROUND(E30*U30,2)</f>
        <v>766.51</v>
      </c>
      <c r="W30" s="160"/>
      <c r="X30" s="160" t="s">
        <v>174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175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58"/>
      <c r="B31" s="159"/>
      <c r="C31" s="267" t="s">
        <v>634</v>
      </c>
      <c r="D31" s="268"/>
      <c r="E31" s="268"/>
      <c r="F31" s="268"/>
      <c r="G31" s="268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177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58"/>
      <c r="B32" s="159"/>
      <c r="C32" s="255" t="s">
        <v>635</v>
      </c>
      <c r="D32" s="256"/>
      <c r="E32" s="256"/>
      <c r="F32" s="256"/>
      <c r="G32" s="256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147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58"/>
      <c r="B33" s="159"/>
      <c r="C33" s="196" t="s">
        <v>211</v>
      </c>
      <c r="D33" s="184"/>
      <c r="E33" s="185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179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58"/>
      <c r="B34" s="159"/>
      <c r="C34" s="197" t="s">
        <v>777</v>
      </c>
      <c r="D34" s="184"/>
      <c r="E34" s="185">
        <v>43.223999999999997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179</v>
      </c>
      <c r="AH34" s="151">
        <v>2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58"/>
      <c r="B35" s="159"/>
      <c r="C35" s="197" t="s">
        <v>778</v>
      </c>
      <c r="D35" s="184"/>
      <c r="E35" s="185">
        <v>389.73599999999999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179</v>
      </c>
      <c r="AH35" s="151">
        <v>2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58"/>
      <c r="B36" s="159"/>
      <c r="C36" s="197" t="s">
        <v>235</v>
      </c>
      <c r="D36" s="184"/>
      <c r="E36" s="185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179</v>
      </c>
      <c r="AH36" s="151">
        <v>2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58"/>
      <c r="B37" s="159"/>
      <c r="C37" s="197" t="s">
        <v>641</v>
      </c>
      <c r="D37" s="184"/>
      <c r="E37" s="185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179</v>
      </c>
      <c r="AH37" s="151">
        <v>2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58"/>
      <c r="B38" s="159"/>
      <c r="C38" s="197" t="s">
        <v>779</v>
      </c>
      <c r="D38" s="184"/>
      <c r="E38" s="185">
        <v>-50.412959999999998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179</v>
      </c>
      <c r="AH38" s="151">
        <v>2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58"/>
      <c r="B39" s="159"/>
      <c r="C39" s="197" t="s">
        <v>780</v>
      </c>
      <c r="D39" s="184"/>
      <c r="E39" s="185">
        <v>-18.047280000000001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179</v>
      </c>
      <c r="AH39" s="151">
        <v>2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58"/>
      <c r="B40" s="159"/>
      <c r="C40" s="197" t="s">
        <v>781</v>
      </c>
      <c r="D40" s="184"/>
      <c r="E40" s="185">
        <v>-0.16800000000000001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179</v>
      </c>
      <c r="AH40" s="151">
        <v>2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58"/>
      <c r="B41" s="159"/>
      <c r="C41" s="197" t="s">
        <v>782</v>
      </c>
      <c r="D41" s="184"/>
      <c r="E41" s="185">
        <v>-2.4312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179</v>
      </c>
      <c r="AH41" s="151">
        <v>2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58"/>
      <c r="B42" s="159"/>
      <c r="C42" s="198" t="s">
        <v>213</v>
      </c>
      <c r="D42" s="186"/>
      <c r="E42" s="187">
        <v>361.90055999999998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179</v>
      </c>
      <c r="AH42" s="151">
        <v>3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58"/>
      <c r="B43" s="159"/>
      <c r="C43" s="196" t="s">
        <v>214</v>
      </c>
      <c r="D43" s="184"/>
      <c r="E43" s="185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179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58"/>
      <c r="B44" s="159"/>
      <c r="C44" s="195" t="s">
        <v>783</v>
      </c>
      <c r="D44" s="182"/>
      <c r="E44" s="183">
        <v>217.14034000000001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179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5">
      <c r="A45" s="168">
        <v>6</v>
      </c>
      <c r="B45" s="169" t="s">
        <v>247</v>
      </c>
      <c r="C45" s="178" t="s">
        <v>248</v>
      </c>
      <c r="D45" s="170" t="s">
        <v>171</v>
      </c>
      <c r="E45" s="171">
        <v>721.6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21</v>
      </c>
      <c r="M45" s="173">
        <f>G45*(1+L45/100)</f>
        <v>0</v>
      </c>
      <c r="N45" s="173">
        <v>9.8999999999999999E-4</v>
      </c>
      <c r="O45" s="173">
        <f>ROUND(E45*N45,2)</f>
        <v>0.71</v>
      </c>
      <c r="P45" s="173">
        <v>0</v>
      </c>
      <c r="Q45" s="173">
        <f>ROUND(E45*P45,2)</f>
        <v>0</v>
      </c>
      <c r="R45" s="173" t="s">
        <v>172</v>
      </c>
      <c r="S45" s="173" t="s">
        <v>173</v>
      </c>
      <c r="T45" s="174" t="s">
        <v>173</v>
      </c>
      <c r="U45" s="160">
        <v>0.24</v>
      </c>
      <c r="V45" s="160">
        <f>ROUND(E45*U45,2)</f>
        <v>173.18</v>
      </c>
      <c r="W45" s="160"/>
      <c r="X45" s="160" t="s">
        <v>174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175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5">
      <c r="A46" s="158"/>
      <c r="B46" s="159"/>
      <c r="C46" s="267" t="s">
        <v>249</v>
      </c>
      <c r="D46" s="268"/>
      <c r="E46" s="268"/>
      <c r="F46" s="268"/>
      <c r="G46" s="268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177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58"/>
      <c r="B47" s="159"/>
      <c r="C47" s="195" t="s">
        <v>784</v>
      </c>
      <c r="D47" s="182"/>
      <c r="E47" s="183">
        <v>72.040000000000006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179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58"/>
      <c r="B48" s="159"/>
      <c r="C48" s="195" t="s">
        <v>785</v>
      </c>
      <c r="D48" s="182"/>
      <c r="E48" s="183">
        <v>649.55999999999995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179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5">
      <c r="A49" s="168">
        <v>7</v>
      </c>
      <c r="B49" s="169" t="s">
        <v>251</v>
      </c>
      <c r="C49" s="178" t="s">
        <v>252</v>
      </c>
      <c r="D49" s="170" t="s">
        <v>171</v>
      </c>
      <c r="E49" s="171">
        <v>721.6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21</v>
      </c>
      <c r="M49" s="173">
        <f>G49*(1+L49/100)</f>
        <v>0</v>
      </c>
      <c r="N49" s="173">
        <v>0</v>
      </c>
      <c r="O49" s="173">
        <f>ROUND(E49*N49,2)</f>
        <v>0</v>
      </c>
      <c r="P49" s="173">
        <v>0</v>
      </c>
      <c r="Q49" s="173">
        <f>ROUND(E49*P49,2)</f>
        <v>0</v>
      </c>
      <c r="R49" s="173" t="s">
        <v>172</v>
      </c>
      <c r="S49" s="173" t="s">
        <v>173</v>
      </c>
      <c r="T49" s="174" t="s">
        <v>173</v>
      </c>
      <c r="U49" s="160">
        <v>7.0000000000000007E-2</v>
      </c>
      <c r="V49" s="160">
        <f>ROUND(E49*U49,2)</f>
        <v>50.51</v>
      </c>
      <c r="W49" s="160"/>
      <c r="X49" s="160" t="s">
        <v>174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175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5">
      <c r="A50" s="158"/>
      <c r="B50" s="159"/>
      <c r="C50" s="267" t="s">
        <v>253</v>
      </c>
      <c r="D50" s="268"/>
      <c r="E50" s="268"/>
      <c r="F50" s="268"/>
      <c r="G50" s="268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177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5">
      <c r="A51" s="158"/>
      <c r="B51" s="159"/>
      <c r="C51" s="195" t="s">
        <v>786</v>
      </c>
      <c r="D51" s="182"/>
      <c r="E51" s="183">
        <v>721.6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179</v>
      </c>
      <c r="AH51" s="151">
        <v>5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5">
      <c r="A52" s="168">
        <v>8</v>
      </c>
      <c r="B52" s="169" t="s">
        <v>255</v>
      </c>
      <c r="C52" s="178" t="s">
        <v>256</v>
      </c>
      <c r="D52" s="170" t="s">
        <v>209</v>
      </c>
      <c r="E52" s="171">
        <v>180.95027999999999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3" t="s">
        <v>172</v>
      </c>
      <c r="S52" s="173" t="s">
        <v>173</v>
      </c>
      <c r="T52" s="174" t="s">
        <v>173</v>
      </c>
      <c r="U52" s="160">
        <v>0.35</v>
      </c>
      <c r="V52" s="160">
        <f>ROUND(E52*U52,2)</f>
        <v>63.33</v>
      </c>
      <c r="W52" s="160"/>
      <c r="X52" s="160" t="s">
        <v>174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175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58"/>
      <c r="B53" s="159"/>
      <c r="C53" s="267" t="s">
        <v>257</v>
      </c>
      <c r="D53" s="268"/>
      <c r="E53" s="268"/>
      <c r="F53" s="268"/>
      <c r="G53" s="268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177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75" t="str">
        <f>C53</f>
        <v>bez naložení do dopravní nádoby, ale s vyprázdněním dopravní nádoby na hromadu nebo na dopravní prostředek,</v>
      </c>
      <c r="BB53" s="151"/>
      <c r="BC53" s="151"/>
      <c r="BD53" s="151"/>
      <c r="BE53" s="151"/>
      <c r="BF53" s="151"/>
      <c r="BG53" s="151"/>
      <c r="BH53" s="151"/>
    </row>
    <row r="54" spans="1:60" outlineLevel="1" x14ac:dyDescent="0.25">
      <c r="A54" s="158"/>
      <c r="B54" s="159"/>
      <c r="C54" s="195" t="s">
        <v>787</v>
      </c>
      <c r="D54" s="182"/>
      <c r="E54" s="183">
        <v>180.95027999999999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179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68">
        <v>9</v>
      </c>
      <c r="B55" s="169" t="s">
        <v>259</v>
      </c>
      <c r="C55" s="178" t="s">
        <v>260</v>
      </c>
      <c r="D55" s="170" t="s">
        <v>209</v>
      </c>
      <c r="E55" s="171">
        <v>310.16523999999998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73">
        <v>0</v>
      </c>
      <c r="O55" s="173">
        <f>ROUND(E55*N55,2)</f>
        <v>0</v>
      </c>
      <c r="P55" s="173">
        <v>0</v>
      </c>
      <c r="Q55" s="173">
        <f>ROUND(E55*P55,2)</f>
        <v>0</v>
      </c>
      <c r="R55" s="173" t="s">
        <v>172</v>
      </c>
      <c r="S55" s="173" t="s">
        <v>173</v>
      </c>
      <c r="T55" s="174" t="s">
        <v>173</v>
      </c>
      <c r="U55" s="160">
        <v>0.01</v>
      </c>
      <c r="V55" s="160">
        <f>ROUND(E55*U55,2)</f>
        <v>3.1</v>
      </c>
      <c r="W55" s="160"/>
      <c r="X55" s="160" t="s">
        <v>174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175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5">
      <c r="A56" s="158"/>
      <c r="B56" s="159"/>
      <c r="C56" s="267" t="s">
        <v>261</v>
      </c>
      <c r="D56" s="268"/>
      <c r="E56" s="268"/>
      <c r="F56" s="268"/>
      <c r="G56" s="268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177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58"/>
      <c r="B57" s="159"/>
      <c r="C57" s="196" t="s">
        <v>211</v>
      </c>
      <c r="D57" s="184"/>
      <c r="E57" s="185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179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5">
      <c r="A58" s="158"/>
      <c r="B58" s="159"/>
      <c r="C58" s="197" t="s">
        <v>788</v>
      </c>
      <c r="D58" s="184"/>
      <c r="E58" s="185">
        <v>97.172349999999994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179</v>
      </c>
      <c r="AH58" s="151">
        <v>2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5">
      <c r="A59" s="158"/>
      <c r="B59" s="159"/>
      <c r="C59" s="197" t="s">
        <v>789</v>
      </c>
      <c r="D59" s="184"/>
      <c r="E59" s="185">
        <v>57.910269999999997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179</v>
      </c>
      <c r="AH59" s="151">
        <v>2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5">
      <c r="A60" s="158"/>
      <c r="B60" s="159"/>
      <c r="C60" s="198" t="s">
        <v>213</v>
      </c>
      <c r="D60" s="186"/>
      <c r="E60" s="187">
        <v>155.08261999999999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179</v>
      </c>
      <c r="AH60" s="151">
        <v>3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58"/>
      <c r="B61" s="159"/>
      <c r="C61" s="196" t="s">
        <v>214</v>
      </c>
      <c r="D61" s="184"/>
      <c r="E61" s="185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179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5">
      <c r="A62" s="158"/>
      <c r="B62" s="159"/>
      <c r="C62" s="195" t="s">
        <v>790</v>
      </c>
      <c r="D62" s="182"/>
      <c r="E62" s="183">
        <v>310.16523999999998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179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68">
        <v>10</v>
      </c>
      <c r="B63" s="169" t="s">
        <v>266</v>
      </c>
      <c r="C63" s="178" t="s">
        <v>267</v>
      </c>
      <c r="D63" s="170" t="s">
        <v>209</v>
      </c>
      <c r="E63" s="171">
        <v>206.81793999999999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3">
        <v>0</v>
      </c>
      <c r="O63" s="173">
        <f>ROUND(E63*N63,2)</f>
        <v>0</v>
      </c>
      <c r="P63" s="173">
        <v>0</v>
      </c>
      <c r="Q63" s="173">
        <f>ROUND(E63*P63,2)</f>
        <v>0</v>
      </c>
      <c r="R63" s="173" t="s">
        <v>172</v>
      </c>
      <c r="S63" s="173" t="s">
        <v>173</v>
      </c>
      <c r="T63" s="174" t="s">
        <v>173</v>
      </c>
      <c r="U63" s="160">
        <v>0.01</v>
      </c>
      <c r="V63" s="160">
        <f>ROUND(E63*U63,2)</f>
        <v>2.0699999999999998</v>
      </c>
      <c r="W63" s="160"/>
      <c r="X63" s="160" t="s">
        <v>174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175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5">
      <c r="A64" s="158"/>
      <c r="B64" s="159"/>
      <c r="C64" s="267" t="s">
        <v>268</v>
      </c>
      <c r="D64" s="268"/>
      <c r="E64" s="268"/>
      <c r="F64" s="268"/>
      <c r="G64" s="268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177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75" t="str">
        <f>C64</f>
        <v>po suchu, bez ohledu na druh dopravního prostředku, bez naložení výkopku, avšak se složením bez rozhrnutí,</v>
      </c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58"/>
      <c r="B65" s="159"/>
      <c r="C65" s="195" t="s">
        <v>791</v>
      </c>
      <c r="D65" s="182"/>
      <c r="E65" s="183">
        <v>361.90055999999998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179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5">
      <c r="A66" s="158"/>
      <c r="B66" s="159"/>
      <c r="C66" s="195" t="s">
        <v>792</v>
      </c>
      <c r="D66" s="182"/>
      <c r="E66" s="183">
        <v>-155.08261999999999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179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20.399999999999999" outlineLevel="1" x14ac:dyDescent="0.25">
      <c r="A67" s="168">
        <v>11</v>
      </c>
      <c r="B67" s="169" t="s">
        <v>271</v>
      </c>
      <c r="C67" s="178" t="s">
        <v>272</v>
      </c>
      <c r="D67" s="170" t="s">
        <v>209</v>
      </c>
      <c r="E67" s="171">
        <v>155.08261999999999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21</v>
      </c>
      <c r="M67" s="173">
        <f>G67*(1+L67/100)</f>
        <v>0</v>
      </c>
      <c r="N67" s="173">
        <v>0</v>
      </c>
      <c r="O67" s="173">
        <f>ROUND(E67*N67,2)</f>
        <v>0</v>
      </c>
      <c r="P67" s="173">
        <v>0</v>
      </c>
      <c r="Q67" s="173">
        <f>ROUND(E67*P67,2)</f>
        <v>0</v>
      </c>
      <c r="R67" s="173" t="s">
        <v>172</v>
      </c>
      <c r="S67" s="173" t="s">
        <v>173</v>
      </c>
      <c r="T67" s="174" t="s">
        <v>173</v>
      </c>
      <c r="U67" s="160">
        <v>5.2999999999999999E-2</v>
      </c>
      <c r="V67" s="160">
        <f>ROUND(E67*U67,2)</f>
        <v>8.2200000000000006</v>
      </c>
      <c r="W67" s="160"/>
      <c r="X67" s="160" t="s">
        <v>174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273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5">
      <c r="A68" s="158"/>
      <c r="B68" s="159"/>
      <c r="C68" s="195" t="s">
        <v>793</v>
      </c>
      <c r="D68" s="182"/>
      <c r="E68" s="183">
        <v>155.08261999999999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179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0.399999999999999" outlineLevel="1" x14ac:dyDescent="0.25">
      <c r="A69" s="168">
        <v>12</v>
      </c>
      <c r="B69" s="169" t="s">
        <v>275</v>
      </c>
      <c r="C69" s="178" t="s">
        <v>276</v>
      </c>
      <c r="D69" s="170" t="s">
        <v>209</v>
      </c>
      <c r="E69" s="171">
        <v>361.90055999999998</v>
      </c>
      <c r="F69" s="172"/>
      <c r="G69" s="173">
        <f>ROUND(E69*F69,2)</f>
        <v>0</v>
      </c>
      <c r="H69" s="172"/>
      <c r="I69" s="173">
        <f>ROUND(E69*H69,2)</f>
        <v>0</v>
      </c>
      <c r="J69" s="172"/>
      <c r="K69" s="173">
        <f>ROUND(E69*J69,2)</f>
        <v>0</v>
      </c>
      <c r="L69" s="173">
        <v>21</v>
      </c>
      <c r="M69" s="173">
        <f>G69*(1+L69/100)</f>
        <v>0</v>
      </c>
      <c r="N69" s="173">
        <v>0</v>
      </c>
      <c r="O69" s="173">
        <f>ROUND(E69*N69,2)</f>
        <v>0</v>
      </c>
      <c r="P69" s="173">
        <v>0</v>
      </c>
      <c r="Q69" s="173">
        <f>ROUND(E69*P69,2)</f>
        <v>0</v>
      </c>
      <c r="R69" s="173" t="s">
        <v>172</v>
      </c>
      <c r="S69" s="173" t="s">
        <v>173</v>
      </c>
      <c r="T69" s="174" t="s">
        <v>173</v>
      </c>
      <c r="U69" s="160">
        <v>0.01</v>
      </c>
      <c r="V69" s="160">
        <f>ROUND(E69*U69,2)</f>
        <v>3.62</v>
      </c>
      <c r="W69" s="160"/>
      <c r="X69" s="160" t="s">
        <v>174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175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5">
      <c r="A70" s="158"/>
      <c r="B70" s="159"/>
      <c r="C70" s="195" t="s">
        <v>794</v>
      </c>
      <c r="D70" s="182"/>
      <c r="E70" s="183">
        <v>206.81793999999999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179</v>
      </c>
      <c r="AH70" s="151">
        <v>5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58"/>
      <c r="B71" s="159"/>
      <c r="C71" s="195" t="s">
        <v>795</v>
      </c>
      <c r="D71" s="182"/>
      <c r="E71" s="183">
        <v>155.08261999999999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179</v>
      </c>
      <c r="AH71" s="151">
        <v>5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5">
      <c r="A72" s="168">
        <v>13</v>
      </c>
      <c r="B72" s="169" t="s">
        <v>279</v>
      </c>
      <c r="C72" s="178" t="s">
        <v>280</v>
      </c>
      <c r="D72" s="170" t="s">
        <v>209</v>
      </c>
      <c r="E72" s="171">
        <v>219.71462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3" t="s">
        <v>172</v>
      </c>
      <c r="S72" s="173" t="s">
        <v>173</v>
      </c>
      <c r="T72" s="174" t="s">
        <v>173</v>
      </c>
      <c r="U72" s="160">
        <v>0.2</v>
      </c>
      <c r="V72" s="160">
        <f>ROUND(E72*U72,2)</f>
        <v>43.94</v>
      </c>
      <c r="W72" s="160"/>
      <c r="X72" s="160" t="s">
        <v>174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175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5">
      <c r="A73" s="158"/>
      <c r="B73" s="159"/>
      <c r="C73" s="267" t="s">
        <v>281</v>
      </c>
      <c r="D73" s="268"/>
      <c r="E73" s="268"/>
      <c r="F73" s="268"/>
      <c r="G73" s="268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177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5">
      <c r="A74" s="158"/>
      <c r="B74" s="159"/>
      <c r="C74" s="255" t="s">
        <v>282</v>
      </c>
      <c r="D74" s="256"/>
      <c r="E74" s="256"/>
      <c r="F74" s="256"/>
      <c r="G74" s="256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147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5">
      <c r="A75" s="158"/>
      <c r="B75" s="159"/>
      <c r="C75" s="195" t="s">
        <v>791</v>
      </c>
      <c r="D75" s="182"/>
      <c r="E75" s="183">
        <v>361.90055999999998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179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5">
      <c r="A76" s="158"/>
      <c r="B76" s="159"/>
      <c r="C76" s="195" t="s">
        <v>660</v>
      </c>
      <c r="D76" s="182"/>
      <c r="E76" s="183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179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5">
      <c r="A77" s="158"/>
      <c r="B77" s="159"/>
      <c r="C77" s="195" t="s">
        <v>796</v>
      </c>
      <c r="D77" s="182"/>
      <c r="E77" s="183">
        <v>-0.36192999999999997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179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5">
      <c r="A78" s="158"/>
      <c r="B78" s="159"/>
      <c r="C78" s="195" t="s">
        <v>797</v>
      </c>
      <c r="D78" s="182"/>
      <c r="E78" s="183">
        <v>-5.7292899999999998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179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5">
      <c r="A79" s="158"/>
      <c r="B79" s="159"/>
      <c r="C79" s="195" t="s">
        <v>798</v>
      </c>
      <c r="D79" s="182"/>
      <c r="E79" s="183">
        <v>-103.62272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179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5">
      <c r="A80" s="158"/>
      <c r="B80" s="159"/>
      <c r="C80" s="195" t="s">
        <v>799</v>
      </c>
      <c r="D80" s="182"/>
      <c r="E80" s="183">
        <v>-32.472000000000001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179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5">
      <c r="A81" s="158"/>
      <c r="B81" s="159"/>
      <c r="C81" s="195" t="s">
        <v>288</v>
      </c>
      <c r="D81" s="182"/>
      <c r="E81" s="183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179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5">
      <c r="A82" s="158"/>
      <c r="B82" s="159"/>
      <c r="C82" s="196" t="s">
        <v>211</v>
      </c>
      <c r="D82" s="184"/>
      <c r="E82" s="185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179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5">
      <c r="A83" s="158"/>
      <c r="B83" s="159"/>
      <c r="C83" s="197" t="s">
        <v>800</v>
      </c>
      <c r="D83" s="184"/>
      <c r="E83" s="185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179</v>
      </c>
      <c r="AH83" s="151">
        <v>2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5">
      <c r="A84" s="158"/>
      <c r="B84" s="159"/>
      <c r="C84" s="197" t="s">
        <v>801</v>
      </c>
      <c r="D84" s="184"/>
      <c r="E84" s="185">
        <v>64.632000000000005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179</v>
      </c>
      <c r="AH84" s="151">
        <v>2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5">
      <c r="A85" s="158"/>
      <c r="B85" s="159"/>
      <c r="C85" s="198" t="s">
        <v>213</v>
      </c>
      <c r="D85" s="186"/>
      <c r="E85" s="187">
        <v>64.632000000000005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179</v>
      </c>
      <c r="AH85" s="151">
        <v>3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5">
      <c r="A86" s="158"/>
      <c r="B86" s="159"/>
      <c r="C86" s="197" t="s">
        <v>802</v>
      </c>
      <c r="D86" s="184"/>
      <c r="E86" s="185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179</v>
      </c>
      <c r="AH86" s="151">
        <v>2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5">
      <c r="A87" s="158"/>
      <c r="B87" s="159"/>
      <c r="C87" s="197" t="s">
        <v>803</v>
      </c>
      <c r="D87" s="184"/>
      <c r="E87" s="185">
        <v>57.910269999999997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179</v>
      </c>
      <c r="AH87" s="151">
        <v>2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5">
      <c r="A88" s="158"/>
      <c r="B88" s="159"/>
      <c r="C88" s="198" t="s">
        <v>213</v>
      </c>
      <c r="D88" s="186"/>
      <c r="E88" s="187">
        <v>57.910269999999997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179</v>
      </c>
      <c r="AH88" s="151">
        <v>3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5">
      <c r="A89" s="158"/>
      <c r="B89" s="159"/>
      <c r="C89" s="197" t="s">
        <v>804</v>
      </c>
      <c r="D89" s="184"/>
      <c r="E89" s="185">
        <v>97.172349999999994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179</v>
      </c>
      <c r="AH89" s="151">
        <v>2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5">
      <c r="A90" s="158"/>
      <c r="B90" s="159"/>
      <c r="C90" s="198" t="s">
        <v>213</v>
      </c>
      <c r="D90" s="186"/>
      <c r="E90" s="187">
        <v>97.172349999999994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179</v>
      </c>
      <c r="AH90" s="151">
        <v>3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5">
      <c r="A91" s="158"/>
      <c r="B91" s="159"/>
      <c r="C91" s="196" t="s">
        <v>214</v>
      </c>
      <c r="D91" s="184"/>
      <c r="E91" s="185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179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5">
      <c r="A92" s="168">
        <v>14</v>
      </c>
      <c r="B92" s="169" t="s">
        <v>296</v>
      </c>
      <c r="C92" s="178" t="s">
        <v>297</v>
      </c>
      <c r="D92" s="170" t="s">
        <v>209</v>
      </c>
      <c r="E92" s="171">
        <v>103.62272</v>
      </c>
      <c r="F92" s="172"/>
      <c r="G92" s="173">
        <f>ROUND(E92*F92,2)</f>
        <v>0</v>
      </c>
      <c r="H92" s="172"/>
      <c r="I92" s="173">
        <f>ROUND(E92*H92,2)</f>
        <v>0</v>
      </c>
      <c r="J92" s="172"/>
      <c r="K92" s="173">
        <f>ROUND(E92*J92,2)</f>
        <v>0</v>
      </c>
      <c r="L92" s="173">
        <v>21</v>
      </c>
      <c r="M92" s="173">
        <f>G92*(1+L92/100)</f>
        <v>0</v>
      </c>
      <c r="N92" s="173">
        <v>0</v>
      </c>
      <c r="O92" s="173">
        <f>ROUND(E92*N92,2)</f>
        <v>0</v>
      </c>
      <c r="P92" s="173">
        <v>0</v>
      </c>
      <c r="Q92" s="173">
        <f>ROUND(E92*P92,2)</f>
        <v>0</v>
      </c>
      <c r="R92" s="173" t="s">
        <v>172</v>
      </c>
      <c r="S92" s="173" t="s">
        <v>173</v>
      </c>
      <c r="T92" s="174" t="s">
        <v>173</v>
      </c>
      <c r="U92" s="160">
        <v>1.59</v>
      </c>
      <c r="V92" s="160">
        <f>ROUND(E92*U92,2)</f>
        <v>164.76</v>
      </c>
      <c r="W92" s="160"/>
      <c r="X92" s="160" t="s">
        <v>174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175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1" outlineLevel="1" x14ac:dyDescent="0.25">
      <c r="A93" s="158"/>
      <c r="B93" s="159"/>
      <c r="C93" s="267" t="s">
        <v>298</v>
      </c>
      <c r="D93" s="268"/>
      <c r="E93" s="268"/>
      <c r="F93" s="268"/>
      <c r="G93" s="268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177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75" t="str">
        <f>C93</f>
        <v>sypaninou z vhodných hornin tř. 1 - 4 nebo materiálem připraveným podél výkopu ve vzdálenosti do 3 m od jeho kraje, pro jakoukoliv hloubku výkopu a jakoukoliv míru zhutnění,</v>
      </c>
      <c r="BB93" s="151"/>
      <c r="BC93" s="151"/>
      <c r="BD93" s="151"/>
      <c r="BE93" s="151"/>
      <c r="BF93" s="151"/>
      <c r="BG93" s="151"/>
      <c r="BH93" s="151"/>
    </row>
    <row r="94" spans="1:60" outlineLevel="1" x14ac:dyDescent="0.25">
      <c r="A94" s="158"/>
      <c r="B94" s="159"/>
      <c r="C94" s="195" t="s">
        <v>805</v>
      </c>
      <c r="D94" s="182"/>
      <c r="E94" s="183">
        <v>9.9415200000000006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179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5">
      <c r="A95" s="158"/>
      <c r="B95" s="159"/>
      <c r="C95" s="195" t="s">
        <v>806</v>
      </c>
      <c r="D95" s="182"/>
      <c r="E95" s="183">
        <v>99.772419999999997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179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5">
      <c r="A96" s="158"/>
      <c r="B96" s="159"/>
      <c r="C96" s="195" t="s">
        <v>288</v>
      </c>
      <c r="D96" s="182"/>
      <c r="E96" s="183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1"/>
      <c r="Z96" s="151"/>
      <c r="AA96" s="151"/>
      <c r="AB96" s="151"/>
      <c r="AC96" s="151"/>
      <c r="AD96" s="151"/>
      <c r="AE96" s="151"/>
      <c r="AF96" s="151"/>
      <c r="AG96" s="151" t="s">
        <v>179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5">
      <c r="A97" s="158"/>
      <c r="B97" s="159"/>
      <c r="C97" s="195" t="s">
        <v>660</v>
      </c>
      <c r="D97" s="182"/>
      <c r="E97" s="183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179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5">
      <c r="A98" s="158"/>
      <c r="B98" s="159"/>
      <c r="C98" s="195" t="s">
        <v>796</v>
      </c>
      <c r="D98" s="182"/>
      <c r="E98" s="183">
        <v>-0.36192999999999997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179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5">
      <c r="A99" s="158"/>
      <c r="B99" s="159"/>
      <c r="C99" s="195" t="s">
        <v>797</v>
      </c>
      <c r="D99" s="182"/>
      <c r="E99" s="183">
        <v>-5.7292899999999998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179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5">
      <c r="A100" s="168">
        <v>15</v>
      </c>
      <c r="B100" s="169" t="s">
        <v>300</v>
      </c>
      <c r="C100" s="178" t="s">
        <v>301</v>
      </c>
      <c r="D100" s="170" t="s">
        <v>171</v>
      </c>
      <c r="E100" s="171">
        <v>40.520000000000003</v>
      </c>
      <c r="F100" s="172"/>
      <c r="G100" s="173">
        <f>ROUND(E100*F100,2)</f>
        <v>0</v>
      </c>
      <c r="H100" s="172"/>
      <c r="I100" s="173">
        <f>ROUND(E100*H100,2)</f>
        <v>0</v>
      </c>
      <c r="J100" s="172"/>
      <c r="K100" s="173">
        <f>ROUND(E100*J100,2)</f>
        <v>0</v>
      </c>
      <c r="L100" s="173">
        <v>21</v>
      </c>
      <c r="M100" s="173">
        <f>G100*(1+L100/100)</f>
        <v>0</v>
      </c>
      <c r="N100" s="173">
        <v>0</v>
      </c>
      <c r="O100" s="173">
        <f>ROUND(E100*N100,2)</f>
        <v>0</v>
      </c>
      <c r="P100" s="173">
        <v>0</v>
      </c>
      <c r="Q100" s="173">
        <f>ROUND(E100*P100,2)</f>
        <v>0</v>
      </c>
      <c r="R100" s="173" t="s">
        <v>302</v>
      </c>
      <c r="S100" s="173" t="s">
        <v>173</v>
      </c>
      <c r="T100" s="174" t="s">
        <v>173</v>
      </c>
      <c r="U100" s="160">
        <v>0.06</v>
      </c>
      <c r="V100" s="160">
        <f>ROUND(E100*U100,2)</f>
        <v>2.4300000000000002</v>
      </c>
      <c r="W100" s="160"/>
      <c r="X100" s="160" t="s">
        <v>174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175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5">
      <c r="A101" s="158"/>
      <c r="B101" s="159"/>
      <c r="C101" s="267" t="s">
        <v>303</v>
      </c>
      <c r="D101" s="268"/>
      <c r="E101" s="268"/>
      <c r="F101" s="268"/>
      <c r="G101" s="268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177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5">
      <c r="A102" s="158"/>
      <c r="B102" s="159"/>
      <c r="C102" s="195" t="s">
        <v>807</v>
      </c>
      <c r="D102" s="182"/>
      <c r="E102" s="183">
        <v>40.520000000000003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179</v>
      </c>
      <c r="AH102" s="151">
        <v>5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5">
      <c r="A103" s="168">
        <v>16</v>
      </c>
      <c r="B103" s="169" t="s">
        <v>307</v>
      </c>
      <c r="C103" s="178" t="s">
        <v>308</v>
      </c>
      <c r="D103" s="170" t="s">
        <v>171</v>
      </c>
      <c r="E103" s="171">
        <v>216.48</v>
      </c>
      <c r="F103" s="172"/>
      <c r="G103" s="173">
        <f>ROUND(E103*F103,2)</f>
        <v>0</v>
      </c>
      <c r="H103" s="172"/>
      <c r="I103" s="173">
        <f>ROUND(E103*H103,2)</f>
        <v>0</v>
      </c>
      <c r="J103" s="172"/>
      <c r="K103" s="173">
        <f>ROUND(E103*J103,2)</f>
        <v>0</v>
      </c>
      <c r="L103" s="173">
        <v>21</v>
      </c>
      <c r="M103" s="173">
        <f>G103*(1+L103/100)</f>
        <v>0</v>
      </c>
      <c r="N103" s="173">
        <v>0</v>
      </c>
      <c r="O103" s="173">
        <f>ROUND(E103*N103,2)</f>
        <v>0</v>
      </c>
      <c r="P103" s="173">
        <v>0</v>
      </c>
      <c r="Q103" s="173">
        <f>ROUND(E103*P103,2)</f>
        <v>0</v>
      </c>
      <c r="R103" s="173" t="s">
        <v>172</v>
      </c>
      <c r="S103" s="173" t="s">
        <v>173</v>
      </c>
      <c r="T103" s="174" t="s">
        <v>173</v>
      </c>
      <c r="U103" s="160">
        <v>0.02</v>
      </c>
      <c r="V103" s="160">
        <f>ROUND(E103*U103,2)</f>
        <v>4.33</v>
      </c>
      <c r="W103" s="160"/>
      <c r="X103" s="160" t="s">
        <v>174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175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5">
      <c r="A104" s="158"/>
      <c r="B104" s="159"/>
      <c r="C104" s="267" t="s">
        <v>309</v>
      </c>
      <c r="D104" s="268"/>
      <c r="E104" s="268"/>
      <c r="F104" s="268"/>
      <c r="G104" s="268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177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5">
      <c r="A105" s="158"/>
      <c r="B105" s="159"/>
      <c r="C105" s="195" t="s">
        <v>310</v>
      </c>
      <c r="D105" s="182"/>
      <c r="E105" s="183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179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5">
      <c r="A106" s="158"/>
      <c r="B106" s="159"/>
      <c r="C106" s="195" t="s">
        <v>808</v>
      </c>
      <c r="D106" s="182"/>
      <c r="E106" s="183">
        <v>21.611999999999998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179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5">
      <c r="A107" s="158"/>
      <c r="B107" s="159"/>
      <c r="C107" s="195" t="s">
        <v>809</v>
      </c>
      <c r="D107" s="182"/>
      <c r="E107" s="183">
        <v>194.86799999999999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179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5">
      <c r="A108" s="168">
        <v>17</v>
      </c>
      <c r="B108" s="169" t="s">
        <v>314</v>
      </c>
      <c r="C108" s="178" t="s">
        <v>315</v>
      </c>
      <c r="D108" s="170" t="s">
        <v>171</v>
      </c>
      <c r="E108" s="171">
        <v>40.520000000000003</v>
      </c>
      <c r="F108" s="172"/>
      <c r="G108" s="173">
        <f>ROUND(E108*F108,2)</f>
        <v>0</v>
      </c>
      <c r="H108" s="172"/>
      <c r="I108" s="173">
        <f>ROUND(E108*H108,2)</f>
        <v>0</v>
      </c>
      <c r="J108" s="172"/>
      <c r="K108" s="173">
        <f>ROUND(E108*J108,2)</f>
        <v>0</v>
      </c>
      <c r="L108" s="173">
        <v>21</v>
      </c>
      <c r="M108" s="173">
        <f>G108*(1+L108/100)</f>
        <v>0</v>
      </c>
      <c r="N108" s="173">
        <v>0</v>
      </c>
      <c r="O108" s="173">
        <f>ROUND(E108*N108,2)</f>
        <v>0</v>
      </c>
      <c r="P108" s="173">
        <v>0</v>
      </c>
      <c r="Q108" s="173">
        <f>ROUND(E108*P108,2)</f>
        <v>0</v>
      </c>
      <c r="R108" s="173" t="s">
        <v>172</v>
      </c>
      <c r="S108" s="173" t="s">
        <v>173</v>
      </c>
      <c r="T108" s="174" t="s">
        <v>173</v>
      </c>
      <c r="U108" s="160">
        <v>0.13</v>
      </c>
      <c r="V108" s="160">
        <f>ROUND(E108*U108,2)</f>
        <v>5.27</v>
      </c>
      <c r="W108" s="160"/>
      <c r="X108" s="160" t="s">
        <v>174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175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5">
      <c r="A109" s="158"/>
      <c r="B109" s="159"/>
      <c r="C109" s="267" t="s">
        <v>316</v>
      </c>
      <c r="D109" s="268"/>
      <c r="E109" s="268"/>
      <c r="F109" s="268"/>
      <c r="G109" s="268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177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75" t="str">
        <f>C109</f>
        <v>s případným nutným přemístěním hromad nebo dočasných skládek na místo potřeby ze vzdálenosti do 30 m, v rovině nebo ve svahu do 1 : 5,</v>
      </c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5">
      <c r="A110" s="158"/>
      <c r="B110" s="159"/>
      <c r="C110" s="196" t="s">
        <v>211</v>
      </c>
      <c r="D110" s="184"/>
      <c r="E110" s="185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179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5">
      <c r="A111" s="158"/>
      <c r="B111" s="159"/>
      <c r="C111" s="197" t="s">
        <v>810</v>
      </c>
      <c r="D111" s="184"/>
      <c r="E111" s="185">
        <v>24.312000000000001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179</v>
      </c>
      <c r="AH111" s="151">
        <v>2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5">
      <c r="A112" s="158"/>
      <c r="B112" s="159"/>
      <c r="C112" s="198" t="s">
        <v>213</v>
      </c>
      <c r="D112" s="186"/>
      <c r="E112" s="187">
        <v>24.312000000000001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179</v>
      </c>
      <c r="AH112" s="151">
        <v>3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5">
      <c r="A113" s="158"/>
      <c r="B113" s="159"/>
      <c r="C113" s="196" t="s">
        <v>214</v>
      </c>
      <c r="D113" s="184"/>
      <c r="E113" s="185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179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5">
      <c r="A114" s="158"/>
      <c r="B114" s="159"/>
      <c r="C114" s="195" t="s">
        <v>811</v>
      </c>
      <c r="D114" s="182"/>
      <c r="E114" s="183">
        <v>40.520000000000003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179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5">
      <c r="A115" s="168">
        <v>18</v>
      </c>
      <c r="B115" s="169" t="s">
        <v>317</v>
      </c>
      <c r="C115" s="178" t="s">
        <v>675</v>
      </c>
      <c r="D115" s="170" t="s">
        <v>209</v>
      </c>
      <c r="E115" s="171">
        <v>206.81793999999999</v>
      </c>
      <c r="F115" s="172"/>
      <c r="G115" s="173">
        <f>ROUND(E115*F115,2)</f>
        <v>0</v>
      </c>
      <c r="H115" s="172"/>
      <c r="I115" s="173">
        <f>ROUND(E115*H115,2)</f>
        <v>0</v>
      </c>
      <c r="J115" s="172"/>
      <c r="K115" s="173">
        <f>ROUND(E115*J115,2)</f>
        <v>0</v>
      </c>
      <c r="L115" s="173">
        <v>21</v>
      </c>
      <c r="M115" s="173">
        <f>G115*(1+L115/100)</f>
        <v>0</v>
      </c>
      <c r="N115" s="173">
        <v>0</v>
      </c>
      <c r="O115" s="173">
        <f>ROUND(E115*N115,2)</f>
        <v>0</v>
      </c>
      <c r="P115" s="173">
        <v>0</v>
      </c>
      <c r="Q115" s="173">
        <f>ROUND(E115*P115,2)</f>
        <v>0</v>
      </c>
      <c r="R115" s="173" t="s">
        <v>172</v>
      </c>
      <c r="S115" s="173" t="s">
        <v>173</v>
      </c>
      <c r="T115" s="174" t="s">
        <v>173</v>
      </c>
      <c r="U115" s="160">
        <v>0</v>
      </c>
      <c r="V115" s="160">
        <f>ROUND(E115*U115,2)</f>
        <v>0</v>
      </c>
      <c r="W115" s="160"/>
      <c r="X115" s="160" t="s">
        <v>174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175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5">
      <c r="A116" s="158"/>
      <c r="B116" s="159"/>
      <c r="C116" s="195" t="s">
        <v>794</v>
      </c>
      <c r="D116" s="182"/>
      <c r="E116" s="183">
        <v>206.81793999999999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179</v>
      </c>
      <c r="AH116" s="151">
        <v>5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5">
      <c r="A117" s="168">
        <v>19</v>
      </c>
      <c r="B117" s="169" t="s">
        <v>319</v>
      </c>
      <c r="C117" s="178" t="s">
        <v>320</v>
      </c>
      <c r="D117" s="170" t="s">
        <v>321</v>
      </c>
      <c r="E117" s="171">
        <v>1.67753</v>
      </c>
      <c r="F117" s="172"/>
      <c r="G117" s="173">
        <f>ROUND(E117*F117,2)</f>
        <v>0</v>
      </c>
      <c r="H117" s="172"/>
      <c r="I117" s="173">
        <f>ROUND(E117*H117,2)</f>
        <v>0</v>
      </c>
      <c r="J117" s="172"/>
      <c r="K117" s="173">
        <f>ROUND(E117*J117,2)</f>
        <v>0</v>
      </c>
      <c r="L117" s="173">
        <v>21</v>
      </c>
      <c r="M117" s="173">
        <f>G117*(1+L117/100)</f>
        <v>0</v>
      </c>
      <c r="N117" s="173">
        <v>1E-3</v>
      </c>
      <c r="O117" s="173">
        <f>ROUND(E117*N117,2)</f>
        <v>0</v>
      </c>
      <c r="P117" s="173">
        <v>0</v>
      </c>
      <c r="Q117" s="173">
        <f>ROUND(E117*P117,2)</f>
        <v>0</v>
      </c>
      <c r="R117" s="173" t="s">
        <v>322</v>
      </c>
      <c r="S117" s="173" t="s">
        <v>173</v>
      </c>
      <c r="T117" s="174" t="s">
        <v>173</v>
      </c>
      <c r="U117" s="160">
        <v>0</v>
      </c>
      <c r="V117" s="160">
        <f>ROUND(E117*U117,2)</f>
        <v>0</v>
      </c>
      <c r="W117" s="160"/>
      <c r="X117" s="160" t="s">
        <v>323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324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5">
      <c r="A118" s="158"/>
      <c r="B118" s="159"/>
      <c r="C118" s="195" t="s">
        <v>812</v>
      </c>
      <c r="D118" s="182"/>
      <c r="E118" s="183">
        <v>1.67753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179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5">
      <c r="A119" s="168">
        <v>20</v>
      </c>
      <c r="B119" s="169" t="s">
        <v>329</v>
      </c>
      <c r="C119" s="178" t="s">
        <v>330</v>
      </c>
      <c r="D119" s="170" t="s">
        <v>331</v>
      </c>
      <c r="E119" s="171">
        <v>192.25848999999999</v>
      </c>
      <c r="F119" s="172"/>
      <c r="G119" s="173">
        <f>ROUND(E119*F119,2)</f>
        <v>0</v>
      </c>
      <c r="H119" s="172"/>
      <c r="I119" s="173">
        <f>ROUND(E119*H119,2)</f>
        <v>0</v>
      </c>
      <c r="J119" s="172"/>
      <c r="K119" s="173">
        <f>ROUND(E119*J119,2)</f>
        <v>0</v>
      </c>
      <c r="L119" s="173">
        <v>21</v>
      </c>
      <c r="M119" s="173">
        <f>G119*(1+L119/100)</f>
        <v>0</v>
      </c>
      <c r="N119" s="173">
        <v>1</v>
      </c>
      <c r="O119" s="173">
        <f>ROUND(E119*N119,2)</f>
        <v>192.26</v>
      </c>
      <c r="P119" s="173">
        <v>0</v>
      </c>
      <c r="Q119" s="173">
        <f>ROUND(E119*P119,2)</f>
        <v>0</v>
      </c>
      <c r="R119" s="173" t="s">
        <v>322</v>
      </c>
      <c r="S119" s="173" t="s">
        <v>173</v>
      </c>
      <c r="T119" s="174" t="s">
        <v>173</v>
      </c>
      <c r="U119" s="160">
        <v>0</v>
      </c>
      <c r="V119" s="160">
        <f>ROUND(E119*U119,2)</f>
        <v>0</v>
      </c>
      <c r="W119" s="160"/>
      <c r="X119" s="160" t="s">
        <v>323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324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5">
      <c r="A120" s="158"/>
      <c r="B120" s="159"/>
      <c r="C120" s="195" t="s">
        <v>813</v>
      </c>
      <c r="D120" s="182"/>
      <c r="E120" s="183">
        <v>192.25848999999999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179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5">
      <c r="A121" s="168">
        <v>21</v>
      </c>
      <c r="B121" s="169" t="s">
        <v>333</v>
      </c>
      <c r="C121" s="178" t="s">
        <v>334</v>
      </c>
      <c r="D121" s="170" t="s">
        <v>335</v>
      </c>
      <c r="E121" s="171">
        <v>119.91627</v>
      </c>
      <c r="F121" s="172"/>
      <c r="G121" s="173">
        <f>ROUND(E121*F121,2)</f>
        <v>0</v>
      </c>
      <c r="H121" s="172"/>
      <c r="I121" s="173">
        <f>ROUND(E121*H121,2)</f>
        <v>0</v>
      </c>
      <c r="J121" s="172"/>
      <c r="K121" s="173">
        <f>ROUND(E121*J121,2)</f>
        <v>0</v>
      </c>
      <c r="L121" s="173">
        <v>21</v>
      </c>
      <c r="M121" s="173">
        <f>G121*(1+L121/100)</f>
        <v>0</v>
      </c>
      <c r="N121" s="173">
        <v>1</v>
      </c>
      <c r="O121" s="173">
        <f>ROUND(E121*N121,2)</f>
        <v>119.92</v>
      </c>
      <c r="P121" s="173">
        <v>0</v>
      </c>
      <c r="Q121" s="173">
        <f>ROUND(E121*P121,2)</f>
        <v>0</v>
      </c>
      <c r="R121" s="173" t="s">
        <v>322</v>
      </c>
      <c r="S121" s="173" t="s">
        <v>173</v>
      </c>
      <c r="T121" s="174" t="s">
        <v>173</v>
      </c>
      <c r="U121" s="160">
        <v>0</v>
      </c>
      <c r="V121" s="160">
        <f>ROUND(E121*U121,2)</f>
        <v>0</v>
      </c>
      <c r="W121" s="160"/>
      <c r="X121" s="160" t="s">
        <v>323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336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21" outlineLevel="1" x14ac:dyDescent="0.25">
      <c r="A122" s="158"/>
      <c r="B122" s="159"/>
      <c r="C122" s="264" t="s">
        <v>337</v>
      </c>
      <c r="D122" s="265"/>
      <c r="E122" s="265"/>
      <c r="F122" s="265"/>
      <c r="G122" s="265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147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75" t="str">
        <f>C122</f>
        <v>materiál do aktivní zóny komunikací nenamrzavý tj.štěrkopísek, drcené kamenivo, kamenivo, předepsaný modul přetvárnosti na pláni komunikace Edef2=45MPa</v>
      </c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5">
      <c r="A123" s="158"/>
      <c r="B123" s="159"/>
      <c r="C123" s="196" t="s">
        <v>211</v>
      </c>
      <c r="D123" s="184"/>
      <c r="E123" s="185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179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5">
      <c r="A124" s="158"/>
      <c r="B124" s="159"/>
      <c r="C124" s="197" t="s">
        <v>800</v>
      </c>
      <c r="D124" s="184"/>
      <c r="E124" s="185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179</v>
      </c>
      <c r="AH124" s="151">
        <v>2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5">
      <c r="A125" s="158"/>
      <c r="B125" s="159"/>
      <c r="C125" s="197" t="s">
        <v>801</v>
      </c>
      <c r="D125" s="184"/>
      <c r="E125" s="185">
        <v>64.632000000000005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179</v>
      </c>
      <c r="AH125" s="151">
        <v>2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5">
      <c r="A126" s="158"/>
      <c r="B126" s="159"/>
      <c r="C126" s="198" t="s">
        <v>213</v>
      </c>
      <c r="D126" s="186"/>
      <c r="E126" s="187">
        <v>64.632000000000005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179</v>
      </c>
      <c r="AH126" s="151">
        <v>3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5">
      <c r="A127" s="158"/>
      <c r="B127" s="159"/>
      <c r="C127" s="196" t="s">
        <v>214</v>
      </c>
      <c r="D127" s="184"/>
      <c r="E127" s="185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179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5">
      <c r="A128" s="158"/>
      <c r="B128" s="159"/>
      <c r="C128" s="195" t="s">
        <v>814</v>
      </c>
      <c r="D128" s="182"/>
      <c r="E128" s="183">
        <v>119.91627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179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x14ac:dyDescent="0.25">
      <c r="A129" s="162" t="s">
        <v>137</v>
      </c>
      <c r="B129" s="163" t="s">
        <v>89</v>
      </c>
      <c r="C129" s="177" t="s">
        <v>90</v>
      </c>
      <c r="D129" s="164"/>
      <c r="E129" s="165"/>
      <c r="F129" s="166"/>
      <c r="G129" s="166">
        <f>SUMIF(AG130:AG133,"&lt;&gt;NOR",G130:G133)</f>
        <v>0</v>
      </c>
      <c r="H129" s="166"/>
      <c r="I129" s="166">
        <f>SUM(I130:I133)</f>
        <v>0</v>
      </c>
      <c r="J129" s="166"/>
      <c r="K129" s="166">
        <f>SUM(K130:K133)</f>
        <v>0</v>
      </c>
      <c r="L129" s="166"/>
      <c r="M129" s="166">
        <f>SUM(M130:M133)</f>
        <v>0</v>
      </c>
      <c r="N129" s="166"/>
      <c r="O129" s="166">
        <f>SUM(O130:O133)</f>
        <v>61.4</v>
      </c>
      <c r="P129" s="166"/>
      <c r="Q129" s="166">
        <f>SUM(Q130:Q133)</f>
        <v>0</v>
      </c>
      <c r="R129" s="166"/>
      <c r="S129" s="166"/>
      <c r="T129" s="167"/>
      <c r="U129" s="161"/>
      <c r="V129" s="161">
        <f>SUM(V130:V133)</f>
        <v>42.86</v>
      </c>
      <c r="W129" s="161"/>
      <c r="X129" s="161"/>
      <c r="AG129" t="s">
        <v>138</v>
      </c>
    </row>
    <row r="130" spans="1:60" outlineLevel="1" x14ac:dyDescent="0.25">
      <c r="A130" s="168">
        <v>22</v>
      </c>
      <c r="B130" s="169" t="s">
        <v>368</v>
      </c>
      <c r="C130" s="178" t="s">
        <v>369</v>
      </c>
      <c r="D130" s="170" t="s">
        <v>209</v>
      </c>
      <c r="E130" s="171">
        <v>32.472000000000001</v>
      </c>
      <c r="F130" s="172"/>
      <c r="G130" s="173">
        <f>ROUND(E130*F130,2)</f>
        <v>0</v>
      </c>
      <c r="H130" s="172"/>
      <c r="I130" s="173">
        <f>ROUND(E130*H130,2)</f>
        <v>0</v>
      </c>
      <c r="J130" s="172"/>
      <c r="K130" s="173">
        <f>ROUND(E130*J130,2)</f>
        <v>0</v>
      </c>
      <c r="L130" s="173">
        <v>21</v>
      </c>
      <c r="M130" s="173">
        <f>G130*(1+L130/100)</f>
        <v>0</v>
      </c>
      <c r="N130" s="173">
        <v>1.8907700000000001</v>
      </c>
      <c r="O130" s="173">
        <f>ROUND(E130*N130,2)</f>
        <v>61.4</v>
      </c>
      <c r="P130" s="173">
        <v>0</v>
      </c>
      <c r="Q130" s="173">
        <f>ROUND(E130*P130,2)</f>
        <v>0</v>
      </c>
      <c r="R130" s="173" t="s">
        <v>346</v>
      </c>
      <c r="S130" s="173" t="s">
        <v>173</v>
      </c>
      <c r="T130" s="174" t="s">
        <v>173</v>
      </c>
      <c r="U130" s="160">
        <v>1.32</v>
      </c>
      <c r="V130" s="160">
        <f>ROUND(E130*U130,2)</f>
        <v>42.86</v>
      </c>
      <c r="W130" s="160"/>
      <c r="X130" s="160" t="s">
        <v>174</v>
      </c>
      <c r="Y130" s="151"/>
      <c r="Z130" s="151"/>
      <c r="AA130" s="151"/>
      <c r="AB130" s="151"/>
      <c r="AC130" s="151"/>
      <c r="AD130" s="151"/>
      <c r="AE130" s="151"/>
      <c r="AF130" s="151"/>
      <c r="AG130" s="151" t="s">
        <v>175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5">
      <c r="A131" s="158"/>
      <c r="B131" s="159"/>
      <c r="C131" s="267" t="s">
        <v>370</v>
      </c>
      <c r="D131" s="268"/>
      <c r="E131" s="268"/>
      <c r="F131" s="268"/>
      <c r="G131" s="268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177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5">
      <c r="A132" s="158"/>
      <c r="B132" s="159"/>
      <c r="C132" s="195" t="s">
        <v>815</v>
      </c>
      <c r="D132" s="182"/>
      <c r="E132" s="183">
        <v>3.2418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179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5">
      <c r="A133" s="158"/>
      <c r="B133" s="159"/>
      <c r="C133" s="195" t="s">
        <v>816</v>
      </c>
      <c r="D133" s="182"/>
      <c r="E133" s="183">
        <v>29.2302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179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x14ac:dyDescent="0.25">
      <c r="A134" s="162" t="s">
        <v>137</v>
      </c>
      <c r="B134" s="163" t="s">
        <v>93</v>
      </c>
      <c r="C134" s="177" t="s">
        <v>94</v>
      </c>
      <c r="D134" s="164"/>
      <c r="E134" s="165"/>
      <c r="F134" s="166"/>
      <c r="G134" s="166">
        <f>SUMIF(AG135:AG179,"&lt;&gt;NOR",G135:G179)</f>
        <v>0</v>
      </c>
      <c r="H134" s="166"/>
      <c r="I134" s="166">
        <f>SUM(I135:I179)</f>
        <v>0</v>
      </c>
      <c r="J134" s="166"/>
      <c r="K134" s="166">
        <f>SUM(K135:K179)</f>
        <v>0</v>
      </c>
      <c r="L134" s="166"/>
      <c r="M134" s="166">
        <f>SUM(M135:M179)</f>
        <v>0</v>
      </c>
      <c r="N134" s="166"/>
      <c r="O134" s="166">
        <f>SUM(O135:O179)</f>
        <v>4.8699999999999992</v>
      </c>
      <c r="P134" s="166"/>
      <c r="Q134" s="166">
        <f>SUM(Q135:Q179)</f>
        <v>0</v>
      </c>
      <c r="R134" s="166"/>
      <c r="S134" s="166"/>
      <c r="T134" s="167"/>
      <c r="U134" s="161"/>
      <c r="V134" s="161">
        <f>SUM(V135:V179)</f>
        <v>143.82</v>
      </c>
      <c r="W134" s="161"/>
      <c r="X134" s="161"/>
      <c r="AG134" t="s">
        <v>138</v>
      </c>
    </row>
    <row r="135" spans="1:60" outlineLevel="1" x14ac:dyDescent="0.25">
      <c r="A135" s="168">
        <v>23</v>
      </c>
      <c r="B135" s="169" t="s">
        <v>817</v>
      </c>
      <c r="C135" s="178" t="s">
        <v>818</v>
      </c>
      <c r="D135" s="170" t="s">
        <v>197</v>
      </c>
      <c r="E135" s="171">
        <v>162.38999999999999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21</v>
      </c>
      <c r="M135" s="173">
        <f>G135*(1+L135/100)</f>
        <v>0</v>
      </c>
      <c r="N135" s="173">
        <v>1.0000000000000001E-5</v>
      </c>
      <c r="O135" s="173">
        <f>ROUND(E135*N135,2)</f>
        <v>0</v>
      </c>
      <c r="P135" s="173">
        <v>0</v>
      </c>
      <c r="Q135" s="173">
        <f>ROUND(E135*P135,2)</f>
        <v>0</v>
      </c>
      <c r="R135" s="173" t="s">
        <v>346</v>
      </c>
      <c r="S135" s="173" t="s">
        <v>173</v>
      </c>
      <c r="T135" s="174" t="s">
        <v>173</v>
      </c>
      <c r="U135" s="160">
        <v>0.08</v>
      </c>
      <c r="V135" s="160">
        <f>ROUND(E135*U135,2)</f>
        <v>12.99</v>
      </c>
      <c r="W135" s="160"/>
      <c r="X135" s="160" t="s">
        <v>174</v>
      </c>
      <c r="Y135" s="151"/>
      <c r="Z135" s="151"/>
      <c r="AA135" s="151"/>
      <c r="AB135" s="151"/>
      <c r="AC135" s="151"/>
      <c r="AD135" s="151"/>
      <c r="AE135" s="151"/>
      <c r="AF135" s="151"/>
      <c r="AG135" s="151" t="s">
        <v>175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5">
      <c r="A136" s="158"/>
      <c r="B136" s="159"/>
      <c r="C136" s="267" t="s">
        <v>819</v>
      </c>
      <c r="D136" s="268"/>
      <c r="E136" s="268"/>
      <c r="F136" s="268"/>
      <c r="G136" s="268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177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5">
      <c r="A137" s="158"/>
      <c r="B137" s="159"/>
      <c r="C137" s="195" t="s">
        <v>820</v>
      </c>
      <c r="D137" s="182"/>
      <c r="E137" s="183">
        <v>162.38999999999999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179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5">
      <c r="A138" s="168">
        <v>24</v>
      </c>
      <c r="B138" s="169" t="s">
        <v>821</v>
      </c>
      <c r="C138" s="178" t="s">
        <v>822</v>
      </c>
      <c r="D138" s="170" t="s">
        <v>197</v>
      </c>
      <c r="E138" s="171">
        <v>18.010000000000002</v>
      </c>
      <c r="F138" s="172"/>
      <c r="G138" s="173">
        <f>ROUND(E138*F138,2)</f>
        <v>0</v>
      </c>
      <c r="H138" s="172"/>
      <c r="I138" s="173">
        <f>ROUND(E138*H138,2)</f>
        <v>0</v>
      </c>
      <c r="J138" s="172"/>
      <c r="K138" s="173">
        <f>ROUND(E138*J138,2)</f>
        <v>0</v>
      </c>
      <c r="L138" s="173">
        <v>21</v>
      </c>
      <c r="M138" s="173">
        <f>G138*(1+L138/100)</f>
        <v>0</v>
      </c>
      <c r="N138" s="173">
        <v>0</v>
      </c>
      <c r="O138" s="173">
        <f>ROUND(E138*N138,2)</f>
        <v>0</v>
      </c>
      <c r="P138" s="173">
        <v>0</v>
      </c>
      <c r="Q138" s="173">
        <f>ROUND(E138*P138,2)</f>
        <v>0</v>
      </c>
      <c r="R138" s="173" t="s">
        <v>346</v>
      </c>
      <c r="S138" s="173" t="s">
        <v>173</v>
      </c>
      <c r="T138" s="174" t="s">
        <v>173</v>
      </c>
      <c r="U138" s="160">
        <v>7.0000000000000007E-2</v>
      </c>
      <c r="V138" s="160">
        <f>ROUND(E138*U138,2)</f>
        <v>1.26</v>
      </c>
      <c r="W138" s="160"/>
      <c r="X138" s="160" t="s">
        <v>174</v>
      </c>
      <c r="Y138" s="151"/>
      <c r="Z138" s="151"/>
      <c r="AA138" s="151"/>
      <c r="AB138" s="151"/>
      <c r="AC138" s="151"/>
      <c r="AD138" s="151"/>
      <c r="AE138" s="151"/>
      <c r="AF138" s="151"/>
      <c r="AG138" s="151" t="s">
        <v>175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5">
      <c r="A139" s="158"/>
      <c r="B139" s="159"/>
      <c r="C139" s="267" t="s">
        <v>819</v>
      </c>
      <c r="D139" s="268"/>
      <c r="E139" s="268"/>
      <c r="F139" s="268"/>
      <c r="G139" s="268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177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5">
      <c r="A140" s="158"/>
      <c r="B140" s="159"/>
      <c r="C140" s="195" t="s">
        <v>823</v>
      </c>
      <c r="D140" s="182"/>
      <c r="E140" s="183">
        <v>18.010000000000002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179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ht="20.399999999999999" outlineLevel="1" x14ac:dyDescent="0.25">
      <c r="A141" s="168">
        <v>25</v>
      </c>
      <c r="B141" s="169" t="s">
        <v>824</v>
      </c>
      <c r="C141" s="178" t="s">
        <v>825</v>
      </c>
      <c r="D141" s="170" t="s">
        <v>359</v>
      </c>
      <c r="E141" s="171">
        <v>66</v>
      </c>
      <c r="F141" s="172"/>
      <c r="G141" s="173">
        <f>ROUND(E141*F141,2)</f>
        <v>0</v>
      </c>
      <c r="H141" s="172"/>
      <c r="I141" s="173">
        <f>ROUND(E141*H141,2)</f>
        <v>0</v>
      </c>
      <c r="J141" s="172"/>
      <c r="K141" s="173">
        <f>ROUND(E141*J141,2)</f>
        <v>0</v>
      </c>
      <c r="L141" s="173">
        <v>21</v>
      </c>
      <c r="M141" s="173">
        <f>G141*(1+L141/100)</f>
        <v>0</v>
      </c>
      <c r="N141" s="173">
        <v>2.0000000000000002E-5</v>
      </c>
      <c r="O141" s="173">
        <f>ROUND(E141*N141,2)</f>
        <v>0</v>
      </c>
      <c r="P141" s="173">
        <v>0</v>
      </c>
      <c r="Q141" s="173">
        <f>ROUND(E141*P141,2)</f>
        <v>0</v>
      </c>
      <c r="R141" s="173" t="s">
        <v>346</v>
      </c>
      <c r="S141" s="173" t="s">
        <v>173</v>
      </c>
      <c r="T141" s="174" t="s">
        <v>173</v>
      </c>
      <c r="U141" s="160">
        <v>0.21</v>
      </c>
      <c r="V141" s="160">
        <f>ROUND(E141*U141,2)</f>
        <v>13.86</v>
      </c>
      <c r="W141" s="160"/>
      <c r="X141" s="160" t="s">
        <v>174</v>
      </c>
      <c r="Y141" s="151"/>
      <c r="Z141" s="151"/>
      <c r="AA141" s="151"/>
      <c r="AB141" s="151"/>
      <c r="AC141" s="151"/>
      <c r="AD141" s="151"/>
      <c r="AE141" s="151"/>
      <c r="AF141" s="151"/>
      <c r="AG141" s="151" t="s">
        <v>175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5">
      <c r="A142" s="158"/>
      <c r="B142" s="159"/>
      <c r="C142" s="267" t="s">
        <v>370</v>
      </c>
      <c r="D142" s="268"/>
      <c r="E142" s="268"/>
      <c r="F142" s="268"/>
      <c r="G142" s="268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177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5">
      <c r="A143" s="158"/>
      <c r="B143" s="159"/>
      <c r="C143" s="195" t="s">
        <v>826</v>
      </c>
      <c r="D143" s="182"/>
      <c r="E143" s="183">
        <v>66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179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ht="20.399999999999999" outlineLevel="1" x14ac:dyDescent="0.25">
      <c r="A144" s="168">
        <v>26</v>
      </c>
      <c r="B144" s="169" t="s">
        <v>827</v>
      </c>
      <c r="C144" s="178" t="s">
        <v>828</v>
      </c>
      <c r="D144" s="170" t="s">
        <v>359</v>
      </c>
      <c r="E144" s="171">
        <v>4</v>
      </c>
      <c r="F144" s="172"/>
      <c r="G144" s="173">
        <f>ROUND(E144*F144,2)</f>
        <v>0</v>
      </c>
      <c r="H144" s="172"/>
      <c r="I144" s="173">
        <f>ROUND(E144*H144,2)</f>
        <v>0</v>
      </c>
      <c r="J144" s="172"/>
      <c r="K144" s="173">
        <f>ROUND(E144*J144,2)</f>
        <v>0</v>
      </c>
      <c r="L144" s="173">
        <v>21</v>
      </c>
      <c r="M144" s="173">
        <f>G144*(1+L144/100)</f>
        <v>0</v>
      </c>
      <c r="N144" s="173">
        <v>1.0000000000000001E-5</v>
      </c>
      <c r="O144" s="173">
        <f>ROUND(E144*N144,2)</f>
        <v>0</v>
      </c>
      <c r="P144" s="173">
        <v>0</v>
      </c>
      <c r="Q144" s="173">
        <f>ROUND(E144*P144,2)</f>
        <v>0</v>
      </c>
      <c r="R144" s="173" t="s">
        <v>346</v>
      </c>
      <c r="S144" s="173" t="s">
        <v>173</v>
      </c>
      <c r="T144" s="174" t="s">
        <v>173</v>
      </c>
      <c r="U144" s="160">
        <v>0.18</v>
      </c>
      <c r="V144" s="160">
        <f>ROUND(E144*U144,2)</f>
        <v>0.72</v>
      </c>
      <c r="W144" s="160"/>
      <c r="X144" s="160" t="s">
        <v>174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175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5">
      <c r="A145" s="158"/>
      <c r="B145" s="159"/>
      <c r="C145" s="267" t="s">
        <v>370</v>
      </c>
      <c r="D145" s="268"/>
      <c r="E145" s="268"/>
      <c r="F145" s="268"/>
      <c r="G145" s="268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177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5">
      <c r="A146" s="158"/>
      <c r="B146" s="159"/>
      <c r="C146" s="195" t="s">
        <v>829</v>
      </c>
      <c r="D146" s="182"/>
      <c r="E146" s="183">
        <v>4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179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ht="20.399999999999999" outlineLevel="1" x14ac:dyDescent="0.25">
      <c r="A147" s="168">
        <v>27</v>
      </c>
      <c r="B147" s="169" t="s">
        <v>830</v>
      </c>
      <c r="C147" s="178" t="s">
        <v>831</v>
      </c>
      <c r="D147" s="170" t="s">
        <v>197</v>
      </c>
      <c r="E147" s="171">
        <v>180.4</v>
      </c>
      <c r="F147" s="172"/>
      <c r="G147" s="173">
        <f>ROUND(E147*F147,2)</f>
        <v>0</v>
      </c>
      <c r="H147" s="172"/>
      <c r="I147" s="173">
        <f>ROUND(E147*H147,2)</f>
        <v>0</v>
      </c>
      <c r="J147" s="172"/>
      <c r="K147" s="173">
        <f>ROUND(E147*J147,2)</f>
        <v>0</v>
      </c>
      <c r="L147" s="173">
        <v>21</v>
      </c>
      <c r="M147" s="173">
        <f>G147*(1+L147/100)</f>
        <v>0</v>
      </c>
      <c r="N147" s="173">
        <v>0</v>
      </c>
      <c r="O147" s="173">
        <f>ROUND(E147*N147,2)</f>
        <v>0</v>
      </c>
      <c r="P147" s="173">
        <v>0</v>
      </c>
      <c r="Q147" s="173">
        <f>ROUND(E147*P147,2)</f>
        <v>0</v>
      </c>
      <c r="R147" s="173" t="s">
        <v>346</v>
      </c>
      <c r="S147" s="173" t="s">
        <v>173</v>
      </c>
      <c r="T147" s="174" t="s">
        <v>173</v>
      </c>
      <c r="U147" s="160">
        <v>0.06</v>
      </c>
      <c r="V147" s="160">
        <f>ROUND(E147*U147,2)</f>
        <v>10.82</v>
      </c>
      <c r="W147" s="160"/>
      <c r="X147" s="160" t="s">
        <v>174</v>
      </c>
      <c r="Y147" s="151"/>
      <c r="Z147" s="151"/>
      <c r="AA147" s="151"/>
      <c r="AB147" s="151"/>
      <c r="AC147" s="151"/>
      <c r="AD147" s="151"/>
      <c r="AE147" s="151"/>
      <c r="AF147" s="151"/>
      <c r="AG147" s="151" t="s">
        <v>273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5">
      <c r="A148" s="158"/>
      <c r="B148" s="159"/>
      <c r="C148" s="267" t="s">
        <v>832</v>
      </c>
      <c r="D148" s="268"/>
      <c r="E148" s="268"/>
      <c r="F148" s="268"/>
      <c r="G148" s="268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177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5">
      <c r="A149" s="158"/>
      <c r="B149" s="159"/>
      <c r="C149" s="255" t="s">
        <v>833</v>
      </c>
      <c r="D149" s="256"/>
      <c r="E149" s="256"/>
      <c r="F149" s="256"/>
      <c r="G149" s="256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147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5">
      <c r="A150" s="158"/>
      <c r="B150" s="159"/>
      <c r="C150" s="195" t="s">
        <v>834</v>
      </c>
      <c r="D150" s="182"/>
      <c r="E150" s="183">
        <v>162.38999999999999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179</v>
      </c>
      <c r="AH150" s="151">
        <v>5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5">
      <c r="A151" s="158"/>
      <c r="B151" s="159"/>
      <c r="C151" s="195" t="s">
        <v>835</v>
      </c>
      <c r="D151" s="182"/>
      <c r="E151" s="183">
        <v>18.010000000000002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179</v>
      </c>
      <c r="AH151" s="151">
        <v>5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ht="20.399999999999999" outlineLevel="1" x14ac:dyDescent="0.25">
      <c r="A152" s="168">
        <v>28</v>
      </c>
      <c r="B152" s="169" t="s">
        <v>836</v>
      </c>
      <c r="C152" s="178" t="s">
        <v>837</v>
      </c>
      <c r="D152" s="170" t="s">
        <v>838</v>
      </c>
      <c r="E152" s="171">
        <v>35</v>
      </c>
      <c r="F152" s="172"/>
      <c r="G152" s="173">
        <f>ROUND(E152*F152,2)</f>
        <v>0</v>
      </c>
      <c r="H152" s="172"/>
      <c r="I152" s="173">
        <f>ROUND(E152*H152,2)</f>
        <v>0</v>
      </c>
      <c r="J152" s="172"/>
      <c r="K152" s="173">
        <f>ROUND(E152*J152,2)</f>
        <v>0</v>
      </c>
      <c r="L152" s="173">
        <v>21</v>
      </c>
      <c r="M152" s="173">
        <f>G152*(1+L152/100)</f>
        <v>0</v>
      </c>
      <c r="N152" s="173">
        <v>2.0000000000000002E-5</v>
      </c>
      <c r="O152" s="173">
        <f>ROUND(E152*N152,2)</f>
        <v>0</v>
      </c>
      <c r="P152" s="173">
        <v>0</v>
      </c>
      <c r="Q152" s="173">
        <f>ROUND(E152*P152,2)</f>
        <v>0</v>
      </c>
      <c r="R152" s="173" t="s">
        <v>346</v>
      </c>
      <c r="S152" s="173" t="s">
        <v>173</v>
      </c>
      <c r="T152" s="174" t="s">
        <v>173</v>
      </c>
      <c r="U152" s="160">
        <v>0.31</v>
      </c>
      <c r="V152" s="160">
        <f>ROUND(E152*U152,2)</f>
        <v>10.85</v>
      </c>
      <c r="W152" s="160"/>
      <c r="X152" s="160" t="s">
        <v>174</v>
      </c>
      <c r="Y152" s="151"/>
      <c r="Z152" s="151"/>
      <c r="AA152" s="151"/>
      <c r="AB152" s="151"/>
      <c r="AC152" s="151"/>
      <c r="AD152" s="151"/>
      <c r="AE152" s="151"/>
      <c r="AF152" s="151"/>
      <c r="AG152" s="151" t="s">
        <v>175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5">
      <c r="A153" s="158"/>
      <c r="B153" s="159"/>
      <c r="C153" s="267" t="s">
        <v>832</v>
      </c>
      <c r="D153" s="268"/>
      <c r="E153" s="268"/>
      <c r="F153" s="268"/>
      <c r="G153" s="268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177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5">
      <c r="A154" s="158"/>
      <c r="B154" s="159"/>
      <c r="C154" s="195" t="s">
        <v>839</v>
      </c>
      <c r="D154" s="182"/>
      <c r="E154" s="183">
        <v>35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179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5">
      <c r="A155" s="168">
        <v>29</v>
      </c>
      <c r="B155" s="169" t="s">
        <v>840</v>
      </c>
      <c r="C155" s="178" t="s">
        <v>841</v>
      </c>
      <c r="D155" s="170" t="s">
        <v>197</v>
      </c>
      <c r="E155" s="171">
        <v>180.4</v>
      </c>
      <c r="F155" s="172"/>
      <c r="G155" s="173">
        <f>ROUND(E155*F155,2)</f>
        <v>0</v>
      </c>
      <c r="H155" s="172"/>
      <c r="I155" s="173">
        <f>ROUND(E155*H155,2)</f>
        <v>0</v>
      </c>
      <c r="J155" s="172"/>
      <c r="K155" s="173">
        <f>ROUND(E155*J155,2)</f>
        <v>0</v>
      </c>
      <c r="L155" s="173">
        <v>21</v>
      </c>
      <c r="M155" s="173">
        <f>G155*(1+L155/100)</f>
        <v>0</v>
      </c>
      <c r="N155" s="173">
        <v>0</v>
      </c>
      <c r="O155" s="173">
        <f>ROUND(E155*N155,2)</f>
        <v>0</v>
      </c>
      <c r="P155" s="173">
        <v>0</v>
      </c>
      <c r="Q155" s="173">
        <f>ROUND(E155*P155,2)</f>
        <v>0</v>
      </c>
      <c r="R155" s="173" t="s">
        <v>346</v>
      </c>
      <c r="S155" s="173" t="s">
        <v>173</v>
      </c>
      <c r="T155" s="174" t="s">
        <v>173</v>
      </c>
      <c r="U155" s="160">
        <v>0.06</v>
      </c>
      <c r="V155" s="160">
        <f>ROUND(E155*U155,2)</f>
        <v>10.82</v>
      </c>
      <c r="W155" s="160"/>
      <c r="X155" s="160" t="s">
        <v>174</v>
      </c>
      <c r="Y155" s="151"/>
      <c r="Z155" s="151"/>
      <c r="AA155" s="151"/>
      <c r="AB155" s="151"/>
      <c r="AC155" s="151"/>
      <c r="AD155" s="151"/>
      <c r="AE155" s="151"/>
      <c r="AF155" s="151"/>
      <c r="AG155" s="151" t="s">
        <v>175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5">
      <c r="A156" s="158"/>
      <c r="B156" s="159"/>
      <c r="C156" s="195" t="s">
        <v>842</v>
      </c>
      <c r="D156" s="182"/>
      <c r="E156" s="183">
        <v>180.4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1"/>
      <c r="Z156" s="151"/>
      <c r="AA156" s="151"/>
      <c r="AB156" s="151"/>
      <c r="AC156" s="151"/>
      <c r="AD156" s="151"/>
      <c r="AE156" s="151"/>
      <c r="AF156" s="151"/>
      <c r="AG156" s="151" t="s">
        <v>179</v>
      </c>
      <c r="AH156" s="151">
        <v>5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5">
      <c r="A157" s="168">
        <v>30</v>
      </c>
      <c r="B157" s="169" t="s">
        <v>843</v>
      </c>
      <c r="C157" s="178" t="s">
        <v>844</v>
      </c>
      <c r="D157" s="170" t="s">
        <v>197</v>
      </c>
      <c r="E157" s="171">
        <v>180.4</v>
      </c>
      <c r="F157" s="172"/>
      <c r="G157" s="173">
        <f>ROUND(E157*F157,2)</f>
        <v>0</v>
      </c>
      <c r="H157" s="172"/>
      <c r="I157" s="173">
        <f>ROUND(E157*H157,2)</f>
        <v>0</v>
      </c>
      <c r="J157" s="172"/>
      <c r="K157" s="173">
        <f>ROUND(E157*J157,2)</f>
        <v>0</v>
      </c>
      <c r="L157" s="173">
        <v>21</v>
      </c>
      <c r="M157" s="173">
        <f>G157*(1+L157/100)</f>
        <v>0</v>
      </c>
      <c r="N157" s="173">
        <v>0</v>
      </c>
      <c r="O157" s="173">
        <f>ROUND(E157*N157,2)</f>
        <v>0</v>
      </c>
      <c r="P157" s="173">
        <v>0</v>
      </c>
      <c r="Q157" s="173">
        <f>ROUND(E157*P157,2)</f>
        <v>0</v>
      </c>
      <c r="R157" s="173" t="s">
        <v>346</v>
      </c>
      <c r="S157" s="173" t="s">
        <v>173</v>
      </c>
      <c r="T157" s="174" t="s">
        <v>173</v>
      </c>
      <c r="U157" s="160">
        <v>4.5999999999999999E-2</v>
      </c>
      <c r="V157" s="160">
        <f>ROUND(E157*U157,2)</f>
        <v>8.3000000000000007</v>
      </c>
      <c r="W157" s="160"/>
      <c r="X157" s="160" t="s">
        <v>174</v>
      </c>
      <c r="Y157" s="151"/>
      <c r="Z157" s="151"/>
      <c r="AA157" s="151"/>
      <c r="AB157" s="151"/>
      <c r="AC157" s="151"/>
      <c r="AD157" s="151"/>
      <c r="AE157" s="151"/>
      <c r="AF157" s="151"/>
      <c r="AG157" s="151" t="s">
        <v>175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5">
      <c r="A158" s="158"/>
      <c r="B158" s="159"/>
      <c r="C158" s="195" t="s">
        <v>842</v>
      </c>
      <c r="D158" s="182"/>
      <c r="E158" s="183">
        <v>180.4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179</v>
      </c>
      <c r="AH158" s="151">
        <v>5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5">
      <c r="A159" s="188">
        <v>31</v>
      </c>
      <c r="B159" s="189" t="s">
        <v>845</v>
      </c>
      <c r="C159" s="199" t="s">
        <v>846</v>
      </c>
      <c r="D159" s="190" t="s">
        <v>359</v>
      </c>
      <c r="E159" s="191">
        <v>35</v>
      </c>
      <c r="F159" s="192"/>
      <c r="G159" s="193">
        <f>ROUND(E159*F159,2)</f>
        <v>0</v>
      </c>
      <c r="H159" s="192"/>
      <c r="I159" s="193">
        <f>ROUND(E159*H159,2)</f>
        <v>0</v>
      </c>
      <c r="J159" s="192"/>
      <c r="K159" s="193">
        <f>ROUND(E159*J159,2)</f>
        <v>0</v>
      </c>
      <c r="L159" s="193">
        <v>21</v>
      </c>
      <c r="M159" s="193">
        <f>G159*(1+L159/100)</f>
        <v>0</v>
      </c>
      <c r="N159" s="193">
        <v>0</v>
      </c>
      <c r="O159" s="193">
        <f>ROUND(E159*N159,2)</f>
        <v>0</v>
      </c>
      <c r="P159" s="193">
        <v>0</v>
      </c>
      <c r="Q159" s="193">
        <f>ROUND(E159*P159,2)</f>
        <v>0</v>
      </c>
      <c r="R159" s="193"/>
      <c r="S159" s="193" t="s">
        <v>142</v>
      </c>
      <c r="T159" s="194" t="s">
        <v>173</v>
      </c>
      <c r="U159" s="160">
        <v>0.62</v>
      </c>
      <c r="V159" s="160">
        <f>ROUND(E159*U159,2)</f>
        <v>21.7</v>
      </c>
      <c r="W159" s="160"/>
      <c r="X159" s="160" t="s">
        <v>174</v>
      </c>
      <c r="Y159" s="151"/>
      <c r="Z159" s="151"/>
      <c r="AA159" s="151"/>
      <c r="AB159" s="151"/>
      <c r="AC159" s="151"/>
      <c r="AD159" s="151"/>
      <c r="AE159" s="151"/>
      <c r="AF159" s="151"/>
      <c r="AG159" s="151" t="s">
        <v>175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5">
      <c r="A160" s="188">
        <v>32</v>
      </c>
      <c r="B160" s="189" t="s">
        <v>847</v>
      </c>
      <c r="C160" s="199" t="s">
        <v>848</v>
      </c>
      <c r="D160" s="190" t="s">
        <v>359</v>
      </c>
      <c r="E160" s="191">
        <v>2</v>
      </c>
      <c r="F160" s="192"/>
      <c r="G160" s="193">
        <f>ROUND(E160*F160,2)</f>
        <v>0</v>
      </c>
      <c r="H160" s="192"/>
      <c r="I160" s="193">
        <f>ROUND(E160*H160,2)</f>
        <v>0</v>
      </c>
      <c r="J160" s="192"/>
      <c r="K160" s="193">
        <f>ROUND(E160*J160,2)</f>
        <v>0</v>
      </c>
      <c r="L160" s="193">
        <v>21</v>
      </c>
      <c r="M160" s="193">
        <f>G160*(1+L160/100)</f>
        <v>0</v>
      </c>
      <c r="N160" s="193">
        <v>0</v>
      </c>
      <c r="O160" s="193">
        <f>ROUND(E160*N160,2)</f>
        <v>0</v>
      </c>
      <c r="P160" s="193">
        <v>0</v>
      </c>
      <c r="Q160" s="193">
        <f>ROUND(E160*P160,2)</f>
        <v>0</v>
      </c>
      <c r="R160" s="193"/>
      <c r="S160" s="193" t="s">
        <v>142</v>
      </c>
      <c r="T160" s="194" t="s">
        <v>173</v>
      </c>
      <c r="U160" s="160">
        <v>1.5</v>
      </c>
      <c r="V160" s="160">
        <f>ROUND(E160*U160,2)</f>
        <v>3</v>
      </c>
      <c r="W160" s="160"/>
      <c r="X160" s="160" t="s">
        <v>174</v>
      </c>
      <c r="Y160" s="151"/>
      <c r="Z160" s="151"/>
      <c r="AA160" s="151"/>
      <c r="AB160" s="151"/>
      <c r="AC160" s="151"/>
      <c r="AD160" s="151"/>
      <c r="AE160" s="151"/>
      <c r="AF160" s="151"/>
      <c r="AG160" s="151" t="s">
        <v>175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5">
      <c r="A161" s="188">
        <v>33</v>
      </c>
      <c r="B161" s="189" t="s">
        <v>849</v>
      </c>
      <c r="C161" s="199" t="s">
        <v>850</v>
      </c>
      <c r="D161" s="190" t="s">
        <v>359</v>
      </c>
      <c r="E161" s="191">
        <v>33</v>
      </c>
      <c r="F161" s="192"/>
      <c r="G161" s="193">
        <f>ROUND(E161*F161,2)</f>
        <v>0</v>
      </c>
      <c r="H161" s="192"/>
      <c r="I161" s="193">
        <f>ROUND(E161*H161,2)</f>
        <v>0</v>
      </c>
      <c r="J161" s="192"/>
      <c r="K161" s="193">
        <f>ROUND(E161*J161,2)</f>
        <v>0</v>
      </c>
      <c r="L161" s="193">
        <v>21</v>
      </c>
      <c r="M161" s="193">
        <f>G161*(1+L161/100)</f>
        <v>0</v>
      </c>
      <c r="N161" s="193">
        <v>0</v>
      </c>
      <c r="O161" s="193">
        <f>ROUND(E161*N161,2)</f>
        <v>0</v>
      </c>
      <c r="P161" s="193">
        <v>0</v>
      </c>
      <c r="Q161" s="193">
        <f>ROUND(E161*P161,2)</f>
        <v>0</v>
      </c>
      <c r="R161" s="193"/>
      <c r="S161" s="193" t="s">
        <v>142</v>
      </c>
      <c r="T161" s="194" t="s">
        <v>173</v>
      </c>
      <c r="U161" s="160">
        <v>1.5</v>
      </c>
      <c r="V161" s="160">
        <f>ROUND(E161*U161,2)</f>
        <v>49.5</v>
      </c>
      <c r="W161" s="160"/>
      <c r="X161" s="160" t="s">
        <v>174</v>
      </c>
      <c r="Y161" s="151"/>
      <c r="Z161" s="151"/>
      <c r="AA161" s="151"/>
      <c r="AB161" s="151"/>
      <c r="AC161" s="151"/>
      <c r="AD161" s="151"/>
      <c r="AE161" s="151"/>
      <c r="AF161" s="151"/>
      <c r="AG161" s="151" t="s">
        <v>175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ht="20.399999999999999" outlineLevel="1" x14ac:dyDescent="0.25">
      <c r="A162" s="168">
        <v>34</v>
      </c>
      <c r="B162" s="169" t="s">
        <v>851</v>
      </c>
      <c r="C162" s="178" t="s">
        <v>852</v>
      </c>
      <c r="D162" s="170" t="s">
        <v>471</v>
      </c>
      <c r="E162" s="171">
        <v>18.5503</v>
      </c>
      <c r="F162" s="172"/>
      <c r="G162" s="173">
        <f>ROUND(E162*F162,2)</f>
        <v>0</v>
      </c>
      <c r="H162" s="172"/>
      <c r="I162" s="173">
        <f>ROUND(E162*H162,2)</f>
        <v>0</v>
      </c>
      <c r="J162" s="172"/>
      <c r="K162" s="173">
        <f>ROUND(E162*J162,2)</f>
        <v>0</v>
      </c>
      <c r="L162" s="173">
        <v>21</v>
      </c>
      <c r="M162" s="173">
        <f>G162*(1+L162/100)</f>
        <v>0</v>
      </c>
      <c r="N162" s="173">
        <v>1.6049999999999998E-2</v>
      </c>
      <c r="O162" s="173">
        <f>ROUND(E162*N162,2)</f>
        <v>0.3</v>
      </c>
      <c r="P162" s="173">
        <v>0</v>
      </c>
      <c r="Q162" s="173">
        <f>ROUND(E162*P162,2)</f>
        <v>0</v>
      </c>
      <c r="R162" s="173" t="s">
        <v>322</v>
      </c>
      <c r="S162" s="173" t="s">
        <v>173</v>
      </c>
      <c r="T162" s="174" t="s">
        <v>173</v>
      </c>
      <c r="U162" s="160">
        <v>0</v>
      </c>
      <c r="V162" s="160">
        <f>ROUND(E162*U162,2)</f>
        <v>0</v>
      </c>
      <c r="W162" s="160"/>
      <c r="X162" s="160" t="s">
        <v>323</v>
      </c>
      <c r="Y162" s="151"/>
      <c r="Z162" s="151"/>
      <c r="AA162" s="151"/>
      <c r="AB162" s="151"/>
      <c r="AC162" s="151"/>
      <c r="AD162" s="151"/>
      <c r="AE162" s="151"/>
      <c r="AF162" s="151"/>
      <c r="AG162" s="151" t="s">
        <v>324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5">
      <c r="A163" s="158"/>
      <c r="B163" s="159"/>
      <c r="C163" s="195" t="s">
        <v>853</v>
      </c>
      <c r="D163" s="182"/>
      <c r="E163" s="183">
        <v>18.5503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179</v>
      </c>
      <c r="AH163" s="151">
        <v>5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ht="20.399999999999999" outlineLevel="1" x14ac:dyDescent="0.25">
      <c r="A164" s="168">
        <v>35</v>
      </c>
      <c r="B164" s="169" t="s">
        <v>854</v>
      </c>
      <c r="C164" s="178" t="s">
        <v>855</v>
      </c>
      <c r="D164" s="170" t="s">
        <v>471</v>
      </c>
      <c r="E164" s="171">
        <v>167.26169999999999</v>
      </c>
      <c r="F164" s="172"/>
      <c r="G164" s="173">
        <f>ROUND(E164*F164,2)</f>
        <v>0</v>
      </c>
      <c r="H164" s="172"/>
      <c r="I164" s="173">
        <f>ROUND(E164*H164,2)</f>
        <v>0</v>
      </c>
      <c r="J164" s="172"/>
      <c r="K164" s="173">
        <f>ROUND(E164*J164,2)</f>
        <v>0</v>
      </c>
      <c r="L164" s="173">
        <v>21</v>
      </c>
      <c r="M164" s="173">
        <f>G164*(1+L164/100)</f>
        <v>0</v>
      </c>
      <c r="N164" s="173">
        <v>2.52E-2</v>
      </c>
      <c r="O164" s="173">
        <f>ROUND(E164*N164,2)</f>
        <v>4.21</v>
      </c>
      <c r="P164" s="173">
        <v>0</v>
      </c>
      <c r="Q164" s="173">
        <f>ROUND(E164*P164,2)</f>
        <v>0</v>
      </c>
      <c r="R164" s="173" t="s">
        <v>322</v>
      </c>
      <c r="S164" s="173" t="s">
        <v>173</v>
      </c>
      <c r="T164" s="174" t="s">
        <v>173</v>
      </c>
      <c r="U164" s="160">
        <v>0</v>
      </c>
      <c r="V164" s="160">
        <f>ROUND(E164*U164,2)</f>
        <v>0</v>
      </c>
      <c r="W164" s="160"/>
      <c r="X164" s="160" t="s">
        <v>323</v>
      </c>
      <c r="Y164" s="151"/>
      <c r="Z164" s="151"/>
      <c r="AA164" s="151"/>
      <c r="AB164" s="151"/>
      <c r="AC164" s="151"/>
      <c r="AD164" s="151"/>
      <c r="AE164" s="151"/>
      <c r="AF164" s="151"/>
      <c r="AG164" s="151" t="s">
        <v>324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5">
      <c r="A165" s="158"/>
      <c r="B165" s="159"/>
      <c r="C165" s="195" t="s">
        <v>856</v>
      </c>
      <c r="D165" s="182"/>
      <c r="E165" s="183">
        <v>167.26169999999999</v>
      </c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179</v>
      </c>
      <c r="AH165" s="151">
        <v>5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5">
      <c r="A166" s="168">
        <v>36</v>
      </c>
      <c r="B166" s="169" t="s">
        <v>857</v>
      </c>
      <c r="C166" s="178" t="s">
        <v>858</v>
      </c>
      <c r="D166" s="170" t="s">
        <v>359</v>
      </c>
      <c r="E166" s="171">
        <v>2.0299999999999998</v>
      </c>
      <c r="F166" s="172"/>
      <c r="G166" s="173">
        <f>ROUND(E166*F166,2)</f>
        <v>0</v>
      </c>
      <c r="H166" s="172"/>
      <c r="I166" s="173">
        <f>ROUND(E166*H166,2)</f>
        <v>0</v>
      </c>
      <c r="J166" s="172"/>
      <c r="K166" s="173">
        <f>ROUND(E166*J166,2)</f>
        <v>0</v>
      </c>
      <c r="L166" s="173">
        <v>21</v>
      </c>
      <c r="M166" s="173">
        <f>G166*(1+L166/100)</f>
        <v>0</v>
      </c>
      <c r="N166" s="173">
        <v>6.4000000000000005E-4</v>
      </c>
      <c r="O166" s="173">
        <f>ROUND(E166*N166,2)</f>
        <v>0</v>
      </c>
      <c r="P166" s="173">
        <v>0</v>
      </c>
      <c r="Q166" s="173">
        <f>ROUND(E166*P166,2)</f>
        <v>0</v>
      </c>
      <c r="R166" s="173" t="s">
        <v>322</v>
      </c>
      <c r="S166" s="173" t="s">
        <v>173</v>
      </c>
      <c r="T166" s="174" t="s">
        <v>173</v>
      </c>
      <c r="U166" s="160">
        <v>0</v>
      </c>
      <c r="V166" s="160">
        <f>ROUND(E166*U166,2)</f>
        <v>0</v>
      </c>
      <c r="W166" s="160"/>
      <c r="X166" s="160" t="s">
        <v>323</v>
      </c>
      <c r="Y166" s="151"/>
      <c r="Z166" s="151"/>
      <c r="AA166" s="151"/>
      <c r="AB166" s="151"/>
      <c r="AC166" s="151"/>
      <c r="AD166" s="151"/>
      <c r="AE166" s="151"/>
      <c r="AF166" s="151"/>
      <c r="AG166" s="151" t="s">
        <v>324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5">
      <c r="A167" s="158"/>
      <c r="B167" s="159"/>
      <c r="C167" s="195" t="s">
        <v>859</v>
      </c>
      <c r="D167" s="182"/>
      <c r="E167" s="183">
        <v>2.0299999999999998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179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5">
      <c r="A168" s="168">
        <v>37</v>
      </c>
      <c r="B168" s="169" t="s">
        <v>860</v>
      </c>
      <c r="C168" s="178" t="s">
        <v>861</v>
      </c>
      <c r="D168" s="170" t="s">
        <v>359</v>
      </c>
      <c r="E168" s="171">
        <v>2.0299999999999998</v>
      </c>
      <c r="F168" s="172"/>
      <c r="G168" s="173">
        <f>ROUND(E168*F168,2)</f>
        <v>0</v>
      </c>
      <c r="H168" s="172"/>
      <c r="I168" s="173">
        <f>ROUND(E168*H168,2)</f>
        <v>0</v>
      </c>
      <c r="J168" s="172"/>
      <c r="K168" s="173">
        <f>ROUND(E168*J168,2)</f>
        <v>0</v>
      </c>
      <c r="L168" s="173">
        <v>21</v>
      </c>
      <c r="M168" s="173">
        <f>G168*(1+L168/100)</f>
        <v>0</v>
      </c>
      <c r="N168" s="173">
        <v>6.6E-4</v>
      </c>
      <c r="O168" s="173">
        <f>ROUND(E168*N168,2)</f>
        <v>0</v>
      </c>
      <c r="P168" s="173">
        <v>0</v>
      </c>
      <c r="Q168" s="173">
        <f>ROUND(E168*P168,2)</f>
        <v>0</v>
      </c>
      <c r="R168" s="173" t="s">
        <v>322</v>
      </c>
      <c r="S168" s="173" t="s">
        <v>173</v>
      </c>
      <c r="T168" s="174" t="s">
        <v>173</v>
      </c>
      <c r="U168" s="160">
        <v>0</v>
      </c>
      <c r="V168" s="160">
        <f>ROUND(E168*U168,2)</f>
        <v>0</v>
      </c>
      <c r="W168" s="160"/>
      <c r="X168" s="160" t="s">
        <v>323</v>
      </c>
      <c r="Y168" s="151"/>
      <c r="Z168" s="151"/>
      <c r="AA168" s="151"/>
      <c r="AB168" s="151"/>
      <c r="AC168" s="151"/>
      <c r="AD168" s="151"/>
      <c r="AE168" s="151"/>
      <c r="AF168" s="151"/>
      <c r="AG168" s="151" t="s">
        <v>324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5">
      <c r="A169" s="158"/>
      <c r="B169" s="159"/>
      <c r="C169" s="195" t="s">
        <v>859</v>
      </c>
      <c r="D169" s="182"/>
      <c r="E169" s="183">
        <v>2.0299999999999998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179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5">
      <c r="A170" s="168">
        <v>38</v>
      </c>
      <c r="B170" s="169" t="s">
        <v>862</v>
      </c>
      <c r="C170" s="178" t="s">
        <v>863</v>
      </c>
      <c r="D170" s="170" t="s">
        <v>359</v>
      </c>
      <c r="E170" s="171">
        <v>33.494999999999997</v>
      </c>
      <c r="F170" s="172"/>
      <c r="G170" s="173">
        <f>ROUND(E170*F170,2)</f>
        <v>0</v>
      </c>
      <c r="H170" s="172"/>
      <c r="I170" s="173">
        <f>ROUND(E170*H170,2)</f>
        <v>0</v>
      </c>
      <c r="J170" s="172"/>
      <c r="K170" s="173">
        <f>ROUND(E170*J170,2)</f>
        <v>0</v>
      </c>
      <c r="L170" s="173">
        <v>21</v>
      </c>
      <c r="M170" s="173">
        <f>G170*(1+L170/100)</f>
        <v>0</v>
      </c>
      <c r="N170" s="173">
        <v>1.07E-3</v>
      </c>
      <c r="O170" s="173">
        <f>ROUND(E170*N170,2)</f>
        <v>0.04</v>
      </c>
      <c r="P170" s="173">
        <v>0</v>
      </c>
      <c r="Q170" s="173">
        <f>ROUND(E170*P170,2)</f>
        <v>0</v>
      </c>
      <c r="R170" s="173" t="s">
        <v>322</v>
      </c>
      <c r="S170" s="173" t="s">
        <v>173</v>
      </c>
      <c r="T170" s="174" t="s">
        <v>173</v>
      </c>
      <c r="U170" s="160">
        <v>0</v>
      </c>
      <c r="V170" s="160">
        <f>ROUND(E170*U170,2)</f>
        <v>0</v>
      </c>
      <c r="W170" s="160"/>
      <c r="X170" s="160" t="s">
        <v>323</v>
      </c>
      <c r="Y170" s="151"/>
      <c r="Z170" s="151"/>
      <c r="AA170" s="151"/>
      <c r="AB170" s="151"/>
      <c r="AC170" s="151"/>
      <c r="AD170" s="151"/>
      <c r="AE170" s="151"/>
      <c r="AF170" s="151"/>
      <c r="AG170" s="151" t="s">
        <v>324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5">
      <c r="A171" s="158"/>
      <c r="B171" s="159"/>
      <c r="C171" s="195" t="s">
        <v>864</v>
      </c>
      <c r="D171" s="182"/>
      <c r="E171" s="183">
        <v>33.494999999999997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179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5">
      <c r="A172" s="168">
        <v>39</v>
      </c>
      <c r="B172" s="169" t="s">
        <v>865</v>
      </c>
      <c r="C172" s="178" t="s">
        <v>866</v>
      </c>
      <c r="D172" s="170" t="s">
        <v>359</v>
      </c>
      <c r="E172" s="171">
        <v>33.494999999999997</v>
      </c>
      <c r="F172" s="172"/>
      <c r="G172" s="173">
        <f>ROUND(E172*F172,2)</f>
        <v>0</v>
      </c>
      <c r="H172" s="172"/>
      <c r="I172" s="173">
        <f>ROUND(E172*H172,2)</f>
        <v>0</v>
      </c>
      <c r="J172" s="172"/>
      <c r="K172" s="173">
        <f>ROUND(E172*J172,2)</f>
        <v>0</v>
      </c>
      <c r="L172" s="173">
        <v>21</v>
      </c>
      <c r="M172" s="173">
        <f>G172*(1+L172/100)</f>
        <v>0</v>
      </c>
      <c r="N172" s="173">
        <v>1.2700000000000001E-3</v>
      </c>
      <c r="O172" s="173">
        <f>ROUND(E172*N172,2)</f>
        <v>0.04</v>
      </c>
      <c r="P172" s="173">
        <v>0</v>
      </c>
      <c r="Q172" s="173">
        <f>ROUND(E172*P172,2)</f>
        <v>0</v>
      </c>
      <c r="R172" s="173" t="s">
        <v>322</v>
      </c>
      <c r="S172" s="173" t="s">
        <v>173</v>
      </c>
      <c r="T172" s="174" t="s">
        <v>173</v>
      </c>
      <c r="U172" s="160">
        <v>0</v>
      </c>
      <c r="V172" s="160">
        <f>ROUND(E172*U172,2)</f>
        <v>0</v>
      </c>
      <c r="W172" s="160"/>
      <c r="X172" s="160" t="s">
        <v>323</v>
      </c>
      <c r="Y172" s="151"/>
      <c r="Z172" s="151"/>
      <c r="AA172" s="151"/>
      <c r="AB172" s="151"/>
      <c r="AC172" s="151"/>
      <c r="AD172" s="151"/>
      <c r="AE172" s="151"/>
      <c r="AF172" s="151"/>
      <c r="AG172" s="151" t="s">
        <v>324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5">
      <c r="A173" s="158"/>
      <c r="B173" s="159"/>
      <c r="C173" s="195" t="s">
        <v>864</v>
      </c>
      <c r="D173" s="182"/>
      <c r="E173" s="183">
        <v>33.494999999999997</v>
      </c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51"/>
      <c r="Z173" s="151"/>
      <c r="AA173" s="151"/>
      <c r="AB173" s="151"/>
      <c r="AC173" s="151"/>
      <c r="AD173" s="151"/>
      <c r="AE173" s="151"/>
      <c r="AF173" s="151"/>
      <c r="AG173" s="151" t="s">
        <v>179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5">
      <c r="A174" s="168">
        <v>40</v>
      </c>
      <c r="B174" s="169" t="s">
        <v>867</v>
      </c>
      <c r="C174" s="178" t="s">
        <v>868</v>
      </c>
      <c r="D174" s="170" t="s">
        <v>359</v>
      </c>
      <c r="E174" s="171">
        <v>2.0299999999999998</v>
      </c>
      <c r="F174" s="172"/>
      <c r="G174" s="173">
        <f>ROUND(E174*F174,2)</f>
        <v>0</v>
      </c>
      <c r="H174" s="172"/>
      <c r="I174" s="173">
        <f>ROUND(E174*H174,2)</f>
        <v>0</v>
      </c>
      <c r="J174" s="172"/>
      <c r="K174" s="173">
        <f>ROUND(E174*J174,2)</f>
        <v>0</v>
      </c>
      <c r="L174" s="173">
        <v>21</v>
      </c>
      <c r="M174" s="173">
        <f>G174*(1+L174/100)</f>
        <v>0</v>
      </c>
      <c r="N174" s="173">
        <v>5.0000000000000001E-3</v>
      </c>
      <c r="O174" s="173">
        <f>ROUND(E174*N174,2)</f>
        <v>0.01</v>
      </c>
      <c r="P174" s="173">
        <v>0</v>
      </c>
      <c r="Q174" s="173">
        <f>ROUND(E174*P174,2)</f>
        <v>0</v>
      </c>
      <c r="R174" s="173"/>
      <c r="S174" s="173" t="s">
        <v>142</v>
      </c>
      <c r="T174" s="174" t="s">
        <v>143</v>
      </c>
      <c r="U174" s="160">
        <v>0</v>
      </c>
      <c r="V174" s="160">
        <f>ROUND(E174*U174,2)</f>
        <v>0</v>
      </c>
      <c r="W174" s="160"/>
      <c r="X174" s="160" t="s">
        <v>323</v>
      </c>
      <c r="Y174" s="151"/>
      <c r="Z174" s="151"/>
      <c r="AA174" s="151"/>
      <c r="AB174" s="151"/>
      <c r="AC174" s="151"/>
      <c r="AD174" s="151"/>
      <c r="AE174" s="151"/>
      <c r="AF174" s="151"/>
      <c r="AG174" s="151" t="s">
        <v>324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5">
      <c r="A175" s="158"/>
      <c r="B175" s="159"/>
      <c r="C175" s="264" t="s">
        <v>869</v>
      </c>
      <c r="D175" s="265"/>
      <c r="E175" s="265"/>
      <c r="F175" s="265"/>
      <c r="G175" s="265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147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5">
      <c r="A176" s="158"/>
      <c r="B176" s="159"/>
      <c r="C176" s="195" t="s">
        <v>870</v>
      </c>
      <c r="D176" s="182"/>
      <c r="E176" s="183">
        <v>2.0299999999999998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179</v>
      </c>
      <c r="AH176" s="151">
        <v>5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5">
      <c r="A177" s="168">
        <v>41</v>
      </c>
      <c r="B177" s="169" t="s">
        <v>871</v>
      </c>
      <c r="C177" s="178" t="s">
        <v>872</v>
      </c>
      <c r="D177" s="170" t="s">
        <v>359</v>
      </c>
      <c r="E177" s="171">
        <v>33.494999999999997</v>
      </c>
      <c r="F177" s="172"/>
      <c r="G177" s="173">
        <f>ROUND(E177*F177,2)</f>
        <v>0</v>
      </c>
      <c r="H177" s="172"/>
      <c r="I177" s="173">
        <f>ROUND(E177*H177,2)</f>
        <v>0</v>
      </c>
      <c r="J177" s="172"/>
      <c r="K177" s="173">
        <f>ROUND(E177*J177,2)</f>
        <v>0</v>
      </c>
      <c r="L177" s="173">
        <v>21</v>
      </c>
      <c r="M177" s="173">
        <f>G177*(1+L177/100)</f>
        <v>0</v>
      </c>
      <c r="N177" s="173">
        <v>8.0000000000000002E-3</v>
      </c>
      <c r="O177" s="173">
        <f>ROUND(E177*N177,2)</f>
        <v>0.27</v>
      </c>
      <c r="P177" s="173">
        <v>0</v>
      </c>
      <c r="Q177" s="173">
        <f>ROUND(E177*P177,2)</f>
        <v>0</v>
      </c>
      <c r="R177" s="173"/>
      <c r="S177" s="173" t="s">
        <v>142</v>
      </c>
      <c r="T177" s="174" t="s">
        <v>143</v>
      </c>
      <c r="U177" s="160">
        <v>0</v>
      </c>
      <c r="V177" s="160">
        <f>ROUND(E177*U177,2)</f>
        <v>0</v>
      </c>
      <c r="W177" s="160"/>
      <c r="X177" s="160" t="s">
        <v>323</v>
      </c>
      <c r="Y177" s="151"/>
      <c r="Z177" s="151"/>
      <c r="AA177" s="151"/>
      <c r="AB177" s="151"/>
      <c r="AC177" s="151"/>
      <c r="AD177" s="151"/>
      <c r="AE177" s="151"/>
      <c r="AF177" s="151"/>
      <c r="AG177" s="151" t="s">
        <v>324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5">
      <c r="A178" s="158"/>
      <c r="B178" s="159"/>
      <c r="C178" s="264" t="s">
        <v>869</v>
      </c>
      <c r="D178" s="265"/>
      <c r="E178" s="265"/>
      <c r="F178" s="265"/>
      <c r="G178" s="265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147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5">
      <c r="A179" s="158"/>
      <c r="B179" s="159"/>
      <c r="C179" s="195" t="s">
        <v>873</v>
      </c>
      <c r="D179" s="182"/>
      <c r="E179" s="183">
        <v>33.494999999999997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179</v>
      </c>
      <c r="AH179" s="151">
        <v>5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x14ac:dyDescent="0.25">
      <c r="A180" s="162" t="s">
        <v>137</v>
      </c>
      <c r="B180" s="163" t="s">
        <v>99</v>
      </c>
      <c r="C180" s="177" t="s">
        <v>100</v>
      </c>
      <c r="D180" s="164"/>
      <c r="E180" s="165"/>
      <c r="F180" s="166"/>
      <c r="G180" s="166">
        <f>SUMIF(AG181:AG195,"&lt;&gt;NOR",G181:G195)</f>
        <v>0</v>
      </c>
      <c r="H180" s="166"/>
      <c r="I180" s="166">
        <f>SUM(I181:I195)</f>
        <v>0</v>
      </c>
      <c r="J180" s="166"/>
      <c r="K180" s="166">
        <f>SUM(K181:K195)</f>
        <v>0</v>
      </c>
      <c r="L180" s="166"/>
      <c r="M180" s="166">
        <f>SUM(M181:M195)</f>
        <v>0</v>
      </c>
      <c r="N180" s="166"/>
      <c r="O180" s="166">
        <f>SUM(O181:O195)</f>
        <v>0</v>
      </c>
      <c r="P180" s="166"/>
      <c r="Q180" s="166">
        <f>SUM(Q181:Q195)</f>
        <v>6.84</v>
      </c>
      <c r="R180" s="166"/>
      <c r="S180" s="166"/>
      <c r="T180" s="167"/>
      <c r="U180" s="161"/>
      <c r="V180" s="161">
        <f>SUM(V181:V195)</f>
        <v>7.0000000000000007E-2</v>
      </c>
      <c r="W180" s="161"/>
      <c r="X180" s="161"/>
      <c r="AG180" t="s">
        <v>138</v>
      </c>
    </row>
    <row r="181" spans="1:60" outlineLevel="1" x14ac:dyDescent="0.25">
      <c r="A181" s="168">
        <v>42</v>
      </c>
      <c r="B181" s="169" t="s">
        <v>874</v>
      </c>
      <c r="C181" s="178" t="s">
        <v>875</v>
      </c>
      <c r="D181" s="170" t="s">
        <v>471</v>
      </c>
      <c r="E181" s="171">
        <v>180</v>
      </c>
      <c r="F181" s="172"/>
      <c r="G181" s="173">
        <f>ROUND(E181*F181,2)</f>
        <v>0</v>
      </c>
      <c r="H181" s="172"/>
      <c r="I181" s="173">
        <f>ROUND(E181*H181,2)</f>
        <v>0</v>
      </c>
      <c r="J181" s="172"/>
      <c r="K181" s="173">
        <f>ROUND(E181*J181,2)</f>
        <v>0</v>
      </c>
      <c r="L181" s="173">
        <v>21</v>
      </c>
      <c r="M181" s="173">
        <f>G181*(1+L181/100)</f>
        <v>0</v>
      </c>
      <c r="N181" s="173">
        <v>0</v>
      </c>
      <c r="O181" s="173">
        <f>ROUND(E181*N181,2)</f>
        <v>0</v>
      </c>
      <c r="P181" s="173">
        <v>3.7999999999999999E-2</v>
      </c>
      <c r="Q181" s="173">
        <f>ROUND(E181*P181,2)</f>
        <v>6.84</v>
      </c>
      <c r="R181" s="173"/>
      <c r="S181" s="173" t="s">
        <v>142</v>
      </c>
      <c r="T181" s="174" t="s">
        <v>143</v>
      </c>
      <c r="U181" s="160">
        <v>0</v>
      </c>
      <c r="V181" s="160">
        <f>ROUND(E181*U181,2)</f>
        <v>0</v>
      </c>
      <c r="W181" s="160"/>
      <c r="X181" s="160" t="s">
        <v>174</v>
      </c>
      <c r="Y181" s="151"/>
      <c r="Z181" s="151"/>
      <c r="AA181" s="151"/>
      <c r="AB181" s="151"/>
      <c r="AC181" s="151"/>
      <c r="AD181" s="151"/>
      <c r="AE181" s="151"/>
      <c r="AF181" s="151"/>
      <c r="AG181" s="151" t="s">
        <v>175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5">
      <c r="A182" s="158"/>
      <c r="B182" s="159"/>
      <c r="C182" s="195" t="s">
        <v>876</v>
      </c>
      <c r="D182" s="182"/>
      <c r="E182" s="183">
        <v>180</v>
      </c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179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ht="20.399999999999999" outlineLevel="1" x14ac:dyDescent="0.25">
      <c r="A183" s="168">
        <v>43</v>
      </c>
      <c r="B183" s="169" t="s">
        <v>494</v>
      </c>
      <c r="C183" s="178" t="s">
        <v>495</v>
      </c>
      <c r="D183" s="170" t="s">
        <v>331</v>
      </c>
      <c r="E183" s="171">
        <v>6.84</v>
      </c>
      <c r="F183" s="172"/>
      <c r="G183" s="173">
        <f>ROUND(E183*F183,2)</f>
        <v>0</v>
      </c>
      <c r="H183" s="172"/>
      <c r="I183" s="173">
        <f>ROUND(E183*H183,2)</f>
        <v>0</v>
      </c>
      <c r="J183" s="172"/>
      <c r="K183" s="173">
        <f>ROUND(E183*J183,2)</f>
        <v>0</v>
      </c>
      <c r="L183" s="173">
        <v>21</v>
      </c>
      <c r="M183" s="173">
        <f>G183*(1+L183/100)</f>
        <v>0</v>
      </c>
      <c r="N183" s="173">
        <v>0</v>
      </c>
      <c r="O183" s="173">
        <f>ROUND(E183*N183,2)</f>
        <v>0</v>
      </c>
      <c r="P183" s="173">
        <v>0</v>
      </c>
      <c r="Q183" s="173">
        <f>ROUND(E183*P183,2)</f>
        <v>0</v>
      </c>
      <c r="R183" s="173" t="s">
        <v>496</v>
      </c>
      <c r="S183" s="173" t="s">
        <v>173</v>
      </c>
      <c r="T183" s="174" t="s">
        <v>173</v>
      </c>
      <c r="U183" s="160">
        <v>0.01</v>
      </c>
      <c r="V183" s="160">
        <f>ROUND(E183*U183,2)</f>
        <v>7.0000000000000007E-2</v>
      </c>
      <c r="W183" s="160"/>
      <c r="X183" s="160" t="s">
        <v>497</v>
      </c>
      <c r="Y183" s="151"/>
      <c r="Z183" s="151"/>
      <c r="AA183" s="151"/>
      <c r="AB183" s="151"/>
      <c r="AC183" s="151"/>
      <c r="AD183" s="151"/>
      <c r="AE183" s="151"/>
      <c r="AF183" s="151"/>
      <c r="AG183" s="151" t="s">
        <v>498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1" x14ac:dyDescent="0.25">
      <c r="A184" s="158"/>
      <c r="B184" s="159"/>
      <c r="C184" s="195" t="s">
        <v>499</v>
      </c>
      <c r="D184" s="182"/>
      <c r="E184" s="183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179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5">
      <c r="A185" s="158"/>
      <c r="B185" s="159"/>
      <c r="C185" s="195" t="s">
        <v>877</v>
      </c>
      <c r="D185" s="182"/>
      <c r="E185" s="183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51"/>
      <c r="Z185" s="151"/>
      <c r="AA185" s="151"/>
      <c r="AB185" s="151"/>
      <c r="AC185" s="151"/>
      <c r="AD185" s="151"/>
      <c r="AE185" s="151"/>
      <c r="AF185" s="151"/>
      <c r="AG185" s="151" t="s">
        <v>179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5">
      <c r="A186" s="158"/>
      <c r="B186" s="159"/>
      <c r="C186" s="195" t="s">
        <v>878</v>
      </c>
      <c r="D186" s="182"/>
      <c r="E186" s="183">
        <v>6.84</v>
      </c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179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5">
      <c r="A187" s="168">
        <v>44</v>
      </c>
      <c r="B187" s="169" t="s">
        <v>502</v>
      </c>
      <c r="C187" s="178" t="s">
        <v>503</v>
      </c>
      <c r="D187" s="170" t="s">
        <v>331</v>
      </c>
      <c r="E187" s="171">
        <v>61.56</v>
      </c>
      <c r="F187" s="172"/>
      <c r="G187" s="173">
        <f>ROUND(E187*F187,2)</f>
        <v>0</v>
      </c>
      <c r="H187" s="172"/>
      <c r="I187" s="173">
        <f>ROUND(E187*H187,2)</f>
        <v>0</v>
      </c>
      <c r="J187" s="172"/>
      <c r="K187" s="173">
        <f>ROUND(E187*J187,2)</f>
        <v>0</v>
      </c>
      <c r="L187" s="173">
        <v>21</v>
      </c>
      <c r="M187" s="173">
        <f>G187*(1+L187/100)</f>
        <v>0</v>
      </c>
      <c r="N187" s="173">
        <v>0</v>
      </c>
      <c r="O187" s="173">
        <f>ROUND(E187*N187,2)</f>
        <v>0</v>
      </c>
      <c r="P187" s="173">
        <v>0</v>
      </c>
      <c r="Q187" s="173">
        <f>ROUND(E187*P187,2)</f>
        <v>0</v>
      </c>
      <c r="R187" s="173" t="s">
        <v>496</v>
      </c>
      <c r="S187" s="173" t="s">
        <v>173</v>
      </c>
      <c r="T187" s="174" t="s">
        <v>173</v>
      </c>
      <c r="U187" s="160">
        <v>0</v>
      </c>
      <c r="V187" s="160">
        <f>ROUND(E187*U187,2)</f>
        <v>0</v>
      </c>
      <c r="W187" s="160"/>
      <c r="X187" s="160" t="s">
        <v>497</v>
      </c>
      <c r="Y187" s="151"/>
      <c r="Z187" s="151"/>
      <c r="AA187" s="151"/>
      <c r="AB187" s="151"/>
      <c r="AC187" s="151"/>
      <c r="AD187" s="151"/>
      <c r="AE187" s="151"/>
      <c r="AF187" s="151"/>
      <c r="AG187" s="151" t="s">
        <v>498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5">
      <c r="A188" s="158"/>
      <c r="B188" s="159"/>
      <c r="C188" s="264" t="s">
        <v>504</v>
      </c>
      <c r="D188" s="265"/>
      <c r="E188" s="265"/>
      <c r="F188" s="265"/>
      <c r="G188" s="265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147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5">
      <c r="A189" s="158"/>
      <c r="B189" s="159"/>
      <c r="C189" s="195" t="s">
        <v>499</v>
      </c>
      <c r="D189" s="182"/>
      <c r="E189" s="183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51"/>
      <c r="Z189" s="151"/>
      <c r="AA189" s="151"/>
      <c r="AB189" s="151"/>
      <c r="AC189" s="151"/>
      <c r="AD189" s="151"/>
      <c r="AE189" s="151"/>
      <c r="AF189" s="151"/>
      <c r="AG189" s="151" t="s">
        <v>179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5">
      <c r="A190" s="158"/>
      <c r="B190" s="159"/>
      <c r="C190" s="195" t="s">
        <v>877</v>
      </c>
      <c r="D190" s="182"/>
      <c r="E190" s="183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51"/>
      <c r="Z190" s="151"/>
      <c r="AA190" s="151"/>
      <c r="AB190" s="151"/>
      <c r="AC190" s="151"/>
      <c r="AD190" s="151"/>
      <c r="AE190" s="151"/>
      <c r="AF190" s="151"/>
      <c r="AG190" s="151" t="s">
        <v>179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5">
      <c r="A191" s="158"/>
      <c r="B191" s="159"/>
      <c r="C191" s="195" t="s">
        <v>879</v>
      </c>
      <c r="D191" s="182"/>
      <c r="E191" s="183">
        <v>61.56</v>
      </c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51"/>
      <c r="Z191" s="151"/>
      <c r="AA191" s="151"/>
      <c r="AB191" s="151"/>
      <c r="AC191" s="151"/>
      <c r="AD191" s="151"/>
      <c r="AE191" s="151"/>
      <c r="AF191" s="151"/>
      <c r="AG191" s="151" t="s">
        <v>179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5">
      <c r="A192" s="168">
        <v>45</v>
      </c>
      <c r="B192" s="169" t="s">
        <v>506</v>
      </c>
      <c r="C192" s="178" t="s">
        <v>507</v>
      </c>
      <c r="D192" s="170" t="s">
        <v>331</v>
      </c>
      <c r="E192" s="171">
        <v>6.84</v>
      </c>
      <c r="F192" s="172"/>
      <c r="G192" s="173">
        <f>ROUND(E192*F192,2)</f>
        <v>0</v>
      </c>
      <c r="H192" s="172"/>
      <c r="I192" s="173">
        <f>ROUND(E192*H192,2)</f>
        <v>0</v>
      </c>
      <c r="J192" s="172"/>
      <c r="K192" s="173">
        <f>ROUND(E192*J192,2)</f>
        <v>0</v>
      </c>
      <c r="L192" s="173">
        <v>21</v>
      </c>
      <c r="M192" s="173">
        <f>G192*(1+L192/100)</f>
        <v>0</v>
      </c>
      <c r="N192" s="173">
        <v>0</v>
      </c>
      <c r="O192" s="173">
        <f>ROUND(E192*N192,2)</f>
        <v>0</v>
      </c>
      <c r="P192" s="173">
        <v>0</v>
      </c>
      <c r="Q192" s="173">
        <f>ROUND(E192*P192,2)</f>
        <v>0</v>
      </c>
      <c r="R192" s="173" t="s">
        <v>480</v>
      </c>
      <c r="S192" s="173" t="s">
        <v>173</v>
      </c>
      <c r="T192" s="174" t="s">
        <v>173</v>
      </c>
      <c r="U192" s="160">
        <v>0</v>
      </c>
      <c r="V192" s="160">
        <f>ROUND(E192*U192,2)</f>
        <v>0</v>
      </c>
      <c r="W192" s="160"/>
      <c r="X192" s="160" t="s">
        <v>497</v>
      </c>
      <c r="Y192" s="151"/>
      <c r="Z192" s="151"/>
      <c r="AA192" s="151"/>
      <c r="AB192" s="151"/>
      <c r="AC192" s="151"/>
      <c r="AD192" s="151"/>
      <c r="AE192" s="151"/>
      <c r="AF192" s="151"/>
      <c r="AG192" s="151" t="s">
        <v>498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5">
      <c r="A193" s="158"/>
      <c r="B193" s="159"/>
      <c r="C193" s="195" t="s">
        <v>499</v>
      </c>
      <c r="D193" s="182"/>
      <c r="E193" s="183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51"/>
      <c r="Z193" s="151"/>
      <c r="AA193" s="151"/>
      <c r="AB193" s="151"/>
      <c r="AC193" s="151"/>
      <c r="AD193" s="151"/>
      <c r="AE193" s="151"/>
      <c r="AF193" s="151"/>
      <c r="AG193" s="151" t="s">
        <v>179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5">
      <c r="A194" s="158"/>
      <c r="B194" s="159"/>
      <c r="C194" s="195" t="s">
        <v>877</v>
      </c>
      <c r="D194" s="182"/>
      <c r="E194" s="183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51"/>
      <c r="Z194" s="151"/>
      <c r="AA194" s="151"/>
      <c r="AB194" s="151"/>
      <c r="AC194" s="151"/>
      <c r="AD194" s="151"/>
      <c r="AE194" s="151"/>
      <c r="AF194" s="151"/>
      <c r="AG194" s="151" t="s">
        <v>179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5">
      <c r="A195" s="158"/>
      <c r="B195" s="159"/>
      <c r="C195" s="195" t="s">
        <v>878</v>
      </c>
      <c r="D195" s="182"/>
      <c r="E195" s="183">
        <v>6.84</v>
      </c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51"/>
      <c r="Z195" s="151"/>
      <c r="AA195" s="151"/>
      <c r="AB195" s="151"/>
      <c r="AC195" s="151"/>
      <c r="AD195" s="151"/>
      <c r="AE195" s="151"/>
      <c r="AF195" s="151"/>
      <c r="AG195" s="151" t="s">
        <v>179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x14ac:dyDescent="0.25">
      <c r="A196" s="162" t="s">
        <v>137</v>
      </c>
      <c r="B196" s="163" t="s">
        <v>101</v>
      </c>
      <c r="C196" s="177" t="s">
        <v>102</v>
      </c>
      <c r="D196" s="164"/>
      <c r="E196" s="165"/>
      <c r="F196" s="166"/>
      <c r="G196" s="166">
        <f>SUMIF(AG197:AG202,"&lt;&gt;NOR",G197:G202)</f>
        <v>0</v>
      </c>
      <c r="H196" s="166"/>
      <c r="I196" s="166">
        <f>SUM(I197:I202)</f>
        <v>0</v>
      </c>
      <c r="J196" s="166"/>
      <c r="K196" s="166">
        <f>SUM(K197:K202)</f>
        <v>0</v>
      </c>
      <c r="L196" s="166"/>
      <c r="M196" s="166">
        <f>SUM(M197:M202)</f>
        <v>0</v>
      </c>
      <c r="N196" s="166"/>
      <c r="O196" s="166">
        <f>SUM(O197:O202)</f>
        <v>0</v>
      </c>
      <c r="P196" s="166"/>
      <c r="Q196" s="166">
        <f>SUM(Q197:Q202)</f>
        <v>0</v>
      </c>
      <c r="R196" s="166"/>
      <c r="S196" s="166"/>
      <c r="T196" s="167"/>
      <c r="U196" s="161"/>
      <c r="V196" s="161">
        <f>SUM(V197:V202)</f>
        <v>80.739999999999995</v>
      </c>
      <c r="W196" s="161"/>
      <c r="X196" s="161"/>
      <c r="AG196" t="s">
        <v>138</v>
      </c>
    </row>
    <row r="197" spans="1:60" outlineLevel="1" x14ac:dyDescent="0.25">
      <c r="A197" s="168">
        <v>46</v>
      </c>
      <c r="B197" s="169" t="s">
        <v>508</v>
      </c>
      <c r="C197" s="178" t="s">
        <v>509</v>
      </c>
      <c r="D197" s="170" t="s">
        <v>331</v>
      </c>
      <c r="E197" s="171">
        <v>381.72748000000001</v>
      </c>
      <c r="F197" s="172"/>
      <c r="G197" s="173">
        <f>ROUND(E197*F197,2)</f>
        <v>0</v>
      </c>
      <c r="H197" s="172"/>
      <c r="I197" s="173">
        <f>ROUND(E197*H197,2)</f>
        <v>0</v>
      </c>
      <c r="J197" s="172"/>
      <c r="K197" s="173">
        <f>ROUND(E197*J197,2)</f>
        <v>0</v>
      </c>
      <c r="L197" s="173">
        <v>21</v>
      </c>
      <c r="M197" s="173">
        <f>G197*(1+L197/100)</f>
        <v>0</v>
      </c>
      <c r="N197" s="173">
        <v>0</v>
      </c>
      <c r="O197" s="173">
        <f>ROUND(E197*N197,2)</f>
        <v>0</v>
      </c>
      <c r="P197" s="173">
        <v>0</v>
      </c>
      <c r="Q197" s="173">
        <f>ROUND(E197*P197,2)</f>
        <v>0</v>
      </c>
      <c r="R197" s="173" t="s">
        <v>346</v>
      </c>
      <c r="S197" s="173" t="s">
        <v>173</v>
      </c>
      <c r="T197" s="174" t="s">
        <v>173</v>
      </c>
      <c r="U197" s="160">
        <v>0.21149999999999999</v>
      </c>
      <c r="V197" s="160">
        <f>ROUND(E197*U197,2)</f>
        <v>80.739999999999995</v>
      </c>
      <c r="W197" s="160"/>
      <c r="X197" s="160" t="s">
        <v>510</v>
      </c>
      <c r="Y197" s="151"/>
      <c r="Z197" s="151"/>
      <c r="AA197" s="151"/>
      <c r="AB197" s="151"/>
      <c r="AC197" s="151"/>
      <c r="AD197" s="151"/>
      <c r="AE197" s="151"/>
      <c r="AF197" s="151"/>
      <c r="AG197" s="151" t="s">
        <v>511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5">
      <c r="A198" s="158"/>
      <c r="B198" s="159"/>
      <c r="C198" s="267" t="s">
        <v>512</v>
      </c>
      <c r="D198" s="268"/>
      <c r="E198" s="268"/>
      <c r="F198" s="268"/>
      <c r="G198" s="268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177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5">
      <c r="A199" s="158"/>
      <c r="B199" s="159"/>
      <c r="C199" s="255" t="s">
        <v>737</v>
      </c>
      <c r="D199" s="256"/>
      <c r="E199" s="256"/>
      <c r="F199" s="256"/>
      <c r="G199" s="256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51"/>
      <c r="Z199" s="151"/>
      <c r="AA199" s="151"/>
      <c r="AB199" s="151"/>
      <c r="AC199" s="151"/>
      <c r="AD199" s="151"/>
      <c r="AE199" s="151"/>
      <c r="AF199" s="151"/>
      <c r="AG199" s="151" t="s">
        <v>147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5">
      <c r="A200" s="158"/>
      <c r="B200" s="159"/>
      <c r="C200" s="195" t="s">
        <v>513</v>
      </c>
      <c r="D200" s="182"/>
      <c r="E200" s="183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51"/>
      <c r="Z200" s="151"/>
      <c r="AA200" s="151"/>
      <c r="AB200" s="151"/>
      <c r="AC200" s="151"/>
      <c r="AD200" s="151"/>
      <c r="AE200" s="151"/>
      <c r="AF200" s="151"/>
      <c r="AG200" s="151" t="s">
        <v>179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5">
      <c r="A201" s="158"/>
      <c r="B201" s="159"/>
      <c r="C201" s="195" t="s">
        <v>880</v>
      </c>
      <c r="D201" s="182"/>
      <c r="E201" s="183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51"/>
      <c r="Z201" s="151"/>
      <c r="AA201" s="151"/>
      <c r="AB201" s="151"/>
      <c r="AC201" s="151"/>
      <c r="AD201" s="151"/>
      <c r="AE201" s="151"/>
      <c r="AF201" s="151"/>
      <c r="AG201" s="151" t="s">
        <v>179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5">
      <c r="A202" s="158"/>
      <c r="B202" s="159"/>
      <c r="C202" s="195" t="s">
        <v>881</v>
      </c>
      <c r="D202" s="182"/>
      <c r="E202" s="183">
        <v>381.72748000000001</v>
      </c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179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x14ac:dyDescent="0.25">
      <c r="A203" s="162" t="s">
        <v>137</v>
      </c>
      <c r="B203" s="163" t="s">
        <v>105</v>
      </c>
      <c r="C203" s="177" t="s">
        <v>106</v>
      </c>
      <c r="D203" s="164"/>
      <c r="E203" s="165"/>
      <c r="F203" s="166"/>
      <c r="G203" s="166">
        <f>SUMIF(AG204:AG205,"&lt;&gt;NOR",G204:G205)</f>
        <v>0</v>
      </c>
      <c r="H203" s="166"/>
      <c r="I203" s="166">
        <f>SUM(I204:I205)</f>
        <v>0</v>
      </c>
      <c r="J203" s="166"/>
      <c r="K203" s="166">
        <f>SUM(K204:K205)</f>
        <v>0</v>
      </c>
      <c r="L203" s="166"/>
      <c r="M203" s="166">
        <f>SUM(M204:M205)</f>
        <v>0</v>
      </c>
      <c r="N203" s="166"/>
      <c r="O203" s="166">
        <f>SUM(O204:O205)</f>
        <v>8.3699999999999992</v>
      </c>
      <c r="P203" s="166"/>
      <c r="Q203" s="166">
        <f>SUM(Q204:Q205)</f>
        <v>0</v>
      </c>
      <c r="R203" s="166"/>
      <c r="S203" s="166"/>
      <c r="T203" s="167"/>
      <c r="U203" s="161"/>
      <c r="V203" s="161">
        <f>SUM(V204:V205)</f>
        <v>47.7</v>
      </c>
      <c r="W203" s="161"/>
      <c r="X203" s="161"/>
      <c r="AG203" t="s">
        <v>138</v>
      </c>
    </row>
    <row r="204" spans="1:60" outlineLevel="1" x14ac:dyDescent="0.25">
      <c r="A204" s="168">
        <v>47</v>
      </c>
      <c r="B204" s="169" t="s">
        <v>517</v>
      </c>
      <c r="C204" s="178" t="s">
        <v>518</v>
      </c>
      <c r="D204" s="170" t="s">
        <v>197</v>
      </c>
      <c r="E204" s="171">
        <v>90</v>
      </c>
      <c r="F204" s="172"/>
      <c r="G204" s="173">
        <f>ROUND(E204*F204,2)</f>
        <v>0</v>
      </c>
      <c r="H204" s="172"/>
      <c r="I204" s="173">
        <f>ROUND(E204*H204,2)</f>
        <v>0</v>
      </c>
      <c r="J204" s="172"/>
      <c r="K204" s="173">
        <f>ROUND(E204*J204,2)</f>
        <v>0</v>
      </c>
      <c r="L204" s="173">
        <v>21</v>
      </c>
      <c r="M204" s="173">
        <f>G204*(1+L204/100)</f>
        <v>0</v>
      </c>
      <c r="N204" s="173">
        <v>9.2999999999999999E-2</v>
      </c>
      <c r="O204" s="173">
        <f>ROUND(E204*N204,2)</f>
        <v>8.3699999999999992</v>
      </c>
      <c r="P204" s="173">
        <v>0</v>
      </c>
      <c r="Q204" s="173">
        <f>ROUND(E204*P204,2)</f>
        <v>0</v>
      </c>
      <c r="R204" s="173"/>
      <c r="S204" s="173" t="s">
        <v>173</v>
      </c>
      <c r="T204" s="174" t="s">
        <v>173</v>
      </c>
      <c r="U204" s="160">
        <v>0.53</v>
      </c>
      <c r="V204" s="160">
        <f>ROUND(E204*U204,2)</f>
        <v>47.7</v>
      </c>
      <c r="W204" s="160"/>
      <c r="X204" s="160" t="s">
        <v>174</v>
      </c>
      <c r="Y204" s="151"/>
      <c r="Z204" s="151"/>
      <c r="AA204" s="151"/>
      <c r="AB204" s="151"/>
      <c r="AC204" s="151"/>
      <c r="AD204" s="151"/>
      <c r="AE204" s="151"/>
      <c r="AF204" s="151"/>
      <c r="AG204" s="151" t="s">
        <v>519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5">
      <c r="A205" s="158"/>
      <c r="B205" s="159"/>
      <c r="C205" s="195" t="s">
        <v>882</v>
      </c>
      <c r="D205" s="182"/>
      <c r="E205" s="183">
        <v>90</v>
      </c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51"/>
      <c r="Z205" s="151"/>
      <c r="AA205" s="151"/>
      <c r="AB205" s="151"/>
      <c r="AC205" s="151"/>
      <c r="AD205" s="151"/>
      <c r="AE205" s="151"/>
      <c r="AF205" s="151"/>
      <c r="AG205" s="151" t="s">
        <v>179</v>
      </c>
      <c r="AH205" s="151">
        <v>5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x14ac:dyDescent="0.25">
      <c r="A206" s="3"/>
      <c r="B206" s="4"/>
      <c r="C206" s="179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AE206">
        <v>15</v>
      </c>
      <c r="AF206">
        <v>21</v>
      </c>
      <c r="AG206" t="s">
        <v>124</v>
      </c>
    </row>
    <row r="207" spans="1:60" x14ac:dyDescent="0.25">
      <c r="A207" s="154"/>
      <c r="B207" s="155" t="s">
        <v>29</v>
      </c>
      <c r="C207" s="180"/>
      <c r="D207" s="156"/>
      <c r="E207" s="157"/>
      <c r="F207" s="157"/>
      <c r="G207" s="176">
        <f>G8+G129+G134+G180+G196+G203</f>
        <v>0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AE207">
        <f>SUMIF(L7:L205,AE206,G7:G205)</f>
        <v>0</v>
      </c>
      <c r="AF207">
        <f>SUMIF(L7:L205,AF206,G7:G205)</f>
        <v>0</v>
      </c>
      <c r="AG207" t="s">
        <v>164</v>
      </c>
    </row>
    <row r="208" spans="1:60" x14ac:dyDescent="0.25">
      <c r="A208" s="266" t="s">
        <v>524</v>
      </c>
      <c r="B208" s="266"/>
      <c r="C208" s="179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33" x14ac:dyDescent="0.25">
      <c r="A209" s="3"/>
      <c r="B209" s="4" t="s">
        <v>883</v>
      </c>
      <c r="C209" s="179" t="s">
        <v>884</v>
      </c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AG209" t="s">
        <v>527</v>
      </c>
    </row>
    <row r="210" spans="1:33" x14ac:dyDescent="0.25">
      <c r="A210" s="3"/>
      <c r="B210" s="4" t="s">
        <v>528</v>
      </c>
      <c r="C210" s="179" t="s">
        <v>529</v>
      </c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AG210" t="s">
        <v>530</v>
      </c>
    </row>
    <row r="211" spans="1:33" x14ac:dyDescent="0.25">
      <c r="A211" s="3"/>
      <c r="B211" s="4"/>
      <c r="C211" s="179" t="s">
        <v>531</v>
      </c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AG211" t="s">
        <v>532</v>
      </c>
    </row>
    <row r="212" spans="1:33" x14ac:dyDescent="0.25">
      <c r="A212" s="3"/>
      <c r="B212" s="4"/>
      <c r="C212" s="179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33" x14ac:dyDescent="0.25">
      <c r="C213" s="181"/>
      <c r="D213" s="10"/>
      <c r="AG213" t="s">
        <v>166</v>
      </c>
    </row>
    <row r="214" spans="1:33" x14ac:dyDescent="0.25">
      <c r="D214" s="10"/>
    </row>
    <row r="215" spans="1:33" x14ac:dyDescent="0.25">
      <c r="D215" s="10"/>
    </row>
    <row r="216" spans="1:33" x14ac:dyDescent="0.25">
      <c r="D216" s="10"/>
    </row>
    <row r="217" spans="1:33" x14ac:dyDescent="0.25">
      <c r="D217" s="10"/>
    </row>
    <row r="218" spans="1:33" x14ac:dyDescent="0.25">
      <c r="D218" s="10"/>
    </row>
    <row r="219" spans="1:33" x14ac:dyDescent="0.25">
      <c r="D219" s="10"/>
    </row>
    <row r="220" spans="1:33" x14ac:dyDescent="0.25">
      <c r="D220" s="10"/>
    </row>
    <row r="221" spans="1:33" x14ac:dyDescent="0.25">
      <c r="D221" s="10"/>
    </row>
    <row r="222" spans="1:33" x14ac:dyDescent="0.25">
      <c r="D222" s="10"/>
    </row>
    <row r="223" spans="1:33" x14ac:dyDescent="0.25">
      <c r="D223" s="10"/>
    </row>
    <row r="224" spans="1:33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OLocNP8CfyAP2prZhDR1FwJJ7E28oy68HwjOxOaPTa9gzBa+VqFXwScUaK6rpHllfyQUstEIfQ6GYBOjXYnrHA==" saltValue="EbYtARr9qIkV6W5Cqmqynw==" spinCount="100000" sheet="1"/>
  <mergeCells count="37">
    <mergeCell ref="C136:G136"/>
    <mergeCell ref="C139:G139"/>
    <mergeCell ref="C188:G188"/>
    <mergeCell ref="C198:G198"/>
    <mergeCell ref="C199:G199"/>
    <mergeCell ref="C145:G145"/>
    <mergeCell ref="C148:G148"/>
    <mergeCell ref="C149:G149"/>
    <mergeCell ref="C153:G153"/>
    <mergeCell ref="C175:G175"/>
    <mergeCell ref="C178:G178"/>
    <mergeCell ref="C101:G101"/>
    <mergeCell ref="C104:G104"/>
    <mergeCell ref="C109:G109"/>
    <mergeCell ref="C122:G122"/>
    <mergeCell ref="C131:G131"/>
    <mergeCell ref="A1:G1"/>
    <mergeCell ref="C2:G2"/>
    <mergeCell ref="C3:G3"/>
    <mergeCell ref="C4:G4"/>
    <mergeCell ref="C31:G31"/>
    <mergeCell ref="A208:B208"/>
    <mergeCell ref="C10:G10"/>
    <mergeCell ref="C14:G14"/>
    <mergeCell ref="C19:G19"/>
    <mergeCell ref="C26:G26"/>
    <mergeCell ref="C27:G27"/>
    <mergeCell ref="C56:G56"/>
    <mergeCell ref="C32:G32"/>
    <mergeCell ref="C46:G46"/>
    <mergeCell ref="C50:G50"/>
    <mergeCell ref="C53:G53"/>
    <mergeCell ref="C142:G142"/>
    <mergeCell ref="C64:G64"/>
    <mergeCell ref="C73:G73"/>
    <mergeCell ref="C74:G74"/>
    <mergeCell ref="C93:G93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Header>&amp;LSÚ - ulice Šafaříkova - rekonstrukce vodovodu&amp;RSoupis prací</oddHeader>
    <oddFooter>&amp;LSO-03.1 Kanalizační přípojky&amp;C&amp;P/&amp;N&amp;Rčervenec 2020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3EFC7-F1BF-45F8-948E-25F799C4C48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5" customWidth="1"/>
    <col min="3" max="3" width="63.33203125" style="125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7" t="s">
        <v>167</v>
      </c>
      <c r="B1" s="257"/>
      <c r="C1" s="257"/>
      <c r="D1" s="257"/>
      <c r="E1" s="257"/>
      <c r="F1" s="257"/>
      <c r="G1" s="257"/>
      <c r="AG1" t="s">
        <v>110</v>
      </c>
    </row>
    <row r="2" spans="1:60" ht="24.9" customHeight="1" x14ac:dyDescent="0.25">
      <c r="A2" s="143" t="s">
        <v>7</v>
      </c>
      <c r="B2" s="48" t="s">
        <v>43</v>
      </c>
      <c r="C2" s="258" t="s">
        <v>44</v>
      </c>
      <c r="D2" s="259"/>
      <c r="E2" s="259"/>
      <c r="F2" s="259"/>
      <c r="G2" s="260"/>
      <c r="AG2" t="s">
        <v>111</v>
      </c>
    </row>
    <row r="3" spans="1:60" ht="24.9" customHeight="1" x14ac:dyDescent="0.25">
      <c r="A3" s="143" t="s">
        <v>8</v>
      </c>
      <c r="B3" s="48" t="s">
        <v>71</v>
      </c>
      <c r="C3" s="258" t="s">
        <v>72</v>
      </c>
      <c r="D3" s="259"/>
      <c r="E3" s="259"/>
      <c r="F3" s="259"/>
      <c r="G3" s="260"/>
      <c r="AC3" s="125" t="s">
        <v>168</v>
      </c>
      <c r="AG3" t="s">
        <v>114</v>
      </c>
    </row>
    <row r="4" spans="1:60" ht="24.9" customHeight="1" x14ac:dyDescent="0.25">
      <c r="A4" s="144" t="s">
        <v>9</v>
      </c>
      <c r="B4" s="145" t="s">
        <v>75</v>
      </c>
      <c r="C4" s="261" t="s">
        <v>66</v>
      </c>
      <c r="D4" s="262"/>
      <c r="E4" s="262"/>
      <c r="F4" s="262"/>
      <c r="G4" s="263"/>
      <c r="AG4" t="s">
        <v>115</v>
      </c>
    </row>
    <row r="5" spans="1:60" x14ac:dyDescent="0.25">
      <c r="D5" s="10"/>
    </row>
    <row r="6" spans="1:60" ht="39.6" x14ac:dyDescent="0.25">
      <c r="A6" s="147" t="s">
        <v>116</v>
      </c>
      <c r="B6" s="149" t="s">
        <v>117</v>
      </c>
      <c r="C6" s="149" t="s">
        <v>118</v>
      </c>
      <c r="D6" s="148" t="s">
        <v>119</v>
      </c>
      <c r="E6" s="147" t="s">
        <v>120</v>
      </c>
      <c r="F6" s="146" t="s">
        <v>121</v>
      </c>
      <c r="G6" s="147" t="s">
        <v>29</v>
      </c>
      <c r="H6" s="150" t="s">
        <v>30</v>
      </c>
      <c r="I6" s="150" t="s">
        <v>122</v>
      </c>
      <c r="J6" s="150" t="s">
        <v>31</v>
      </c>
      <c r="K6" s="150" t="s">
        <v>123</v>
      </c>
      <c r="L6" s="150" t="s">
        <v>124</v>
      </c>
      <c r="M6" s="150" t="s">
        <v>125</v>
      </c>
      <c r="N6" s="150" t="s">
        <v>126</v>
      </c>
      <c r="O6" s="150" t="s">
        <v>127</v>
      </c>
      <c r="P6" s="150" t="s">
        <v>128</v>
      </c>
      <c r="Q6" s="150" t="s">
        <v>129</v>
      </c>
      <c r="R6" s="150" t="s">
        <v>130</v>
      </c>
      <c r="S6" s="150" t="s">
        <v>131</v>
      </c>
      <c r="T6" s="150" t="s">
        <v>132</v>
      </c>
      <c r="U6" s="150" t="s">
        <v>133</v>
      </c>
      <c r="V6" s="150" t="s">
        <v>134</v>
      </c>
      <c r="W6" s="150" t="s">
        <v>135</v>
      </c>
      <c r="X6" s="150" t="s">
        <v>136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5">
      <c r="A8" s="162" t="s">
        <v>137</v>
      </c>
      <c r="B8" s="163" t="s">
        <v>83</v>
      </c>
      <c r="C8" s="177" t="s">
        <v>84</v>
      </c>
      <c r="D8" s="164"/>
      <c r="E8" s="165"/>
      <c r="F8" s="166"/>
      <c r="G8" s="166">
        <f>SUMIF(AG9:AG24,"&lt;&gt;NOR",G9:G24)</f>
        <v>0</v>
      </c>
      <c r="H8" s="166"/>
      <c r="I8" s="166">
        <f>SUM(I9:I24)</f>
        <v>0</v>
      </c>
      <c r="J8" s="166"/>
      <c r="K8" s="166">
        <f>SUM(K9:K24)</f>
        <v>0</v>
      </c>
      <c r="L8" s="166"/>
      <c r="M8" s="166">
        <f>SUM(M9:M24)</f>
        <v>0</v>
      </c>
      <c r="N8" s="166"/>
      <c r="O8" s="166">
        <f>SUM(O9:O24)</f>
        <v>2.2200000000000002</v>
      </c>
      <c r="P8" s="166"/>
      <c r="Q8" s="166">
        <f>SUM(Q9:Q24)</f>
        <v>0</v>
      </c>
      <c r="R8" s="166"/>
      <c r="S8" s="166"/>
      <c r="T8" s="167"/>
      <c r="U8" s="161"/>
      <c r="V8" s="161">
        <f>SUM(V9:V24)</f>
        <v>1.8</v>
      </c>
      <c r="W8" s="161"/>
      <c r="X8" s="161"/>
      <c r="AG8" t="s">
        <v>138</v>
      </c>
    </row>
    <row r="9" spans="1:60" outlineLevel="1" x14ac:dyDescent="0.25">
      <c r="A9" s="168">
        <v>1</v>
      </c>
      <c r="B9" s="169" t="s">
        <v>533</v>
      </c>
      <c r="C9" s="178" t="s">
        <v>534</v>
      </c>
      <c r="D9" s="170" t="s">
        <v>171</v>
      </c>
      <c r="E9" s="171">
        <v>7.4880000000000004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 t="s">
        <v>302</v>
      </c>
      <c r="S9" s="173" t="s">
        <v>173</v>
      </c>
      <c r="T9" s="174" t="s">
        <v>173</v>
      </c>
      <c r="U9" s="160">
        <v>0.18</v>
      </c>
      <c r="V9" s="160">
        <f>ROUND(E9*U9,2)</f>
        <v>1.35</v>
      </c>
      <c r="W9" s="160"/>
      <c r="X9" s="160" t="s">
        <v>174</v>
      </c>
      <c r="Y9" s="151"/>
      <c r="Z9" s="151"/>
      <c r="AA9" s="151"/>
      <c r="AB9" s="151"/>
      <c r="AC9" s="151"/>
      <c r="AD9" s="151"/>
      <c r="AE9" s="151"/>
      <c r="AF9" s="151"/>
      <c r="AG9" s="151" t="s">
        <v>175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58"/>
      <c r="B10" s="159"/>
      <c r="C10" s="267" t="s">
        <v>535</v>
      </c>
      <c r="D10" s="268"/>
      <c r="E10" s="268"/>
      <c r="F10" s="268"/>
      <c r="G10" s="268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177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5" t="str">
        <f>C10</f>
        <v>s doplněním ornice nebo substrátu ve vrstvě do 7 cm s utužením vodou a s případným naložením, odvozem odpadu do 20 km a se složením,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58"/>
      <c r="B11" s="159"/>
      <c r="C11" s="255" t="s">
        <v>536</v>
      </c>
      <c r="D11" s="256"/>
      <c r="E11" s="256"/>
      <c r="F11" s="256"/>
      <c r="G11" s="256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147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8"/>
      <c r="B12" s="159"/>
      <c r="C12" s="195" t="s">
        <v>885</v>
      </c>
      <c r="D12" s="182"/>
      <c r="E12" s="183">
        <v>8.9280000000000008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179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8"/>
      <c r="B13" s="159"/>
      <c r="C13" s="195" t="s">
        <v>288</v>
      </c>
      <c r="D13" s="182"/>
      <c r="E13" s="183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179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58"/>
      <c r="B14" s="159"/>
      <c r="C14" s="195" t="s">
        <v>742</v>
      </c>
      <c r="D14" s="182"/>
      <c r="E14" s="183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179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58"/>
      <c r="B15" s="159"/>
      <c r="C15" s="195" t="s">
        <v>886</v>
      </c>
      <c r="D15" s="182"/>
      <c r="E15" s="183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179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58"/>
      <c r="B16" s="159"/>
      <c r="C16" s="195" t="s">
        <v>887</v>
      </c>
      <c r="D16" s="182"/>
      <c r="E16" s="183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179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58"/>
      <c r="B17" s="159"/>
      <c r="C17" s="195" t="s">
        <v>888</v>
      </c>
      <c r="D17" s="182"/>
      <c r="E17" s="183">
        <v>-1.44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179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68">
        <v>2</v>
      </c>
      <c r="B18" s="169" t="s">
        <v>539</v>
      </c>
      <c r="C18" s="178" t="s">
        <v>540</v>
      </c>
      <c r="D18" s="170" t="s">
        <v>171</v>
      </c>
      <c r="E18" s="171">
        <v>7.4880000000000004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3" t="s">
        <v>302</v>
      </c>
      <c r="S18" s="173" t="s">
        <v>173</v>
      </c>
      <c r="T18" s="174" t="s">
        <v>173</v>
      </c>
      <c r="U18" s="160">
        <v>0.06</v>
      </c>
      <c r="V18" s="160">
        <f>ROUND(E18*U18,2)</f>
        <v>0.45</v>
      </c>
      <c r="W18" s="160"/>
      <c r="X18" s="160" t="s">
        <v>174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175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58"/>
      <c r="B19" s="159"/>
      <c r="C19" s="267" t="s">
        <v>541</v>
      </c>
      <c r="D19" s="268"/>
      <c r="E19" s="268"/>
      <c r="F19" s="268"/>
      <c r="G19" s="268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1"/>
      <c r="Z19" s="151"/>
      <c r="AA19" s="151"/>
      <c r="AB19" s="151"/>
      <c r="AC19" s="151"/>
      <c r="AD19" s="151"/>
      <c r="AE19" s="151"/>
      <c r="AF19" s="151"/>
      <c r="AG19" s="151" t="s">
        <v>177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58"/>
      <c r="B20" s="159"/>
      <c r="C20" s="195" t="s">
        <v>889</v>
      </c>
      <c r="D20" s="182"/>
      <c r="E20" s="183">
        <v>7.4880000000000004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179</v>
      </c>
      <c r="AH20" s="151">
        <v>5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68">
        <v>3</v>
      </c>
      <c r="B21" s="169" t="s">
        <v>319</v>
      </c>
      <c r="C21" s="178" t="s">
        <v>320</v>
      </c>
      <c r="D21" s="170" t="s">
        <v>321</v>
      </c>
      <c r="E21" s="171">
        <v>0.31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3">
        <v>1E-3</v>
      </c>
      <c r="O21" s="173">
        <f>ROUND(E21*N21,2)</f>
        <v>0</v>
      </c>
      <c r="P21" s="173">
        <v>0</v>
      </c>
      <c r="Q21" s="173">
        <f>ROUND(E21*P21,2)</f>
        <v>0</v>
      </c>
      <c r="R21" s="173" t="s">
        <v>322</v>
      </c>
      <c r="S21" s="173" t="s">
        <v>173</v>
      </c>
      <c r="T21" s="174" t="s">
        <v>173</v>
      </c>
      <c r="U21" s="160">
        <v>0</v>
      </c>
      <c r="V21" s="160">
        <f>ROUND(E21*U21,2)</f>
        <v>0</v>
      </c>
      <c r="W21" s="160"/>
      <c r="X21" s="160" t="s">
        <v>323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324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58"/>
      <c r="B22" s="159"/>
      <c r="C22" s="195" t="s">
        <v>890</v>
      </c>
      <c r="D22" s="182"/>
      <c r="E22" s="183">
        <v>0.31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179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68">
        <v>4</v>
      </c>
      <c r="B23" s="169" t="s">
        <v>326</v>
      </c>
      <c r="C23" s="178" t="s">
        <v>327</v>
      </c>
      <c r="D23" s="170" t="s">
        <v>209</v>
      </c>
      <c r="E23" s="171">
        <v>1.33107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3">
        <v>1.67</v>
      </c>
      <c r="O23" s="173">
        <f>ROUND(E23*N23,2)</f>
        <v>2.2200000000000002</v>
      </c>
      <c r="P23" s="173">
        <v>0</v>
      </c>
      <c r="Q23" s="173">
        <f>ROUND(E23*P23,2)</f>
        <v>0</v>
      </c>
      <c r="R23" s="173" t="s">
        <v>322</v>
      </c>
      <c r="S23" s="173" t="s">
        <v>173</v>
      </c>
      <c r="T23" s="174" t="s">
        <v>173</v>
      </c>
      <c r="U23" s="160">
        <v>0</v>
      </c>
      <c r="V23" s="160">
        <f>ROUND(E23*U23,2)</f>
        <v>0</v>
      </c>
      <c r="W23" s="160"/>
      <c r="X23" s="160" t="s">
        <v>323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324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58"/>
      <c r="B24" s="159"/>
      <c r="C24" s="195" t="s">
        <v>891</v>
      </c>
      <c r="D24" s="182"/>
      <c r="E24" s="183">
        <v>1.33107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179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5">
      <c r="A25" s="162" t="s">
        <v>137</v>
      </c>
      <c r="B25" s="163" t="s">
        <v>91</v>
      </c>
      <c r="C25" s="177" t="s">
        <v>92</v>
      </c>
      <c r="D25" s="164"/>
      <c r="E25" s="165"/>
      <c r="F25" s="166"/>
      <c r="G25" s="166">
        <f>SUMIF(AG26:AG101,"&lt;&gt;NOR",G26:G101)</f>
        <v>0</v>
      </c>
      <c r="H25" s="166"/>
      <c r="I25" s="166">
        <f>SUM(I26:I101)</f>
        <v>0</v>
      </c>
      <c r="J25" s="166"/>
      <c r="K25" s="166">
        <f>SUM(K26:K101)</f>
        <v>0</v>
      </c>
      <c r="L25" s="166"/>
      <c r="M25" s="166">
        <f>SUM(M26:M101)</f>
        <v>0</v>
      </c>
      <c r="N25" s="166"/>
      <c r="O25" s="166">
        <f>SUM(O26:O101)</f>
        <v>145.70999999999998</v>
      </c>
      <c r="P25" s="166"/>
      <c r="Q25" s="166">
        <f>SUM(Q26:Q101)</f>
        <v>0</v>
      </c>
      <c r="R25" s="166"/>
      <c r="S25" s="166"/>
      <c r="T25" s="167"/>
      <c r="U25" s="161"/>
      <c r="V25" s="161">
        <f>SUM(V26:V101)</f>
        <v>71.22</v>
      </c>
      <c r="W25" s="161"/>
      <c r="X25" s="161"/>
      <c r="AG25" t="s">
        <v>138</v>
      </c>
    </row>
    <row r="26" spans="1:60" outlineLevel="1" x14ac:dyDescent="0.25">
      <c r="A26" s="168">
        <v>5</v>
      </c>
      <c r="B26" s="169" t="s">
        <v>546</v>
      </c>
      <c r="C26" s="178" t="s">
        <v>547</v>
      </c>
      <c r="D26" s="170" t="s">
        <v>171</v>
      </c>
      <c r="E26" s="171">
        <v>1.8839999999999999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3">
        <v>0.25094</v>
      </c>
      <c r="O26" s="173">
        <f>ROUND(E26*N26,2)</f>
        <v>0.47</v>
      </c>
      <c r="P26" s="173">
        <v>0</v>
      </c>
      <c r="Q26" s="173">
        <f>ROUND(E26*P26,2)</f>
        <v>0</v>
      </c>
      <c r="R26" s="173" t="s">
        <v>496</v>
      </c>
      <c r="S26" s="173" t="s">
        <v>173</v>
      </c>
      <c r="T26" s="174" t="s">
        <v>173</v>
      </c>
      <c r="U26" s="160">
        <v>0.05</v>
      </c>
      <c r="V26" s="160">
        <f>ROUND(E26*U26,2)</f>
        <v>0.09</v>
      </c>
      <c r="W26" s="160"/>
      <c r="X26" s="160" t="s">
        <v>174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175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58"/>
      <c r="B27" s="159"/>
      <c r="C27" s="267" t="s">
        <v>548</v>
      </c>
      <c r="D27" s="268"/>
      <c r="E27" s="268"/>
      <c r="F27" s="268"/>
      <c r="G27" s="268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177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75" t="str">
        <f>C27</f>
        <v>kamenivo hrubé drcené vel. 32 - 63 mm s výplňovým kamenivem (vibrovaný štěrk), s rozprostřením, vlhčením a zhutněním</v>
      </c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58"/>
      <c r="B28" s="159"/>
      <c r="C28" s="255" t="s">
        <v>549</v>
      </c>
      <c r="D28" s="256"/>
      <c r="E28" s="256"/>
      <c r="F28" s="256"/>
      <c r="G28" s="256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147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58"/>
      <c r="B29" s="159"/>
      <c r="C29" s="195" t="s">
        <v>892</v>
      </c>
      <c r="D29" s="182"/>
      <c r="E29" s="183">
        <v>1.8839999999999999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179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0.399999999999999" outlineLevel="1" x14ac:dyDescent="0.25">
      <c r="A30" s="168">
        <v>6</v>
      </c>
      <c r="B30" s="169" t="s">
        <v>551</v>
      </c>
      <c r="C30" s="178" t="s">
        <v>552</v>
      </c>
      <c r="D30" s="170" t="s">
        <v>171</v>
      </c>
      <c r="E30" s="171">
        <v>213.6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3">
        <v>0.378</v>
      </c>
      <c r="O30" s="173">
        <f>ROUND(E30*N30,2)</f>
        <v>80.739999999999995</v>
      </c>
      <c r="P30" s="173">
        <v>0</v>
      </c>
      <c r="Q30" s="173">
        <f>ROUND(E30*P30,2)</f>
        <v>0</v>
      </c>
      <c r="R30" s="173" t="s">
        <v>496</v>
      </c>
      <c r="S30" s="173" t="s">
        <v>173</v>
      </c>
      <c r="T30" s="174" t="s">
        <v>173</v>
      </c>
      <c r="U30" s="160">
        <v>0.03</v>
      </c>
      <c r="V30" s="160">
        <f>ROUND(E30*U30,2)</f>
        <v>6.41</v>
      </c>
      <c r="W30" s="160"/>
      <c r="X30" s="160" t="s">
        <v>174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175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58"/>
      <c r="B31" s="159"/>
      <c r="C31" s="195" t="s">
        <v>553</v>
      </c>
      <c r="D31" s="182"/>
      <c r="E31" s="183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179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58"/>
      <c r="B32" s="159"/>
      <c r="C32" s="195" t="s">
        <v>893</v>
      </c>
      <c r="D32" s="182"/>
      <c r="E32" s="183">
        <v>240.672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179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58"/>
      <c r="B33" s="159"/>
      <c r="C33" s="195" t="s">
        <v>288</v>
      </c>
      <c r="D33" s="182"/>
      <c r="E33" s="183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179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58"/>
      <c r="B34" s="159"/>
      <c r="C34" s="195" t="s">
        <v>894</v>
      </c>
      <c r="D34" s="182"/>
      <c r="E34" s="183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179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58"/>
      <c r="B35" s="159"/>
      <c r="C35" s="195" t="s">
        <v>895</v>
      </c>
      <c r="D35" s="182"/>
      <c r="E35" s="183">
        <v>8.9280000000000008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179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58"/>
      <c r="B36" s="159"/>
      <c r="C36" s="195" t="s">
        <v>288</v>
      </c>
      <c r="D36" s="182"/>
      <c r="E36" s="183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179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58"/>
      <c r="B37" s="159"/>
      <c r="C37" s="195" t="s">
        <v>742</v>
      </c>
      <c r="D37" s="182"/>
      <c r="E37" s="183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179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58"/>
      <c r="B38" s="159"/>
      <c r="C38" s="195" t="s">
        <v>886</v>
      </c>
      <c r="D38" s="182"/>
      <c r="E38" s="183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179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58"/>
      <c r="B39" s="159"/>
      <c r="C39" s="195" t="s">
        <v>887</v>
      </c>
      <c r="D39" s="182"/>
      <c r="E39" s="183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179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58"/>
      <c r="B40" s="159"/>
      <c r="C40" s="195" t="s">
        <v>896</v>
      </c>
      <c r="D40" s="182"/>
      <c r="E40" s="183">
        <v>-8.64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179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58"/>
      <c r="B41" s="159"/>
      <c r="C41" s="195" t="s">
        <v>897</v>
      </c>
      <c r="D41" s="182"/>
      <c r="E41" s="183">
        <v>-25.92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179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58"/>
      <c r="B42" s="159"/>
      <c r="C42" s="195" t="s">
        <v>888</v>
      </c>
      <c r="D42" s="182"/>
      <c r="E42" s="183">
        <v>-1.44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1"/>
      <c r="Z42" s="151"/>
      <c r="AA42" s="151"/>
      <c r="AB42" s="151"/>
      <c r="AC42" s="151"/>
      <c r="AD42" s="151"/>
      <c r="AE42" s="151"/>
      <c r="AF42" s="151"/>
      <c r="AG42" s="151" t="s">
        <v>179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58"/>
      <c r="B43" s="159"/>
      <c r="C43" s="195" t="s">
        <v>898</v>
      </c>
      <c r="D43" s="182"/>
      <c r="E43" s="183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179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0.399999999999999" outlineLevel="1" x14ac:dyDescent="0.25">
      <c r="A44" s="168">
        <v>7</v>
      </c>
      <c r="B44" s="169" t="s">
        <v>556</v>
      </c>
      <c r="C44" s="178" t="s">
        <v>557</v>
      </c>
      <c r="D44" s="170" t="s">
        <v>171</v>
      </c>
      <c r="E44" s="171">
        <v>62.231999999999999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3">
        <v>0.441</v>
      </c>
      <c r="O44" s="173">
        <f>ROUND(E44*N44,2)</f>
        <v>27.44</v>
      </c>
      <c r="P44" s="173">
        <v>0</v>
      </c>
      <c r="Q44" s="173">
        <f>ROUND(E44*P44,2)</f>
        <v>0</v>
      </c>
      <c r="R44" s="173" t="s">
        <v>496</v>
      </c>
      <c r="S44" s="173" t="s">
        <v>173</v>
      </c>
      <c r="T44" s="174" t="s">
        <v>173</v>
      </c>
      <c r="U44" s="160">
        <v>0.03</v>
      </c>
      <c r="V44" s="160">
        <f>ROUND(E44*U44,2)</f>
        <v>1.87</v>
      </c>
      <c r="W44" s="160"/>
      <c r="X44" s="160" t="s">
        <v>174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175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5">
      <c r="A45" s="158"/>
      <c r="B45" s="159"/>
      <c r="C45" s="195" t="s">
        <v>899</v>
      </c>
      <c r="D45" s="182"/>
      <c r="E45" s="183">
        <v>62.231999999999999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179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0.399999999999999" outlineLevel="1" x14ac:dyDescent="0.25">
      <c r="A46" s="168">
        <v>8</v>
      </c>
      <c r="B46" s="169" t="s">
        <v>560</v>
      </c>
      <c r="C46" s="178" t="s">
        <v>561</v>
      </c>
      <c r="D46" s="170" t="s">
        <v>171</v>
      </c>
      <c r="E46" s="171">
        <v>85.775999999999996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21</v>
      </c>
      <c r="M46" s="173">
        <f>G46*(1+L46/100)</f>
        <v>0</v>
      </c>
      <c r="N46" s="173">
        <v>0.13188</v>
      </c>
      <c r="O46" s="173">
        <f>ROUND(E46*N46,2)</f>
        <v>11.31</v>
      </c>
      <c r="P46" s="173">
        <v>0</v>
      </c>
      <c r="Q46" s="173">
        <f>ROUND(E46*P46,2)</f>
        <v>0</v>
      </c>
      <c r="R46" s="173" t="s">
        <v>496</v>
      </c>
      <c r="S46" s="173" t="s">
        <v>173</v>
      </c>
      <c r="T46" s="174" t="s">
        <v>173</v>
      </c>
      <c r="U46" s="160">
        <v>0.05</v>
      </c>
      <c r="V46" s="160">
        <f>ROUND(E46*U46,2)</f>
        <v>4.29</v>
      </c>
      <c r="W46" s="160"/>
      <c r="X46" s="160" t="s">
        <v>174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175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58"/>
      <c r="B47" s="159"/>
      <c r="C47" s="267" t="s">
        <v>562</v>
      </c>
      <c r="D47" s="268"/>
      <c r="E47" s="268"/>
      <c r="F47" s="268"/>
      <c r="G47" s="268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177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58"/>
      <c r="B48" s="159"/>
      <c r="C48" s="195" t="s">
        <v>563</v>
      </c>
      <c r="D48" s="182"/>
      <c r="E48" s="183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179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5">
      <c r="A49" s="158"/>
      <c r="B49" s="159"/>
      <c r="C49" s="195" t="s">
        <v>900</v>
      </c>
      <c r="D49" s="182"/>
      <c r="E49" s="183">
        <v>120.336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179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5">
      <c r="A50" s="158"/>
      <c r="B50" s="159"/>
      <c r="C50" s="195" t="s">
        <v>288</v>
      </c>
      <c r="D50" s="182"/>
      <c r="E50" s="183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179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5">
      <c r="A51" s="158"/>
      <c r="B51" s="159"/>
      <c r="C51" s="195" t="s">
        <v>742</v>
      </c>
      <c r="D51" s="182"/>
      <c r="E51" s="183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179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5">
      <c r="A52" s="158"/>
      <c r="B52" s="159"/>
      <c r="C52" s="195" t="s">
        <v>886</v>
      </c>
      <c r="D52" s="182"/>
      <c r="E52" s="183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179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58"/>
      <c r="B53" s="159"/>
      <c r="C53" s="195" t="s">
        <v>887</v>
      </c>
      <c r="D53" s="182"/>
      <c r="E53" s="183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179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5">
      <c r="A54" s="158"/>
      <c r="B54" s="159"/>
      <c r="C54" s="195" t="s">
        <v>896</v>
      </c>
      <c r="D54" s="182"/>
      <c r="E54" s="183">
        <v>-8.64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179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58"/>
      <c r="B55" s="159"/>
      <c r="C55" s="195" t="s">
        <v>897</v>
      </c>
      <c r="D55" s="182"/>
      <c r="E55" s="183">
        <v>-25.92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179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5">
      <c r="A56" s="168">
        <v>9</v>
      </c>
      <c r="B56" s="169" t="s">
        <v>901</v>
      </c>
      <c r="C56" s="178" t="s">
        <v>902</v>
      </c>
      <c r="D56" s="170" t="s">
        <v>171</v>
      </c>
      <c r="E56" s="171">
        <v>0.67200000000000004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3">
        <v>0.63290999999999997</v>
      </c>
      <c r="O56" s="173">
        <f>ROUND(E56*N56,2)</f>
        <v>0.43</v>
      </c>
      <c r="P56" s="173">
        <v>0</v>
      </c>
      <c r="Q56" s="173">
        <f>ROUND(E56*P56,2)</f>
        <v>0</v>
      </c>
      <c r="R56" s="173" t="s">
        <v>496</v>
      </c>
      <c r="S56" s="173" t="s">
        <v>173</v>
      </c>
      <c r="T56" s="174" t="s">
        <v>173</v>
      </c>
      <c r="U56" s="160">
        <v>0.17699999999999999</v>
      </c>
      <c r="V56" s="160">
        <f>ROUND(E56*U56,2)</f>
        <v>0.12</v>
      </c>
      <c r="W56" s="160"/>
      <c r="X56" s="160" t="s">
        <v>174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175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58"/>
      <c r="B57" s="159"/>
      <c r="C57" s="195" t="s">
        <v>903</v>
      </c>
      <c r="D57" s="182"/>
      <c r="E57" s="183">
        <v>0.67200000000000004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179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5">
      <c r="A58" s="168">
        <v>10</v>
      </c>
      <c r="B58" s="169" t="s">
        <v>565</v>
      </c>
      <c r="C58" s="178" t="s">
        <v>566</v>
      </c>
      <c r="D58" s="170" t="s">
        <v>171</v>
      </c>
      <c r="E58" s="171">
        <v>7.4880000000000004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21</v>
      </c>
      <c r="M58" s="173">
        <f>G58*(1+L58/100)</f>
        <v>0</v>
      </c>
      <c r="N58" s="173">
        <v>0.23194000000000001</v>
      </c>
      <c r="O58" s="173">
        <f>ROUND(E58*N58,2)</f>
        <v>1.74</v>
      </c>
      <c r="P58" s="173">
        <v>0</v>
      </c>
      <c r="Q58" s="173">
        <f>ROUND(E58*P58,2)</f>
        <v>0</v>
      </c>
      <c r="R58" s="173" t="s">
        <v>496</v>
      </c>
      <c r="S58" s="173" t="s">
        <v>173</v>
      </c>
      <c r="T58" s="174" t="s">
        <v>173</v>
      </c>
      <c r="U58" s="160">
        <v>0.15</v>
      </c>
      <c r="V58" s="160">
        <f>ROUND(E58*U58,2)</f>
        <v>1.1200000000000001</v>
      </c>
      <c r="W58" s="160"/>
      <c r="X58" s="160" t="s">
        <v>174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175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5">
      <c r="A59" s="158"/>
      <c r="B59" s="159"/>
      <c r="C59" s="195" t="s">
        <v>885</v>
      </c>
      <c r="D59" s="182"/>
      <c r="E59" s="183">
        <v>8.9280000000000008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179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5">
      <c r="A60" s="158"/>
      <c r="B60" s="159"/>
      <c r="C60" s="195" t="s">
        <v>288</v>
      </c>
      <c r="D60" s="182"/>
      <c r="E60" s="183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179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58"/>
      <c r="B61" s="159"/>
      <c r="C61" s="195" t="s">
        <v>742</v>
      </c>
      <c r="D61" s="182"/>
      <c r="E61" s="183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179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5">
      <c r="A62" s="158"/>
      <c r="B62" s="159"/>
      <c r="C62" s="195" t="s">
        <v>886</v>
      </c>
      <c r="D62" s="182"/>
      <c r="E62" s="183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179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58"/>
      <c r="B63" s="159"/>
      <c r="C63" s="195" t="s">
        <v>887</v>
      </c>
      <c r="D63" s="182"/>
      <c r="E63" s="183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179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5">
      <c r="A64" s="158"/>
      <c r="B64" s="159"/>
      <c r="C64" s="195" t="s">
        <v>888</v>
      </c>
      <c r="D64" s="182"/>
      <c r="E64" s="183">
        <v>-1.44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179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68">
        <v>11</v>
      </c>
      <c r="B65" s="169" t="s">
        <v>567</v>
      </c>
      <c r="C65" s="178" t="s">
        <v>568</v>
      </c>
      <c r="D65" s="170" t="s">
        <v>171</v>
      </c>
      <c r="E65" s="171">
        <v>85.775999999999996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73">
        <v>5.0000000000000001E-4</v>
      </c>
      <c r="O65" s="173">
        <f>ROUND(E65*N65,2)</f>
        <v>0.04</v>
      </c>
      <c r="P65" s="173">
        <v>0</v>
      </c>
      <c r="Q65" s="173">
        <f>ROUND(E65*P65,2)</f>
        <v>0</v>
      </c>
      <c r="R65" s="173" t="s">
        <v>496</v>
      </c>
      <c r="S65" s="173" t="s">
        <v>173</v>
      </c>
      <c r="T65" s="174" t="s">
        <v>173</v>
      </c>
      <c r="U65" s="160">
        <v>2E-3</v>
      </c>
      <c r="V65" s="160">
        <f>ROUND(E65*U65,2)</f>
        <v>0.17</v>
      </c>
      <c r="W65" s="160"/>
      <c r="X65" s="160" t="s">
        <v>174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175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5">
      <c r="A66" s="158"/>
      <c r="B66" s="159"/>
      <c r="C66" s="195" t="s">
        <v>904</v>
      </c>
      <c r="D66" s="182"/>
      <c r="E66" s="183">
        <v>85.775999999999996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179</v>
      </c>
      <c r="AH66" s="151">
        <v>5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20.399999999999999" outlineLevel="1" x14ac:dyDescent="0.25">
      <c r="A67" s="168">
        <v>12</v>
      </c>
      <c r="B67" s="169" t="s">
        <v>570</v>
      </c>
      <c r="C67" s="178" t="s">
        <v>571</v>
      </c>
      <c r="D67" s="170" t="s">
        <v>171</v>
      </c>
      <c r="E67" s="171">
        <v>85.775999999999996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21</v>
      </c>
      <c r="M67" s="173">
        <f>G67*(1+L67/100)</f>
        <v>0</v>
      </c>
      <c r="N67" s="173">
        <v>0.10373</v>
      </c>
      <c r="O67" s="173">
        <f>ROUND(E67*N67,2)</f>
        <v>8.9</v>
      </c>
      <c r="P67" s="173">
        <v>0</v>
      </c>
      <c r="Q67" s="173">
        <f>ROUND(E67*P67,2)</f>
        <v>0</v>
      </c>
      <c r="R67" s="173" t="s">
        <v>496</v>
      </c>
      <c r="S67" s="173" t="s">
        <v>173</v>
      </c>
      <c r="T67" s="174" t="s">
        <v>173</v>
      </c>
      <c r="U67" s="160">
        <v>0.06</v>
      </c>
      <c r="V67" s="160">
        <f>ROUND(E67*U67,2)</f>
        <v>5.15</v>
      </c>
      <c r="W67" s="160"/>
      <c r="X67" s="160" t="s">
        <v>174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175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5">
      <c r="A68" s="158"/>
      <c r="B68" s="159"/>
      <c r="C68" s="195" t="s">
        <v>563</v>
      </c>
      <c r="D68" s="182"/>
      <c r="E68" s="183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179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5">
      <c r="A69" s="158"/>
      <c r="B69" s="159"/>
      <c r="C69" s="195" t="s">
        <v>905</v>
      </c>
      <c r="D69" s="182"/>
      <c r="E69" s="183">
        <v>120.336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179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5">
      <c r="A70" s="158"/>
      <c r="B70" s="159"/>
      <c r="C70" s="195" t="s">
        <v>288</v>
      </c>
      <c r="D70" s="182"/>
      <c r="E70" s="183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179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58"/>
      <c r="B71" s="159"/>
      <c r="C71" s="195" t="s">
        <v>742</v>
      </c>
      <c r="D71" s="182"/>
      <c r="E71" s="183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179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5">
      <c r="A72" s="158"/>
      <c r="B72" s="159"/>
      <c r="C72" s="195" t="s">
        <v>886</v>
      </c>
      <c r="D72" s="182"/>
      <c r="E72" s="183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179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5">
      <c r="A73" s="158"/>
      <c r="B73" s="159"/>
      <c r="C73" s="195" t="s">
        <v>887</v>
      </c>
      <c r="D73" s="182"/>
      <c r="E73" s="183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1"/>
      <c r="Z73" s="151"/>
      <c r="AA73" s="151"/>
      <c r="AB73" s="151"/>
      <c r="AC73" s="151"/>
      <c r="AD73" s="151"/>
      <c r="AE73" s="151"/>
      <c r="AF73" s="151"/>
      <c r="AG73" s="151" t="s">
        <v>179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5">
      <c r="A74" s="158"/>
      <c r="B74" s="159"/>
      <c r="C74" s="195" t="s">
        <v>896</v>
      </c>
      <c r="D74" s="182"/>
      <c r="E74" s="183">
        <v>-8.64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179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5">
      <c r="A75" s="158"/>
      <c r="B75" s="159"/>
      <c r="C75" s="195" t="s">
        <v>897</v>
      </c>
      <c r="D75" s="182"/>
      <c r="E75" s="183">
        <v>-25.92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179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5">
      <c r="A76" s="168">
        <v>13</v>
      </c>
      <c r="B76" s="169" t="s">
        <v>573</v>
      </c>
      <c r="C76" s="178" t="s">
        <v>574</v>
      </c>
      <c r="D76" s="170" t="s">
        <v>171</v>
      </c>
      <c r="E76" s="171">
        <v>62.231999999999999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21</v>
      </c>
      <c r="M76" s="173">
        <f>G76*(1+L76/100)</f>
        <v>0</v>
      </c>
      <c r="N76" s="173">
        <v>7.3899999999999993E-2</v>
      </c>
      <c r="O76" s="173">
        <f>ROUND(E76*N76,2)</f>
        <v>4.5999999999999996</v>
      </c>
      <c r="P76" s="173">
        <v>0</v>
      </c>
      <c r="Q76" s="173">
        <f>ROUND(E76*P76,2)</f>
        <v>0</v>
      </c>
      <c r="R76" s="173" t="s">
        <v>496</v>
      </c>
      <c r="S76" s="173" t="s">
        <v>173</v>
      </c>
      <c r="T76" s="174" t="s">
        <v>173</v>
      </c>
      <c r="U76" s="160">
        <v>0.45</v>
      </c>
      <c r="V76" s="160">
        <f>ROUND(E76*U76,2)</f>
        <v>28</v>
      </c>
      <c r="W76" s="160"/>
      <c r="X76" s="160" t="s">
        <v>174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175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1" outlineLevel="1" x14ac:dyDescent="0.25">
      <c r="A77" s="158"/>
      <c r="B77" s="159"/>
      <c r="C77" s="267" t="s">
        <v>575</v>
      </c>
      <c r="D77" s="268"/>
      <c r="E77" s="268"/>
      <c r="F77" s="268"/>
      <c r="G77" s="268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177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75" t="str">
        <f>C77</f>
        <v>s provedením lože z kameniva drceného, s vyplněním spár, s dvojitým hutněním a se smetením přebytečného materiálu na krajnici. S dodáním hmot pro lože a výplň spár.</v>
      </c>
      <c r="BB77" s="151"/>
      <c r="BC77" s="151"/>
      <c r="BD77" s="151"/>
      <c r="BE77" s="151"/>
      <c r="BF77" s="151"/>
      <c r="BG77" s="151"/>
      <c r="BH77" s="151"/>
    </row>
    <row r="78" spans="1:60" outlineLevel="1" x14ac:dyDescent="0.25">
      <c r="A78" s="158"/>
      <c r="B78" s="159"/>
      <c r="C78" s="195" t="s">
        <v>899</v>
      </c>
      <c r="D78" s="182"/>
      <c r="E78" s="183">
        <v>62.231999999999999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179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5">
      <c r="A79" s="168">
        <v>14</v>
      </c>
      <c r="B79" s="169" t="s">
        <v>576</v>
      </c>
      <c r="C79" s="178" t="s">
        <v>577</v>
      </c>
      <c r="D79" s="170" t="s">
        <v>197</v>
      </c>
      <c r="E79" s="171">
        <v>42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21</v>
      </c>
      <c r="M79" s="173">
        <f>G79*(1+L79/100)</f>
        <v>0</v>
      </c>
      <c r="N79" s="173">
        <v>3.3E-4</v>
      </c>
      <c r="O79" s="173">
        <f>ROUND(E79*N79,2)</f>
        <v>0.01</v>
      </c>
      <c r="P79" s="173">
        <v>0</v>
      </c>
      <c r="Q79" s="173">
        <f>ROUND(E79*P79,2)</f>
        <v>0</v>
      </c>
      <c r="R79" s="173" t="s">
        <v>496</v>
      </c>
      <c r="S79" s="173" t="s">
        <v>173</v>
      </c>
      <c r="T79" s="174" t="s">
        <v>173</v>
      </c>
      <c r="U79" s="160">
        <v>0.41</v>
      </c>
      <c r="V79" s="160">
        <f>ROUND(E79*U79,2)</f>
        <v>17.22</v>
      </c>
      <c r="W79" s="160"/>
      <c r="X79" s="160" t="s">
        <v>174</v>
      </c>
      <c r="Y79" s="151"/>
      <c r="Z79" s="151"/>
      <c r="AA79" s="151"/>
      <c r="AB79" s="151"/>
      <c r="AC79" s="151"/>
      <c r="AD79" s="151"/>
      <c r="AE79" s="151"/>
      <c r="AF79" s="151"/>
      <c r="AG79" s="151" t="s">
        <v>175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5">
      <c r="A80" s="158"/>
      <c r="B80" s="159"/>
      <c r="C80" s="195" t="s">
        <v>906</v>
      </c>
      <c r="D80" s="182"/>
      <c r="E80" s="183">
        <v>42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1"/>
      <c r="Z80" s="151"/>
      <c r="AA80" s="151"/>
      <c r="AB80" s="151"/>
      <c r="AC80" s="151"/>
      <c r="AD80" s="151"/>
      <c r="AE80" s="151"/>
      <c r="AF80" s="151"/>
      <c r="AG80" s="151" t="s">
        <v>179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0.399999999999999" outlineLevel="1" x14ac:dyDescent="0.25">
      <c r="A81" s="168">
        <v>15</v>
      </c>
      <c r="B81" s="169" t="s">
        <v>579</v>
      </c>
      <c r="C81" s="178" t="s">
        <v>580</v>
      </c>
      <c r="D81" s="170" t="s">
        <v>209</v>
      </c>
      <c r="E81" s="171">
        <v>0.59904000000000002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21</v>
      </c>
      <c r="M81" s="173">
        <f>G81*(1+L81/100)</f>
        <v>0</v>
      </c>
      <c r="N81" s="173">
        <v>0</v>
      </c>
      <c r="O81" s="173">
        <f>ROUND(E81*N81,2)</f>
        <v>0</v>
      </c>
      <c r="P81" s="173">
        <v>0</v>
      </c>
      <c r="Q81" s="173">
        <f>ROUND(E81*P81,2)</f>
        <v>0</v>
      </c>
      <c r="R81" s="173" t="s">
        <v>496</v>
      </c>
      <c r="S81" s="173" t="s">
        <v>173</v>
      </c>
      <c r="T81" s="174" t="s">
        <v>173</v>
      </c>
      <c r="U81" s="160">
        <v>3</v>
      </c>
      <c r="V81" s="160">
        <f>ROUND(E81*U81,2)</f>
        <v>1.8</v>
      </c>
      <c r="W81" s="160"/>
      <c r="X81" s="160" t="s">
        <v>174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175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5">
      <c r="A82" s="158"/>
      <c r="B82" s="159"/>
      <c r="C82" s="267" t="s">
        <v>581</v>
      </c>
      <c r="D82" s="268"/>
      <c r="E82" s="268"/>
      <c r="F82" s="268"/>
      <c r="G82" s="268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1"/>
      <c r="Z82" s="151"/>
      <c r="AA82" s="151"/>
      <c r="AB82" s="151"/>
      <c r="AC82" s="151"/>
      <c r="AD82" s="151"/>
      <c r="AE82" s="151"/>
      <c r="AF82" s="151"/>
      <c r="AG82" s="151" t="s">
        <v>177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5">
      <c r="A83" s="158"/>
      <c r="B83" s="159"/>
      <c r="C83" s="195" t="s">
        <v>537</v>
      </c>
      <c r="D83" s="182"/>
      <c r="E83" s="183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179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5">
      <c r="A84" s="158"/>
      <c r="B84" s="159"/>
      <c r="C84" s="195" t="s">
        <v>907</v>
      </c>
      <c r="D84" s="182"/>
      <c r="E84" s="183">
        <v>0.59904000000000002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51"/>
      <c r="Z84" s="151"/>
      <c r="AA84" s="151"/>
      <c r="AB84" s="151"/>
      <c r="AC84" s="151"/>
      <c r="AD84" s="151"/>
      <c r="AE84" s="151"/>
      <c r="AF84" s="151"/>
      <c r="AG84" s="151" t="s">
        <v>179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5">
      <c r="A85" s="168">
        <v>16</v>
      </c>
      <c r="B85" s="169" t="s">
        <v>583</v>
      </c>
      <c r="C85" s="178" t="s">
        <v>584</v>
      </c>
      <c r="D85" s="170" t="s">
        <v>171</v>
      </c>
      <c r="E85" s="171">
        <v>85.775999999999996</v>
      </c>
      <c r="F85" s="172"/>
      <c r="G85" s="173">
        <f>ROUND(E85*F85,2)</f>
        <v>0</v>
      </c>
      <c r="H85" s="172"/>
      <c r="I85" s="173">
        <f>ROUND(E85*H85,2)</f>
        <v>0</v>
      </c>
      <c r="J85" s="172"/>
      <c r="K85" s="173">
        <f>ROUND(E85*J85,2)</f>
        <v>0</v>
      </c>
      <c r="L85" s="173">
        <v>21</v>
      </c>
      <c r="M85" s="173">
        <f>G85*(1+L85/100)</f>
        <v>0</v>
      </c>
      <c r="N85" s="173">
        <v>6.0099999999999997E-3</v>
      </c>
      <c r="O85" s="173">
        <f>ROUND(E85*N85,2)</f>
        <v>0.52</v>
      </c>
      <c r="P85" s="173">
        <v>0</v>
      </c>
      <c r="Q85" s="173">
        <f>ROUND(E85*P85,2)</f>
        <v>0</v>
      </c>
      <c r="R85" s="173"/>
      <c r="S85" s="173" t="s">
        <v>173</v>
      </c>
      <c r="T85" s="174" t="s">
        <v>173</v>
      </c>
      <c r="U85" s="160">
        <v>4.0000000000000001E-3</v>
      </c>
      <c r="V85" s="160">
        <f>ROUND(E85*U85,2)</f>
        <v>0.34</v>
      </c>
      <c r="W85" s="160"/>
      <c r="X85" s="160" t="s">
        <v>174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175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5">
      <c r="A86" s="158"/>
      <c r="B86" s="159"/>
      <c r="C86" s="264" t="s">
        <v>585</v>
      </c>
      <c r="D86" s="265"/>
      <c r="E86" s="265"/>
      <c r="F86" s="265"/>
      <c r="G86" s="265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147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5">
      <c r="A87" s="158"/>
      <c r="B87" s="159"/>
      <c r="C87" s="195" t="s">
        <v>908</v>
      </c>
      <c r="D87" s="182"/>
      <c r="E87" s="183">
        <v>85.775999999999996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179</v>
      </c>
      <c r="AH87" s="151">
        <v>5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5">
      <c r="A88" s="168">
        <v>17</v>
      </c>
      <c r="B88" s="169" t="s">
        <v>587</v>
      </c>
      <c r="C88" s="178" t="s">
        <v>588</v>
      </c>
      <c r="D88" s="170" t="s">
        <v>171</v>
      </c>
      <c r="E88" s="171">
        <v>7.4880000000000004</v>
      </c>
      <c r="F88" s="172"/>
      <c r="G88" s="173">
        <f>ROUND(E88*F88,2)</f>
        <v>0</v>
      </c>
      <c r="H88" s="172"/>
      <c r="I88" s="173">
        <f>ROUND(E88*H88,2)</f>
        <v>0</v>
      </c>
      <c r="J88" s="172"/>
      <c r="K88" s="173">
        <f>ROUND(E88*J88,2)</f>
        <v>0</v>
      </c>
      <c r="L88" s="173">
        <v>21</v>
      </c>
      <c r="M88" s="173">
        <f>G88*(1+L88/100)</f>
        <v>0</v>
      </c>
      <c r="N88" s="173">
        <v>3.15E-2</v>
      </c>
      <c r="O88" s="173">
        <f>ROUND(E88*N88,2)</f>
        <v>0.24</v>
      </c>
      <c r="P88" s="173">
        <v>0</v>
      </c>
      <c r="Q88" s="173">
        <f>ROUND(E88*P88,2)</f>
        <v>0</v>
      </c>
      <c r="R88" s="173"/>
      <c r="S88" s="173" t="s">
        <v>142</v>
      </c>
      <c r="T88" s="174" t="s">
        <v>173</v>
      </c>
      <c r="U88" s="160">
        <v>0.62</v>
      </c>
      <c r="V88" s="160">
        <f>ROUND(E88*U88,2)</f>
        <v>4.6399999999999997</v>
      </c>
      <c r="W88" s="160"/>
      <c r="X88" s="160" t="s">
        <v>174</v>
      </c>
      <c r="Y88" s="151"/>
      <c r="Z88" s="151"/>
      <c r="AA88" s="151"/>
      <c r="AB88" s="151"/>
      <c r="AC88" s="151"/>
      <c r="AD88" s="151"/>
      <c r="AE88" s="151"/>
      <c r="AF88" s="151"/>
      <c r="AG88" s="151" t="s">
        <v>175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5">
      <c r="A89" s="158"/>
      <c r="B89" s="159"/>
      <c r="C89" s="264" t="s">
        <v>589</v>
      </c>
      <c r="D89" s="265"/>
      <c r="E89" s="265"/>
      <c r="F89" s="265"/>
      <c r="G89" s="265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147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5">
      <c r="A90" s="158"/>
      <c r="B90" s="159"/>
      <c r="C90" s="195" t="s">
        <v>885</v>
      </c>
      <c r="D90" s="182"/>
      <c r="E90" s="183">
        <v>8.9280000000000008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179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5">
      <c r="A91" s="158"/>
      <c r="B91" s="159"/>
      <c r="C91" s="195" t="s">
        <v>288</v>
      </c>
      <c r="D91" s="182"/>
      <c r="E91" s="183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179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5">
      <c r="A92" s="158"/>
      <c r="B92" s="159"/>
      <c r="C92" s="195" t="s">
        <v>742</v>
      </c>
      <c r="D92" s="182"/>
      <c r="E92" s="183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1"/>
      <c r="Z92" s="151"/>
      <c r="AA92" s="151"/>
      <c r="AB92" s="151"/>
      <c r="AC92" s="151"/>
      <c r="AD92" s="151"/>
      <c r="AE92" s="151"/>
      <c r="AF92" s="151"/>
      <c r="AG92" s="151" t="s">
        <v>179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5">
      <c r="A93" s="158"/>
      <c r="B93" s="159"/>
      <c r="C93" s="195" t="s">
        <v>886</v>
      </c>
      <c r="D93" s="182"/>
      <c r="E93" s="183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179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5">
      <c r="A94" s="158"/>
      <c r="B94" s="159"/>
      <c r="C94" s="195" t="s">
        <v>887</v>
      </c>
      <c r="D94" s="182"/>
      <c r="E94" s="183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179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5">
      <c r="A95" s="158"/>
      <c r="B95" s="159"/>
      <c r="C95" s="195" t="s">
        <v>888</v>
      </c>
      <c r="D95" s="182"/>
      <c r="E95" s="183">
        <v>-1.44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179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5">
      <c r="A96" s="168">
        <v>18</v>
      </c>
      <c r="B96" s="169" t="s">
        <v>590</v>
      </c>
      <c r="C96" s="178" t="s">
        <v>591</v>
      </c>
      <c r="D96" s="170" t="s">
        <v>171</v>
      </c>
      <c r="E96" s="171">
        <v>63.476640000000003</v>
      </c>
      <c r="F96" s="172"/>
      <c r="G96" s="173">
        <f>ROUND(E96*F96,2)</f>
        <v>0</v>
      </c>
      <c r="H96" s="172"/>
      <c r="I96" s="173">
        <f>ROUND(E96*H96,2)</f>
        <v>0</v>
      </c>
      <c r="J96" s="172"/>
      <c r="K96" s="173">
        <f>ROUND(E96*J96,2)</f>
        <v>0</v>
      </c>
      <c r="L96" s="173">
        <v>21</v>
      </c>
      <c r="M96" s="173">
        <f>G96*(1+L96/100)</f>
        <v>0</v>
      </c>
      <c r="N96" s="173">
        <v>0.12959999999999999</v>
      </c>
      <c r="O96" s="173">
        <f>ROUND(E96*N96,2)</f>
        <v>8.23</v>
      </c>
      <c r="P96" s="173">
        <v>0</v>
      </c>
      <c r="Q96" s="173">
        <f>ROUND(E96*P96,2)</f>
        <v>0</v>
      </c>
      <c r="R96" s="173"/>
      <c r="S96" s="173" t="s">
        <v>142</v>
      </c>
      <c r="T96" s="174" t="s">
        <v>173</v>
      </c>
      <c r="U96" s="160">
        <v>0</v>
      </c>
      <c r="V96" s="160">
        <f>ROUND(E96*U96,2)</f>
        <v>0</v>
      </c>
      <c r="W96" s="160"/>
      <c r="X96" s="160" t="s">
        <v>323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324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5">
      <c r="A97" s="158"/>
      <c r="B97" s="159"/>
      <c r="C97" s="264" t="s">
        <v>592</v>
      </c>
      <c r="D97" s="265"/>
      <c r="E97" s="265"/>
      <c r="F97" s="265"/>
      <c r="G97" s="265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147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5">
      <c r="A98" s="158"/>
      <c r="B98" s="159"/>
      <c r="C98" s="195" t="s">
        <v>909</v>
      </c>
      <c r="D98" s="182"/>
      <c r="E98" s="183">
        <v>63.476640000000003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179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5">
      <c r="A99" s="168">
        <v>19</v>
      </c>
      <c r="B99" s="169" t="s">
        <v>594</v>
      </c>
      <c r="C99" s="178" t="s">
        <v>595</v>
      </c>
      <c r="D99" s="170" t="s">
        <v>171</v>
      </c>
      <c r="E99" s="171">
        <v>7.6377600000000001</v>
      </c>
      <c r="F99" s="172"/>
      <c r="G99" s="173">
        <f>ROUND(E99*F99,2)</f>
        <v>0</v>
      </c>
      <c r="H99" s="172"/>
      <c r="I99" s="173">
        <f>ROUND(E99*H99,2)</f>
        <v>0</v>
      </c>
      <c r="J99" s="172"/>
      <c r="K99" s="173">
        <f>ROUND(E99*J99,2)</f>
        <v>0</v>
      </c>
      <c r="L99" s="173">
        <v>21</v>
      </c>
      <c r="M99" s="173">
        <f>G99*(1+L99/100)</f>
        <v>0</v>
      </c>
      <c r="N99" s="173">
        <v>0.13627</v>
      </c>
      <c r="O99" s="173">
        <f>ROUND(E99*N99,2)</f>
        <v>1.04</v>
      </c>
      <c r="P99" s="173">
        <v>0</v>
      </c>
      <c r="Q99" s="173">
        <f>ROUND(E99*P99,2)</f>
        <v>0</v>
      </c>
      <c r="R99" s="173"/>
      <c r="S99" s="173" t="s">
        <v>142</v>
      </c>
      <c r="T99" s="174" t="s">
        <v>173</v>
      </c>
      <c r="U99" s="160">
        <v>0</v>
      </c>
      <c r="V99" s="160">
        <f>ROUND(E99*U99,2)</f>
        <v>0</v>
      </c>
      <c r="W99" s="160"/>
      <c r="X99" s="160" t="s">
        <v>323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324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5">
      <c r="A100" s="158"/>
      <c r="B100" s="159"/>
      <c r="C100" s="264" t="s">
        <v>596</v>
      </c>
      <c r="D100" s="265"/>
      <c r="E100" s="265"/>
      <c r="F100" s="265"/>
      <c r="G100" s="265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147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5">
      <c r="A101" s="158"/>
      <c r="B101" s="159"/>
      <c r="C101" s="195" t="s">
        <v>910</v>
      </c>
      <c r="D101" s="182"/>
      <c r="E101" s="183">
        <v>7.6377600000000001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179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x14ac:dyDescent="0.25">
      <c r="A102" s="162" t="s">
        <v>137</v>
      </c>
      <c r="B102" s="163" t="s">
        <v>97</v>
      </c>
      <c r="C102" s="177" t="s">
        <v>98</v>
      </c>
      <c r="D102" s="164"/>
      <c r="E102" s="165"/>
      <c r="F102" s="166"/>
      <c r="G102" s="166">
        <f>SUMIF(AG103:AG113,"&lt;&gt;NOR",G103:G113)</f>
        <v>0</v>
      </c>
      <c r="H102" s="166"/>
      <c r="I102" s="166">
        <f>SUM(I103:I113)</f>
        <v>0</v>
      </c>
      <c r="J102" s="166"/>
      <c r="K102" s="166">
        <f>SUM(K103:K113)</f>
        <v>0</v>
      </c>
      <c r="L102" s="166"/>
      <c r="M102" s="166">
        <f>SUM(M103:M113)</f>
        <v>0</v>
      </c>
      <c r="N102" s="166"/>
      <c r="O102" s="166">
        <f>SUM(O103:O113)</f>
        <v>22.46</v>
      </c>
      <c r="P102" s="166"/>
      <c r="Q102" s="166">
        <f>SUM(Q103:Q113)</f>
        <v>0</v>
      </c>
      <c r="R102" s="166"/>
      <c r="S102" s="166"/>
      <c r="T102" s="167"/>
      <c r="U102" s="161"/>
      <c r="V102" s="161">
        <f>SUM(V103:V113)</f>
        <v>21.76</v>
      </c>
      <c r="W102" s="161"/>
      <c r="X102" s="161"/>
      <c r="AG102" t="s">
        <v>138</v>
      </c>
    </row>
    <row r="103" spans="1:60" ht="20.399999999999999" outlineLevel="1" x14ac:dyDescent="0.25">
      <c r="A103" s="168">
        <v>20</v>
      </c>
      <c r="B103" s="169" t="s">
        <v>598</v>
      </c>
      <c r="C103" s="178" t="s">
        <v>599</v>
      </c>
      <c r="D103" s="170" t="s">
        <v>197</v>
      </c>
      <c r="E103" s="171">
        <v>32</v>
      </c>
      <c r="F103" s="172"/>
      <c r="G103" s="173">
        <f>ROUND(E103*F103,2)</f>
        <v>0</v>
      </c>
      <c r="H103" s="172"/>
      <c r="I103" s="173">
        <f>ROUND(E103*H103,2)</f>
        <v>0</v>
      </c>
      <c r="J103" s="172"/>
      <c r="K103" s="173">
        <f>ROUND(E103*J103,2)</f>
        <v>0</v>
      </c>
      <c r="L103" s="173">
        <v>21</v>
      </c>
      <c r="M103" s="173">
        <f>G103*(1+L103/100)</f>
        <v>0</v>
      </c>
      <c r="N103" s="173">
        <v>0.10249999999999999</v>
      </c>
      <c r="O103" s="173">
        <f>ROUND(E103*N103,2)</f>
        <v>3.28</v>
      </c>
      <c r="P103" s="173">
        <v>0</v>
      </c>
      <c r="Q103" s="173">
        <f>ROUND(E103*P103,2)</f>
        <v>0</v>
      </c>
      <c r="R103" s="173" t="s">
        <v>496</v>
      </c>
      <c r="S103" s="173" t="s">
        <v>173</v>
      </c>
      <c r="T103" s="174" t="s">
        <v>173</v>
      </c>
      <c r="U103" s="160">
        <v>0.14000000000000001</v>
      </c>
      <c r="V103" s="160">
        <f>ROUND(E103*U103,2)</f>
        <v>4.4800000000000004</v>
      </c>
      <c r="W103" s="160"/>
      <c r="X103" s="160" t="s">
        <v>174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175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5">
      <c r="A104" s="158"/>
      <c r="B104" s="159"/>
      <c r="C104" s="267" t="s">
        <v>600</v>
      </c>
      <c r="D104" s="268"/>
      <c r="E104" s="268"/>
      <c r="F104" s="268"/>
      <c r="G104" s="268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177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5">
      <c r="A105" s="158"/>
      <c r="B105" s="159"/>
      <c r="C105" s="195" t="s">
        <v>911</v>
      </c>
      <c r="D105" s="182"/>
      <c r="E105" s="183">
        <v>32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179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0.399999999999999" outlineLevel="1" x14ac:dyDescent="0.25">
      <c r="A106" s="168">
        <v>21</v>
      </c>
      <c r="B106" s="169" t="s">
        <v>602</v>
      </c>
      <c r="C106" s="178" t="s">
        <v>603</v>
      </c>
      <c r="D106" s="170" t="s">
        <v>197</v>
      </c>
      <c r="E106" s="171">
        <v>64</v>
      </c>
      <c r="F106" s="172"/>
      <c r="G106" s="173">
        <f>ROUND(E106*F106,2)</f>
        <v>0</v>
      </c>
      <c r="H106" s="172"/>
      <c r="I106" s="173">
        <f>ROUND(E106*H106,2)</f>
        <v>0</v>
      </c>
      <c r="J106" s="172"/>
      <c r="K106" s="173">
        <f>ROUND(E106*J106,2)</f>
        <v>0</v>
      </c>
      <c r="L106" s="173">
        <v>21</v>
      </c>
      <c r="M106" s="173">
        <f>G106*(1+L106/100)</f>
        <v>0</v>
      </c>
      <c r="N106" s="173">
        <v>0.188</v>
      </c>
      <c r="O106" s="173">
        <f>ROUND(E106*N106,2)</f>
        <v>12.03</v>
      </c>
      <c r="P106" s="173">
        <v>0</v>
      </c>
      <c r="Q106" s="173">
        <f>ROUND(E106*P106,2)</f>
        <v>0</v>
      </c>
      <c r="R106" s="173" t="s">
        <v>496</v>
      </c>
      <c r="S106" s="173" t="s">
        <v>173</v>
      </c>
      <c r="T106" s="174" t="s">
        <v>173</v>
      </c>
      <c r="U106" s="160">
        <v>0.27</v>
      </c>
      <c r="V106" s="160">
        <f>ROUND(E106*U106,2)</f>
        <v>17.28</v>
      </c>
      <c r="W106" s="160"/>
      <c r="X106" s="160" t="s">
        <v>174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175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5">
      <c r="A107" s="158"/>
      <c r="B107" s="159"/>
      <c r="C107" s="267" t="s">
        <v>604</v>
      </c>
      <c r="D107" s="268"/>
      <c r="E107" s="268"/>
      <c r="F107" s="268"/>
      <c r="G107" s="268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177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5">
      <c r="A108" s="158"/>
      <c r="B108" s="159"/>
      <c r="C108" s="195" t="s">
        <v>912</v>
      </c>
      <c r="D108" s="182"/>
      <c r="E108" s="183">
        <v>64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179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20.399999999999999" outlineLevel="1" x14ac:dyDescent="0.25">
      <c r="A109" s="168">
        <v>22</v>
      </c>
      <c r="B109" s="169" t="s">
        <v>610</v>
      </c>
      <c r="C109" s="178" t="s">
        <v>611</v>
      </c>
      <c r="D109" s="170" t="s">
        <v>359</v>
      </c>
      <c r="E109" s="171">
        <v>64.64</v>
      </c>
      <c r="F109" s="172"/>
      <c r="G109" s="173">
        <f>ROUND(E109*F109,2)</f>
        <v>0</v>
      </c>
      <c r="H109" s="172"/>
      <c r="I109" s="173">
        <f>ROUND(E109*H109,2)</f>
        <v>0</v>
      </c>
      <c r="J109" s="172"/>
      <c r="K109" s="173">
        <f>ROUND(E109*J109,2)</f>
        <v>0</v>
      </c>
      <c r="L109" s="173">
        <v>21</v>
      </c>
      <c r="M109" s="173">
        <f>G109*(1+L109/100)</f>
        <v>0</v>
      </c>
      <c r="N109" s="173">
        <v>8.0600000000000005E-2</v>
      </c>
      <c r="O109" s="173">
        <f>ROUND(E109*N109,2)</f>
        <v>5.21</v>
      </c>
      <c r="P109" s="173">
        <v>0</v>
      </c>
      <c r="Q109" s="173">
        <f>ROUND(E109*P109,2)</f>
        <v>0</v>
      </c>
      <c r="R109" s="173" t="s">
        <v>322</v>
      </c>
      <c r="S109" s="173" t="s">
        <v>173</v>
      </c>
      <c r="T109" s="174" t="s">
        <v>173</v>
      </c>
      <c r="U109" s="160">
        <v>0</v>
      </c>
      <c r="V109" s="160">
        <f>ROUND(E109*U109,2)</f>
        <v>0</v>
      </c>
      <c r="W109" s="160"/>
      <c r="X109" s="160" t="s">
        <v>323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324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5">
      <c r="A110" s="158"/>
      <c r="B110" s="159"/>
      <c r="C110" s="264" t="s">
        <v>612</v>
      </c>
      <c r="D110" s="265"/>
      <c r="E110" s="265"/>
      <c r="F110" s="265"/>
      <c r="G110" s="265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147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5">
      <c r="A111" s="158"/>
      <c r="B111" s="159"/>
      <c r="C111" s="195" t="s">
        <v>913</v>
      </c>
      <c r="D111" s="182"/>
      <c r="E111" s="183">
        <v>64.64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179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5">
      <c r="A112" s="168">
        <v>23</v>
      </c>
      <c r="B112" s="169" t="s">
        <v>616</v>
      </c>
      <c r="C112" s="178" t="s">
        <v>617</v>
      </c>
      <c r="D112" s="170" t="s">
        <v>359</v>
      </c>
      <c r="E112" s="171">
        <v>32.32</v>
      </c>
      <c r="F112" s="172"/>
      <c r="G112" s="173">
        <f>ROUND(E112*F112,2)</f>
        <v>0</v>
      </c>
      <c r="H112" s="172"/>
      <c r="I112" s="173">
        <f>ROUND(E112*H112,2)</f>
        <v>0</v>
      </c>
      <c r="J112" s="172"/>
      <c r="K112" s="173">
        <f>ROUND(E112*J112,2)</f>
        <v>0</v>
      </c>
      <c r="L112" s="173">
        <v>21</v>
      </c>
      <c r="M112" s="173">
        <f>G112*(1+L112/100)</f>
        <v>0</v>
      </c>
      <c r="N112" s="173">
        <v>0.06</v>
      </c>
      <c r="O112" s="173">
        <f>ROUND(E112*N112,2)</f>
        <v>1.94</v>
      </c>
      <c r="P112" s="173">
        <v>0</v>
      </c>
      <c r="Q112" s="173">
        <f>ROUND(E112*P112,2)</f>
        <v>0</v>
      </c>
      <c r="R112" s="173" t="s">
        <v>322</v>
      </c>
      <c r="S112" s="173" t="s">
        <v>173</v>
      </c>
      <c r="T112" s="174" t="s">
        <v>173</v>
      </c>
      <c r="U112" s="160">
        <v>0</v>
      </c>
      <c r="V112" s="160">
        <f>ROUND(E112*U112,2)</f>
        <v>0</v>
      </c>
      <c r="W112" s="160"/>
      <c r="X112" s="160" t="s">
        <v>323</v>
      </c>
      <c r="Y112" s="151"/>
      <c r="Z112" s="151"/>
      <c r="AA112" s="151"/>
      <c r="AB112" s="151"/>
      <c r="AC112" s="151"/>
      <c r="AD112" s="151"/>
      <c r="AE112" s="151"/>
      <c r="AF112" s="151"/>
      <c r="AG112" s="151" t="s">
        <v>324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5">
      <c r="A113" s="158"/>
      <c r="B113" s="159"/>
      <c r="C113" s="195" t="s">
        <v>914</v>
      </c>
      <c r="D113" s="182"/>
      <c r="E113" s="183">
        <v>32.32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179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x14ac:dyDescent="0.25">
      <c r="A114" s="162" t="s">
        <v>137</v>
      </c>
      <c r="B114" s="163" t="s">
        <v>101</v>
      </c>
      <c r="C114" s="177" t="s">
        <v>102</v>
      </c>
      <c r="D114" s="164"/>
      <c r="E114" s="165"/>
      <c r="F114" s="166"/>
      <c r="G114" s="166">
        <f>SUMIF(AG115:AG118,"&lt;&gt;NOR",G115:G118)</f>
        <v>0</v>
      </c>
      <c r="H114" s="166"/>
      <c r="I114" s="166">
        <f>SUM(I115:I118)</f>
        <v>0</v>
      </c>
      <c r="J114" s="166"/>
      <c r="K114" s="166">
        <f>SUM(K115:K118)</f>
        <v>0</v>
      </c>
      <c r="L114" s="166"/>
      <c r="M114" s="166">
        <f>SUM(M115:M118)</f>
        <v>0</v>
      </c>
      <c r="N114" s="166"/>
      <c r="O114" s="166">
        <f>SUM(O115:O118)</f>
        <v>0</v>
      </c>
      <c r="P114" s="166"/>
      <c r="Q114" s="166">
        <f>SUM(Q115:Q118)</f>
        <v>0</v>
      </c>
      <c r="R114" s="166"/>
      <c r="S114" s="166"/>
      <c r="T114" s="167"/>
      <c r="U114" s="161"/>
      <c r="V114" s="161">
        <f>SUM(V115:V118)</f>
        <v>2.73</v>
      </c>
      <c r="W114" s="161"/>
      <c r="X114" s="161"/>
      <c r="AG114" t="s">
        <v>138</v>
      </c>
    </row>
    <row r="115" spans="1:60" outlineLevel="1" x14ac:dyDescent="0.25">
      <c r="A115" s="168">
        <v>24</v>
      </c>
      <c r="B115" s="169" t="s">
        <v>620</v>
      </c>
      <c r="C115" s="178" t="s">
        <v>621</v>
      </c>
      <c r="D115" s="170" t="s">
        <v>331</v>
      </c>
      <c r="E115" s="171">
        <v>170.38847999999999</v>
      </c>
      <c r="F115" s="172"/>
      <c r="G115" s="173">
        <f>ROUND(E115*F115,2)</f>
        <v>0</v>
      </c>
      <c r="H115" s="172"/>
      <c r="I115" s="173">
        <f>ROUND(E115*H115,2)</f>
        <v>0</v>
      </c>
      <c r="J115" s="172"/>
      <c r="K115" s="173">
        <f>ROUND(E115*J115,2)</f>
        <v>0</v>
      </c>
      <c r="L115" s="173">
        <v>21</v>
      </c>
      <c r="M115" s="173">
        <f>G115*(1+L115/100)</f>
        <v>0</v>
      </c>
      <c r="N115" s="173">
        <v>0</v>
      </c>
      <c r="O115" s="173">
        <f>ROUND(E115*N115,2)</f>
        <v>0</v>
      </c>
      <c r="P115" s="173">
        <v>0</v>
      </c>
      <c r="Q115" s="173">
        <f>ROUND(E115*P115,2)</f>
        <v>0</v>
      </c>
      <c r="R115" s="173"/>
      <c r="S115" s="173" t="s">
        <v>173</v>
      </c>
      <c r="T115" s="174" t="s">
        <v>173</v>
      </c>
      <c r="U115" s="160">
        <v>1.6E-2</v>
      </c>
      <c r="V115" s="160">
        <f>ROUND(E115*U115,2)</f>
        <v>2.73</v>
      </c>
      <c r="W115" s="160"/>
      <c r="X115" s="160" t="s">
        <v>510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511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5">
      <c r="A116" s="158"/>
      <c r="B116" s="159"/>
      <c r="C116" s="195" t="s">
        <v>513</v>
      </c>
      <c r="D116" s="182"/>
      <c r="E116" s="183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179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5">
      <c r="A117" s="158"/>
      <c r="B117" s="159"/>
      <c r="C117" s="195" t="s">
        <v>915</v>
      </c>
      <c r="D117" s="182"/>
      <c r="E117" s="183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179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5">
      <c r="A118" s="158"/>
      <c r="B118" s="159"/>
      <c r="C118" s="195" t="s">
        <v>916</v>
      </c>
      <c r="D118" s="182"/>
      <c r="E118" s="183">
        <v>170.38847999999999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179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5">
      <c r="A119" s="3"/>
      <c r="B119" s="4"/>
      <c r="C119" s="179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AE119">
        <v>15</v>
      </c>
      <c r="AF119">
        <v>21</v>
      </c>
      <c r="AG119" t="s">
        <v>124</v>
      </c>
    </row>
    <row r="120" spans="1:60" x14ac:dyDescent="0.25">
      <c r="A120" s="154"/>
      <c r="B120" s="155" t="s">
        <v>29</v>
      </c>
      <c r="C120" s="180"/>
      <c r="D120" s="156"/>
      <c r="E120" s="157"/>
      <c r="F120" s="157"/>
      <c r="G120" s="176">
        <f>G8+G25+G102+G114</f>
        <v>0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AE120">
        <f>SUMIF(L7:L118,AE119,G7:G118)</f>
        <v>0</v>
      </c>
      <c r="AF120">
        <f>SUMIF(L7:L118,AF119,G7:G118)</f>
        <v>0</v>
      </c>
      <c r="AG120" t="s">
        <v>164</v>
      </c>
    </row>
    <row r="121" spans="1:60" x14ac:dyDescent="0.25">
      <c r="A121" s="266" t="s">
        <v>524</v>
      </c>
      <c r="B121" s="266"/>
      <c r="C121" s="179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60" x14ac:dyDescent="0.25">
      <c r="A122" s="3"/>
      <c r="B122" s="4" t="s">
        <v>883</v>
      </c>
      <c r="C122" s="179" t="s">
        <v>884</v>
      </c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G122" t="s">
        <v>527</v>
      </c>
    </row>
    <row r="123" spans="1:60" x14ac:dyDescent="0.25">
      <c r="A123" s="3"/>
      <c r="B123" s="4" t="s">
        <v>528</v>
      </c>
      <c r="C123" s="179" t="s">
        <v>529</v>
      </c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AG123" t="s">
        <v>530</v>
      </c>
    </row>
    <row r="124" spans="1:60" x14ac:dyDescent="0.25">
      <c r="A124" s="3"/>
      <c r="B124" s="4"/>
      <c r="C124" s="179" t="s">
        <v>531</v>
      </c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AG124" t="s">
        <v>532</v>
      </c>
    </row>
    <row r="125" spans="1:60" x14ac:dyDescent="0.25">
      <c r="A125" s="3"/>
      <c r="B125" s="4"/>
      <c r="C125" s="179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60" x14ac:dyDescent="0.25">
      <c r="C126" s="181"/>
      <c r="D126" s="10"/>
      <c r="AG126" t="s">
        <v>166</v>
      </c>
    </row>
    <row r="127" spans="1:60" x14ac:dyDescent="0.25">
      <c r="D127" s="10"/>
    </row>
    <row r="128" spans="1:60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fNGWOW7hy/8zICm/jqim7jzYNlLvHbnaYkc0vUDDUC1wF4V9YKOnoHvH3sl21hP6HQ+Wh5nzU6A6U6NAzB4y+w==" saltValue="a5q5D6kgwGQaQALGf5I6ng==" spinCount="100000" sheet="1"/>
  <mergeCells count="20">
    <mergeCell ref="C82:G82"/>
    <mergeCell ref="C86:G86"/>
    <mergeCell ref="C89:G89"/>
    <mergeCell ref="C97:G97"/>
    <mergeCell ref="A1:G1"/>
    <mergeCell ref="C2:G2"/>
    <mergeCell ref="C3:G3"/>
    <mergeCell ref="C4:G4"/>
    <mergeCell ref="A121:B121"/>
    <mergeCell ref="C10:G10"/>
    <mergeCell ref="C11:G11"/>
    <mergeCell ref="C19:G19"/>
    <mergeCell ref="C27:G27"/>
    <mergeCell ref="C28:G28"/>
    <mergeCell ref="C100:G100"/>
    <mergeCell ref="C104:G104"/>
    <mergeCell ref="C107:G107"/>
    <mergeCell ref="C110:G110"/>
    <mergeCell ref="C47:G47"/>
    <mergeCell ref="C77:G77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Header>&amp;LSÚ - ulice Šafaříkova - rekonstrukce vodovodu&amp;RSoupis prací</oddHeader>
    <oddFooter>&amp;LSO-03.2 Opravy místních komunikací - kanal.přípojky&amp;C&amp;P/&amp;N&amp;Rčervenec 2020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7C3F7-91DF-4CFB-B6C2-DB36DB3A547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5" customWidth="1"/>
    <col min="3" max="3" width="63.33203125" style="125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7" t="s">
        <v>167</v>
      </c>
      <c r="B1" s="257"/>
      <c r="C1" s="257"/>
      <c r="D1" s="257"/>
      <c r="E1" s="257"/>
      <c r="F1" s="257"/>
      <c r="G1" s="257"/>
      <c r="AG1" t="s">
        <v>110</v>
      </c>
    </row>
    <row r="2" spans="1:60" ht="24.9" customHeight="1" x14ac:dyDescent="0.25">
      <c r="A2" s="143" t="s">
        <v>7</v>
      </c>
      <c r="B2" s="48" t="s">
        <v>43</v>
      </c>
      <c r="C2" s="258" t="s">
        <v>44</v>
      </c>
      <c r="D2" s="259"/>
      <c r="E2" s="259"/>
      <c r="F2" s="259"/>
      <c r="G2" s="260"/>
      <c r="AG2" t="s">
        <v>111</v>
      </c>
    </row>
    <row r="3" spans="1:60" ht="24.9" customHeight="1" x14ac:dyDescent="0.25">
      <c r="A3" s="143" t="s">
        <v>8</v>
      </c>
      <c r="B3" s="48" t="s">
        <v>76</v>
      </c>
      <c r="C3" s="258" t="s">
        <v>77</v>
      </c>
      <c r="D3" s="259"/>
      <c r="E3" s="259"/>
      <c r="F3" s="259"/>
      <c r="G3" s="260"/>
      <c r="AC3" s="125" t="s">
        <v>168</v>
      </c>
      <c r="AG3" t="s">
        <v>114</v>
      </c>
    </row>
    <row r="4" spans="1:60" ht="24.9" customHeight="1" x14ac:dyDescent="0.25">
      <c r="A4" s="144" t="s">
        <v>9</v>
      </c>
      <c r="B4" s="145" t="s">
        <v>78</v>
      </c>
      <c r="C4" s="261" t="s">
        <v>77</v>
      </c>
      <c r="D4" s="262"/>
      <c r="E4" s="262"/>
      <c r="F4" s="262"/>
      <c r="G4" s="263"/>
      <c r="AG4" t="s">
        <v>115</v>
      </c>
    </row>
    <row r="5" spans="1:60" x14ac:dyDescent="0.25">
      <c r="D5" s="10"/>
    </row>
    <row r="6" spans="1:60" ht="39.6" x14ac:dyDescent="0.25">
      <c r="A6" s="147" t="s">
        <v>116</v>
      </c>
      <c r="B6" s="149" t="s">
        <v>117</v>
      </c>
      <c r="C6" s="149" t="s">
        <v>118</v>
      </c>
      <c r="D6" s="148" t="s">
        <v>119</v>
      </c>
      <c r="E6" s="147" t="s">
        <v>120</v>
      </c>
      <c r="F6" s="146" t="s">
        <v>121</v>
      </c>
      <c r="G6" s="147" t="s">
        <v>29</v>
      </c>
      <c r="H6" s="150" t="s">
        <v>30</v>
      </c>
      <c r="I6" s="150" t="s">
        <v>122</v>
      </c>
      <c r="J6" s="150" t="s">
        <v>31</v>
      </c>
      <c r="K6" s="150" t="s">
        <v>123</v>
      </c>
      <c r="L6" s="150" t="s">
        <v>124</v>
      </c>
      <c r="M6" s="150" t="s">
        <v>125</v>
      </c>
      <c r="N6" s="150" t="s">
        <v>126</v>
      </c>
      <c r="O6" s="150" t="s">
        <v>127</v>
      </c>
      <c r="P6" s="150" t="s">
        <v>128</v>
      </c>
      <c r="Q6" s="150" t="s">
        <v>129</v>
      </c>
      <c r="R6" s="150" t="s">
        <v>130</v>
      </c>
      <c r="S6" s="150" t="s">
        <v>131</v>
      </c>
      <c r="T6" s="150" t="s">
        <v>132</v>
      </c>
      <c r="U6" s="150" t="s">
        <v>133</v>
      </c>
      <c r="V6" s="150" t="s">
        <v>134</v>
      </c>
      <c r="W6" s="150" t="s">
        <v>135</v>
      </c>
      <c r="X6" s="150" t="s">
        <v>136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5">
      <c r="A8" s="162" t="s">
        <v>137</v>
      </c>
      <c r="B8" s="163" t="s">
        <v>83</v>
      </c>
      <c r="C8" s="177" t="s">
        <v>84</v>
      </c>
      <c r="D8" s="164"/>
      <c r="E8" s="165"/>
      <c r="F8" s="166"/>
      <c r="G8" s="166">
        <f>SUMIF(AG9:AG95,"&lt;&gt;NOR",G9:G95)</f>
        <v>0</v>
      </c>
      <c r="H8" s="166"/>
      <c r="I8" s="166">
        <f>SUM(I9:I95)</f>
        <v>0</v>
      </c>
      <c r="J8" s="166"/>
      <c r="K8" s="166">
        <f>SUM(K9:K95)</f>
        <v>0</v>
      </c>
      <c r="L8" s="166"/>
      <c r="M8" s="166">
        <f>SUM(M9:M95)</f>
        <v>0</v>
      </c>
      <c r="N8" s="166"/>
      <c r="O8" s="166">
        <f>SUM(O9:O95)</f>
        <v>2.91</v>
      </c>
      <c r="P8" s="166"/>
      <c r="Q8" s="166">
        <f>SUM(Q9:Q95)</f>
        <v>3.5</v>
      </c>
      <c r="R8" s="166"/>
      <c r="S8" s="166"/>
      <c r="T8" s="167"/>
      <c r="U8" s="161"/>
      <c r="V8" s="161">
        <f>SUM(V9:V95)</f>
        <v>146.45000000000005</v>
      </c>
      <c r="W8" s="161"/>
      <c r="X8" s="161"/>
      <c r="AG8" t="s">
        <v>138</v>
      </c>
    </row>
    <row r="9" spans="1:60" outlineLevel="1" x14ac:dyDescent="0.25">
      <c r="A9" s="168">
        <v>1</v>
      </c>
      <c r="B9" s="169" t="s">
        <v>207</v>
      </c>
      <c r="C9" s="178" t="s">
        <v>208</v>
      </c>
      <c r="D9" s="170" t="s">
        <v>209</v>
      </c>
      <c r="E9" s="171">
        <v>1.0085999999999999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 t="s">
        <v>172</v>
      </c>
      <c r="S9" s="173" t="s">
        <v>173</v>
      </c>
      <c r="T9" s="174" t="s">
        <v>173</v>
      </c>
      <c r="U9" s="160">
        <v>0.03</v>
      </c>
      <c r="V9" s="160">
        <f>ROUND(E9*U9,2)</f>
        <v>0.03</v>
      </c>
      <c r="W9" s="160"/>
      <c r="X9" s="160" t="s">
        <v>174</v>
      </c>
      <c r="Y9" s="151"/>
      <c r="Z9" s="151"/>
      <c r="AA9" s="151"/>
      <c r="AB9" s="151"/>
      <c r="AC9" s="151"/>
      <c r="AD9" s="151"/>
      <c r="AE9" s="151"/>
      <c r="AF9" s="151"/>
      <c r="AG9" s="151" t="s">
        <v>175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5">
      <c r="A10" s="158"/>
      <c r="B10" s="159"/>
      <c r="C10" s="267" t="s">
        <v>210</v>
      </c>
      <c r="D10" s="268"/>
      <c r="E10" s="268"/>
      <c r="F10" s="268"/>
      <c r="G10" s="268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177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5" t="str">
        <f>C10</f>
        <v>nebo lesní půdy, s vodorovným přemístěním na hromady v místě upotřebení nebo na dočasné či trvalé skládky se složením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58"/>
      <c r="B11" s="159"/>
      <c r="C11" s="196" t="s">
        <v>211</v>
      </c>
      <c r="D11" s="184"/>
      <c r="E11" s="185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179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5">
      <c r="A12" s="158"/>
      <c r="B12" s="159"/>
      <c r="C12" s="197" t="s">
        <v>917</v>
      </c>
      <c r="D12" s="184"/>
      <c r="E12" s="185">
        <v>0.55859999999999999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179</v>
      </c>
      <c r="AH12" s="151">
        <v>2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58"/>
      <c r="B13" s="159"/>
      <c r="C13" s="198" t="s">
        <v>213</v>
      </c>
      <c r="D13" s="186"/>
      <c r="E13" s="187">
        <v>0.55859999999999999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179</v>
      </c>
      <c r="AH13" s="151">
        <v>3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5">
      <c r="A14" s="158"/>
      <c r="B14" s="159"/>
      <c r="C14" s="196" t="s">
        <v>214</v>
      </c>
      <c r="D14" s="184"/>
      <c r="E14" s="185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1"/>
      <c r="Z14" s="151"/>
      <c r="AA14" s="151"/>
      <c r="AB14" s="151"/>
      <c r="AC14" s="151"/>
      <c r="AD14" s="151"/>
      <c r="AE14" s="151"/>
      <c r="AF14" s="151"/>
      <c r="AG14" s="151" t="s">
        <v>179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58"/>
      <c r="B15" s="159"/>
      <c r="C15" s="195" t="s">
        <v>918</v>
      </c>
      <c r="D15" s="182"/>
      <c r="E15" s="183">
        <v>1.0085999999999999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179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0.399999999999999" outlineLevel="1" x14ac:dyDescent="0.25">
      <c r="A16" s="168">
        <v>2</v>
      </c>
      <c r="B16" s="169" t="s">
        <v>919</v>
      </c>
      <c r="C16" s="178" t="s">
        <v>920</v>
      </c>
      <c r="D16" s="170" t="s">
        <v>209</v>
      </c>
      <c r="E16" s="171">
        <v>1.4016999999999999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3">
        <v>0</v>
      </c>
      <c r="O16" s="173">
        <f>ROUND(E16*N16,2)</f>
        <v>0</v>
      </c>
      <c r="P16" s="173">
        <v>2.5</v>
      </c>
      <c r="Q16" s="173">
        <f>ROUND(E16*P16,2)</f>
        <v>3.5</v>
      </c>
      <c r="R16" s="173" t="s">
        <v>172</v>
      </c>
      <c r="S16" s="173" t="s">
        <v>173</v>
      </c>
      <c r="T16" s="174" t="s">
        <v>173</v>
      </c>
      <c r="U16" s="160">
        <v>77.896000000000001</v>
      </c>
      <c r="V16" s="160">
        <f>ROUND(E16*U16,2)</f>
        <v>109.19</v>
      </c>
      <c r="W16" s="160"/>
      <c r="X16" s="160" t="s">
        <v>174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273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58"/>
      <c r="B17" s="159"/>
      <c r="C17" s="267" t="s">
        <v>921</v>
      </c>
      <c r="D17" s="268"/>
      <c r="E17" s="268"/>
      <c r="F17" s="268"/>
      <c r="G17" s="268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177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58"/>
      <c r="B18" s="159"/>
      <c r="C18" s="195" t="s">
        <v>922</v>
      </c>
      <c r="D18" s="182"/>
      <c r="E18" s="183">
        <v>1.4016999999999999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179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0.399999999999999" outlineLevel="1" x14ac:dyDescent="0.25">
      <c r="A19" s="168">
        <v>3</v>
      </c>
      <c r="B19" s="169" t="s">
        <v>923</v>
      </c>
      <c r="C19" s="178" t="s">
        <v>924</v>
      </c>
      <c r="D19" s="170" t="s">
        <v>209</v>
      </c>
      <c r="E19" s="171">
        <v>3.1281400000000001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3" t="s">
        <v>172</v>
      </c>
      <c r="S19" s="173" t="s">
        <v>173</v>
      </c>
      <c r="T19" s="174" t="s">
        <v>173</v>
      </c>
      <c r="U19" s="160">
        <v>1.83</v>
      </c>
      <c r="V19" s="160">
        <f>ROUND(E19*U19,2)</f>
        <v>5.72</v>
      </c>
      <c r="W19" s="160"/>
      <c r="X19" s="160" t="s">
        <v>174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175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1" outlineLevel="1" x14ac:dyDescent="0.25">
      <c r="A20" s="158"/>
      <c r="B20" s="159"/>
      <c r="C20" s="267" t="s">
        <v>925</v>
      </c>
      <c r="D20" s="268"/>
      <c r="E20" s="268"/>
      <c r="F20" s="268"/>
      <c r="G20" s="268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1"/>
      <c r="Z20" s="151"/>
      <c r="AA20" s="151"/>
      <c r="AB20" s="151"/>
      <c r="AC20" s="151"/>
      <c r="AD20" s="151"/>
      <c r="AE20" s="151"/>
      <c r="AF20" s="151"/>
      <c r="AG20" s="151" t="s">
        <v>177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75" t="str">
        <f>C20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58"/>
      <c r="B21" s="159"/>
      <c r="C21" s="195" t="s">
        <v>926</v>
      </c>
      <c r="D21" s="182"/>
      <c r="E21" s="183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179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5">
      <c r="A22" s="158"/>
      <c r="B22" s="159"/>
      <c r="C22" s="195" t="s">
        <v>927</v>
      </c>
      <c r="D22" s="182"/>
      <c r="E22" s="183">
        <v>3.1281400000000001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179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0.399999999999999" outlineLevel="1" x14ac:dyDescent="0.25">
      <c r="A23" s="168">
        <v>4</v>
      </c>
      <c r="B23" s="169" t="s">
        <v>928</v>
      </c>
      <c r="C23" s="178" t="s">
        <v>929</v>
      </c>
      <c r="D23" s="170" t="s">
        <v>209</v>
      </c>
      <c r="E23" s="171">
        <v>4.6922199999999998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3" t="s">
        <v>172</v>
      </c>
      <c r="S23" s="173" t="s">
        <v>173</v>
      </c>
      <c r="T23" s="174" t="s">
        <v>173</v>
      </c>
      <c r="U23" s="160">
        <v>3.13</v>
      </c>
      <c r="V23" s="160">
        <f>ROUND(E23*U23,2)</f>
        <v>14.69</v>
      </c>
      <c r="W23" s="160"/>
      <c r="X23" s="160" t="s">
        <v>174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175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1" outlineLevel="1" x14ac:dyDescent="0.25">
      <c r="A24" s="158"/>
      <c r="B24" s="159"/>
      <c r="C24" s="267" t="s">
        <v>925</v>
      </c>
      <c r="D24" s="268"/>
      <c r="E24" s="268"/>
      <c r="F24" s="268"/>
      <c r="G24" s="268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177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75" t="str">
        <f>C24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58"/>
      <c r="B25" s="159"/>
      <c r="C25" s="196" t="s">
        <v>211</v>
      </c>
      <c r="D25" s="184"/>
      <c r="E25" s="185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1"/>
      <c r="Z25" s="151"/>
      <c r="AA25" s="151"/>
      <c r="AB25" s="151"/>
      <c r="AC25" s="151"/>
      <c r="AD25" s="151"/>
      <c r="AE25" s="151"/>
      <c r="AF25" s="151"/>
      <c r="AG25" s="151" t="s">
        <v>179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0.399999999999999" outlineLevel="1" x14ac:dyDescent="0.25">
      <c r="A26" s="158"/>
      <c r="B26" s="159"/>
      <c r="C26" s="197" t="s">
        <v>930</v>
      </c>
      <c r="D26" s="184"/>
      <c r="E26" s="185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179</v>
      </c>
      <c r="AH26" s="151">
        <v>2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58"/>
      <c r="B27" s="159"/>
      <c r="C27" s="197" t="s">
        <v>931</v>
      </c>
      <c r="D27" s="184"/>
      <c r="E27" s="185">
        <v>8.3789499999999997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179</v>
      </c>
      <c r="AH27" s="151">
        <v>2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58"/>
      <c r="B28" s="159"/>
      <c r="C28" s="197" t="s">
        <v>235</v>
      </c>
      <c r="D28" s="184"/>
      <c r="E28" s="185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1"/>
      <c r="Z28" s="151"/>
      <c r="AA28" s="151"/>
      <c r="AB28" s="151"/>
      <c r="AC28" s="151"/>
      <c r="AD28" s="151"/>
      <c r="AE28" s="151"/>
      <c r="AF28" s="151"/>
      <c r="AG28" s="151" t="s">
        <v>179</v>
      </c>
      <c r="AH28" s="151">
        <v>2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58"/>
      <c r="B29" s="159"/>
      <c r="C29" s="197" t="s">
        <v>641</v>
      </c>
      <c r="D29" s="184"/>
      <c r="E29" s="185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179</v>
      </c>
      <c r="AH29" s="151">
        <v>2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58"/>
      <c r="B30" s="159"/>
      <c r="C30" s="197" t="s">
        <v>932</v>
      </c>
      <c r="D30" s="184"/>
      <c r="E30" s="185">
        <v>-0.55859999999999999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179</v>
      </c>
      <c r="AH30" s="151">
        <v>2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58"/>
      <c r="B31" s="159"/>
      <c r="C31" s="198" t="s">
        <v>213</v>
      </c>
      <c r="D31" s="186"/>
      <c r="E31" s="187">
        <v>7.82036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179</v>
      </c>
      <c r="AH31" s="151">
        <v>3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5">
      <c r="A32" s="158"/>
      <c r="B32" s="159"/>
      <c r="C32" s="196" t="s">
        <v>214</v>
      </c>
      <c r="D32" s="184"/>
      <c r="E32" s="185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179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58"/>
      <c r="B33" s="159"/>
      <c r="C33" s="195" t="s">
        <v>933</v>
      </c>
      <c r="D33" s="182"/>
      <c r="E33" s="183">
        <v>4.6922199999999998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179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0.399999999999999" outlineLevel="1" x14ac:dyDescent="0.25">
      <c r="A34" s="168">
        <v>5</v>
      </c>
      <c r="B34" s="169" t="s">
        <v>934</v>
      </c>
      <c r="C34" s="178" t="s">
        <v>935</v>
      </c>
      <c r="D34" s="170" t="s">
        <v>209</v>
      </c>
      <c r="E34" s="171">
        <v>1.4076599999999999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3">
        <v>0</v>
      </c>
      <c r="O34" s="173">
        <f>ROUND(E34*N34,2)</f>
        <v>0</v>
      </c>
      <c r="P34" s="173">
        <v>0</v>
      </c>
      <c r="Q34" s="173">
        <f>ROUND(E34*P34,2)</f>
        <v>0</v>
      </c>
      <c r="R34" s="173" t="s">
        <v>172</v>
      </c>
      <c r="S34" s="173" t="s">
        <v>173</v>
      </c>
      <c r="T34" s="174" t="s">
        <v>173</v>
      </c>
      <c r="U34" s="160">
        <v>0.47</v>
      </c>
      <c r="V34" s="160">
        <f>ROUND(E34*U34,2)</f>
        <v>0.66</v>
      </c>
      <c r="W34" s="160"/>
      <c r="X34" s="160" t="s">
        <v>174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175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1" outlineLevel="1" x14ac:dyDescent="0.25">
      <c r="A35" s="158"/>
      <c r="B35" s="159"/>
      <c r="C35" s="267" t="s">
        <v>925</v>
      </c>
      <c r="D35" s="268"/>
      <c r="E35" s="268"/>
      <c r="F35" s="268"/>
      <c r="G35" s="268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177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75" t="str">
        <f>C35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58"/>
      <c r="B36" s="159"/>
      <c r="C36" s="195" t="s">
        <v>926</v>
      </c>
      <c r="D36" s="182"/>
      <c r="E36" s="183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1"/>
      <c r="Z36" s="151"/>
      <c r="AA36" s="151"/>
      <c r="AB36" s="151"/>
      <c r="AC36" s="151"/>
      <c r="AD36" s="151"/>
      <c r="AE36" s="151"/>
      <c r="AF36" s="151"/>
      <c r="AG36" s="151" t="s">
        <v>179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58"/>
      <c r="B37" s="159"/>
      <c r="C37" s="195" t="s">
        <v>245</v>
      </c>
      <c r="D37" s="182"/>
      <c r="E37" s="183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179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58"/>
      <c r="B38" s="159"/>
      <c r="C38" s="195" t="s">
        <v>936</v>
      </c>
      <c r="D38" s="182"/>
      <c r="E38" s="183">
        <v>1.4076599999999999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179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68">
        <v>6</v>
      </c>
      <c r="B39" s="169" t="s">
        <v>255</v>
      </c>
      <c r="C39" s="178" t="s">
        <v>256</v>
      </c>
      <c r="D39" s="170" t="s">
        <v>209</v>
      </c>
      <c r="E39" s="171">
        <v>7.82036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73" t="s">
        <v>172</v>
      </c>
      <c r="S39" s="173" t="s">
        <v>173</v>
      </c>
      <c r="T39" s="174" t="s">
        <v>173</v>
      </c>
      <c r="U39" s="160">
        <v>0.35</v>
      </c>
      <c r="V39" s="160">
        <f>ROUND(E39*U39,2)</f>
        <v>2.74</v>
      </c>
      <c r="W39" s="160"/>
      <c r="X39" s="160" t="s">
        <v>174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175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58"/>
      <c r="B40" s="159"/>
      <c r="C40" s="267" t="s">
        <v>257</v>
      </c>
      <c r="D40" s="268"/>
      <c r="E40" s="268"/>
      <c r="F40" s="268"/>
      <c r="G40" s="268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177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75" t="str">
        <f>C40</f>
        <v>bez naložení do dopravní nádoby, ale s vyprázdněním dopravní nádoby na hromadu nebo na dopravní prostředek,</v>
      </c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58"/>
      <c r="B41" s="159"/>
      <c r="C41" s="195" t="s">
        <v>937</v>
      </c>
      <c r="D41" s="182"/>
      <c r="E41" s="183">
        <v>7.82036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179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68">
        <v>7</v>
      </c>
      <c r="B42" s="169" t="s">
        <v>259</v>
      </c>
      <c r="C42" s="178" t="s">
        <v>260</v>
      </c>
      <c r="D42" s="170" t="s">
        <v>209</v>
      </c>
      <c r="E42" s="171">
        <v>19.02036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3" t="s">
        <v>172</v>
      </c>
      <c r="S42" s="173" t="s">
        <v>173</v>
      </c>
      <c r="T42" s="174" t="s">
        <v>173</v>
      </c>
      <c r="U42" s="160">
        <v>0.01</v>
      </c>
      <c r="V42" s="160">
        <f>ROUND(E42*U42,2)</f>
        <v>0.19</v>
      </c>
      <c r="W42" s="160"/>
      <c r="X42" s="160" t="s">
        <v>174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175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58"/>
      <c r="B43" s="159"/>
      <c r="C43" s="267" t="s">
        <v>261</v>
      </c>
      <c r="D43" s="268"/>
      <c r="E43" s="268"/>
      <c r="F43" s="268"/>
      <c r="G43" s="268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177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58"/>
      <c r="B44" s="159"/>
      <c r="C44" s="196" t="s">
        <v>211</v>
      </c>
      <c r="D44" s="184"/>
      <c r="E44" s="185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179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5">
      <c r="A45" s="158"/>
      <c r="B45" s="159"/>
      <c r="C45" s="197" t="s">
        <v>938</v>
      </c>
      <c r="D45" s="184"/>
      <c r="E45" s="185">
        <v>11.2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179</v>
      </c>
      <c r="AH45" s="151">
        <v>2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5">
      <c r="A46" s="158"/>
      <c r="B46" s="159"/>
      <c r="C46" s="198" t="s">
        <v>213</v>
      </c>
      <c r="D46" s="186"/>
      <c r="E46" s="187">
        <v>11.2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179</v>
      </c>
      <c r="AH46" s="151">
        <v>3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58"/>
      <c r="B47" s="159"/>
      <c r="C47" s="196" t="s">
        <v>214</v>
      </c>
      <c r="D47" s="184"/>
      <c r="E47" s="185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179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58"/>
      <c r="B48" s="159"/>
      <c r="C48" s="195" t="s">
        <v>939</v>
      </c>
      <c r="D48" s="182"/>
      <c r="E48" s="183">
        <v>15.64072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179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0.399999999999999" outlineLevel="1" x14ac:dyDescent="0.25">
      <c r="A49" s="158"/>
      <c r="B49" s="159"/>
      <c r="C49" s="195" t="s">
        <v>940</v>
      </c>
      <c r="D49" s="182"/>
      <c r="E49" s="183">
        <v>3.3796400000000002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179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0.399999999999999" outlineLevel="1" x14ac:dyDescent="0.25">
      <c r="A50" s="168">
        <v>8</v>
      </c>
      <c r="B50" s="169" t="s">
        <v>655</v>
      </c>
      <c r="C50" s="178" t="s">
        <v>656</v>
      </c>
      <c r="D50" s="170" t="s">
        <v>209</v>
      </c>
      <c r="E50" s="171">
        <v>11.2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21</v>
      </c>
      <c r="M50" s="173">
        <f>G50*(1+L50/100)</f>
        <v>0</v>
      </c>
      <c r="N50" s="173">
        <v>0</v>
      </c>
      <c r="O50" s="173">
        <f>ROUND(E50*N50,2)</f>
        <v>0</v>
      </c>
      <c r="P50" s="173">
        <v>0</v>
      </c>
      <c r="Q50" s="173">
        <f>ROUND(E50*P50,2)</f>
        <v>0</v>
      </c>
      <c r="R50" s="173" t="s">
        <v>172</v>
      </c>
      <c r="S50" s="173" t="s">
        <v>173</v>
      </c>
      <c r="T50" s="174" t="s">
        <v>173</v>
      </c>
      <c r="U50" s="160">
        <v>0.65</v>
      </c>
      <c r="V50" s="160">
        <f>ROUND(E50*U50,2)</f>
        <v>7.28</v>
      </c>
      <c r="W50" s="160"/>
      <c r="X50" s="160" t="s">
        <v>174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175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5">
      <c r="A51" s="158"/>
      <c r="B51" s="159"/>
      <c r="C51" s="195" t="s">
        <v>941</v>
      </c>
      <c r="D51" s="182"/>
      <c r="E51" s="183">
        <v>7.82036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179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0.399999999999999" outlineLevel="1" x14ac:dyDescent="0.25">
      <c r="A52" s="158"/>
      <c r="B52" s="159"/>
      <c r="C52" s="195" t="s">
        <v>940</v>
      </c>
      <c r="D52" s="182"/>
      <c r="E52" s="183">
        <v>3.3796400000000002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179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68">
        <v>9</v>
      </c>
      <c r="B53" s="169" t="s">
        <v>275</v>
      </c>
      <c r="C53" s="178" t="s">
        <v>942</v>
      </c>
      <c r="D53" s="170" t="s">
        <v>209</v>
      </c>
      <c r="E53" s="171">
        <v>7.82036</v>
      </c>
      <c r="F53" s="172"/>
      <c r="G53" s="173">
        <f>ROUND(E53*F53,2)</f>
        <v>0</v>
      </c>
      <c r="H53" s="172"/>
      <c r="I53" s="173">
        <f>ROUND(E53*H53,2)</f>
        <v>0</v>
      </c>
      <c r="J53" s="172"/>
      <c r="K53" s="173">
        <f>ROUND(E53*J53,2)</f>
        <v>0</v>
      </c>
      <c r="L53" s="173">
        <v>21</v>
      </c>
      <c r="M53" s="173">
        <f>G53*(1+L53/100)</f>
        <v>0</v>
      </c>
      <c r="N53" s="173">
        <v>0</v>
      </c>
      <c r="O53" s="173">
        <f>ROUND(E53*N53,2)</f>
        <v>0</v>
      </c>
      <c r="P53" s="173">
        <v>0</v>
      </c>
      <c r="Q53" s="173">
        <f>ROUND(E53*P53,2)</f>
        <v>0</v>
      </c>
      <c r="R53" s="173" t="s">
        <v>172</v>
      </c>
      <c r="S53" s="173" t="s">
        <v>173</v>
      </c>
      <c r="T53" s="174" t="s">
        <v>173</v>
      </c>
      <c r="U53" s="160">
        <v>0.01</v>
      </c>
      <c r="V53" s="160">
        <f>ROUND(E53*U53,2)</f>
        <v>0.08</v>
      </c>
      <c r="W53" s="160"/>
      <c r="X53" s="160" t="s">
        <v>174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175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5">
      <c r="A54" s="158"/>
      <c r="B54" s="159"/>
      <c r="C54" s="267" t="s">
        <v>943</v>
      </c>
      <c r="D54" s="268"/>
      <c r="E54" s="268"/>
      <c r="F54" s="268"/>
      <c r="G54" s="268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177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58"/>
      <c r="B55" s="159"/>
      <c r="C55" s="195" t="s">
        <v>941</v>
      </c>
      <c r="D55" s="182"/>
      <c r="E55" s="183">
        <v>7.82036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179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5">
      <c r="A56" s="168">
        <v>10</v>
      </c>
      <c r="B56" s="169" t="s">
        <v>279</v>
      </c>
      <c r="C56" s="178" t="s">
        <v>280</v>
      </c>
      <c r="D56" s="170" t="s">
        <v>209</v>
      </c>
      <c r="E56" s="171">
        <v>12.77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73" t="s">
        <v>172</v>
      </c>
      <c r="S56" s="173" t="s">
        <v>173</v>
      </c>
      <c r="T56" s="174" t="s">
        <v>173</v>
      </c>
      <c r="U56" s="160">
        <v>0.2</v>
      </c>
      <c r="V56" s="160">
        <f>ROUND(E56*U56,2)</f>
        <v>2.5499999999999998</v>
      </c>
      <c r="W56" s="160"/>
      <c r="X56" s="160" t="s">
        <v>174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175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58"/>
      <c r="B57" s="159"/>
      <c r="C57" s="267" t="s">
        <v>281</v>
      </c>
      <c r="D57" s="268"/>
      <c r="E57" s="268"/>
      <c r="F57" s="268"/>
      <c r="G57" s="268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1"/>
      <c r="Z57" s="151"/>
      <c r="AA57" s="151"/>
      <c r="AB57" s="151"/>
      <c r="AC57" s="151"/>
      <c r="AD57" s="151"/>
      <c r="AE57" s="151"/>
      <c r="AF57" s="151"/>
      <c r="AG57" s="151" t="s">
        <v>177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5">
      <c r="A58" s="158"/>
      <c r="B58" s="159"/>
      <c r="C58" s="255" t="s">
        <v>282</v>
      </c>
      <c r="D58" s="256"/>
      <c r="E58" s="256"/>
      <c r="F58" s="256"/>
      <c r="G58" s="256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147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5">
      <c r="A59" s="158"/>
      <c r="B59" s="159"/>
      <c r="C59" s="195" t="s">
        <v>944</v>
      </c>
      <c r="D59" s="182"/>
      <c r="E59" s="183">
        <v>7.82036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179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5">
      <c r="A60" s="158"/>
      <c r="B60" s="159"/>
      <c r="C60" s="195" t="s">
        <v>945</v>
      </c>
      <c r="D60" s="182"/>
      <c r="E60" s="183">
        <v>3.3796400000000002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179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58"/>
      <c r="B61" s="159"/>
      <c r="C61" s="195" t="s">
        <v>946</v>
      </c>
      <c r="D61" s="182"/>
      <c r="E61" s="183">
        <v>1.57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1"/>
      <c r="Z61" s="151"/>
      <c r="AA61" s="151"/>
      <c r="AB61" s="151"/>
      <c r="AC61" s="151"/>
      <c r="AD61" s="151"/>
      <c r="AE61" s="151"/>
      <c r="AF61" s="151"/>
      <c r="AG61" s="151" t="s">
        <v>179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5">
      <c r="A62" s="158"/>
      <c r="B62" s="159"/>
      <c r="C62" s="195" t="s">
        <v>288</v>
      </c>
      <c r="D62" s="182"/>
      <c r="E62" s="183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179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58"/>
      <c r="B63" s="159"/>
      <c r="C63" s="196" t="s">
        <v>211</v>
      </c>
      <c r="D63" s="184"/>
      <c r="E63" s="185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179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5">
      <c r="A64" s="158"/>
      <c r="B64" s="159"/>
      <c r="C64" s="197" t="s">
        <v>947</v>
      </c>
      <c r="D64" s="184"/>
      <c r="E64" s="185">
        <v>11.2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179</v>
      </c>
      <c r="AH64" s="151">
        <v>2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58"/>
      <c r="B65" s="159"/>
      <c r="C65" s="198" t="s">
        <v>213</v>
      </c>
      <c r="D65" s="186"/>
      <c r="E65" s="187">
        <v>11.2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179</v>
      </c>
      <c r="AH65" s="151">
        <v>3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5">
      <c r="A66" s="158"/>
      <c r="B66" s="159"/>
      <c r="C66" s="196" t="s">
        <v>214</v>
      </c>
      <c r="D66" s="184"/>
      <c r="E66" s="185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179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5">
      <c r="A67" s="168">
        <v>11</v>
      </c>
      <c r="B67" s="169" t="s">
        <v>300</v>
      </c>
      <c r="C67" s="178" t="s">
        <v>301</v>
      </c>
      <c r="D67" s="170" t="s">
        <v>171</v>
      </c>
      <c r="E67" s="171">
        <v>10.08597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21</v>
      </c>
      <c r="M67" s="173">
        <f>G67*(1+L67/100)</f>
        <v>0</v>
      </c>
      <c r="N67" s="173">
        <v>0</v>
      </c>
      <c r="O67" s="173">
        <f>ROUND(E67*N67,2)</f>
        <v>0</v>
      </c>
      <c r="P67" s="173">
        <v>0</v>
      </c>
      <c r="Q67" s="173">
        <f>ROUND(E67*P67,2)</f>
        <v>0</v>
      </c>
      <c r="R67" s="173" t="s">
        <v>302</v>
      </c>
      <c r="S67" s="173" t="s">
        <v>173</v>
      </c>
      <c r="T67" s="174" t="s">
        <v>173</v>
      </c>
      <c r="U67" s="160">
        <v>0.06</v>
      </c>
      <c r="V67" s="160">
        <f>ROUND(E67*U67,2)</f>
        <v>0.61</v>
      </c>
      <c r="W67" s="160"/>
      <c r="X67" s="160" t="s">
        <v>174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175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5">
      <c r="A68" s="158"/>
      <c r="B68" s="159"/>
      <c r="C68" s="267" t="s">
        <v>303</v>
      </c>
      <c r="D68" s="268"/>
      <c r="E68" s="268"/>
      <c r="F68" s="268"/>
      <c r="G68" s="268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177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5">
      <c r="A69" s="158"/>
      <c r="B69" s="159"/>
      <c r="C69" s="195" t="s">
        <v>948</v>
      </c>
      <c r="D69" s="182"/>
      <c r="E69" s="183">
        <v>10.08597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1"/>
      <c r="Z69" s="151"/>
      <c r="AA69" s="151"/>
      <c r="AB69" s="151"/>
      <c r="AC69" s="151"/>
      <c r="AD69" s="151"/>
      <c r="AE69" s="151"/>
      <c r="AF69" s="151"/>
      <c r="AG69" s="151" t="s">
        <v>179</v>
      </c>
      <c r="AH69" s="151">
        <v>5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5">
      <c r="A70" s="168">
        <v>12</v>
      </c>
      <c r="B70" s="169" t="s">
        <v>307</v>
      </c>
      <c r="C70" s="178" t="s">
        <v>308</v>
      </c>
      <c r="D70" s="170" t="s">
        <v>171</v>
      </c>
      <c r="E70" s="171">
        <v>5.5859699999999997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3">
        <v>0</v>
      </c>
      <c r="O70" s="173">
        <f>ROUND(E70*N70,2)</f>
        <v>0</v>
      </c>
      <c r="P70" s="173">
        <v>0</v>
      </c>
      <c r="Q70" s="173">
        <f>ROUND(E70*P70,2)</f>
        <v>0</v>
      </c>
      <c r="R70" s="173" t="s">
        <v>172</v>
      </c>
      <c r="S70" s="173" t="s">
        <v>173</v>
      </c>
      <c r="T70" s="174" t="s">
        <v>173</v>
      </c>
      <c r="U70" s="160">
        <v>0.02</v>
      </c>
      <c r="V70" s="160">
        <f>ROUND(E70*U70,2)</f>
        <v>0.11</v>
      </c>
      <c r="W70" s="160"/>
      <c r="X70" s="160" t="s">
        <v>174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175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58"/>
      <c r="B71" s="159"/>
      <c r="C71" s="267" t="s">
        <v>309</v>
      </c>
      <c r="D71" s="268"/>
      <c r="E71" s="268"/>
      <c r="F71" s="268"/>
      <c r="G71" s="268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177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5">
      <c r="A72" s="158"/>
      <c r="B72" s="159"/>
      <c r="C72" s="195" t="s">
        <v>949</v>
      </c>
      <c r="D72" s="182"/>
      <c r="E72" s="183">
        <v>5.5859699999999997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1"/>
      <c r="Z72" s="151"/>
      <c r="AA72" s="151"/>
      <c r="AB72" s="151"/>
      <c r="AC72" s="151"/>
      <c r="AD72" s="151"/>
      <c r="AE72" s="151"/>
      <c r="AF72" s="151"/>
      <c r="AG72" s="151" t="s">
        <v>179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5">
      <c r="A73" s="168">
        <v>13</v>
      </c>
      <c r="B73" s="169" t="s">
        <v>314</v>
      </c>
      <c r="C73" s="178" t="s">
        <v>315</v>
      </c>
      <c r="D73" s="170" t="s">
        <v>171</v>
      </c>
      <c r="E73" s="171">
        <v>10.08597</v>
      </c>
      <c r="F73" s="172"/>
      <c r="G73" s="173">
        <f>ROUND(E73*F73,2)</f>
        <v>0</v>
      </c>
      <c r="H73" s="172"/>
      <c r="I73" s="173">
        <f>ROUND(E73*H73,2)</f>
        <v>0</v>
      </c>
      <c r="J73" s="172"/>
      <c r="K73" s="173">
        <f>ROUND(E73*J73,2)</f>
        <v>0</v>
      </c>
      <c r="L73" s="173">
        <v>21</v>
      </c>
      <c r="M73" s="173">
        <f>G73*(1+L73/100)</f>
        <v>0</v>
      </c>
      <c r="N73" s="173">
        <v>0</v>
      </c>
      <c r="O73" s="173">
        <f>ROUND(E73*N73,2)</f>
        <v>0</v>
      </c>
      <c r="P73" s="173">
        <v>0</v>
      </c>
      <c r="Q73" s="173">
        <f>ROUND(E73*P73,2)</f>
        <v>0</v>
      </c>
      <c r="R73" s="173" t="s">
        <v>172</v>
      </c>
      <c r="S73" s="173" t="s">
        <v>173</v>
      </c>
      <c r="T73" s="174" t="s">
        <v>173</v>
      </c>
      <c r="U73" s="160">
        <v>0.13</v>
      </c>
      <c r="V73" s="160">
        <f>ROUND(E73*U73,2)</f>
        <v>1.31</v>
      </c>
      <c r="W73" s="160"/>
      <c r="X73" s="160" t="s">
        <v>174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175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5">
      <c r="A74" s="158"/>
      <c r="B74" s="159"/>
      <c r="C74" s="267" t="s">
        <v>316</v>
      </c>
      <c r="D74" s="268"/>
      <c r="E74" s="268"/>
      <c r="F74" s="268"/>
      <c r="G74" s="268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177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75" t="str">
        <f>C74</f>
        <v>s případným nutným přemístěním hromad nebo dočasných skládek na místo potřeby ze vzdálenosti do 30 m, v rovině nebo ve svahu do 1 : 5,</v>
      </c>
      <c r="BB74" s="151"/>
      <c r="BC74" s="151"/>
      <c r="BD74" s="151"/>
      <c r="BE74" s="151"/>
      <c r="BF74" s="151"/>
      <c r="BG74" s="151"/>
      <c r="BH74" s="151"/>
    </row>
    <row r="75" spans="1:60" outlineLevel="1" x14ac:dyDescent="0.25">
      <c r="A75" s="158"/>
      <c r="B75" s="159"/>
      <c r="C75" s="196" t="s">
        <v>211</v>
      </c>
      <c r="D75" s="184"/>
      <c r="E75" s="185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179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5">
      <c r="A76" s="158"/>
      <c r="B76" s="159"/>
      <c r="C76" s="197" t="s">
        <v>950</v>
      </c>
      <c r="D76" s="184"/>
      <c r="E76" s="185">
        <v>5.5859699999999997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1"/>
      <c r="Z76" s="151"/>
      <c r="AA76" s="151"/>
      <c r="AB76" s="151"/>
      <c r="AC76" s="151"/>
      <c r="AD76" s="151"/>
      <c r="AE76" s="151"/>
      <c r="AF76" s="151"/>
      <c r="AG76" s="151" t="s">
        <v>179</v>
      </c>
      <c r="AH76" s="151">
        <v>2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5">
      <c r="A77" s="158"/>
      <c r="B77" s="159"/>
      <c r="C77" s="198" t="s">
        <v>213</v>
      </c>
      <c r="D77" s="186"/>
      <c r="E77" s="187">
        <v>5.5859699999999997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1"/>
      <c r="Z77" s="151"/>
      <c r="AA77" s="151"/>
      <c r="AB77" s="151"/>
      <c r="AC77" s="151"/>
      <c r="AD77" s="151"/>
      <c r="AE77" s="151"/>
      <c r="AF77" s="151"/>
      <c r="AG77" s="151" t="s">
        <v>179</v>
      </c>
      <c r="AH77" s="151">
        <v>3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5">
      <c r="A78" s="158"/>
      <c r="B78" s="159"/>
      <c r="C78" s="196" t="s">
        <v>214</v>
      </c>
      <c r="D78" s="184"/>
      <c r="E78" s="185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179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5">
      <c r="A79" s="158"/>
      <c r="B79" s="159"/>
      <c r="C79" s="195" t="s">
        <v>951</v>
      </c>
      <c r="D79" s="182"/>
      <c r="E79" s="183">
        <v>10.08597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179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5">
      <c r="A80" s="168">
        <v>14</v>
      </c>
      <c r="B80" s="169" t="s">
        <v>952</v>
      </c>
      <c r="C80" s="178" t="s">
        <v>953</v>
      </c>
      <c r="D80" s="170" t="s">
        <v>209</v>
      </c>
      <c r="E80" s="171">
        <v>1.4016999999999999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21</v>
      </c>
      <c r="M80" s="173">
        <f>G80*(1+L80/100)</f>
        <v>0</v>
      </c>
      <c r="N80" s="173">
        <v>0</v>
      </c>
      <c r="O80" s="173">
        <f>ROUND(E80*N80,2)</f>
        <v>0</v>
      </c>
      <c r="P80" s="173">
        <v>0</v>
      </c>
      <c r="Q80" s="173">
        <f>ROUND(E80*P80,2)</f>
        <v>0</v>
      </c>
      <c r="R80" s="173"/>
      <c r="S80" s="173" t="s">
        <v>142</v>
      </c>
      <c r="T80" s="174" t="s">
        <v>173</v>
      </c>
      <c r="U80" s="160">
        <v>0.91</v>
      </c>
      <c r="V80" s="160">
        <f>ROUND(E80*U80,2)</f>
        <v>1.28</v>
      </c>
      <c r="W80" s="160"/>
      <c r="X80" s="160" t="s">
        <v>174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273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5">
      <c r="A81" s="158"/>
      <c r="B81" s="159"/>
      <c r="C81" s="195" t="s">
        <v>954</v>
      </c>
      <c r="D81" s="182"/>
      <c r="E81" s="183">
        <v>1.4016999999999999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179</v>
      </c>
      <c r="AH81" s="151">
        <v>5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5">
      <c r="A82" s="168">
        <v>15</v>
      </c>
      <c r="B82" s="169" t="s">
        <v>955</v>
      </c>
      <c r="C82" s="178" t="s">
        <v>956</v>
      </c>
      <c r="D82" s="170" t="s">
        <v>209</v>
      </c>
      <c r="E82" s="171">
        <v>1.4016999999999999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21</v>
      </c>
      <c r="M82" s="173">
        <f>G82*(1+L82/100)</f>
        <v>0</v>
      </c>
      <c r="N82" s="173">
        <v>0</v>
      </c>
      <c r="O82" s="173">
        <f>ROUND(E82*N82,2)</f>
        <v>0</v>
      </c>
      <c r="P82" s="173">
        <v>0</v>
      </c>
      <c r="Q82" s="173">
        <f>ROUND(E82*P82,2)</f>
        <v>0</v>
      </c>
      <c r="R82" s="173"/>
      <c r="S82" s="173" t="s">
        <v>142</v>
      </c>
      <c r="T82" s="174" t="s">
        <v>173</v>
      </c>
      <c r="U82" s="160">
        <v>0.01</v>
      </c>
      <c r="V82" s="160">
        <f>ROUND(E82*U82,2)</f>
        <v>0.01</v>
      </c>
      <c r="W82" s="160"/>
      <c r="X82" s="160" t="s">
        <v>174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273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5">
      <c r="A83" s="158"/>
      <c r="B83" s="159"/>
      <c r="C83" s="195" t="s">
        <v>954</v>
      </c>
      <c r="D83" s="182"/>
      <c r="E83" s="183">
        <v>1.4016999999999999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179</v>
      </c>
      <c r="AH83" s="151">
        <v>5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5">
      <c r="A84" s="168">
        <v>16</v>
      </c>
      <c r="B84" s="169" t="s">
        <v>319</v>
      </c>
      <c r="C84" s="178" t="s">
        <v>320</v>
      </c>
      <c r="D84" s="170" t="s">
        <v>321</v>
      </c>
      <c r="E84" s="171">
        <v>0.41755999999999999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21</v>
      </c>
      <c r="M84" s="173">
        <f>G84*(1+L84/100)</f>
        <v>0</v>
      </c>
      <c r="N84" s="173">
        <v>1E-3</v>
      </c>
      <c r="O84" s="173">
        <f>ROUND(E84*N84,2)</f>
        <v>0</v>
      </c>
      <c r="P84" s="173">
        <v>0</v>
      </c>
      <c r="Q84" s="173">
        <f>ROUND(E84*P84,2)</f>
        <v>0</v>
      </c>
      <c r="R84" s="173" t="s">
        <v>322</v>
      </c>
      <c r="S84" s="173" t="s">
        <v>173</v>
      </c>
      <c r="T84" s="174" t="s">
        <v>173</v>
      </c>
      <c r="U84" s="160">
        <v>0</v>
      </c>
      <c r="V84" s="160">
        <f>ROUND(E84*U84,2)</f>
        <v>0</v>
      </c>
      <c r="W84" s="160"/>
      <c r="X84" s="160" t="s">
        <v>323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324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5">
      <c r="A85" s="158"/>
      <c r="B85" s="159"/>
      <c r="C85" s="195" t="s">
        <v>957</v>
      </c>
      <c r="D85" s="182"/>
      <c r="E85" s="183">
        <v>0.41755999999999999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1"/>
      <c r="Z85" s="151"/>
      <c r="AA85" s="151"/>
      <c r="AB85" s="151"/>
      <c r="AC85" s="151"/>
      <c r="AD85" s="151"/>
      <c r="AE85" s="151"/>
      <c r="AF85" s="151"/>
      <c r="AG85" s="151" t="s">
        <v>179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5">
      <c r="A86" s="168">
        <v>17</v>
      </c>
      <c r="B86" s="169" t="s">
        <v>329</v>
      </c>
      <c r="C86" s="178" t="s">
        <v>330</v>
      </c>
      <c r="D86" s="170" t="s">
        <v>331</v>
      </c>
      <c r="E86" s="171">
        <v>2.9129299999999998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21</v>
      </c>
      <c r="M86" s="173">
        <f>G86*(1+L86/100)</f>
        <v>0</v>
      </c>
      <c r="N86" s="173">
        <v>1</v>
      </c>
      <c r="O86" s="173">
        <f>ROUND(E86*N86,2)</f>
        <v>2.91</v>
      </c>
      <c r="P86" s="173">
        <v>0</v>
      </c>
      <c r="Q86" s="173">
        <f>ROUND(E86*P86,2)</f>
        <v>0</v>
      </c>
      <c r="R86" s="173" t="s">
        <v>322</v>
      </c>
      <c r="S86" s="173" t="s">
        <v>173</v>
      </c>
      <c r="T86" s="174" t="s">
        <v>173</v>
      </c>
      <c r="U86" s="160">
        <v>0</v>
      </c>
      <c r="V86" s="160">
        <f>ROUND(E86*U86,2)</f>
        <v>0</v>
      </c>
      <c r="W86" s="160"/>
      <c r="X86" s="160" t="s">
        <v>323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324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5">
      <c r="A87" s="158"/>
      <c r="B87" s="159"/>
      <c r="C87" s="196" t="s">
        <v>211</v>
      </c>
      <c r="D87" s="184"/>
      <c r="E87" s="185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179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5">
      <c r="A88" s="158"/>
      <c r="B88" s="159"/>
      <c r="C88" s="197" t="s">
        <v>958</v>
      </c>
      <c r="D88" s="184"/>
      <c r="E88" s="185">
        <v>1.57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179</v>
      </c>
      <c r="AH88" s="151">
        <v>2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5">
      <c r="A89" s="158"/>
      <c r="B89" s="159"/>
      <c r="C89" s="198" t="s">
        <v>213</v>
      </c>
      <c r="D89" s="186"/>
      <c r="E89" s="187">
        <v>1.57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179</v>
      </c>
      <c r="AH89" s="151">
        <v>3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5">
      <c r="A90" s="158"/>
      <c r="B90" s="159"/>
      <c r="C90" s="196" t="s">
        <v>214</v>
      </c>
      <c r="D90" s="184"/>
      <c r="E90" s="185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179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5">
      <c r="A91" s="158"/>
      <c r="B91" s="159"/>
      <c r="C91" s="195" t="s">
        <v>959</v>
      </c>
      <c r="D91" s="182"/>
      <c r="E91" s="183">
        <v>2.9129299999999998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179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5">
      <c r="A92" s="168">
        <v>18</v>
      </c>
      <c r="B92" s="169" t="s">
        <v>506</v>
      </c>
      <c r="C92" s="178" t="s">
        <v>960</v>
      </c>
      <c r="D92" s="170" t="s">
        <v>331</v>
      </c>
      <c r="E92" s="171">
        <v>3.5042499999999999</v>
      </c>
      <c r="F92" s="172"/>
      <c r="G92" s="173">
        <f>ROUND(E92*F92,2)</f>
        <v>0</v>
      </c>
      <c r="H92" s="172"/>
      <c r="I92" s="173">
        <f>ROUND(E92*H92,2)</f>
        <v>0</v>
      </c>
      <c r="J92" s="172"/>
      <c r="K92" s="173">
        <f>ROUND(E92*J92,2)</f>
        <v>0</v>
      </c>
      <c r="L92" s="173">
        <v>21</v>
      </c>
      <c r="M92" s="173">
        <f>G92*(1+L92/100)</f>
        <v>0</v>
      </c>
      <c r="N92" s="173">
        <v>0</v>
      </c>
      <c r="O92" s="173">
        <f>ROUND(E92*N92,2)</f>
        <v>0</v>
      </c>
      <c r="P92" s="173">
        <v>0</v>
      </c>
      <c r="Q92" s="173">
        <f>ROUND(E92*P92,2)</f>
        <v>0</v>
      </c>
      <c r="R92" s="173" t="s">
        <v>480</v>
      </c>
      <c r="S92" s="173" t="s">
        <v>173</v>
      </c>
      <c r="T92" s="174" t="s">
        <v>173</v>
      </c>
      <c r="U92" s="160">
        <v>0</v>
      </c>
      <c r="V92" s="160">
        <f>ROUND(E92*U92,2)</f>
        <v>0</v>
      </c>
      <c r="W92" s="160"/>
      <c r="X92" s="160" t="s">
        <v>497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498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5">
      <c r="A93" s="158"/>
      <c r="B93" s="159"/>
      <c r="C93" s="195" t="s">
        <v>499</v>
      </c>
      <c r="D93" s="182"/>
      <c r="E93" s="183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179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5">
      <c r="A94" s="158"/>
      <c r="B94" s="159"/>
      <c r="C94" s="195" t="s">
        <v>961</v>
      </c>
      <c r="D94" s="182"/>
      <c r="E94" s="183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1"/>
      <c r="Z94" s="151"/>
      <c r="AA94" s="151"/>
      <c r="AB94" s="151"/>
      <c r="AC94" s="151"/>
      <c r="AD94" s="151"/>
      <c r="AE94" s="151"/>
      <c r="AF94" s="151"/>
      <c r="AG94" s="151" t="s">
        <v>179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5">
      <c r="A95" s="158"/>
      <c r="B95" s="159"/>
      <c r="C95" s="195" t="s">
        <v>962</v>
      </c>
      <c r="D95" s="182"/>
      <c r="E95" s="183">
        <v>3.5042499999999999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179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5">
      <c r="A96" s="162" t="s">
        <v>137</v>
      </c>
      <c r="B96" s="163" t="s">
        <v>93</v>
      </c>
      <c r="C96" s="177" t="s">
        <v>94</v>
      </c>
      <c r="D96" s="164"/>
      <c r="E96" s="165"/>
      <c r="F96" s="166"/>
      <c r="G96" s="166">
        <f>SUMIF(AG97:AG116,"&lt;&gt;NOR",G97:G116)</f>
        <v>0</v>
      </c>
      <c r="H96" s="166"/>
      <c r="I96" s="166">
        <f>SUM(I97:I116)</f>
        <v>0</v>
      </c>
      <c r="J96" s="166"/>
      <c r="K96" s="166">
        <f>SUM(K97:K116)</f>
        <v>0</v>
      </c>
      <c r="L96" s="166"/>
      <c r="M96" s="166">
        <f>SUM(M97:M116)</f>
        <v>0</v>
      </c>
      <c r="N96" s="166"/>
      <c r="O96" s="166">
        <f>SUM(O97:O116)</f>
        <v>1.72</v>
      </c>
      <c r="P96" s="166"/>
      <c r="Q96" s="166">
        <f>SUM(Q97:Q116)</f>
        <v>0</v>
      </c>
      <c r="R96" s="166"/>
      <c r="S96" s="166"/>
      <c r="T96" s="167"/>
      <c r="U96" s="161"/>
      <c r="V96" s="161">
        <f>SUM(V97:V116)</f>
        <v>8.11</v>
      </c>
      <c r="W96" s="161"/>
      <c r="X96" s="161"/>
      <c r="AG96" t="s">
        <v>138</v>
      </c>
    </row>
    <row r="97" spans="1:60" outlineLevel="1" x14ac:dyDescent="0.25">
      <c r="A97" s="168">
        <v>19</v>
      </c>
      <c r="B97" s="169" t="s">
        <v>963</v>
      </c>
      <c r="C97" s="178" t="s">
        <v>964</v>
      </c>
      <c r="D97" s="170" t="s">
        <v>197</v>
      </c>
      <c r="E97" s="171">
        <v>32</v>
      </c>
      <c r="F97" s="172"/>
      <c r="G97" s="173">
        <f>ROUND(E97*F97,2)</f>
        <v>0</v>
      </c>
      <c r="H97" s="172"/>
      <c r="I97" s="173">
        <f>ROUND(E97*H97,2)</f>
        <v>0</v>
      </c>
      <c r="J97" s="172"/>
      <c r="K97" s="173">
        <f>ROUND(E97*J97,2)</f>
        <v>0</v>
      </c>
      <c r="L97" s="173">
        <v>21</v>
      </c>
      <c r="M97" s="173">
        <f>G97*(1+L97/100)</f>
        <v>0</v>
      </c>
      <c r="N97" s="173">
        <v>0</v>
      </c>
      <c r="O97" s="173">
        <f>ROUND(E97*N97,2)</f>
        <v>0</v>
      </c>
      <c r="P97" s="173">
        <v>0</v>
      </c>
      <c r="Q97" s="173">
        <f>ROUND(E97*P97,2)</f>
        <v>0</v>
      </c>
      <c r="R97" s="173" t="s">
        <v>346</v>
      </c>
      <c r="S97" s="173" t="s">
        <v>173</v>
      </c>
      <c r="T97" s="174" t="s">
        <v>173</v>
      </c>
      <c r="U97" s="160">
        <v>0.09</v>
      </c>
      <c r="V97" s="160">
        <f>ROUND(E97*U97,2)</f>
        <v>2.88</v>
      </c>
      <c r="W97" s="160"/>
      <c r="X97" s="160" t="s">
        <v>174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175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5">
      <c r="A98" s="158"/>
      <c r="B98" s="159"/>
      <c r="C98" s="264" t="s">
        <v>833</v>
      </c>
      <c r="D98" s="265"/>
      <c r="E98" s="265"/>
      <c r="F98" s="265"/>
      <c r="G98" s="265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1"/>
      <c r="Z98" s="151"/>
      <c r="AA98" s="151"/>
      <c r="AB98" s="151"/>
      <c r="AC98" s="151"/>
      <c r="AD98" s="151"/>
      <c r="AE98" s="151"/>
      <c r="AF98" s="151"/>
      <c r="AG98" s="151" t="s">
        <v>147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5">
      <c r="A99" s="158"/>
      <c r="B99" s="159"/>
      <c r="C99" s="195" t="s">
        <v>965</v>
      </c>
      <c r="D99" s="182"/>
      <c r="E99" s="183">
        <v>32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179</v>
      </c>
      <c r="AH99" s="151">
        <v>5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5">
      <c r="A100" s="168">
        <v>20</v>
      </c>
      <c r="B100" s="169" t="s">
        <v>966</v>
      </c>
      <c r="C100" s="178" t="s">
        <v>967</v>
      </c>
      <c r="D100" s="170" t="s">
        <v>359</v>
      </c>
      <c r="E100" s="171">
        <v>1</v>
      </c>
      <c r="F100" s="172"/>
      <c r="G100" s="173">
        <f>ROUND(E100*F100,2)</f>
        <v>0</v>
      </c>
      <c r="H100" s="172"/>
      <c r="I100" s="173">
        <f>ROUND(E100*H100,2)</f>
        <v>0</v>
      </c>
      <c r="J100" s="172"/>
      <c r="K100" s="173">
        <f>ROUND(E100*J100,2)</f>
        <v>0</v>
      </c>
      <c r="L100" s="173">
        <v>21</v>
      </c>
      <c r="M100" s="173">
        <f>G100*(1+L100/100)</f>
        <v>0</v>
      </c>
      <c r="N100" s="173">
        <v>0</v>
      </c>
      <c r="O100" s="173">
        <f>ROUND(E100*N100,2)</f>
        <v>0</v>
      </c>
      <c r="P100" s="173">
        <v>0</v>
      </c>
      <c r="Q100" s="173">
        <f>ROUND(E100*P100,2)</f>
        <v>0</v>
      </c>
      <c r="R100" s="173" t="s">
        <v>346</v>
      </c>
      <c r="S100" s="173" t="s">
        <v>173</v>
      </c>
      <c r="T100" s="174" t="s">
        <v>173</v>
      </c>
      <c r="U100" s="160">
        <v>0.95</v>
      </c>
      <c r="V100" s="160">
        <f>ROUND(E100*U100,2)</f>
        <v>0.95</v>
      </c>
      <c r="W100" s="160"/>
      <c r="X100" s="160" t="s">
        <v>174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175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5">
      <c r="A101" s="158"/>
      <c r="B101" s="159"/>
      <c r="C101" s="267" t="s">
        <v>968</v>
      </c>
      <c r="D101" s="268"/>
      <c r="E101" s="268"/>
      <c r="F101" s="268"/>
      <c r="G101" s="268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177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5">
      <c r="A102" s="158"/>
      <c r="B102" s="159"/>
      <c r="C102" s="195" t="s">
        <v>969</v>
      </c>
      <c r="D102" s="182"/>
      <c r="E102" s="183">
        <v>1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179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0.399999999999999" outlineLevel="1" x14ac:dyDescent="0.25">
      <c r="A103" s="168">
        <v>21</v>
      </c>
      <c r="B103" s="169" t="s">
        <v>970</v>
      </c>
      <c r="C103" s="178" t="s">
        <v>971</v>
      </c>
      <c r="D103" s="170" t="s">
        <v>359</v>
      </c>
      <c r="E103" s="171">
        <v>1</v>
      </c>
      <c r="F103" s="172"/>
      <c r="G103" s="173">
        <f>ROUND(E103*F103,2)</f>
        <v>0</v>
      </c>
      <c r="H103" s="172"/>
      <c r="I103" s="173">
        <f>ROUND(E103*H103,2)</f>
        <v>0</v>
      </c>
      <c r="J103" s="172"/>
      <c r="K103" s="173">
        <f>ROUND(E103*J103,2)</f>
        <v>0</v>
      </c>
      <c r="L103" s="173">
        <v>21</v>
      </c>
      <c r="M103" s="173">
        <f>G103*(1+L103/100)</f>
        <v>0</v>
      </c>
      <c r="N103" s="173">
        <v>0</v>
      </c>
      <c r="O103" s="173">
        <f>ROUND(E103*N103,2)</f>
        <v>0</v>
      </c>
      <c r="P103" s="173">
        <v>0</v>
      </c>
      <c r="Q103" s="173">
        <f>ROUND(E103*P103,2)</f>
        <v>0</v>
      </c>
      <c r="R103" s="173" t="s">
        <v>346</v>
      </c>
      <c r="S103" s="173" t="s">
        <v>173</v>
      </c>
      <c r="T103" s="174" t="s">
        <v>173</v>
      </c>
      <c r="U103" s="160">
        <v>0.9</v>
      </c>
      <c r="V103" s="160">
        <f>ROUND(E103*U103,2)</f>
        <v>0.9</v>
      </c>
      <c r="W103" s="160"/>
      <c r="X103" s="160" t="s">
        <v>174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175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5">
      <c r="A104" s="158"/>
      <c r="B104" s="159"/>
      <c r="C104" s="267" t="s">
        <v>968</v>
      </c>
      <c r="D104" s="268"/>
      <c r="E104" s="268"/>
      <c r="F104" s="268"/>
      <c r="G104" s="268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177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5">
      <c r="A105" s="158"/>
      <c r="B105" s="159"/>
      <c r="C105" s="195" t="s">
        <v>972</v>
      </c>
      <c r="D105" s="182"/>
      <c r="E105" s="183">
        <v>1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179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5">
      <c r="A106" s="168">
        <v>22</v>
      </c>
      <c r="B106" s="169" t="s">
        <v>973</v>
      </c>
      <c r="C106" s="178" t="s">
        <v>974</v>
      </c>
      <c r="D106" s="170" t="s">
        <v>359</v>
      </c>
      <c r="E106" s="171">
        <v>2</v>
      </c>
      <c r="F106" s="172"/>
      <c r="G106" s="173">
        <f>ROUND(E106*F106,2)</f>
        <v>0</v>
      </c>
      <c r="H106" s="172"/>
      <c r="I106" s="173">
        <f>ROUND(E106*H106,2)</f>
        <v>0</v>
      </c>
      <c r="J106" s="172"/>
      <c r="K106" s="173">
        <f>ROUND(E106*J106,2)</f>
        <v>0</v>
      </c>
      <c r="L106" s="173">
        <v>21</v>
      </c>
      <c r="M106" s="173">
        <f>G106*(1+L106/100)</f>
        <v>0</v>
      </c>
      <c r="N106" s="173">
        <v>7.0200000000000002E-3</v>
      </c>
      <c r="O106" s="173">
        <f>ROUND(E106*N106,2)</f>
        <v>0.01</v>
      </c>
      <c r="P106" s="173">
        <v>0</v>
      </c>
      <c r="Q106" s="173">
        <f>ROUND(E106*P106,2)</f>
        <v>0</v>
      </c>
      <c r="R106" s="173" t="s">
        <v>346</v>
      </c>
      <c r="S106" s="173" t="s">
        <v>173</v>
      </c>
      <c r="T106" s="174" t="s">
        <v>173</v>
      </c>
      <c r="U106" s="160">
        <v>1.69</v>
      </c>
      <c r="V106" s="160">
        <f>ROUND(E106*U106,2)</f>
        <v>3.38</v>
      </c>
      <c r="W106" s="160"/>
      <c r="X106" s="160" t="s">
        <v>174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175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5">
      <c r="A107" s="158"/>
      <c r="B107" s="159"/>
      <c r="C107" s="264" t="s">
        <v>975</v>
      </c>
      <c r="D107" s="265"/>
      <c r="E107" s="265"/>
      <c r="F107" s="265"/>
      <c r="G107" s="265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147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5">
      <c r="A108" s="158"/>
      <c r="B108" s="159"/>
      <c r="C108" s="195" t="s">
        <v>976</v>
      </c>
      <c r="D108" s="182"/>
      <c r="E108" s="183">
        <v>2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179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5">
      <c r="A109" s="168">
        <v>23</v>
      </c>
      <c r="B109" s="169" t="s">
        <v>977</v>
      </c>
      <c r="C109" s="178" t="s">
        <v>978</v>
      </c>
      <c r="D109" s="170" t="s">
        <v>359</v>
      </c>
      <c r="E109" s="171">
        <v>2</v>
      </c>
      <c r="F109" s="172"/>
      <c r="G109" s="173">
        <f>ROUND(E109*F109,2)</f>
        <v>0</v>
      </c>
      <c r="H109" s="172"/>
      <c r="I109" s="173">
        <f>ROUND(E109*H109,2)</f>
        <v>0</v>
      </c>
      <c r="J109" s="172"/>
      <c r="K109" s="173">
        <f>ROUND(E109*J109,2)</f>
        <v>0</v>
      </c>
      <c r="L109" s="173">
        <v>21</v>
      </c>
      <c r="M109" s="173">
        <f>G109*(1+L109/100)</f>
        <v>0</v>
      </c>
      <c r="N109" s="173">
        <v>5.5E-2</v>
      </c>
      <c r="O109" s="173">
        <f>ROUND(E109*N109,2)</f>
        <v>0.11</v>
      </c>
      <c r="P109" s="173">
        <v>0</v>
      </c>
      <c r="Q109" s="173">
        <f>ROUND(E109*P109,2)</f>
        <v>0</v>
      </c>
      <c r="R109" s="173"/>
      <c r="S109" s="173" t="s">
        <v>142</v>
      </c>
      <c r="T109" s="174" t="s">
        <v>143</v>
      </c>
      <c r="U109" s="160">
        <v>0</v>
      </c>
      <c r="V109" s="160">
        <f>ROUND(E109*U109,2)</f>
        <v>0</v>
      </c>
      <c r="W109" s="160"/>
      <c r="X109" s="160" t="s">
        <v>323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324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5">
      <c r="A110" s="158"/>
      <c r="B110" s="159"/>
      <c r="C110" s="195" t="s">
        <v>979</v>
      </c>
      <c r="D110" s="182"/>
      <c r="E110" s="183">
        <v>2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179</v>
      </c>
      <c r="AH110" s="151">
        <v>5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0.399999999999999" outlineLevel="1" x14ac:dyDescent="0.25">
      <c r="A111" s="168">
        <v>24</v>
      </c>
      <c r="B111" s="169" t="s">
        <v>980</v>
      </c>
      <c r="C111" s="178" t="s">
        <v>981</v>
      </c>
      <c r="D111" s="170" t="s">
        <v>359</v>
      </c>
      <c r="E111" s="171">
        <v>1.01</v>
      </c>
      <c r="F111" s="172"/>
      <c r="G111" s="173">
        <f>ROUND(E111*F111,2)</f>
        <v>0</v>
      </c>
      <c r="H111" s="172"/>
      <c r="I111" s="173">
        <f>ROUND(E111*H111,2)</f>
        <v>0</v>
      </c>
      <c r="J111" s="172"/>
      <c r="K111" s="173">
        <f>ROUND(E111*J111,2)</f>
        <v>0</v>
      </c>
      <c r="L111" s="173">
        <v>21</v>
      </c>
      <c r="M111" s="173">
        <f>G111*(1+L111/100)</f>
        <v>0</v>
      </c>
      <c r="N111" s="173">
        <v>0.58499999999999996</v>
      </c>
      <c r="O111" s="173">
        <f>ROUND(E111*N111,2)</f>
        <v>0.59</v>
      </c>
      <c r="P111" s="173">
        <v>0</v>
      </c>
      <c r="Q111" s="173">
        <f>ROUND(E111*P111,2)</f>
        <v>0</v>
      </c>
      <c r="R111" s="173" t="s">
        <v>322</v>
      </c>
      <c r="S111" s="173" t="s">
        <v>173</v>
      </c>
      <c r="T111" s="174" t="s">
        <v>173</v>
      </c>
      <c r="U111" s="160">
        <v>0</v>
      </c>
      <c r="V111" s="160">
        <f>ROUND(E111*U111,2)</f>
        <v>0</v>
      </c>
      <c r="W111" s="160"/>
      <c r="X111" s="160" t="s">
        <v>323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324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5">
      <c r="A112" s="158"/>
      <c r="B112" s="159"/>
      <c r="C112" s="195" t="s">
        <v>982</v>
      </c>
      <c r="D112" s="182"/>
      <c r="E112" s="183">
        <v>1.01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179</v>
      </c>
      <c r="AH112" s="151">
        <v>5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0.399999999999999" outlineLevel="1" x14ac:dyDescent="0.25">
      <c r="A113" s="168">
        <v>25</v>
      </c>
      <c r="B113" s="169" t="s">
        <v>983</v>
      </c>
      <c r="C113" s="178" t="s">
        <v>984</v>
      </c>
      <c r="D113" s="170" t="s">
        <v>359</v>
      </c>
      <c r="E113" s="171">
        <v>1.01</v>
      </c>
      <c r="F113" s="172"/>
      <c r="G113" s="173">
        <f>ROUND(E113*F113,2)</f>
        <v>0</v>
      </c>
      <c r="H113" s="172"/>
      <c r="I113" s="173">
        <f>ROUND(E113*H113,2)</f>
        <v>0</v>
      </c>
      <c r="J113" s="172"/>
      <c r="K113" s="173">
        <f>ROUND(E113*J113,2)</f>
        <v>0</v>
      </c>
      <c r="L113" s="173">
        <v>21</v>
      </c>
      <c r="M113" s="173">
        <f>G113*(1+L113/100)</f>
        <v>0</v>
      </c>
      <c r="N113" s="173">
        <v>1</v>
      </c>
      <c r="O113" s="173">
        <f>ROUND(E113*N113,2)</f>
        <v>1.01</v>
      </c>
      <c r="P113" s="173">
        <v>0</v>
      </c>
      <c r="Q113" s="173">
        <f>ROUND(E113*P113,2)</f>
        <v>0</v>
      </c>
      <c r="R113" s="173" t="s">
        <v>322</v>
      </c>
      <c r="S113" s="173" t="s">
        <v>173</v>
      </c>
      <c r="T113" s="174" t="s">
        <v>173</v>
      </c>
      <c r="U113" s="160">
        <v>0</v>
      </c>
      <c r="V113" s="160">
        <f>ROUND(E113*U113,2)</f>
        <v>0</v>
      </c>
      <c r="W113" s="160"/>
      <c r="X113" s="160" t="s">
        <v>323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324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5">
      <c r="A114" s="158"/>
      <c r="B114" s="159"/>
      <c r="C114" s="195" t="s">
        <v>985</v>
      </c>
      <c r="D114" s="182"/>
      <c r="E114" s="183">
        <v>1.01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179</v>
      </c>
      <c r="AH114" s="151">
        <v>5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5">
      <c r="A115" s="168">
        <v>26</v>
      </c>
      <c r="B115" s="169" t="s">
        <v>986</v>
      </c>
      <c r="C115" s="178" t="s">
        <v>987</v>
      </c>
      <c r="D115" s="170" t="s">
        <v>359</v>
      </c>
      <c r="E115" s="171">
        <v>1</v>
      </c>
      <c r="F115" s="172"/>
      <c r="G115" s="173">
        <f>ROUND(E115*F115,2)</f>
        <v>0</v>
      </c>
      <c r="H115" s="172"/>
      <c r="I115" s="173">
        <f>ROUND(E115*H115,2)</f>
        <v>0</v>
      </c>
      <c r="J115" s="172"/>
      <c r="K115" s="173">
        <f>ROUND(E115*J115,2)</f>
        <v>0</v>
      </c>
      <c r="L115" s="173">
        <v>21</v>
      </c>
      <c r="M115" s="173">
        <f>G115*(1+L115/100)</f>
        <v>0</v>
      </c>
      <c r="N115" s="173">
        <v>2E-3</v>
      </c>
      <c r="O115" s="173">
        <f>ROUND(E115*N115,2)</f>
        <v>0</v>
      </c>
      <c r="P115" s="173">
        <v>0</v>
      </c>
      <c r="Q115" s="173">
        <f>ROUND(E115*P115,2)</f>
        <v>0</v>
      </c>
      <c r="R115" s="173" t="s">
        <v>322</v>
      </c>
      <c r="S115" s="173" t="s">
        <v>173</v>
      </c>
      <c r="T115" s="174" t="s">
        <v>173</v>
      </c>
      <c r="U115" s="160">
        <v>0</v>
      </c>
      <c r="V115" s="160">
        <f>ROUND(E115*U115,2)</f>
        <v>0</v>
      </c>
      <c r="W115" s="160"/>
      <c r="X115" s="160" t="s">
        <v>323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324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5">
      <c r="A116" s="158"/>
      <c r="B116" s="159"/>
      <c r="C116" s="195" t="s">
        <v>988</v>
      </c>
      <c r="D116" s="182"/>
      <c r="E116" s="183">
        <v>1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179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x14ac:dyDescent="0.25">
      <c r="A117" s="162" t="s">
        <v>137</v>
      </c>
      <c r="B117" s="163" t="s">
        <v>95</v>
      </c>
      <c r="C117" s="177" t="s">
        <v>96</v>
      </c>
      <c r="D117" s="164"/>
      <c r="E117" s="165"/>
      <c r="F117" s="166"/>
      <c r="G117" s="166">
        <f>SUMIF(AG118:AG120,"&lt;&gt;NOR",G118:G120)</f>
        <v>0</v>
      </c>
      <c r="H117" s="166"/>
      <c r="I117" s="166">
        <f>SUM(I118:I120)</f>
        <v>0</v>
      </c>
      <c r="J117" s="166"/>
      <c r="K117" s="166">
        <f>SUM(K118:K120)</f>
        <v>0</v>
      </c>
      <c r="L117" s="166"/>
      <c r="M117" s="166">
        <f>SUM(M118:M120)</f>
        <v>0</v>
      </c>
      <c r="N117" s="166"/>
      <c r="O117" s="166">
        <f>SUM(O118:O120)</f>
        <v>0</v>
      </c>
      <c r="P117" s="166"/>
      <c r="Q117" s="166">
        <f>SUM(Q118:Q120)</f>
        <v>0</v>
      </c>
      <c r="R117" s="166"/>
      <c r="S117" s="166"/>
      <c r="T117" s="167"/>
      <c r="U117" s="161"/>
      <c r="V117" s="161">
        <f>SUM(V118:V120)</f>
        <v>0</v>
      </c>
      <c r="W117" s="161"/>
      <c r="X117" s="161"/>
      <c r="AG117" t="s">
        <v>138</v>
      </c>
    </row>
    <row r="118" spans="1:60" outlineLevel="1" x14ac:dyDescent="0.25">
      <c r="A118" s="168">
        <v>27</v>
      </c>
      <c r="B118" s="169" t="s">
        <v>989</v>
      </c>
      <c r="C118" s="178" t="s">
        <v>990</v>
      </c>
      <c r="D118" s="170" t="s">
        <v>359</v>
      </c>
      <c r="E118" s="171">
        <v>1</v>
      </c>
      <c r="F118" s="172"/>
      <c r="G118" s="173">
        <f>ROUND(E118*F118,2)</f>
        <v>0</v>
      </c>
      <c r="H118" s="172"/>
      <c r="I118" s="173">
        <f>ROUND(E118*H118,2)</f>
        <v>0</v>
      </c>
      <c r="J118" s="172"/>
      <c r="K118" s="173">
        <f>ROUND(E118*J118,2)</f>
        <v>0</v>
      </c>
      <c r="L118" s="173">
        <v>21</v>
      </c>
      <c r="M118" s="173">
        <f>G118*(1+L118/100)</f>
        <v>0</v>
      </c>
      <c r="N118" s="173">
        <v>0</v>
      </c>
      <c r="O118" s="173">
        <f>ROUND(E118*N118,2)</f>
        <v>0</v>
      </c>
      <c r="P118" s="173">
        <v>0</v>
      </c>
      <c r="Q118" s="173">
        <f>ROUND(E118*P118,2)</f>
        <v>0</v>
      </c>
      <c r="R118" s="173"/>
      <c r="S118" s="173" t="s">
        <v>142</v>
      </c>
      <c r="T118" s="174" t="s">
        <v>143</v>
      </c>
      <c r="U118" s="160">
        <v>0</v>
      </c>
      <c r="V118" s="160">
        <f>ROUND(E118*U118,2)</f>
        <v>0</v>
      </c>
      <c r="W118" s="160"/>
      <c r="X118" s="160" t="s">
        <v>174</v>
      </c>
      <c r="Y118" s="151"/>
      <c r="Z118" s="151"/>
      <c r="AA118" s="151"/>
      <c r="AB118" s="151"/>
      <c r="AC118" s="151"/>
      <c r="AD118" s="151"/>
      <c r="AE118" s="151"/>
      <c r="AF118" s="151"/>
      <c r="AG118" s="151" t="s">
        <v>175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5">
      <c r="A119" s="158"/>
      <c r="B119" s="159"/>
      <c r="C119" s="195" t="s">
        <v>991</v>
      </c>
      <c r="D119" s="182"/>
      <c r="E119" s="183">
        <v>1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179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5">
      <c r="A120" s="188">
        <v>28</v>
      </c>
      <c r="B120" s="189" t="s">
        <v>992</v>
      </c>
      <c r="C120" s="199" t="s">
        <v>993</v>
      </c>
      <c r="D120" s="190" t="s">
        <v>490</v>
      </c>
      <c r="E120" s="191">
        <v>1</v>
      </c>
      <c r="F120" s="192"/>
      <c r="G120" s="193">
        <f>ROUND(E120*F120,2)</f>
        <v>0</v>
      </c>
      <c r="H120" s="192"/>
      <c r="I120" s="193">
        <f>ROUND(E120*H120,2)</f>
        <v>0</v>
      </c>
      <c r="J120" s="192"/>
      <c r="K120" s="193">
        <f>ROUND(E120*J120,2)</f>
        <v>0</v>
      </c>
      <c r="L120" s="193">
        <v>21</v>
      </c>
      <c r="M120" s="193">
        <f>G120*(1+L120/100)</f>
        <v>0</v>
      </c>
      <c r="N120" s="193">
        <v>0</v>
      </c>
      <c r="O120" s="193">
        <f>ROUND(E120*N120,2)</f>
        <v>0</v>
      </c>
      <c r="P120" s="193">
        <v>0</v>
      </c>
      <c r="Q120" s="193">
        <f>ROUND(E120*P120,2)</f>
        <v>0</v>
      </c>
      <c r="R120" s="193"/>
      <c r="S120" s="193" t="s">
        <v>142</v>
      </c>
      <c r="T120" s="194" t="s">
        <v>143</v>
      </c>
      <c r="U120" s="160">
        <v>0</v>
      </c>
      <c r="V120" s="160">
        <f>ROUND(E120*U120,2)</f>
        <v>0</v>
      </c>
      <c r="W120" s="160"/>
      <c r="X120" s="160" t="s">
        <v>174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175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5">
      <c r="A121" s="162" t="s">
        <v>137</v>
      </c>
      <c r="B121" s="163" t="s">
        <v>99</v>
      </c>
      <c r="C121" s="177" t="s">
        <v>100</v>
      </c>
      <c r="D121" s="164"/>
      <c r="E121" s="165"/>
      <c r="F121" s="166"/>
      <c r="G121" s="166">
        <f>SUMIF(AG122:AG140,"&lt;&gt;NOR",G122:G140)</f>
        <v>0</v>
      </c>
      <c r="H121" s="166"/>
      <c r="I121" s="166">
        <f>SUM(I122:I140)</f>
        <v>0</v>
      </c>
      <c r="J121" s="166"/>
      <c r="K121" s="166">
        <f>SUM(K122:K140)</f>
        <v>0</v>
      </c>
      <c r="L121" s="166"/>
      <c r="M121" s="166">
        <f>SUM(M122:M140)</f>
        <v>0</v>
      </c>
      <c r="N121" s="166"/>
      <c r="O121" s="166">
        <f>SUM(O122:O140)</f>
        <v>4.08</v>
      </c>
      <c r="P121" s="166"/>
      <c r="Q121" s="166">
        <f>SUM(Q122:Q140)</f>
        <v>0.52</v>
      </c>
      <c r="R121" s="166"/>
      <c r="S121" s="166"/>
      <c r="T121" s="167"/>
      <c r="U121" s="161"/>
      <c r="V121" s="161">
        <f>SUM(V122:V140)</f>
        <v>13.21</v>
      </c>
      <c r="W121" s="161"/>
      <c r="X121" s="161"/>
      <c r="AG121" t="s">
        <v>138</v>
      </c>
    </row>
    <row r="122" spans="1:60" outlineLevel="1" x14ac:dyDescent="0.25">
      <c r="A122" s="168">
        <v>29</v>
      </c>
      <c r="B122" s="169" t="s">
        <v>994</v>
      </c>
      <c r="C122" s="178" t="s">
        <v>995</v>
      </c>
      <c r="D122" s="170" t="s">
        <v>471</v>
      </c>
      <c r="E122" s="171">
        <v>32</v>
      </c>
      <c r="F122" s="172"/>
      <c r="G122" s="173">
        <f>ROUND(E122*F122,2)</f>
        <v>0</v>
      </c>
      <c r="H122" s="172"/>
      <c r="I122" s="173">
        <f>ROUND(E122*H122,2)</f>
        <v>0</v>
      </c>
      <c r="J122" s="172"/>
      <c r="K122" s="173">
        <f>ROUND(E122*J122,2)</f>
        <v>0</v>
      </c>
      <c r="L122" s="173">
        <v>21</v>
      </c>
      <c r="M122" s="173">
        <f>G122*(1+L122/100)</f>
        <v>0</v>
      </c>
      <c r="N122" s="173">
        <v>0.12751000000000001</v>
      </c>
      <c r="O122" s="173">
        <f>ROUND(E122*N122,2)</f>
        <v>4.08</v>
      </c>
      <c r="P122" s="173">
        <v>0</v>
      </c>
      <c r="Q122" s="173">
        <f>ROUND(E122*P122,2)</f>
        <v>0</v>
      </c>
      <c r="R122" s="173" t="s">
        <v>346</v>
      </c>
      <c r="S122" s="173" t="s">
        <v>173</v>
      </c>
      <c r="T122" s="174" t="s">
        <v>173</v>
      </c>
      <c r="U122" s="160">
        <v>0.27</v>
      </c>
      <c r="V122" s="160">
        <f>ROUND(E122*U122,2)</f>
        <v>8.64</v>
      </c>
      <c r="W122" s="160"/>
      <c r="X122" s="160" t="s">
        <v>174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175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5">
      <c r="A123" s="158"/>
      <c r="B123" s="159"/>
      <c r="C123" s="195" t="s">
        <v>996</v>
      </c>
      <c r="D123" s="182"/>
      <c r="E123" s="183">
        <v>32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179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ht="20.399999999999999" outlineLevel="1" x14ac:dyDescent="0.25">
      <c r="A124" s="168">
        <v>30</v>
      </c>
      <c r="B124" s="169" t="s">
        <v>997</v>
      </c>
      <c r="C124" s="178" t="s">
        <v>998</v>
      </c>
      <c r="D124" s="170" t="s">
        <v>209</v>
      </c>
      <c r="E124" s="171">
        <v>0.19625000000000001</v>
      </c>
      <c r="F124" s="172"/>
      <c r="G124" s="173">
        <f>ROUND(E124*F124,2)</f>
        <v>0</v>
      </c>
      <c r="H124" s="172"/>
      <c r="I124" s="173">
        <f>ROUND(E124*H124,2)</f>
        <v>0</v>
      </c>
      <c r="J124" s="172"/>
      <c r="K124" s="173">
        <f>ROUND(E124*J124,2)</f>
        <v>0</v>
      </c>
      <c r="L124" s="173">
        <v>21</v>
      </c>
      <c r="M124" s="173">
        <f>G124*(1+L124/100)</f>
        <v>0</v>
      </c>
      <c r="N124" s="173">
        <v>0</v>
      </c>
      <c r="O124" s="173">
        <f>ROUND(E124*N124,2)</f>
        <v>0</v>
      </c>
      <c r="P124" s="173">
        <v>2.4</v>
      </c>
      <c r="Q124" s="173">
        <f>ROUND(E124*P124,2)</f>
        <v>0.47</v>
      </c>
      <c r="R124" s="173" t="s">
        <v>480</v>
      </c>
      <c r="S124" s="173" t="s">
        <v>173</v>
      </c>
      <c r="T124" s="174" t="s">
        <v>173</v>
      </c>
      <c r="U124" s="160">
        <v>23.27</v>
      </c>
      <c r="V124" s="160">
        <f>ROUND(E124*U124,2)</f>
        <v>4.57</v>
      </c>
      <c r="W124" s="160"/>
      <c r="X124" s="160" t="s">
        <v>174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175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5">
      <c r="A125" s="158"/>
      <c r="B125" s="159"/>
      <c r="C125" s="267" t="s">
        <v>999</v>
      </c>
      <c r="D125" s="268"/>
      <c r="E125" s="268"/>
      <c r="F125" s="268"/>
      <c r="G125" s="268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177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20.399999999999999" outlineLevel="1" x14ac:dyDescent="0.25">
      <c r="A126" s="158"/>
      <c r="B126" s="159"/>
      <c r="C126" s="195" t="s">
        <v>1000</v>
      </c>
      <c r="D126" s="182"/>
      <c r="E126" s="183">
        <v>0.19625000000000001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179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30.6" outlineLevel="1" x14ac:dyDescent="0.25">
      <c r="A127" s="168">
        <v>31</v>
      </c>
      <c r="B127" s="169" t="s">
        <v>1001</v>
      </c>
      <c r="C127" s="178" t="s">
        <v>1002</v>
      </c>
      <c r="D127" s="170" t="s">
        <v>359</v>
      </c>
      <c r="E127" s="171">
        <v>2</v>
      </c>
      <c r="F127" s="172"/>
      <c r="G127" s="173">
        <f>ROUND(E127*F127,2)</f>
        <v>0</v>
      </c>
      <c r="H127" s="172"/>
      <c r="I127" s="173">
        <f>ROUND(E127*H127,2)</f>
        <v>0</v>
      </c>
      <c r="J127" s="172"/>
      <c r="K127" s="173">
        <f>ROUND(E127*J127,2)</f>
        <v>0</v>
      </c>
      <c r="L127" s="173">
        <v>21</v>
      </c>
      <c r="M127" s="173">
        <f>G127*(1+L127/100)</f>
        <v>0</v>
      </c>
      <c r="N127" s="173">
        <v>0</v>
      </c>
      <c r="O127" s="173">
        <f>ROUND(E127*N127,2)</f>
        <v>0</v>
      </c>
      <c r="P127" s="173">
        <v>2.4E-2</v>
      </c>
      <c r="Q127" s="173">
        <f>ROUND(E127*P127,2)</f>
        <v>0.05</v>
      </c>
      <c r="R127" s="173" t="s">
        <v>480</v>
      </c>
      <c r="S127" s="173" t="s">
        <v>173</v>
      </c>
      <c r="T127" s="174" t="s">
        <v>173</v>
      </c>
      <c r="U127" s="160">
        <v>0</v>
      </c>
      <c r="V127" s="160">
        <f>ROUND(E127*U127,2)</f>
        <v>0</v>
      </c>
      <c r="W127" s="160"/>
      <c r="X127" s="160" t="s">
        <v>174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273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5">
      <c r="A128" s="158"/>
      <c r="B128" s="159"/>
      <c r="C128" s="195" t="s">
        <v>1003</v>
      </c>
      <c r="D128" s="182"/>
      <c r="E128" s="183">
        <v>2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179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5">
      <c r="A129" s="168">
        <v>32</v>
      </c>
      <c r="B129" s="169" t="s">
        <v>502</v>
      </c>
      <c r="C129" s="178" t="s">
        <v>503</v>
      </c>
      <c r="D129" s="170" t="s">
        <v>331</v>
      </c>
      <c r="E129" s="171">
        <v>4.6710000000000003</v>
      </c>
      <c r="F129" s="172"/>
      <c r="G129" s="173">
        <f>ROUND(E129*F129,2)</f>
        <v>0</v>
      </c>
      <c r="H129" s="172"/>
      <c r="I129" s="173">
        <f>ROUND(E129*H129,2)</f>
        <v>0</v>
      </c>
      <c r="J129" s="172"/>
      <c r="K129" s="173">
        <f>ROUND(E129*J129,2)</f>
        <v>0</v>
      </c>
      <c r="L129" s="173">
        <v>21</v>
      </c>
      <c r="M129" s="173">
        <f>G129*(1+L129/100)</f>
        <v>0</v>
      </c>
      <c r="N129" s="173">
        <v>0</v>
      </c>
      <c r="O129" s="173">
        <f>ROUND(E129*N129,2)</f>
        <v>0</v>
      </c>
      <c r="P129" s="173">
        <v>0</v>
      </c>
      <c r="Q129" s="173">
        <f>ROUND(E129*P129,2)</f>
        <v>0</v>
      </c>
      <c r="R129" s="173" t="s">
        <v>496</v>
      </c>
      <c r="S129" s="173" t="s">
        <v>173</v>
      </c>
      <c r="T129" s="174" t="s">
        <v>173</v>
      </c>
      <c r="U129" s="160">
        <v>0</v>
      </c>
      <c r="V129" s="160">
        <f>ROUND(E129*U129,2)</f>
        <v>0</v>
      </c>
      <c r="W129" s="160"/>
      <c r="X129" s="160" t="s">
        <v>497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498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5">
      <c r="A130" s="158"/>
      <c r="B130" s="159"/>
      <c r="C130" s="195" t="s">
        <v>499</v>
      </c>
      <c r="D130" s="182"/>
      <c r="E130" s="183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179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5">
      <c r="A131" s="158"/>
      <c r="B131" s="159"/>
      <c r="C131" s="195" t="s">
        <v>1004</v>
      </c>
      <c r="D131" s="182"/>
      <c r="E131" s="183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179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5">
      <c r="A132" s="158"/>
      <c r="B132" s="159"/>
      <c r="C132" s="195" t="s">
        <v>1005</v>
      </c>
      <c r="D132" s="182"/>
      <c r="E132" s="183">
        <v>4.6710000000000003</v>
      </c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179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ht="20.399999999999999" outlineLevel="1" x14ac:dyDescent="0.25">
      <c r="A133" s="168">
        <v>33</v>
      </c>
      <c r="B133" s="169" t="s">
        <v>1006</v>
      </c>
      <c r="C133" s="178" t="s">
        <v>1007</v>
      </c>
      <c r="D133" s="170" t="s">
        <v>331</v>
      </c>
      <c r="E133" s="171">
        <v>0.51900000000000002</v>
      </c>
      <c r="F133" s="172"/>
      <c r="G133" s="173">
        <f>ROUND(E133*F133,2)</f>
        <v>0</v>
      </c>
      <c r="H133" s="172"/>
      <c r="I133" s="173">
        <f>ROUND(E133*H133,2)</f>
        <v>0</v>
      </c>
      <c r="J133" s="172"/>
      <c r="K133" s="173">
        <f>ROUND(E133*J133,2)</f>
        <v>0</v>
      </c>
      <c r="L133" s="173">
        <v>21</v>
      </c>
      <c r="M133" s="173">
        <f>G133*(1+L133/100)</f>
        <v>0</v>
      </c>
      <c r="N133" s="173">
        <v>0</v>
      </c>
      <c r="O133" s="173">
        <f>ROUND(E133*N133,2)</f>
        <v>0</v>
      </c>
      <c r="P133" s="173">
        <v>0</v>
      </c>
      <c r="Q133" s="173">
        <f>ROUND(E133*P133,2)</f>
        <v>0</v>
      </c>
      <c r="R133" s="173" t="s">
        <v>496</v>
      </c>
      <c r="S133" s="173" t="s">
        <v>173</v>
      </c>
      <c r="T133" s="174" t="s">
        <v>173</v>
      </c>
      <c r="U133" s="160">
        <v>0</v>
      </c>
      <c r="V133" s="160">
        <f>ROUND(E133*U133,2)</f>
        <v>0</v>
      </c>
      <c r="W133" s="160"/>
      <c r="X133" s="160" t="s">
        <v>497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1008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5">
      <c r="A134" s="158"/>
      <c r="B134" s="159"/>
      <c r="C134" s="195" t="s">
        <v>499</v>
      </c>
      <c r="D134" s="182"/>
      <c r="E134" s="183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179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5">
      <c r="A135" s="158"/>
      <c r="B135" s="159"/>
      <c r="C135" s="195" t="s">
        <v>1004</v>
      </c>
      <c r="D135" s="182"/>
      <c r="E135" s="183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179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5">
      <c r="A136" s="158"/>
      <c r="B136" s="159"/>
      <c r="C136" s="195" t="s">
        <v>1009</v>
      </c>
      <c r="D136" s="182"/>
      <c r="E136" s="183">
        <v>0.51900000000000002</v>
      </c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179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5">
      <c r="A137" s="168">
        <v>34</v>
      </c>
      <c r="B137" s="169" t="s">
        <v>506</v>
      </c>
      <c r="C137" s="178" t="s">
        <v>960</v>
      </c>
      <c r="D137" s="170" t="s">
        <v>331</v>
      </c>
      <c r="E137" s="171">
        <v>0.51900000000000002</v>
      </c>
      <c r="F137" s="172"/>
      <c r="G137" s="173">
        <f>ROUND(E137*F137,2)</f>
        <v>0</v>
      </c>
      <c r="H137" s="172"/>
      <c r="I137" s="173">
        <f>ROUND(E137*H137,2)</f>
        <v>0</v>
      </c>
      <c r="J137" s="172"/>
      <c r="K137" s="173">
        <f>ROUND(E137*J137,2)</f>
        <v>0</v>
      </c>
      <c r="L137" s="173">
        <v>21</v>
      </c>
      <c r="M137" s="173">
        <f>G137*(1+L137/100)</f>
        <v>0</v>
      </c>
      <c r="N137" s="173">
        <v>0</v>
      </c>
      <c r="O137" s="173">
        <f>ROUND(E137*N137,2)</f>
        <v>0</v>
      </c>
      <c r="P137" s="173">
        <v>0</v>
      </c>
      <c r="Q137" s="173">
        <f>ROUND(E137*P137,2)</f>
        <v>0</v>
      </c>
      <c r="R137" s="173" t="s">
        <v>480</v>
      </c>
      <c r="S137" s="173" t="s">
        <v>173</v>
      </c>
      <c r="T137" s="174" t="s">
        <v>173</v>
      </c>
      <c r="U137" s="160">
        <v>0</v>
      </c>
      <c r="V137" s="160">
        <f>ROUND(E137*U137,2)</f>
        <v>0</v>
      </c>
      <c r="W137" s="160"/>
      <c r="X137" s="160" t="s">
        <v>497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1010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5">
      <c r="A138" s="158"/>
      <c r="B138" s="159"/>
      <c r="C138" s="195" t="s">
        <v>499</v>
      </c>
      <c r="D138" s="182"/>
      <c r="E138" s="183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179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5">
      <c r="A139" s="158"/>
      <c r="B139" s="159"/>
      <c r="C139" s="195" t="s">
        <v>1004</v>
      </c>
      <c r="D139" s="182"/>
      <c r="E139" s="183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179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5">
      <c r="A140" s="158"/>
      <c r="B140" s="159"/>
      <c r="C140" s="195" t="s">
        <v>1009</v>
      </c>
      <c r="D140" s="182"/>
      <c r="E140" s="183">
        <v>0.51900000000000002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179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x14ac:dyDescent="0.25">
      <c r="A141" s="162" t="s">
        <v>137</v>
      </c>
      <c r="B141" s="163" t="s">
        <v>101</v>
      </c>
      <c r="C141" s="177" t="s">
        <v>102</v>
      </c>
      <c r="D141" s="164"/>
      <c r="E141" s="165"/>
      <c r="F141" s="166"/>
      <c r="G141" s="166">
        <f>SUMIF(AG142:AG147,"&lt;&gt;NOR",G142:G147)</f>
        <v>0</v>
      </c>
      <c r="H141" s="166"/>
      <c r="I141" s="166">
        <f>SUM(I142:I147)</f>
        <v>0</v>
      </c>
      <c r="J141" s="166"/>
      <c r="K141" s="166">
        <f>SUM(K142:K147)</f>
        <v>0</v>
      </c>
      <c r="L141" s="166"/>
      <c r="M141" s="166">
        <f>SUM(M142:M147)</f>
        <v>0</v>
      </c>
      <c r="N141" s="166"/>
      <c r="O141" s="166">
        <f>SUM(O142:O147)</f>
        <v>0</v>
      </c>
      <c r="P141" s="166"/>
      <c r="Q141" s="166">
        <f>SUM(Q142:Q147)</f>
        <v>0</v>
      </c>
      <c r="R141" s="166"/>
      <c r="S141" s="166"/>
      <c r="T141" s="167"/>
      <c r="U141" s="161"/>
      <c r="V141" s="161">
        <f>SUM(V142:V147)</f>
        <v>1.02</v>
      </c>
      <c r="W141" s="161"/>
      <c r="X141" s="161"/>
      <c r="AG141" t="s">
        <v>138</v>
      </c>
    </row>
    <row r="142" spans="1:60" outlineLevel="1" x14ac:dyDescent="0.25">
      <c r="A142" s="168">
        <v>35</v>
      </c>
      <c r="B142" s="169" t="s">
        <v>1011</v>
      </c>
      <c r="C142" s="178" t="s">
        <v>1012</v>
      </c>
      <c r="D142" s="170" t="s">
        <v>331</v>
      </c>
      <c r="E142" s="171">
        <v>8.7205600000000008</v>
      </c>
      <c r="F142" s="172"/>
      <c r="G142" s="173">
        <f>ROUND(E142*F142,2)</f>
        <v>0</v>
      </c>
      <c r="H142" s="172"/>
      <c r="I142" s="173">
        <f>ROUND(E142*H142,2)</f>
        <v>0</v>
      </c>
      <c r="J142" s="172"/>
      <c r="K142" s="173">
        <f>ROUND(E142*J142,2)</f>
        <v>0</v>
      </c>
      <c r="L142" s="173">
        <v>21</v>
      </c>
      <c r="M142" s="173">
        <f>G142*(1+L142/100)</f>
        <v>0</v>
      </c>
      <c r="N142" s="173">
        <v>0</v>
      </c>
      <c r="O142" s="173">
        <f>ROUND(E142*N142,2)</f>
        <v>0</v>
      </c>
      <c r="P142" s="173">
        <v>0</v>
      </c>
      <c r="Q142" s="173">
        <f>ROUND(E142*P142,2)</f>
        <v>0</v>
      </c>
      <c r="R142" s="173" t="s">
        <v>346</v>
      </c>
      <c r="S142" s="173" t="s">
        <v>173</v>
      </c>
      <c r="T142" s="174" t="s">
        <v>173</v>
      </c>
      <c r="U142" s="160">
        <v>0.11749999999999999</v>
      </c>
      <c r="V142" s="160">
        <f>ROUND(E142*U142,2)</f>
        <v>1.02</v>
      </c>
      <c r="W142" s="160"/>
      <c r="X142" s="160" t="s">
        <v>510</v>
      </c>
      <c r="Y142" s="151"/>
      <c r="Z142" s="151"/>
      <c r="AA142" s="151"/>
      <c r="AB142" s="151"/>
      <c r="AC142" s="151"/>
      <c r="AD142" s="151"/>
      <c r="AE142" s="151"/>
      <c r="AF142" s="151"/>
      <c r="AG142" s="151" t="s">
        <v>511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5">
      <c r="A143" s="158"/>
      <c r="B143" s="159"/>
      <c r="C143" s="267" t="s">
        <v>1013</v>
      </c>
      <c r="D143" s="268"/>
      <c r="E143" s="268"/>
      <c r="F143" s="268"/>
      <c r="G143" s="268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177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75" t="str">
        <f>C143</f>
        <v>vodovodu nebo kanalizace ražené nebo hloubené (827 1.4, 827 2.4) z trub betonových nebo železobetonových včetně drobných objektů,</v>
      </c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5">
      <c r="A144" s="158"/>
      <c r="B144" s="159"/>
      <c r="C144" s="255" t="s">
        <v>737</v>
      </c>
      <c r="D144" s="256"/>
      <c r="E144" s="256"/>
      <c r="F144" s="256"/>
      <c r="G144" s="256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147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5">
      <c r="A145" s="158"/>
      <c r="B145" s="159"/>
      <c r="C145" s="195" t="s">
        <v>513</v>
      </c>
      <c r="D145" s="182"/>
      <c r="E145" s="183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179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5">
      <c r="A146" s="158"/>
      <c r="B146" s="159"/>
      <c r="C146" s="195" t="s">
        <v>1014</v>
      </c>
      <c r="D146" s="182"/>
      <c r="E146" s="183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1"/>
      <c r="Z146" s="151"/>
      <c r="AA146" s="151"/>
      <c r="AB146" s="151"/>
      <c r="AC146" s="151"/>
      <c r="AD146" s="151"/>
      <c r="AE146" s="151"/>
      <c r="AF146" s="151"/>
      <c r="AG146" s="151" t="s">
        <v>179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5">
      <c r="A147" s="158"/>
      <c r="B147" s="159"/>
      <c r="C147" s="195" t="s">
        <v>1015</v>
      </c>
      <c r="D147" s="182"/>
      <c r="E147" s="183">
        <v>8.7205600000000008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179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x14ac:dyDescent="0.25">
      <c r="A148" s="162" t="s">
        <v>137</v>
      </c>
      <c r="B148" s="163" t="s">
        <v>103</v>
      </c>
      <c r="C148" s="177" t="s">
        <v>104</v>
      </c>
      <c r="D148" s="164"/>
      <c r="E148" s="165"/>
      <c r="F148" s="166"/>
      <c r="G148" s="166">
        <f>SUMIF(AG149:AG152,"&lt;&gt;NOR",G149:G152)</f>
        <v>0</v>
      </c>
      <c r="H148" s="166"/>
      <c r="I148" s="166">
        <f>SUM(I149:I152)</f>
        <v>0</v>
      </c>
      <c r="J148" s="166"/>
      <c r="K148" s="166">
        <f>SUM(K149:K152)</f>
        <v>0</v>
      </c>
      <c r="L148" s="166"/>
      <c r="M148" s="166">
        <f>SUM(M149:M152)</f>
        <v>0</v>
      </c>
      <c r="N148" s="166"/>
      <c r="O148" s="166">
        <f>SUM(O149:O152)</f>
        <v>0</v>
      </c>
      <c r="P148" s="166"/>
      <c r="Q148" s="166">
        <f>SUM(Q149:Q152)</f>
        <v>0</v>
      </c>
      <c r="R148" s="166"/>
      <c r="S148" s="166"/>
      <c r="T148" s="167"/>
      <c r="U148" s="161"/>
      <c r="V148" s="161">
        <f>SUM(V149:V152)</f>
        <v>0.19</v>
      </c>
      <c r="W148" s="161"/>
      <c r="X148" s="161"/>
      <c r="AG148" t="s">
        <v>138</v>
      </c>
    </row>
    <row r="149" spans="1:60" ht="20.399999999999999" outlineLevel="1" x14ac:dyDescent="0.25">
      <c r="A149" s="168">
        <v>36</v>
      </c>
      <c r="B149" s="169" t="s">
        <v>1016</v>
      </c>
      <c r="C149" s="178" t="s">
        <v>1017</v>
      </c>
      <c r="D149" s="170" t="s">
        <v>171</v>
      </c>
      <c r="E149" s="171">
        <v>0.78500000000000003</v>
      </c>
      <c r="F149" s="172"/>
      <c r="G149" s="173">
        <f>ROUND(E149*F149,2)</f>
        <v>0</v>
      </c>
      <c r="H149" s="172"/>
      <c r="I149" s="173">
        <f>ROUND(E149*H149,2)</f>
        <v>0</v>
      </c>
      <c r="J149" s="172"/>
      <c r="K149" s="173">
        <f>ROUND(E149*J149,2)</f>
        <v>0</v>
      </c>
      <c r="L149" s="173">
        <v>21</v>
      </c>
      <c r="M149" s="173">
        <f>G149*(1+L149/100)</f>
        <v>0</v>
      </c>
      <c r="N149" s="173">
        <v>5.9999999999999995E-4</v>
      </c>
      <c r="O149" s="173">
        <f>ROUND(E149*N149,2)</f>
        <v>0</v>
      </c>
      <c r="P149" s="173">
        <v>0</v>
      </c>
      <c r="Q149" s="173">
        <f>ROUND(E149*P149,2)</f>
        <v>0</v>
      </c>
      <c r="R149" s="173" t="s">
        <v>1018</v>
      </c>
      <c r="S149" s="173" t="s">
        <v>173</v>
      </c>
      <c r="T149" s="174" t="s">
        <v>173</v>
      </c>
      <c r="U149" s="160">
        <v>0.24</v>
      </c>
      <c r="V149" s="160">
        <f>ROUND(E149*U149,2)</f>
        <v>0.19</v>
      </c>
      <c r="W149" s="160"/>
      <c r="X149" s="160" t="s">
        <v>174</v>
      </c>
      <c r="Y149" s="151"/>
      <c r="Z149" s="151"/>
      <c r="AA149" s="151"/>
      <c r="AB149" s="151"/>
      <c r="AC149" s="151"/>
      <c r="AD149" s="151"/>
      <c r="AE149" s="151"/>
      <c r="AF149" s="151"/>
      <c r="AG149" s="151" t="s">
        <v>175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5">
      <c r="A150" s="158"/>
      <c r="B150" s="159"/>
      <c r="C150" s="267" t="s">
        <v>1019</v>
      </c>
      <c r="D150" s="268"/>
      <c r="E150" s="268"/>
      <c r="F150" s="268"/>
      <c r="G150" s="268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177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5">
      <c r="A151" s="158"/>
      <c r="B151" s="159"/>
      <c r="C151" s="255" t="s">
        <v>1020</v>
      </c>
      <c r="D151" s="256"/>
      <c r="E151" s="256"/>
      <c r="F151" s="256"/>
      <c r="G151" s="256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147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ht="20.399999999999999" outlineLevel="1" x14ac:dyDescent="0.25">
      <c r="A152" s="158"/>
      <c r="B152" s="159"/>
      <c r="C152" s="195" t="s">
        <v>1021</v>
      </c>
      <c r="D152" s="182"/>
      <c r="E152" s="183">
        <v>0.78500000000000003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179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x14ac:dyDescent="0.25">
      <c r="A153" s="3"/>
      <c r="B153" s="4"/>
      <c r="C153" s="179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AE153">
        <v>15</v>
      </c>
      <c r="AF153">
        <v>21</v>
      </c>
      <c r="AG153" t="s">
        <v>124</v>
      </c>
    </row>
    <row r="154" spans="1:60" x14ac:dyDescent="0.25">
      <c r="A154" s="154"/>
      <c r="B154" s="155" t="s">
        <v>29</v>
      </c>
      <c r="C154" s="180"/>
      <c r="D154" s="156"/>
      <c r="E154" s="157"/>
      <c r="F154" s="157"/>
      <c r="G154" s="176">
        <f>G8+G96+G117+G121+G141+G148</f>
        <v>0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AE154">
        <f>SUMIF(L7:L152,AE153,G7:G152)</f>
        <v>0</v>
      </c>
      <c r="AF154">
        <f>SUMIF(L7:L152,AF153,G7:G152)</f>
        <v>0</v>
      </c>
      <c r="AG154" t="s">
        <v>164</v>
      </c>
    </row>
    <row r="155" spans="1:60" x14ac:dyDescent="0.25">
      <c r="A155" s="266" t="s">
        <v>524</v>
      </c>
      <c r="B155" s="266"/>
      <c r="C155" s="179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60" x14ac:dyDescent="0.25">
      <c r="A156" s="3"/>
      <c r="B156" s="4" t="s">
        <v>1022</v>
      </c>
      <c r="C156" s="179" t="s">
        <v>1023</v>
      </c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AG156" t="s">
        <v>527</v>
      </c>
    </row>
    <row r="157" spans="1:60" x14ac:dyDescent="0.25">
      <c r="A157" s="3"/>
      <c r="B157" s="4" t="s">
        <v>528</v>
      </c>
      <c r="C157" s="179" t="s">
        <v>529</v>
      </c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AG157" t="s">
        <v>530</v>
      </c>
    </row>
    <row r="158" spans="1:60" x14ac:dyDescent="0.25">
      <c r="A158" s="3"/>
      <c r="B158" s="4"/>
      <c r="C158" s="179" t="s">
        <v>531</v>
      </c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AG158" t="s">
        <v>532</v>
      </c>
    </row>
    <row r="159" spans="1:60" x14ac:dyDescent="0.25">
      <c r="A159" s="3"/>
      <c r="B159" s="4"/>
      <c r="C159" s="179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60" x14ac:dyDescent="0.25">
      <c r="C160" s="181"/>
      <c r="D160" s="10"/>
      <c r="AG160" t="s">
        <v>166</v>
      </c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U1VqSYAUIPOJuLlxFXOJI89KpTiLCXHYdD2ntV/uaEvUgY56LTBw+TZF6sfa4h0z9us8pganGMuqP1mGtI9riA==" saltValue="YGufZ8YNw8cSkRJmSZWzhQ==" spinCount="100000" sheet="1"/>
  <mergeCells count="27">
    <mergeCell ref="C151:G151"/>
    <mergeCell ref="C104:G104"/>
    <mergeCell ref="C125:G125"/>
    <mergeCell ref="C143:G143"/>
    <mergeCell ref="C144:G144"/>
    <mergeCell ref="C150:G150"/>
    <mergeCell ref="C68:G68"/>
    <mergeCell ref="C71:G71"/>
    <mergeCell ref="C74:G74"/>
    <mergeCell ref="C98:G98"/>
    <mergeCell ref="C101:G101"/>
    <mergeCell ref="A1:G1"/>
    <mergeCell ref="C2:G2"/>
    <mergeCell ref="C3:G3"/>
    <mergeCell ref="C4:G4"/>
    <mergeCell ref="A155:B155"/>
    <mergeCell ref="C10:G10"/>
    <mergeCell ref="C17:G17"/>
    <mergeCell ref="C20:G20"/>
    <mergeCell ref="C24:G24"/>
    <mergeCell ref="C35:G35"/>
    <mergeCell ref="C107:G107"/>
    <mergeCell ref="C40:G40"/>
    <mergeCell ref="C43:G43"/>
    <mergeCell ref="C54:G54"/>
    <mergeCell ref="C57:G57"/>
    <mergeCell ref="C58:G58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Header>&amp;LSÚ - ulice Šafaříkova - rekonstrukce vodovodu&amp;RSoupis prací</oddHeader>
    <oddFooter>&amp;LSO-04.1 Rušení stávající kanalizace&amp;C&amp;P/&amp;N&amp;Rčervenec 2020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Stavba</vt:lpstr>
      <vt:lpstr>VzorPolozky</vt:lpstr>
      <vt:lpstr>Pokyny pro vyplnění</vt:lpstr>
      <vt:lpstr>SO-99 99.1 Naklady</vt:lpstr>
      <vt:lpstr>SO-01 01.1 Pol</vt:lpstr>
      <vt:lpstr>SO-01 01.2 Pol</vt:lpstr>
      <vt:lpstr>SO-02 02.1 Pol</vt:lpstr>
      <vt:lpstr>SO-02 02.2 Pol</vt:lpstr>
      <vt:lpstr>SO-03 03.1 Pol</vt:lpstr>
      <vt:lpstr>SO-03 03.2 Pol</vt:lpstr>
      <vt:lpstr>SO-04 04.1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'SO-01 01.1 Pol'!Názvy_tisku</vt:lpstr>
      <vt:lpstr>'SO-01 01.2 Pol'!Názvy_tisku</vt:lpstr>
      <vt:lpstr>'SO-02 02.1 Pol'!Názvy_tisku</vt:lpstr>
      <vt:lpstr>'SO-02 02.2 Pol'!Názvy_tisku</vt:lpstr>
      <vt:lpstr>'SO-03 03.1 Pol'!Názvy_tisku</vt:lpstr>
      <vt:lpstr>'SO-03 03.2 Pol'!Názvy_tisku</vt:lpstr>
      <vt:lpstr>'SO-04 04.1 Pol'!Názvy_tisku</vt:lpstr>
      <vt:lpstr>'SO-99 99.1 Naklady'!Názvy_tisku</vt:lpstr>
      <vt:lpstr>oadresa</vt:lpstr>
      <vt:lpstr>Stavba!Objednatel</vt:lpstr>
      <vt:lpstr>Stavba!Objekt</vt:lpstr>
      <vt:lpstr>'SO-01 01.1 Pol'!Oblast_tisku</vt:lpstr>
      <vt:lpstr>'SO-01 01.2 Pol'!Oblast_tisku</vt:lpstr>
      <vt:lpstr>'SO-02 02.1 Pol'!Oblast_tisku</vt:lpstr>
      <vt:lpstr>'SO-02 02.2 Pol'!Oblast_tisku</vt:lpstr>
      <vt:lpstr>'SO-03 03.1 Pol'!Oblast_tisku</vt:lpstr>
      <vt:lpstr>'SO-03 03.2 Pol'!Oblast_tisku</vt:lpstr>
      <vt:lpstr>'SO-04 04.1 Pol'!Oblast_tisku</vt:lpstr>
      <vt:lpstr>'SO-99 99.1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Heřmanská Iveta</dc:creator>
  <cp:lastModifiedBy>kater</cp:lastModifiedBy>
  <cp:lastPrinted>2020-07-14T11:09:57Z</cp:lastPrinted>
  <dcterms:created xsi:type="dcterms:W3CDTF">2009-04-08T07:15:50Z</dcterms:created>
  <dcterms:modified xsi:type="dcterms:W3CDTF">2020-12-10T08:26:52Z</dcterms:modified>
</cp:coreProperties>
</file>