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7640" activeTab="0"/>
  </bookViews>
  <sheets>
    <sheet name="Rekapitulace stavby" sheetId="1" r:id="rId1"/>
    <sheet name="14.1 - Elektro část-silov..." sheetId="2" r:id="rId2"/>
    <sheet name="14.2 - Elektro část-silov..." sheetId="3" r:id="rId3"/>
    <sheet name="15.1 - Hlavní VN a NN roz..." sheetId="4" r:id="rId4"/>
    <sheet name="16.1 - ASŘTP - uznatelná ..." sheetId="5" r:id="rId5"/>
    <sheet name="16.2 - ASŘTP - neuznateln..." sheetId="6" r:id="rId6"/>
    <sheet name="17.1 - Sušárna kalu - uzn..." sheetId="7" r:id="rId7"/>
    <sheet name="18.1 - Pyrolyzér - neuzna..." sheetId="8" r:id="rId8"/>
    <sheet name="02.03 - Šneková čerpací s..." sheetId="9" r:id="rId9"/>
    <sheet name="02.04 - Česlovna - uznate..." sheetId="10" r:id="rId10"/>
    <sheet name="03.02 - Dešťová zdrž - uz..." sheetId="11" r:id="rId11"/>
    <sheet name="07.06 - Hala odvodňování ..." sheetId="12" r:id="rId12"/>
    <sheet name="07.09 - Manipulační sklád..." sheetId="13" r:id="rId13"/>
    <sheet name="07.10 - Sušárna kalu - uz..." sheetId="14" r:id="rId14"/>
    <sheet name="07.11 - Kalový bunkr - uz..." sheetId="15" r:id="rId15"/>
    <sheet name="07.12 - Přístřešek pyroly..." sheetId="16" r:id="rId16"/>
    <sheet name="08.3 - Energetické využit..." sheetId="17" r:id="rId17"/>
    <sheet name="10.1 - Gravitační rozvody..." sheetId="18" r:id="rId18"/>
    <sheet name="01.1 - Plynovod - neuznat..." sheetId="19" r:id="rId19"/>
    <sheet name="02.1 - Vytápění - uznatel..." sheetId="20" r:id="rId20"/>
    <sheet name="02.2 - Vytápění - neuznat..." sheetId="21" r:id="rId21"/>
    <sheet name="10.6, 10.7 - A - Zdravote..." sheetId="22" r:id="rId22"/>
    <sheet name="10.6, 10.7 - B - Vodovodn..." sheetId="23" r:id="rId23"/>
    <sheet name="11.1 - Komunikace a zpevn..." sheetId="24" r:id="rId24"/>
    <sheet name="13.1 - Nezpevněné plochy ..." sheetId="25" r:id="rId25"/>
    <sheet name="14.1 - Oplocení, vrata a ..." sheetId="26" r:id="rId26"/>
    <sheet name="VRN - Ostatní a vedlejší ..." sheetId="27" r:id="rId27"/>
    <sheet name="Spec.zařízení PS-17" sheetId="28" r:id="rId28"/>
    <sheet name="Spec.zařízení PS-18" sheetId="29" r:id="rId29"/>
  </sheets>
  <definedNames>
    <definedName name="_xlnm._FilterDatabase" localSheetId="18" hidden="1">'01.1 - Plynovod - neuznat...'!$C$129:$K$214</definedName>
    <definedName name="_xlnm._FilterDatabase" localSheetId="8" hidden="1">'02.03 - Šneková čerpací s...'!$C$126:$K$212</definedName>
    <definedName name="_xlnm._FilterDatabase" localSheetId="9" hidden="1">'02.04 - Česlovna - uznate...'!$C$140:$K$586</definedName>
    <definedName name="_xlnm._FilterDatabase" localSheetId="19" hidden="1">'02.1 - Vytápění - uznatel...'!$C$133:$K$370</definedName>
    <definedName name="_xlnm._FilterDatabase" localSheetId="20" hidden="1">'02.2 - Vytápění - neuznat...'!$C$131:$K$242</definedName>
    <definedName name="_xlnm._FilterDatabase" localSheetId="10" hidden="1">'03.02 - Dešťová zdrž - uz...'!$C$124:$K$159</definedName>
    <definedName name="_xlnm._FilterDatabase" localSheetId="11" hidden="1">'07.06 - Hala odvodňování ...'!$C$133:$K$279</definedName>
    <definedName name="_xlnm._FilterDatabase" localSheetId="12" hidden="1">'07.09 - Manipulační sklád...'!$C$124:$K$174</definedName>
    <definedName name="_xlnm._FilterDatabase" localSheetId="13" hidden="1">'07.10 - Sušárna kalu - uz...'!$C$143:$K$1154</definedName>
    <definedName name="_xlnm._FilterDatabase" localSheetId="14" hidden="1">'07.11 - Kalový bunkr - uz...'!$C$132:$K$688</definedName>
    <definedName name="_xlnm._FilterDatabase" localSheetId="15" hidden="1">'07.12 - Přístřešek pyroly...'!$C$132:$K$709</definedName>
    <definedName name="_xlnm._FilterDatabase" localSheetId="16" hidden="1">'08.3 - Energetické využit...'!$C$124:$K$165</definedName>
    <definedName name="_xlnm._FilterDatabase" localSheetId="17" hidden="1">'10.1 - Gravitační rozvody...'!$C$131:$K$612</definedName>
    <definedName name="_xlnm._FilterDatabase" localSheetId="21" hidden="1">'10.6, 10.7 - A - Zdravote...'!$C$129:$K$212</definedName>
    <definedName name="_xlnm._FilterDatabase" localSheetId="22" hidden="1">'10.6, 10.7 - B - Vodovodn...'!$C$133:$K$478</definedName>
    <definedName name="_xlnm._FilterDatabase" localSheetId="23" hidden="1">'11.1 - Komunikace a zpevn...'!$C$133:$K$699</definedName>
    <definedName name="_xlnm._FilterDatabase" localSheetId="24" hidden="1">'13.1 - Nezpevněné plochy ...'!$C$123:$K$200</definedName>
    <definedName name="_xlnm._FilterDatabase" localSheetId="1" hidden="1">'14.1 - Elektro část-silov...'!$C$131:$K$264</definedName>
    <definedName name="_xlnm._FilterDatabase" localSheetId="25" hidden="1">'14.1 - Oplocení, vrata a ...'!$C$124:$K$172</definedName>
    <definedName name="_xlnm._FilterDatabase" localSheetId="2" hidden="1">'14.2 - Elektro část-silov...'!$C$130:$K$192</definedName>
    <definedName name="_xlnm._FilterDatabase" localSheetId="3" hidden="1">'15.1 - Hlavní VN a NN roz...'!$C$126:$K$143</definedName>
    <definedName name="_xlnm._FilterDatabase" localSheetId="4" hidden="1">'16.1 - ASŘTP - uznatelná ...'!$C$129:$K$244</definedName>
    <definedName name="_xlnm._FilterDatabase" localSheetId="5" hidden="1">'16.2 - ASŘTP - neuznateln...'!$C$125:$K$151</definedName>
    <definedName name="_xlnm._FilterDatabase" localSheetId="6" hidden="1">'17.1 - Sušárna kalu - uzn...'!$C$122:$K$158</definedName>
    <definedName name="_xlnm._FilterDatabase" localSheetId="7" hidden="1">'18.1 - Pyrolyzér - neuzna...'!$C$122:$K$135</definedName>
    <definedName name="_xlnm._FilterDatabase" localSheetId="26" hidden="1">'VRN - Ostatní a vedlejší ...'!$C$116:$K$160</definedName>
    <definedName name="_xlnm.Print_Area" localSheetId="18">'01.1 - Plynovod - neuznat...'!$C$4:$J$76,'01.1 - Plynovod - neuznat...'!$C$82:$J$107,'01.1 - Plynovod - neuznat...'!$C$113:$K$214</definedName>
    <definedName name="_xlnm.Print_Area" localSheetId="8">'02.03 - Šneková čerpací s...'!$C$4:$J$76,'02.03 - Šneková čerpací s...'!$C$82:$J$106,'02.03 - Šneková čerpací s...'!$C$112:$K$212</definedName>
    <definedName name="_xlnm.Print_Area" localSheetId="9">'02.04 - Česlovna - uznate...'!$C$4:$J$76,'02.04 - Česlovna - uznate...'!$C$82:$J$120,'02.04 - Česlovna - uznate...'!$C$126:$K$586</definedName>
    <definedName name="_xlnm.Print_Area" localSheetId="19">'02.1 - Vytápění - uznatel...'!$C$4:$J$76,'02.1 - Vytápění - uznatel...'!$C$82:$J$111,'02.1 - Vytápění - uznatel...'!$C$117:$K$370</definedName>
    <definedName name="_xlnm.Print_Area" localSheetId="20">'02.2 - Vytápění - neuznat...'!$C$4:$J$76,'02.2 - Vytápění - neuznat...'!$C$82:$J$109,'02.2 - Vytápění - neuznat...'!$C$115:$K$242</definedName>
    <definedName name="_xlnm.Print_Area" localSheetId="10">'03.02 - Dešťová zdrž - uz...'!$C$4:$J$76,'03.02 - Dešťová zdrž - uz...'!$C$82:$J$104,'03.02 - Dešťová zdrž - uz...'!$C$110:$K$159</definedName>
    <definedName name="_xlnm.Print_Area" localSheetId="11">'07.06 - Hala odvodňování ...'!$C$4:$J$76,'07.06 - Hala odvodňování ...'!$C$82:$J$113,'07.06 - Hala odvodňování ...'!$C$119:$K$279</definedName>
    <definedName name="_xlnm.Print_Area" localSheetId="12">'07.09 - Manipulační sklád...'!$C$4:$J$76,'07.09 - Manipulační sklád...'!$C$82:$J$104,'07.09 - Manipulační sklád...'!$C$110:$K$174</definedName>
    <definedName name="_xlnm.Print_Area" localSheetId="13">'07.10 - Sušárna kalu - uz...'!$C$4:$J$76,'07.10 - Sušárna kalu - uz...'!$C$82:$J$123,'07.10 - Sušárna kalu - uz...'!$C$129:$K$1154</definedName>
    <definedName name="_xlnm.Print_Area" localSheetId="14">'07.11 - Kalový bunkr - uz...'!$C$4:$J$76,'07.11 - Kalový bunkr - uz...'!$C$82:$J$112,'07.11 - Kalový bunkr - uz...'!$C$118:$K$688</definedName>
    <definedName name="_xlnm.Print_Area" localSheetId="15">'07.12 - Přístřešek pyroly...'!$C$4:$J$76,'07.12 - Přístřešek pyroly...'!$C$82:$J$112,'07.12 - Přístřešek pyroly...'!$C$118:$K$709</definedName>
    <definedName name="_xlnm.Print_Area" localSheetId="16">'08.3 - Energetické využit...'!$C$4:$J$76,'08.3 - Energetické využit...'!$C$82:$J$104,'08.3 - Energetické využit...'!$C$110:$K$165</definedName>
    <definedName name="_xlnm.Print_Area" localSheetId="17">'10.1 - Gravitační rozvody...'!$C$4:$J$76,'10.1 - Gravitační rozvody...'!$C$82:$J$111,'10.1 - Gravitační rozvody...'!$C$117:$K$612</definedName>
    <definedName name="_xlnm.Print_Area" localSheetId="21">'10.6, 10.7 - A - Zdravote...'!$C$4:$J$76,'10.6, 10.7 - A - Zdravote...'!$C$82:$J$107,'10.6, 10.7 - A - Zdravote...'!$C$113:$K$212</definedName>
    <definedName name="_xlnm.Print_Area" localSheetId="22">'10.6, 10.7 - B - Vodovodn...'!$C$4:$J$76,'10.6, 10.7 - B - Vodovodn...'!$C$82:$J$111,'10.6, 10.7 - B - Vodovodn...'!$C$117:$K$478</definedName>
    <definedName name="_xlnm.Print_Area" localSheetId="23">'11.1 - Komunikace a zpevn...'!$C$4:$J$76,'11.1 - Komunikace a zpevn...'!$C$82:$J$113,'11.1 - Komunikace a zpevn...'!$C$119:$K$699</definedName>
    <definedName name="_xlnm.Print_Area" localSheetId="24">'13.1 - Nezpevněné plochy ...'!$C$4:$J$76,'13.1 - Nezpevněné plochy ...'!$C$82:$J$103,'13.1 - Nezpevněné plochy ...'!$C$109:$K$200</definedName>
    <definedName name="_xlnm.Print_Area" localSheetId="1">'14.1 - Elektro část-silov...'!$C$4:$J$76,'14.1 - Elektro část-silov...'!$C$82:$J$111,'14.1 - Elektro část-silov...'!$C$117:$K$264</definedName>
    <definedName name="_xlnm.Print_Area" localSheetId="25">'14.1 - Oplocení, vrata a ...'!$C$4:$J$76,'14.1 - Oplocení, vrata a ...'!$C$82:$J$104,'14.1 - Oplocení, vrata a ...'!$C$110:$K$172</definedName>
    <definedName name="_xlnm.Print_Area" localSheetId="2">'14.2 - Elektro část-silov...'!$C$4:$J$76,'14.2 - Elektro část-silov...'!$C$82:$J$110,'14.2 - Elektro část-silov...'!$C$116:$K$192</definedName>
    <definedName name="_xlnm.Print_Area" localSheetId="3">'15.1 - Hlavní VN a NN roz...'!$C$4:$J$76,'15.1 - Hlavní VN a NN roz...'!$C$82:$J$106,'15.1 - Hlavní VN a NN roz...'!$C$112:$K$143</definedName>
    <definedName name="_xlnm.Print_Area" localSheetId="4">'16.1 - ASŘTP - uznatelná ...'!$C$4:$J$76,'16.1 - ASŘTP - uznatelná ...'!$C$82:$J$109,'16.1 - ASŘTP - uznatelná ...'!$C$115:$K$244</definedName>
    <definedName name="_xlnm.Print_Area" localSheetId="5">'16.2 - ASŘTP - neuznateln...'!$C$4:$J$76,'16.2 - ASŘTP - neuznateln...'!$C$82:$J$105,'16.2 - ASŘTP - neuznateln...'!$C$111:$K$151</definedName>
    <definedName name="_xlnm.Print_Area" localSheetId="6">'17.1 - Sušárna kalu - uzn...'!$C$4:$J$76,'17.1 - Sušárna kalu - uzn...'!$C$82:$J$102,'17.1 - Sušárna kalu - uzn...'!$C$108:$K$158</definedName>
    <definedName name="_xlnm.Print_Area" localSheetId="7">'18.1 - Pyrolyzér - neuzna...'!$C$4:$J$76,'18.1 - Pyrolyzér - neuzna...'!$C$82:$J$102,'18.1 - Pyrolyzér - neuzna...'!$C$108:$K$135</definedName>
    <definedName name="_xlnm.Print_Area" localSheetId="0">'Rekapitulace stavby'!$D$4:$AO$76,'Rekapitulace stavby'!$C$82:$AQ$136</definedName>
    <definedName name="_xlnm.Print_Area" localSheetId="27">'Spec.zařízení PS-17'!$A:$J</definedName>
    <definedName name="_xlnm.Print_Area" localSheetId="28">'Spec.zařízení PS-18'!$A:$J</definedName>
    <definedName name="_xlnm.Print_Area" localSheetId="26">'VRN - Ostatní a vedlejší ...'!$C$4:$J$76,'VRN - Ostatní a vedlejší ...'!$C$82:$J$98,'VRN - Ostatní a vedlejší ...'!$C$104:$K$160</definedName>
    <definedName name="_xlnm.Print_Titles" localSheetId="0">'Rekapitulace stavby'!$92:$92</definedName>
    <definedName name="_xlnm.Print_Titles" localSheetId="1">'14.1 - Elektro část-silov...'!$131:$131</definedName>
    <definedName name="_xlnm.Print_Titles" localSheetId="2">'14.2 - Elektro část-silov...'!$130:$130</definedName>
    <definedName name="_xlnm.Print_Titles" localSheetId="3">'15.1 - Hlavní VN a NN roz...'!$126:$126</definedName>
    <definedName name="_xlnm.Print_Titles" localSheetId="4">'16.1 - ASŘTP - uznatelná ...'!$129:$129</definedName>
    <definedName name="_xlnm.Print_Titles" localSheetId="5">'16.2 - ASŘTP - neuznateln...'!$125:$125</definedName>
    <definedName name="_xlnm.Print_Titles" localSheetId="6">'17.1 - Sušárna kalu - uzn...'!$122:$122</definedName>
    <definedName name="_xlnm.Print_Titles" localSheetId="7">'18.1 - Pyrolyzér - neuzna...'!$122:$122</definedName>
    <definedName name="_xlnm.Print_Titles" localSheetId="8">'02.03 - Šneková čerpací s...'!$126:$126</definedName>
    <definedName name="_xlnm.Print_Titles" localSheetId="9">'02.04 - Česlovna - uznate...'!$140:$140</definedName>
    <definedName name="_xlnm.Print_Titles" localSheetId="10">'03.02 - Dešťová zdrž - uz...'!$124:$124</definedName>
    <definedName name="_xlnm.Print_Titles" localSheetId="11">'07.06 - Hala odvodňování ...'!$133:$133</definedName>
    <definedName name="_xlnm.Print_Titles" localSheetId="12">'07.09 - Manipulační sklád...'!$124:$124</definedName>
    <definedName name="_xlnm.Print_Titles" localSheetId="13">'07.10 - Sušárna kalu - uz...'!$143:$143</definedName>
    <definedName name="_xlnm.Print_Titles" localSheetId="14">'07.11 - Kalový bunkr - uz...'!$132:$132</definedName>
    <definedName name="_xlnm.Print_Titles" localSheetId="15">'07.12 - Přístřešek pyroly...'!$132:$132</definedName>
    <definedName name="_xlnm.Print_Titles" localSheetId="16">'08.3 - Energetické využit...'!$124:$124</definedName>
    <definedName name="_xlnm.Print_Titles" localSheetId="17">'10.1 - Gravitační rozvody...'!$131:$131</definedName>
    <definedName name="_xlnm.Print_Titles" localSheetId="18">'01.1 - Plynovod - neuznat...'!$129:$129</definedName>
    <definedName name="_xlnm.Print_Titles" localSheetId="19">'02.1 - Vytápění - uznatel...'!$133:$133</definedName>
    <definedName name="_xlnm.Print_Titles" localSheetId="20">'02.2 - Vytápění - neuznat...'!$131:$131</definedName>
    <definedName name="_xlnm.Print_Titles" localSheetId="23">'11.1 - Komunikace a zpevn...'!$133:$133</definedName>
    <definedName name="_xlnm.Print_Titles" localSheetId="24">'13.1 - Nezpevněné plochy ...'!$123:$123</definedName>
    <definedName name="_xlnm.Print_Titles" localSheetId="26">'VRN - Ostatní a vedlejší ...'!$116:$116</definedName>
    <definedName name="_xlnm.Print_Titles" localSheetId="27">'Spec.zařízení PS-17'!$31:$31</definedName>
    <definedName name="_xlnm.Print_Titles" localSheetId="28">'Spec.zařízení PS-18'!$31:$31</definedName>
  </definedNames>
  <calcPr calcId="191029"/>
</workbook>
</file>

<file path=xl/sharedStrings.xml><?xml version="1.0" encoding="utf-8"?>
<sst xmlns="http://schemas.openxmlformats.org/spreadsheetml/2006/main" count="59620" uniqueCount="6073">
  <si>
    <t>Export Komplet</t>
  </si>
  <si>
    <t/>
  </si>
  <si>
    <t>2.0</t>
  </si>
  <si>
    <t>ZAMOK</t>
  </si>
  <si>
    <t>False</t>
  </si>
  <si>
    <t>{23afcaa3-b04e-4609-a2a5-b5d2510e2327}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</si>
  <si>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</si>
  <si>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</si>
  <si>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</si>
  <si>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</si>
  <si>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</si>
  <si>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</si>
  <si>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</si>
  <si>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</si>
  <si>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1590521-50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</si>
  <si>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</si>
  <si>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</si>
  <si>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ZPRACOVÁNÍ ČISTÍRENSKÝCH KALŮ AČOV TÁBOR</t>
  </si>
  <si>
    <t>KSO:</t>
  </si>
  <si>
    <t>CC-CZ:</t>
  </si>
  <si>
    <t>Místo:</t>
  </si>
  <si>
    <t>Čelkovice</t>
  </si>
  <si>
    <t>Datum:</t>
  </si>
  <si>
    <t>7. 6. 2023</t>
  </si>
  <si>
    <t>Zadavatel:</t>
  </si>
  <si>
    <t>IČ:</t>
  </si>
  <si>
    <t>26069539</t>
  </si>
  <si>
    <t>Vodárenská společnost Táborsko s.r.o.</t>
  </si>
  <si>
    <t>DIČ:</t>
  </si>
  <si>
    <t>Uchazeč:</t>
  </si>
  <si>
    <t>Vyplň údaj</t>
  </si>
  <si>
    <t>Projektant:</t>
  </si>
  <si>
    <t>46964371</t>
  </si>
  <si>
    <t xml:space="preserve">Aquaprocon s.r.o., divize Praha </t>
  </si>
  <si>
    <t>True</t>
  </si>
  <si>
    <t>Zpracovatel:</t>
  </si>
  <si>
    <t>ing. Iveta Heřmanská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</si>
  <si>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</si>
  <si>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
Podkladem pro zpracování je projektová dokumentace ve stupni DPS z 05/2023 a nedílnou součástí této DPS je zpracovaný soupisu prací. DPS obsahuje další informace, které přímo v soupisu prací nejsou nebo se na příslušnou část DPS odkazují. Soupis prací není jediným zdrojem veškerých informací nutných pro ocenění položek. Uchazeč je povinen pečlivě prostudovat všechny části dané DPS.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</si>
  <si>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</si>
  <si>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</si>
  <si>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</si>
  <si>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</si>
  <si>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</si>
  <si>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</si>
  <si>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</si>
  <si>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</si>
  <si>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</si>
  <si>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</si>
  <si>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</si>
  <si>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</si>
  <si>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</si>
  <si>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</si>
  <si>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</si>
  <si>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</si>
  <si>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</si>
  <si>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</si>
  <si>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</si>
  <si>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</si>
  <si>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</si>
  <si>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</si>
  <si>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</si>
  <si>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</si>
  <si>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</si>
  <si>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</si>
  <si>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</si>
  <si>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</si>
  <si>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</si>
  <si>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</si>
  <si>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</si>
  <si>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</si>
  <si>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</si>
  <si>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</si>
  <si>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</si>
  <si>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</si>
  <si>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</si>
  <si>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</si>
  <si>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</si>
  <si>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</si>
  <si>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</si>
  <si>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</si>
  <si>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</si>
  <si>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</si>
  <si>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PS-14</t>
  </si>
  <si>
    <t>Elektro část-silová</t>
  </si>
  <si>
    <t>ING</t>
  </si>
  <si>
    <t>1</t>
  </si>
  <si>
    <t>{87bea6fa-12c7-493e-a4a0-d2e8d62d3292}</t>
  </si>
  <si>
    <t>2</t>
  </si>
  <si>
    <t>/</t>
  </si>
  <si>
    <t>14.1</t>
  </si>
  <si>
    <t>Elektro část-silová - uznatelná část</t>
  </si>
  <si>
    <t>Soupis</t>
  </si>
  <si>
    <t>{c728a646-58ac-4e7d-92ae-bcc516f6f372}</t>
  </si>
  <si>
    <t>14.2</t>
  </si>
  <si>
    <t>Elektro část-silová - neuznatelná část</t>
  </si>
  <si>
    <t>{555bbe99-bc53-4e4f-bfb7-88bf0c4d2b50}</t>
  </si>
  <si>
    <t>PS-15</t>
  </si>
  <si>
    <t>Hlavní VN a NN rozvodna</t>
  </si>
  <si>
    <t>PRO</t>
  </si>
  <si>
    <t>{4c70fa30-a3e5-48ed-a2c3-ffa55835ce0e}</t>
  </si>
  <si>
    <t>15.1</t>
  </si>
  <si>
    <t>Hlavní VN a NN rozvodna - uznatelná část</t>
  </si>
  <si>
    <t>{6d3101a6-48af-4bb7-898b-864187e8f21b}</t>
  </si>
  <si>
    <t>PS-16</t>
  </si>
  <si>
    <t>ASŘTP</t>
  </si>
  <si>
    <t>{4059b557-9e50-40f9-8a18-c61da9ab717b}</t>
  </si>
  <si>
    <t>16.1</t>
  </si>
  <si>
    <t>ASŘTP - uznatelná část</t>
  </si>
  <si>
    <t>{5b65102e-40aa-46d2-b71a-445d8ad403f2}</t>
  </si>
  <si>
    <t>16.2</t>
  </si>
  <si>
    <t>ASŘTP - neuznatelná část</t>
  </si>
  <si>
    <t>{ce749f59-d7b7-43a9-b6ca-42f489eeddb5}</t>
  </si>
  <si>
    <t>PS-17</t>
  </si>
  <si>
    <t>Sušárna kalu</t>
  </si>
  <si>
    <t>{7438608a-f882-4bc4-85d4-ae536537c6f1}</t>
  </si>
  <si>
    <t>814 19</t>
  </si>
  <si>
    <t>17.1</t>
  </si>
  <si>
    <t>Sušárna kalu - uznatelná část</t>
  </si>
  <si>
    <t>{9e8b9dd6-a282-4a4c-8a1c-5b0e4b97ac36}</t>
  </si>
  <si>
    <t>PS-18</t>
  </si>
  <si>
    <t>Pyrolyzér</t>
  </si>
  <si>
    <t>{9455ba50-7b11-4a59-b890-d7b67306b84d}</t>
  </si>
  <si>
    <t>18.1</t>
  </si>
  <si>
    <t>Pyrolyzér - neuznatelná část</t>
  </si>
  <si>
    <t>{31a6a80f-073c-4393-9717-d15f3c0bc16e}</t>
  </si>
  <si>
    <t>SO-02</t>
  </si>
  <si>
    <t>Čerpání odpadních vod, hrubé předčištění</t>
  </si>
  <si>
    <t>{4ae15156-677a-4823-86b9-087412aafbf5}</t>
  </si>
  <si>
    <t>812 33</t>
  </si>
  <si>
    <t>02.03</t>
  </si>
  <si>
    <t>Šneková čerpací stanice - uznatelná část</t>
  </si>
  <si>
    <t>{793cb5aa-4f02-4e1e-afdc-87f3ada3b17a}</t>
  </si>
  <si>
    <t>02.04</t>
  </si>
  <si>
    <t>Česlovna - uznatelná část</t>
  </si>
  <si>
    <t>{31d89251-d849-4414-88a2-301887212633}</t>
  </si>
  <si>
    <t>SO-03</t>
  </si>
  <si>
    <t>Mechanické čištění</t>
  </si>
  <si>
    <t>{eeaf1acc-6207-416d-8bee-c35161325772}</t>
  </si>
  <si>
    <t>03.02</t>
  </si>
  <si>
    <t>Dešťová zdrž - uznatelná část</t>
  </si>
  <si>
    <t>{c590f719-2cef-4791-96f3-31ba7d5e3764}</t>
  </si>
  <si>
    <t>SO-07</t>
  </si>
  <si>
    <t>Kalové hospodářství, odvodňování kalu</t>
  </si>
  <si>
    <t>{291d4ea2-e75c-44d8-a6de-b368eeebe7fc}</t>
  </si>
  <si>
    <t>814 17</t>
  </si>
  <si>
    <t>07.06</t>
  </si>
  <si>
    <t>Hala odvodňování kalu - uznatelná část</t>
  </si>
  <si>
    <t>{234838c5-9935-4d31-a664-f0864c4a7acd}</t>
  </si>
  <si>
    <t>07.09</t>
  </si>
  <si>
    <t>Manipulační skládka kalu - uznatelná část</t>
  </si>
  <si>
    <t>{3ad9c67e-c566-4b43-974f-26f25f03bc14}</t>
  </si>
  <si>
    <t>07.10</t>
  </si>
  <si>
    <t>{dd063097-9c8c-494c-ae87-22de815ee052}</t>
  </si>
  <si>
    <t>07.11</t>
  </si>
  <si>
    <t>Kalový bunkr - uznatelná část</t>
  </si>
  <si>
    <t>{5c2dd762-b09c-49b4-8b86-bc4fe4c213f3}</t>
  </si>
  <si>
    <t>07.12</t>
  </si>
  <si>
    <t>Přístřešek pyrolyzéru - neuznatelná část</t>
  </si>
  <si>
    <t>{5d9f560e-d611-4c33-9f40-475f5201d5a2}</t>
  </si>
  <si>
    <t>SO-08</t>
  </si>
  <si>
    <t>Plynové hospodářství</t>
  </si>
  <si>
    <t>{1186775c-a850-49b0-8f7a-518b7ebc2f8d}</t>
  </si>
  <si>
    <t>812 21</t>
  </si>
  <si>
    <t>08.3</t>
  </si>
  <si>
    <t>Energetické využití bioplynu (kogenerace) - uznatelná část</t>
  </si>
  <si>
    <t>{3684d3ee-f65a-4555-818f-c7266a10f061}</t>
  </si>
  <si>
    <t>SO-10</t>
  </si>
  <si>
    <t>Spojovací potrubí a žlaby</t>
  </si>
  <si>
    <t>{7a7845b3-b1c6-4827-8baf-217370042492}</t>
  </si>
  <si>
    <t>827 21 4</t>
  </si>
  <si>
    <t>10.1</t>
  </si>
  <si>
    <t>Gravitační rozvody - uznatelná část</t>
  </si>
  <si>
    <t>{d33a82a6-c578-44cc-b31b-5db1c5d93bf0}</t>
  </si>
  <si>
    <t>10.3,10.5,10.8</t>
  </si>
  <si>
    <t>Plynové rozvody (zemní plyn, bioplyn), Rozvody TUV, Kolektor vnitřních sítí</t>
  </si>
  <si>
    <t>{06f5a773-9b31-464c-b165-07017cbb5e8f}</t>
  </si>
  <si>
    <t>01.1</t>
  </si>
  <si>
    <t>Plynovod - neuznatelná část</t>
  </si>
  <si>
    <t>3</t>
  </si>
  <si>
    <t>{650f0ce7-37bf-4839-aa13-f99edac1479c}</t>
  </si>
  <si>
    <t>02.1</t>
  </si>
  <si>
    <t>Vytápění - uznatelná část</t>
  </si>
  <si>
    <t>{49f9dd4f-bf41-42dd-af6a-4a88731b6f68}</t>
  </si>
  <si>
    <t>02.2</t>
  </si>
  <si>
    <t>Vytápění - neuznatelná část</t>
  </si>
  <si>
    <t>{8bce380d-5405-4de0-9969-04c99612ae70}</t>
  </si>
  <si>
    <t>10.6, 10.7</t>
  </si>
  <si>
    <t>Rozvody pitné a užitkové vody, ZTI</t>
  </si>
  <si>
    <t>{d27a2331-1381-4724-95ad-dbb818baacc8}</t>
  </si>
  <si>
    <t>10.6, 10.7 - A</t>
  </si>
  <si>
    <t>Zdravotechnické instalace - uznatelná část</t>
  </si>
  <si>
    <t>{2dbb26f5-5d29-495e-9d13-00e0d5ae8aab}</t>
  </si>
  <si>
    <t>10.6, 10.7 - B</t>
  </si>
  <si>
    <t>Vodovodní přípojka - uznatelná část</t>
  </si>
  <si>
    <t>{f0d4269f-f837-4896-9a19-bd4eadb71220}</t>
  </si>
  <si>
    <t>SO-11</t>
  </si>
  <si>
    <t>Komunikace a zpevněné plochy</t>
  </si>
  <si>
    <t>{9dbf43d4-b1b5-44af-abf1-e1bfbcb5c87a}</t>
  </si>
  <si>
    <t>822 29</t>
  </si>
  <si>
    <t>11.1</t>
  </si>
  <si>
    <t>Komunikace a zpevněné plochy - uznatelná část</t>
  </si>
  <si>
    <t>{3304a85f-fab0-4bb3-8cf2-9e13674fb3ea}</t>
  </si>
  <si>
    <t>SO-13</t>
  </si>
  <si>
    <t>Nezpevněné plochy a sadové úpravy</t>
  </si>
  <si>
    <t>{888d52ca-1b10-48dc-97ff-e2e6cfea202e}</t>
  </si>
  <si>
    <t>823 29</t>
  </si>
  <si>
    <t>13.1</t>
  </si>
  <si>
    <t>Nezpevněné plochy a sadové úpravy - uznatelná část</t>
  </si>
  <si>
    <t>{7fa7d77b-2e70-4d36-a350-d3f6d791cefc}</t>
  </si>
  <si>
    <t>SO-14</t>
  </si>
  <si>
    <t>Oplocení, vrata a vrátka</t>
  </si>
  <si>
    <t>{1687789f-4428-47df-83e4-e6b06a6a06a3}</t>
  </si>
  <si>
    <t>815 23</t>
  </si>
  <si>
    <t>Oplocení, vrata a vrátka - uznatelná část</t>
  </si>
  <si>
    <t>{084ad00e-348b-4ea1-8725-7fa2b8017ebf}</t>
  </si>
  <si>
    <t>VRN</t>
  </si>
  <si>
    <t>Ostatní a vedlejší náklady</t>
  </si>
  <si>
    <t>VON</t>
  </si>
  <si>
    <t>{addb7759-8caf-4511-b064-1ac5c9c152df}</t>
  </si>
  <si>
    <t>814</t>
  </si>
  <si>
    <t>KRYCÍ LIST SOUPISU PRACÍ</t>
  </si>
  <si>
    <t>Objekt:</t>
  </si>
  <si>
    <t>PS-14 - Elektro část-silová</t>
  </si>
  <si>
    <t>Soupis:</t>
  </si>
  <si>
    <t>14.1 - Elektro část-silová - uznatelná část</t>
  </si>
  <si>
    <t>CZ26069539</t>
  </si>
  <si>
    <t>Aquaprocon s.r.o., divize Praha</t>
  </si>
  <si>
    <t>Milan Turek, DiS.</t>
  </si>
  <si>
    <t xml:space="preserve">Pro ocenění PS-14 jsou nedílnou součástí přílohy D.2.2. Soupis prací není jediným zdrojem veškerých informací pro jednoznačné a kompletní ocenění daného PS.        </t>
  </si>
  <si>
    <t>REKAPITULACE ČLENĚNÍ SOUPISU PRACÍ</t>
  </si>
  <si>
    <t>Kód dílu - Popis</t>
  </si>
  <si>
    <t>Cena celkem [CZK]</t>
  </si>
  <si>
    <t>Náklady ze soupisu prací</t>
  </si>
  <si>
    <t>-1</t>
  </si>
  <si>
    <t>D2 - Zařízení elektro a připojovaná el. zařízení technologie</t>
  </si>
  <si>
    <t>D3 - Rozváděč RM08</t>
  </si>
  <si>
    <t>D4 - Přepojení a provizorní přepojení suchých chladičů KGJ</t>
  </si>
  <si>
    <t>D5 - Stavební elektroinstalace</t>
  </si>
  <si>
    <t xml:space="preserve">    5.1 - Jímací soustava - úprava haly česlovny</t>
  </si>
  <si>
    <t xml:space="preserve">    5.2 - Jímací soustava - nová přístavba</t>
  </si>
  <si>
    <t xml:space="preserve">    5.3 - Pospojení</t>
  </si>
  <si>
    <t xml:space="preserve">    5.4 - Uzemnění</t>
  </si>
  <si>
    <t>D6 - Kabely</t>
  </si>
  <si>
    <t>D7 - Elektroinstalační materiál</t>
  </si>
  <si>
    <t>D8 - Služby</t>
  </si>
  <si>
    <t>D9 - Pomocné konstrukce a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</si>
  <si>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</si>
  <si>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</si>
  <si>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</si>
  <si>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</si>
  <si>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</si>
  <si>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</si>
  <si>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</si>
  <si>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</si>
  <si>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</si>
  <si>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</si>
  <si>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</si>
  <si>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</si>
  <si>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</si>
  <si>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</si>
  <si>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Zařízení elektro a připojovaná el. zařízení technologie</t>
  </si>
  <si>
    <t>ROZPOCET</t>
  </si>
  <si>
    <t>9</t>
  </si>
  <si>
    <t>K</t>
  </si>
  <si>
    <t>8E1</t>
  </si>
  <si>
    <t>Samoregulační topný kabel 18W/m 5°C, 28W/m O°C v délce 30m; včetně připojovací sady, modulu signalizace stavu kabelu, fixační samolepící pásky, al pásky, výstražného štítku a dalšího příslušenství. Dodávka a montáž do provozuschopného stavu.</t>
  </si>
  <si>
    <t>ks</t>
  </si>
  <si>
    <t>64</t>
  </si>
  <si>
    <t>456243327</t>
  </si>
  <si>
    <t>8</t>
  </si>
  <si>
    <t>8E51</t>
  </si>
  <si>
    <t>1686374347</t>
  </si>
  <si>
    <t>5</t>
  </si>
  <si>
    <t>8M10</t>
  </si>
  <si>
    <t>El. připojení  čerpadla s plovákem 400VAC / 1,5kW,  včetně funkční zkoušky a zpětné signalizace provozních a poruchových stavů. Čerpadlo dodávkou technologie.</t>
  </si>
  <si>
    <t>673087067</t>
  </si>
  <si>
    <t>8M1-3</t>
  </si>
  <si>
    <t>Frekvenční měnič 400V / 3kW, krytí IP 55, včetně grafického ovládacího panelu a veškerého příslušenství. Použití pro ventilátor. Vzdálenost mezi FM a motorem je do 50m. Provozní frekvence do 50Hz. Dodávka a montáž do provozuschopného stavu.</t>
  </si>
  <si>
    <t>-1952967743</t>
  </si>
  <si>
    <t>8M1-7</t>
  </si>
  <si>
    <t>El. připojení a ovládání ventilátoru s elektrickým příkonem do 3kW, tepelná ochrana termistor / termokontakt, včetně funkční zkoužky a zpětné signalizace provozních a poruchových stavů. Zařízení dodávkou VZT.</t>
  </si>
  <si>
    <t>1788435593</t>
  </si>
  <si>
    <t>8M1-7,10</t>
  </si>
  <si>
    <t>Servisní vypínač ve skříňce 400V / 10A, AC3, 4-pólový, krytí IP 65, včetně pomocný signalizační kontaktu polohy hlavních kontaktů 1Z + 1V. Dodávka a montáž do provozuschopného stavu.</t>
  </si>
  <si>
    <t>1786678047</t>
  </si>
  <si>
    <t>6</t>
  </si>
  <si>
    <t>8M51-59</t>
  </si>
  <si>
    <t>El. připojení a ovládání elektronického čerpadla 230VAC / do 1kW, ovládání 0-10V,  včetně funkční zkoužky a zpětné signalizace provozních a poruchových stavů. Čerpadlo dodávkou ÚT.</t>
  </si>
  <si>
    <t>-377977506</t>
  </si>
  <si>
    <t>7</t>
  </si>
  <si>
    <t>8M51-59.1</t>
  </si>
  <si>
    <t>-1549219030</t>
  </si>
  <si>
    <t>4</t>
  </si>
  <si>
    <t>8M8-9</t>
  </si>
  <si>
    <t>El. připojení autonomní chladící jednotky Split s elektrickým příkonem do 3kW, včetně funkční zkoužky a zpětné signalizace provozních a poruchových stavů. Zařízení dodávkou VZT.</t>
  </si>
  <si>
    <t>454177596</t>
  </si>
  <si>
    <t>10</t>
  </si>
  <si>
    <t>8MOS51-59</t>
  </si>
  <si>
    <t>Plastová ovládací skříňka pro ovládání čerpadel v ručním režimu a přepínání režimů</t>
  </si>
  <si>
    <t>-1710763397</t>
  </si>
  <si>
    <t>P</t>
  </si>
  <si>
    <t>Poznámka k položce:
Sestava:
1x plastová skříňka s pěti otvory
1x třípolohový přepínač s dvěmi kusy spínacích jednotek
1x spínací tlačítko
1x rozpínací tlačítko
2x signálka
11x svorky řadové</t>
  </si>
  <si>
    <t>12</t>
  </si>
  <si>
    <t>8MT1</t>
  </si>
  <si>
    <t>El. připojení napájení pro autonomní technologický rozvaděč; příkon 80kW; 400V; včetně napojení komuikačnícho rozhraní Profinet a signalizace provozních a poruchových stavů.</t>
  </si>
  <si>
    <t>-882481907</t>
  </si>
  <si>
    <t>13</t>
  </si>
  <si>
    <t>8MT3</t>
  </si>
  <si>
    <t>El. připojení napájení pro autonomní technologický rozvaděč; příkon 19kW; 400V; včetně signalizace provozních a poruchových stavů</t>
  </si>
  <si>
    <t>-1951688343</t>
  </si>
  <si>
    <t>14</t>
  </si>
  <si>
    <t>8MT4</t>
  </si>
  <si>
    <t>El. připojení napájení pro autonomní technologický rozvaděč; příkon 5kW; 400V; včetně signalizace provozních a poruchových stavů</t>
  </si>
  <si>
    <t>837896517</t>
  </si>
  <si>
    <t>8MT5</t>
  </si>
  <si>
    <t>El. připojení napájení pro autonomní technologický rozvaděč; příkon 20kW; 400V; včetně signalizace provozních a poruchových stavů</t>
  </si>
  <si>
    <t>449958713</t>
  </si>
  <si>
    <t>16</t>
  </si>
  <si>
    <t>Pol1</t>
  </si>
  <si>
    <t>Připojení komunikace stávajícího rozváděče DT07 do rozváděče DT08</t>
  </si>
  <si>
    <t>-214002712</t>
  </si>
  <si>
    <t>17</t>
  </si>
  <si>
    <t>Pol2</t>
  </si>
  <si>
    <t>Instalace rozváděče, připojení na rozvodnou síť, připojení komunikace</t>
  </si>
  <si>
    <t>-283214700</t>
  </si>
  <si>
    <t>11</t>
  </si>
  <si>
    <t>RS08</t>
  </si>
  <si>
    <t>El. připojení napájení pro autonomní technologický rozvaděč; příkon 15kW; 400V; včetně signalizace provozních a poruchových stavů</t>
  </si>
  <si>
    <t>1876598175</t>
  </si>
  <si>
    <t>D3</t>
  </si>
  <si>
    <t>Rozváděč RM08</t>
  </si>
  <si>
    <t>18</t>
  </si>
  <si>
    <t>RM08.1</t>
  </si>
  <si>
    <t xml:space="preserve">Rozvaděč složený z řadových skříní, krytí IP 54/20, rozměry 2200x2200x400 (š x v x h), ochrana dle ČSN 33 2000-4-41 samočinným odpojením vadné části v síti TN-C-S, barva RAL 7032, včetně podstavce 200mm a veškerého příslušenství, přívody a vývody spodem, </t>
  </si>
  <si>
    <t>-78071634</t>
  </si>
  <si>
    <t>27</t>
  </si>
  <si>
    <t>RM08.10</t>
  </si>
  <si>
    <t>Silový vývod pro rozvaděč stavební elektroinstalace; příkon 15kW; 400V; včetně signalizace provozních a poruchových stavů</t>
  </si>
  <si>
    <t>-86620481</t>
  </si>
  <si>
    <t>Poznámka k položce:
Materiál v rozvaděči-specifikace podle vývodů</t>
  </si>
  <si>
    <t>28</t>
  </si>
  <si>
    <t>RM08.11</t>
  </si>
  <si>
    <t>Silový vývod pro autonomní technologický rozvaděč; příkon 80kW; 400V; včetně signalizace provozních a poruchových stavů</t>
  </si>
  <si>
    <t>-631481424</t>
  </si>
  <si>
    <t>29</t>
  </si>
  <si>
    <t>RM08.12</t>
  </si>
  <si>
    <t>Silový vývod pro autonomní technologický rozvaděč; příkon 19kW; 400V; včetně signalizace provozních a poruchových stavů</t>
  </si>
  <si>
    <t>1070733487</t>
  </si>
  <si>
    <t>30</t>
  </si>
  <si>
    <t>RM08.13</t>
  </si>
  <si>
    <t>Silový vývod pro autonomní technologický rozvaděč; příkon 5kW; 400V; včetně signalizace provozních a poruchových stavů</t>
  </si>
  <si>
    <t>222815230</t>
  </si>
  <si>
    <t>31</t>
  </si>
  <si>
    <t>RM08.14</t>
  </si>
  <si>
    <t>Silový vývod pro autonomní technologický rozvaděč; příkon 20kW; 400V; včetně signalizace provozních a poruchových stavů</t>
  </si>
  <si>
    <t>2049497130</t>
  </si>
  <si>
    <t>32</t>
  </si>
  <si>
    <t>RM08.15</t>
  </si>
  <si>
    <t>Drobný instalační a ranžírovací materiál (žlaby, vodiče, atd.)</t>
  </si>
  <si>
    <t>-57252231</t>
  </si>
  <si>
    <t>33</t>
  </si>
  <si>
    <t>RM08.16</t>
  </si>
  <si>
    <t>Výroba rozváděče</t>
  </si>
  <si>
    <t>-983251089</t>
  </si>
  <si>
    <t>19</t>
  </si>
  <si>
    <t>RM08.2</t>
  </si>
  <si>
    <t>Další příslušenství RM: bezp. trafo 230/230VAC-400VA, zdroj 24VDC-8A,  pomocná relé, jistič 1f/3f, svorky, kombinovaná přepěť. ochrana 1. a 2. st. (B+C) s kulovým jiskřištěm</t>
  </si>
  <si>
    <t>1518093879</t>
  </si>
  <si>
    <t>Poznámka k položce:
nucené  větrání s ventilátorem, termostat, měření elektrických veličin multimetrem s komunikačním rozhranním Modbus RTU, pojistky nožové - válcové včetně pojistkových odpojovačů, relé pro kontrolu sledu a výpadku fází.</t>
  </si>
  <si>
    <t>20</t>
  </si>
  <si>
    <t>RM08.3</t>
  </si>
  <si>
    <t>Hlavní vypínač/jistič s nastavitelnou spouští a ručním ovládáním na dveře, napěťovou spouští a veškerým příslušenstvím (připojení, ovládání), In=630A, Ir=290A, Ic=64kA.</t>
  </si>
  <si>
    <t>1214951374</t>
  </si>
  <si>
    <t>RM08.4</t>
  </si>
  <si>
    <t>Třífázový elektroměr pro nepřímé měření s úředním ověřením MID, 2x SO impulsní výstup, komunikační rozhranní Modbus RTU, LCD dlisplej, proudový vstup 5A.</t>
  </si>
  <si>
    <t>-1853524886</t>
  </si>
  <si>
    <t>22</t>
  </si>
  <si>
    <t>RM08.5</t>
  </si>
  <si>
    <t>Měřící transformátor proudu 250A/5A</t>
  </si>
  <si>
    <t>2138585408</t>
  </si>
  <si>
    <t>23</t>
  </si>
  <si>
    <t>RM08.6</t>
  </si>
  <si>
    <t>Třífázový elektroměr pro měření 0,25-100A s úředním ověřením MID, 2x SO impulsní výstup, komunikační rozhranní Modbus RTU, LCD dlisplej.</t>
  </si>
  <si>
    <t>512967915</t>
  </si>
  <si>
    <t>24</t>
  </si>
  <si>
    <t>RM08.7</t>
  </si>
  <si>
    <t>Vývod pro motor ventilátoru do 3kW;  400V</t>
  </si>
  <si>
    <t>-1485480158</t>
  </si>
  <si>
    <t>Poznámka k položce:
Materiál v rozvaděči-specifikace podle vývodů
Sestava:
1x trojfázový motorový spouštěč včetně jednotky pomocných kontaktů
1x stykač+ jednotka pomocných kontaktů
4x relé pro signalizaci stavů
1x třípolohový přepínač s dvěmi kusy spínacích jednotek
1x spínací tlačítko
1x rozpínací tlačítko
2x signálka
1x vyhodnocovací relé tepelné ochrany
svorky
montážní příslušenství.</t>
  </si>
  <si>
    <t>25</t>
  </si>
  <si>
    <t>RM08.8</t>
  </si>
  <si>
    <t>Silový vývod pro čerpadlo do 1kW / 230V</t>
  </si>
  <si>
    <t>320266638</t>
  </si>
  <si>
    <t>Poznámka k položce:
Materiál v rozvaděči-specifikace podle vývodů
Sestava:
1x trojfázový motorový spouštěč, stykač
3x relé pro signalizaci stavů
silové a ovládací svorky
pomocné a montážní příslušenství.</t>
  </si>
  <si>
    <t>26</t>
  </si>
  <si>
    <t>RM08.9</t>
  </si>
  <si>
    <t>Obvod pro topný kabel do 0,5kW</t>
  </si>
  <si>
    <t>419466922</t>
  </si>
  <si>
    <t>Poznámka k položce:
Materiál v rozvaděči-specifikace podle vývodů
Složení: 
1x jistič s pomocným kontaktem
1x stykač+ jednotka pomocných kontaktů
silové a signalizační svorky
1x  přepínač pro ovládání v režimu RUČ
2x signálka
kompletní připojení vč. svorek, kabelových ucpávek a upevňovacího materiálu.</t>
  </si>
  <si>
    <t>D4</t>
  </si>
  <si>
    <t>Přepojení a provizorní přepojení suchých chladičů KGJ</t>
  </si>
  <si>
    <t>40</t>
  </si>
  <si>
    <t>Pol01</t>
  </si>
  <si>
    <t>Instalační trubka ohebná pro venkovní montáž, včetně montážního příslušenství.</t>
  </si>
  <si>
    <t>m</t>
  </si>
  <si>
    <t>2141351791</t>
  </si>
  <si>
    <t>41</t>
  </si>
  <si>
    <t>Pol02</t>
  </si>
  <si>
    <t>Propojovací vodič zeleno/žlutý CY 6.  Dodávka a montáž do provozuschopného stavu.</t>
  </si>
  <si>
    <t>1540246215</t>
  </si>
  <si>
    <t>34</t>
  </si>
  <si>
    <t>Pol03</t>
  </si>
  <si>
    <t>Odpojení starého napájecího kabelu suchého chladiče.</t>
  </si>
  <si>
    <t>-587313345</t>
  </si>
  <si>
    <t>35</t>
  </si>
  <si>
    <t>Pol04</t>
  </si>
  <si>
    <t>Připojení nového napájecího kabelu suchého chladiče provizorně umístěného na střeše.</t>
  </si>
  <si>
    <t>-144566279</t>
  </si>
  <si>
    <t>36</t>
  </si>
  <si>
    <t>Pol05</t>
  </si>
  <si>
    <t>Odpojení napájecího kabelu na provizorním umístění suchého chladiče; přetažení kabeláže na nové pevné místo (u kalového bunkru); opětovné připojení napájecího kabelu suchého chladiče.</t>
  </si>
  <si>
    <t>-306850712</t>
  </si>
  <si>
    <t>37</t>
  </si>
  <si>
    <t>Pol06</t>
  </si>
  <si>
    <t>kabel s Cu jádrem, plášť PVC silový 4x2,5</t>
  </si>
  <si>
    <t>2040163433</t>
  </si>
  <si>
    <t>38</t>
  </si>
  <si>
    <t>Pol07</t>
  </si>
  <si>
    <t>Kabelový žlab 63/50 zárově zinkovaný, včetně veškerého montážního příslušenství</t>
  </si>
  <si>
    <t>-1064128900</t>
  </si>
  <si>
    <t>39</t>
  </si>
  <si>
    <t>Pol08</t>
  </si>
  <si>
    <t>Instalační trubka pevná pro venkovní montáž, včetně montážního příslušenství.</t>
  </si>
  <si>
    <t>117833344</t>
  </si>
  <si>
    <t>D5</t>
  </si>
  <si>
    <t>Stavební elektroinstalace</t>
  </si>
  <si>
    <t>42</t>
  </si>
  <si>
    <t>Pol09</t>
  </si>
  <si>
    <t>Svítidlo LED průmyslové jednořadé, vhodné do venkovních prostor s přístřeškem, krytí IP66, teplota okolí max. 45°C, spotřeba 38W, světelný tok 5570 lm, montáž na závěsy , přímo na strop nebo na stěnu</t>
  </si>
  <si>
    <t>1081590607</t>
  </si>
  <si>
    <t>Poznámka k položce:
včetně závěsů a montážního příslušenství a s výbavou pro průchozí zapojení, včetně světelných zdrojů.</t>
  </si>
  <si>
    <t>43</t>
  </si>
  <si>
    <t>Pol10</t>
  </si>
  <si>
    <t>Reflektor s LED světelným zdrojem, krytí min. IP44, světelný tok min. 5000lm, včetně nutného montážního příslušenství.</t>
  </si>
  <si>
    <t>1495740386</t>
  </si>
  <si>
    <t>44</t>
  </si>
  <si>
    <t>Pol11</t>
  </si>
  <si>
    <t>Spínač střídavý 230V/10A pro instalaci na stěnu se zvýšeným krytím IP44; včetně veškerého montážního příslušenství.</t>
  </si>
  <si>
    <t>627255458</t>
  </si>
  <si>
    <t>45</t>
  </si>
  <si>
    <t>Pol12</t>
  </si>
  <si>
    <t>Spínač jednoduchý 230V/10A pro instalaci na stěnu se zvýšeným krytím IP44; včetně veškerého montážního příslušenství.</t>
  </si>
  <si>
    <t>1035372690</t>
  </si>
  <si>
    <t>46</t>
  </si>
  <si>
    <t>Pol13</t>
  </si>
  <si>
    <t>Zásuvková skříň, 1x 400V - 16A pětikolík, 2x 230V  - 16A, chráněna jističi a proudovým chráničem, krytí min. IP 44.</t>
  </si>
  <si>
    <t>153714707</t>
  </si>
  <si>
    <t>47</t>
  </si>
  <si>
    <t>Pol14</t>
  </si>
  <si>
    <t>El. připojení napájení pohonu sekčních vrat 230Vac do 0,5kW. Pohon, včetně ovládání je dodávkou stavby.</t>
  </si>
  <si>
    <t>-1673027754</t>
  </si>
  <si>
    <t>49</t>
  </si>
  <si>
    <t>Pol15</t>
  </si>
  <si>
    <t>Ekvipotenciální svorkovnice HOP</t>
  </si>
  <si>
    <t>663839215</t>
  </si>
  <si>
    <t>48</t>
  </si>
  <si>
    <t>RS08.1</t>
  </si>
  <si>
    <t>Rozvaděč samostatně stojící, krytí IP 54/20, rozměry 600x2200x400 (š x v x h), přívody a vývody spodem, vč. montážních panelů, lišt, sběrnic, svorek, ranžíru a s výzbrojí</t>
  </si>
  <si>
    <t>34615094</t>
  </si>
  <si>
    <t>Poznámka k položce:
výzbroj: 1x přepěťová ochrana, typ 2; 1x hlavní vypínač 63A elektroinstalační, vč. přívodních svorek; 9x jištěný vývod 230Vac / 10A s proudovým chráničem 30mA; 7x jištěný vývod do 400Vac / 32A; pomocný montážní materiál; výroba rozvaděče.</t>
  </si>
  <si>
    <t>5.1</t>
  </si>
  <si>
    <t>Jímací soustava - úprava haly česlovny</t>
  </si>
  <si>
    <t>50</t>
  </si>
  <si>
    <t>Pol19</t>
  </si>
  <si>
    <t>Vodič HVI-long, D23mm, černý/ šedý</t>
  </si>
  <si>
    <t>959003705</t>
  </si>
  <si>
    <t>51</t>
  </si>
  <si>
    <t>Pol20</t>
  </si>
  <si>
    <t>Podpěra s addaptérem a podložkou 4,7kg</t>
  </si>
  <si>
    <t>-1792417461</t>
  </si>
  <si>
    <t>52</t>
  </si>
  <si>
    <t>Pol21</t>
  </si>
  <si>
    <t>Koncovka závit</t>
  </si>
  <si>
    <t>-1417292255</t>
  </si>
  <si>
    <t>53</t>
  </si>
  <si>
    <t>Pol22</t>
  </si>
  <si>
    <t>Úprava původní instalace - hala česlovny</t>
  </si>
  <si>
    <t>kpl</t>
  </si>
  <si>
    <t>-1748594548</t>
  </si>
  <si>
    <t>5.2</t>
  </si>
  <si>
    <t>Jímací soustava - nová přístavba</t>
  </si>
  <si>
    <t>54</t>
  </si>
  <si>
    <t>Pol23</t>
  </si>
  <si>
    <t>jímač 3200mm+2500mm</t>
  </si>
  <si>
    <t>-925649408</t>
  </si>
  <si>
    <t>55</t>
  </si>
  <si>
    <t>Pol24</t>
  </si>
  <si>
    <t>-1387021916</t>
  </si>
  <si>
    <t>56</t>
  </si>
  <si>
    <t>Pol25</t>
  </si>
  <si>
    <t>Adaptér na jímač  + montážní materiál</t>
  </si>
  <si>
    <t>-1184794486</t>
  </si>
  <si>
    <t>57</t>
  </si>
  <si>
    <t>Pol26</t>
  </si>
  <si>
    <t>Koncovka HVI šroub</t>
  </si>
  <si>
    <t>-101024467</t>
  </si>
  <si>
    <t>58</t>
  </si>
  <si>
    <t>Pol27</t>
  </si>
  <si>
    <t>Koncovka rovná pro HVI</t>
  </si>
  <si>
    <t>940931136</t>
  </si>
  <si>
    <t>59</t>
  </si>
  <si>
    <t>Pol28</t>
  </si>
  <si>
    <t>podpěra beton pro HVI 8,6 kg včetně adaptéru a podl.</t>
  </si>
  <si>
    <t>1977171225</t>
  </si>
  <si>
    <t>60</t>
  </si>
  <si>
    <t>Pol29</t>
  </si>
  <si>
    <t>Roznášecí desky pozink plech pod podpěry</t>
  </si>
  <si>
    <t>22305597</t>
  </si>
  <si>
    <t>61</t>
  </si>
  <si>
    <t>Pol30</t>
  </si>
  <si>
    <t>Podpěra pro HVI</t>
  </si>
  <si>
    <t>1724511448</t>
  </si>
  <si>
    <t>62</t>
  </si>
  <si>
    <t>Pol31</t>
  </si>
  <si>
    <t>Podpěra pro uchycení GFK podpůrné trubky na stěnu</t>
  </si>
  <si>
    <t>-22837344</t>
  </si>
  <si>
    <t>63</t>
  </si>
  <si>
    <t>Pol32</t>
  </si>
  <si>
    <t>Označení svodů</t>
  </si>
  <si>
    <t>1049914396</t>
  </si>
  <si>
    <t>Pol33</t>
  </si>
  <si>
    <t>Litinová krabice se zkušební svorkou</t>
  </si>
  <si>
    <t>1080095981</t>
  </si>
  <si>
    <t>5.3</t>
  </si>
  <si>
    <t>Pospojení</t>
  </si>
  <si>
    <t>65</t>
  </si>
  <si>
    <t>Pol34</t>
  </si>
  <si>
    <t>Drát AlMgSi 8mm</t>
  </si>
  <si>
    <t>1364509065</t>
  </si>
  <si>
    <t>66</t>
  </si>
  <si>
    <t>Pol35</t>
  </si>
  <si>
    <t>Podpěry pro drát AlMgSi 8 mm</t>
  </si>
  <si>
    <t>1642247259</t>
  </si>
  <si>
    <t>67</t>
  </si>
  <si>
    <t>Pol36</t>
  </si>
  <si>
    <t>Svorka drát/drát</t>
  </si>
  <si>
    <t>-203365524</t>
  </si>
  <si>
    <t>68</t>
  </si>
  <si>
    <t>Pol37</t>
  </si>
  <si>
    <t>Připojovací svorky pro různé konstrukce</t>
  </si>
  <si>
    <t>866832145</t>
  </si>
  <si>
    <t>69</t>
  </si>
  <si>
    <t>Pol38</t>
  </si>
  <si>
    <t>Podpěra beton 1 kg</t>
  </si>
  <si>
    <t>-1877148395</t>
  </si>
  <si>
    <t>5.4</t>
  </si>
  <si>
    <t>Uzemnění</t>
  </si>
  <si>
    <t>70</t>
  </si>
  <si>
    <t>Pol39</t>
  </si>
  <si>
    <t>Pásek FeZn 30x4mm</t>
  </si>
  <si>
    <t>1942878875</t>
  </si>
  <si>
    <t>71</t>
  </si>
  <si>
    <t>Pol40</t>
  </si>
  <si>
    <t>Svorka pásek / armování</t>
  </si>
  <si>
    <t>1693342446</t>
  </si>
  <si>
    <t>72</t>
  </si>
  <si>
    <t>Pol41</t>
  </si>
  <si>
    <t>Svorka drát/ armování</t>
  </si>
  <si>
    <t>962247458</t>
  </si>
  <si>
    <t>73</t>
  </si>
  <si>
    <t>Pol42</t>
  </si>
  <si>
    <t>Drát FeZn 10mm</t>
  </si>
  <si>
    <t>-81260691</t>
  </si>
  <si>
    <t>74</t>
  </si>
  <si>
    <t>Pol43</t>
  </si>
  <si>
    <t>Svorka pásek/ pásek</t>
  </si>
  <si>
    <t>-301033520</t>
  </si>
  <si>
    <t>75</t>
  </si>
  <si>
    <t>Pol44</t>
  </si>
  <si>
    <t>Svorká pásek/drát – drát/ drát</t>
  </si>
  <si>
    <t>1114209077</t>
  </si>
  <si>
    <t>76</t>
  </si>
  <si>
    <t>Pol45</t>
  </si>
  <si>
    <t>drát FeZn 10mm s PVC</t>
  </si>
  <si>
    <t>-101944029</t>
  </si>
  <si>
    <t>77</t>
  </si>
  <si>
    <t>Pol46</t>
  </si>
  <si>
    <t>Svorkovnice černá pro pospojení</t>
  </si>
  <si>
    <t>918603214</t>
  </si>
  <si>
    <t>78</t>
  </si>
  <si>
    <t>Pol47</t>
  </si>
  <si>
    <t>Izolace</t>
  </si>
  <si>
    <t>2081973751</t>
  </si>
  <si>
    <t>79</t>
  </si>
  <si>
    <t>Pol48</t>
  </si>
  <si>
    <t>Zemnící bod M do základové desky</t>
  </si>
  <si>
    <t>-197757095</t>
  </si>
  <si>
    <t>80</t>
  </si>
  <si>
    <t>Pol49</t>
  </si>
  <si>
    <t>Kompletační materiál</t>
  </si>
  <si>
    <t>-783561839</t>
  </si>
  <si>
    <t>D6</t>
  </si>
  <si>
    <t>Kabely</t>
  </si>
  <si>
    <t>86</t>
  </si>
  <si>
    <t>1890081907</t>
  </si>
  <si>
    <t>94</t>
  </si>
  <si>
    <t>Pol135</t>
  </si>
  <si>
    <t>Propojovací vodič zeleno/žlutý CY 16.</t>
  </si>
  <si>
    <t>1136796116</t>
  </si>
  <si>
    <t>81</t>
  </si>
  <si>
    <t>Pol50</t>
  </si>
  <si>
    <t>Propojovací sdělovací kabel stíněný 4x1</t>
  </si>
  <si>
    <t>1986152304</t>
  </si>
  <si>
    <t>82</t>
  </si>
  <si>
    <t>Pol51</t>
  </si>
  <si>
    <t>Propojovací sdělovací kabel stíněný 7x1</t>
  </si>
  <si>
    <t>-1898773263</t>
  </si>
  <si>
    <t>83</t>
  </si>
  <si>
    <t>Pol52</t>
  </si>
  <si>
    <t>kabel s Cu jádrem, plášť PVC silový 3x1,5</t>
  </si>
  <si>
    <t>979244703</t>
  </si>
  <si>
    <t>84</t>
  </si>
  <si>
    <t>Pol53</t>
  </si>
  <si>
    <t>kabel s Cu jádrem, plášť PVC silový 3x2,5</t>
  </si>
  <si>
    <t>505840815</t>
  </si>
  <si>
    <t>85</t>
  </si>
  <si>
    <t>Pol54</t>
  </si>
  <si>
    <t>kabel s Cu jádrem, plášť PVC silový 12x1,5</t>
  </si>
  <si>
    <t>679709008</t>
  </si>
  <si>
    <t>87</t>
  </si>
  <si>
    <t>Pol55</t>
  </si>
  <si>
    <t>kabel s Cu jádrem, plášť PVC silový 5x2,5</t>
  </si>
  <si>
    <t>549526544</t>
  </si>
  <si>
    <t>88</t>
  </si>
  <si>
    <t>Pol56</t>
  </si>
  <si>
    <t>kabel s Cu jádrem, plášť PVC silový  5x4</t>
  </si>
  <si>
    <t>4535967</t>
  </si>
  <si>
    <t>89</t>
  </si>
  <si>
    <t>Pol57</t>
  </si>
  <si>
    <t>Kabel s Cu jádrem, plášť PVC silový stíněný 4x2,5, pro napájení motoru z frekvenčního měniče, splňující požadavky ČSN na elektromagnetickou kompatibilitu</t>
  </si>
  <si>
    <t>1098778831</t>
  </si>
  <si>
    <t>Poznámka k položce:
Dodávka a montáž do provozuschopného stavu.</t>
  </si>
  <si>
    <t>90</t>
  </si>
  <si>
    <t>Pol58</t>
  </si>
  <si>
    <t>kabel s Cu jádrem, plášť PVC silový 5x16</t>
  </si>
  <si>
    <t>-1798722953</t>
  </si>
  <si>
    <t>91</t>
  </si>
  <si>
    <t>Pol59</t>
  </si>
  <si>
    <t>kabel s Cu jádrem, plášť PVC silový 5x25</t>
  </si>
  <si>
    <t>621074577</t>
  </si>
  <si>
    <t>92</t>
  </si>
  <si>
    <t>Pol60</t>
  </si>
  <si>
    <t>kabel s Cu jádrem, plášť PVC silový 4x70</t>
  </si>
  <si>
    <t>818290669</t>
  </si>
  <si>
    <t>93</t>
  </si>
  <si>
    <t>Pol61</t>
  </si>
  <si>
    <t>Propojovací vodič zeleno/žlutý CY 6.</t>
  </si>
  <si>
    <t>-844602181</t>
  </si>
  <si>
    <t>D7</t>
  </si>
  <si>
    <t>Elektroinstalační materiál</t>
  </si>
  <si>
    <t>99</t>
  </si>
  <si>
    <t>-1827166931</t>
  </si>
  <si>
    <t>95</t>
  </si>
  <si>
    <t>-1021823040</t>
  </si>
  <si>
    <t>98</t>
  </si>
  <si>
    <t>-280501651</t>
  </si>
  <si>
    <t>96</t>
  </si>
  <si>
    <t>Pol140</t>
  </si>
  <si>
    <t>Kabelový žlab 125/50 zárově zinkovaný, včetně veškerého montážního příslušenství</t>
  </si>
  <si>
    <t>-2003051158</t>
  </si>
  <si>
    <t>97</t>
  </si>
  <si>
    <t>Pol142</t>
  </si>
  <si>
    <t>Kabelový žlab 250/50 zárově zinkovaný ,včetně veškerého montážního příslušenství</t>
  </si>
  <si>
    <t>2069476852</t>
  </si>
  <si>
    <t>100</t>
  </si>
  <si>
    <t>Pol143</t>
  </si>
  <si>
    <t>Dielektrický koberec 5mm tloušťka, dielektrická pevnost 26,5kV, šířka 1,3m, délka 4m</t>
  </si>
  <si>
    <t>788091402</t>
  </si>
  <si>
    <t>101</t>
  </si>
  <si>
    <t>Pol144</t>
  </si>
  <si>
    <t>Elektroinstalační svorkovnicová krabice, včetně svorek.</t>
  </si>
  <si>
    <t>-462827619</t>
  </si>
  <si>
    <t>D8</t>
  </si>
  <si>
    <t>Služby</t>
  </si>
  <si>
    <t>102</t>
  </si>
  <si>
    <t>Pol146</t>
  </si>
  <si>
    <t>Výchozí revize elektroinstalace, hromosvodů a zemnění</t>
  </si>
  <si>
    <t>-229459365</t>
  </si>
  <si>
    <t>103</t>
  </si>
  <si>
    <t>Pol147</t>
  </si>
  <si>
    <t>Funkční zkoušky, uvedení do provozu</t>
  </si>
  <si>
    <t>539953416</t>
  </si>
  <si>
    <t>104</t>
  </si>
  <si>
    <t>Pol150</t>
  </si>
  <si>
    <t>Stanovisko TIČR pro elektroinstalaci, hromosvody a zemnění</t>
  </si>
  <si>
    <t>767923518</t>
  </si>
  <si>
    <t>105</t>
  </si>
  <si>
    <t>Pol151</t>
  </si>
  <si>
    <t>Likvidace demontovaného odpadu</t>
  </si>
  <si>
    <t>1847512368</t>
  </si>
  <si>
    <t>106</t>
  </si>
  <si>
    <t>Pol152</t>
  </si>
  <si>
    <t>Ověřovací provoz - asistence, úpravy software v rámci průběžného vyhodnocování</t>
  </si>
  <si>
    <t>hod</t>
  </si>
  <si>
    <t>-1849472330</t>
  </si>
  <si>
    <t>D9</t>
  </si>
  <si>
    <t>Pomocné konstrukce a práce</t>
  </si>
  <si>
    <t>107</t>
  </si>
  <si>
    <t>Pol153</t>
  </si>
  <si>
    <t>Pomocné konstrukce a práce - montážní plošiny, lešení, služby ...</t>
  </si>
  <si>
    <t>780514146</t>
  </si>
  <si>
    <t>14.2 - Elektro část-silová - neuznatelná část</t>
  </si>
  <si>
    <t>D1 - Zařízení MaR</t>
  </si>
  <si>
    <t xml:space="preserve">    4.1 - Jímací soustava</t>
  </si>
  <si>
    <t xml:space="preserve">    4.2 - Pospojení</t>
  </si>
  <si>
    <t xml:space="preserve">    4.3 - Uzemnění</t>
  </si>
  <si>
    <t xml:space="preserve">    D2 - Zařízení elektro a připojovaná el. zařízení technologie</t>
  </si>
  <si>
    <t xml:space="preserve">    D3 - Doplnění rozváděče RM08</t>
  </si>
  <si>
    <t xml:space="preserve">    D4 - Stavební elektroinstalace</t>
  </si>
  <si>
    <t>D5 - Kabely</t>
  </si>
  <si>
    <t>D6 - Elektroinstalační materiál</t>
  </si>
  <si>
    <t>D7 - Služby</t>
  </si>
  <si>
    <t>D8 - Pomocné konstrukce</t>
  </si>
  <si>
    <t>D1</t>
  </si>
  <si>
    <t>Zařízení MaR</t>
  </si>
  <si>
    <t>4.1</t>
  </si>
  <si>
    <t>Jímací soustava</t>
  </si>
  <si>
    <t>-1762794818</t>
  </si>
  <si>
    <t>-1760583331</t>
  </si>
  <si>
    <t>-2029873255</t>
  </si>
  <si>
    <t>1967881777</t>
  </si>
  <si>
    <t>-668983793</t>
  </si>
  <si>
    <t>276466643</t>
  </si>
  <si>
    <t>Pol5</t>
  </si>
  <si>
    <t>1310319945</t>
  </si>
  <si>
    <t>Pol6</t>
  </si>
  <si>
    <t>-570832337</t>
  </si>
  <si>
    <t>Pol7</t>
  </si>
  <si>
    <t>1871130200</t>
  </si>
  <si>
    <t>Pol8</t>
  </si>
  <si>
    <t>-337801636</t>
  </si>
  <si>
    <t>Pol9</t>
  </si>
  <si>
    <t>-648204940</t>
  </si>
  <si>
    <t>4.2</t>
  </si>
  <si>
    <t>Pol16</t>
  </si>
  <si>
    <t>1589534883</t>
  </si>
  <si>
    <t>Pol17</t>
  </si>
  <si>
    <t>1832901873</t>
  </si>
  <si>
    <t>Pol18</t>
  </si>
  <si>
    <t>-1012068082</t>
  </si>
  <si>
    <t>161897675</t>
  </si>
  <si>
    <t>954054715</t>
  </si>
  <si>
    <t>4.3</t>
  </si>
  <si>
    <t>840735042</t>
  </si>
  <si>
    <t>1402139629</t>
  </si>
  <si>
    <t>636416059</t>
  </si>
  <si>
    <t>28059612</t>
  </si>
  <si>
    <t>-1251433626</t>
  </si>
  <si>
    <t>Svorka pásek/drát – drát/ drát</t>
  </si>
  <si>
    <t>1186811306</t>
  </si>
  <si>
    <t>1204013370</t>
  </si>
  <si>
    <t>482962290</t>
  </si>
  <si>
    <t>-1159971470</t>
  </si>
  <si>
    <t>-1836802113</t>
  </si>
  <si>
    <t>-665024286</t>
  </si>
  <si>
    <t>8MT2</t>
  </si>
  <si>
    <t>El. připojení napájení pro autonomní technologický rozvaděč; příkon 90kW; 400V; včetně napojení komunikačního rozhraní Profinet a signalizace provozních a poruchových stavů.</t>
  </si>
  <si>
    <t>1107357611</t>
  </si>
  <si>
    <t>Doplnění rozváděče RM08</t>
  </si>
  <si>
    <t>Instalace silového vývodu do rozváděče</t>
  </si>
  <si>
    <t>-321991464</t>
  </si>
  <si>
    <t>RM08</t>
  </si>
  <si>
    <t>Silový vývod pro autonomní technologický rozvaděč; příkon 90kW; 400V; včetně signalizace provozních a poruchových stavů</t>
  </si>
  <si>
    <t>98851422</t>
  </si>
  <si>
    <t>-2147261696</t>
  </si>
  <si>
    <t>Poznámka k položce:
včetně závěsů a montážního příslušenství a s výbavou pro průchozí zapojení, včetně světelných zdrojů</t>
  </si>
  <si>
    <t>Pol3</t>
  </si>
  <si>
    <t>-1381240541</t>
  </si>
  <si>
    <t>Pol4</t>
  </si>
  <si>
    <t>1661080911</t>
  </si>
  <si>
    <t>1147170318</t>
  </si>
  <si>
    <t>-786074505</t>
  </si>
  <si>
    <t>697620580</t>
  </si>
  <si>
    <t>-1626829152</t>
  </si>
  <si>
    <t>553595990</t>
  </si>
  <si>
    <t>-497820884</t>
  </si>
  <si>
    <t>Kabelový žlab 63/50 žárově zinkovaný, včetně veškerého montážního příslušenství</t>
  </si>
  <si>
    <t>-584575899</t>
  </si>
  <si>
    <t>Kabelový žlab 125/50 žárově zinkovaný, včetně veškerého montážního příslušenství</t>
  </si>
  <si>
    <t>-1223703914</t>
  </si>
  <si>
    <t>-19907992</t>
  </si>
  <si>
    <t>1455559310</t>
  </si>
  <si>
    <t>1335298595</t>
  </si>
  <si>
    <t>1013043014</t>
  </si>
  <si>
    <t>1623842066</t>
  </si>
  <si>
    <t>1430370890</t>
  </si>
  <si>
    <t>-2145091588</t>
  </si>
  <si>
    <t>Pomocné konstrukce</t>
  </si>
  <si>
    <t>1602105438</t>
  </si>
  <si>
    <t>PS-15 - Hlavní VN a NN rozvodna</t>
  </si>
  <si>
    <t>15.1 - Hlavní VN a NN rozvodna - uznatelná část</t>
  </si>
  <si>
    <t xml:space="preserve">Pro ocenění PS-15 jsou nedílnou součástí přílohy D.2.2. Soupis prací není jediným zdrojem veškerých informací pro jednoznačné a kompletní ocenění daného PS.  </t>
  </si>
  <si>
    <t>D1 - Hlavní VN a NN rozvodna</t>
  </si>
  <si>
    <t xml:space="preserve">    D2 - Doplnění rozváděč RH</t>
  </si>
  <si>
    <t xml:space="preserve">    D3 - Doplnění kompenzačního rozváděče RC</t>
  </si>
  <si>
    <t xml:space="preserve">    D4 - Kabely</t>
  </si>
  <si>
    <t xml:space="preserve">    D5 - Elektroinstalační materiál</t>
  </si>
  <si>
    <t xml:space="preserve">    D6 - Služby</t>
  </si>
  <si>
    <t xml:space="preserve">    D7 - Pomocné konstrukce</t>
  </si>
  <si>
    <t>Doplnění rozváděč RH</t>
  </si>
  <si>
    <t>Pol101</t>
  </si>
  <si>
    <t>Silový vývod pro napájení rozváděče RM08: jistič s nastavitelnou spouští a veškerým příslušenstvím, In=630A, Ir=400A, Ic=64kA.</t>
  </si>
  <si>
    <t>-354287927</t>
  </si>
  <si>
    <t>Doplnění kompenzačního rozváděče RC</t>
  </si>
  <si>
    <t>Pol102</t>
  </si>
  <si>
    <t>Doplnění kompenzačního rozváděče na základě provedeného měření po ukončení realizace. Kompenzační automat zůstane stávající.</t>
  </si>
  <si>
    <t>2030537892</t>
  </si>
  <si>
    <t>Pol103</t>
  </si>
  <si>
    <t>kabel s Cu jádrem, plášť PVC silový 4x240</t>
  </si>
  <si>
    <t>-1914411883</t>
  </si>
  <si>
    <t>Pol104</t>
  </si>
  <si>
    <t>-1852438463</t>
  </si>
  <si>
    <t>Pol105</t>
  </si>
  <si>
    <t>Výchozí revize elektroinstalace</t>
  </si>
  <si>
    <t>-2025792994</t>
  </si>
  <si>
    <t>Pol106</t>
  </si>
  <si>
    <t>Funkční zkoušky, uvedení do provozu, nastavení kompenzace.</t>
  </si>
  <si>
    <t>-1393551084</t>
  </si>
  <si>
    <t>Pol107</t>
  </si>
  <si>
    <t>1280466526</t>
  </si>
  <si>
    <t>Pol108</t>
  </si>
  <si>
    <t>211564288</t>
  </si>
  <si>
    <t>Pol109</t>
  </si>
  <si>
    <t>-1794727335</t>
  </si>
  <si>
    <t>PS-16 - ASŘTP</t>
  </si>
  <si>
    <t>16.1 - ASŘTP - uznatelná část</t>
  </si>
  <si>
    <t xml:space="preserve">Pro ocenění PS-16 jsou nedílnou součástí přílohy D.2.2. Soupis prací není jediným zdrojem veškerých informací pro jednoznačné a kompletní ocenění daného PS.  </t>
  </si>
  <si>
    <t>D1 - ASŘTP</t>
  </si>
  <si>
    <t xml:space="preserve">    D2 - Zařízení ASŘTP</t>
  </si>
  <si>
    <t xml:space="preserve">    D3 - Materiál MaR a řídící systém umístěný v rozváděči DT08</t>
  </si>
  <si>
    <t xml:space="preserve">    D4 - Rozváděč DT08</t>
  </si>
  <si>
    <t xml:space="preserve">    D5 - Materiál pro optický rozváděč a propojení optické sítě</t>
  </si>
  <si>
    <t xml:space="preserve">    D5.1 - Doplnění stávajícícho OIP /SCADA)</t>
  </si>
  <si>
    <t xml:space="preserve">    D6 - Kabely</t>
  </si>
  <si>
    <t xml:space="preserve">    D7 - Elektroinstalační materiál</t>
  </si>
  <si>
    <t xml:space="preserve">    D8 - Služby</t>
  </si>
  <si>
    <t xml:space="preserve">    D9 - Pomocné konstrukce</t>
  </si>
  <si>
    <t>Zařízení ASŘTP</t>
  </si>
  <si>
    <t>8P1, 3, 5</t>
  </si>
  <si>
    <t>Spínač diferenčního tlaku, rozsah 50-500Pa, včetně odběrových trubiček a příslušenství, výstup přepínací kontakt pozlacený, max. přetlak 7,5kPa, krytí IP 54. Dodávka a montáž do provozuschopného stavu.</t>
  </si>
  <si>
    <t>-40736117</t>
  </si>
  <si>
    <t>8P2, 4, 6, 7</t>
  </si>
  <si>
    <t>Spínač diferenčního tlaku, rozsah 20-300Pa, včetně odběrových trubiček a příslušenství, výstup přepínací kontakt pozlacený, max. přetlak 7,5kPa, krytí IP 54. Dodávka a montáž do provozuschopného stavu.</t>
  </si>
  <si>
    <t>-1040139056</t>
  </si>
  <si>
    <t>8P51-52</t>
  </si>
  <si>
    <t>Snímač relativního tlaku, piezorezistivní nerezový sensor, rozsah 0-6 bar, přetížitelnost 20 bar, výstup 4-20mA, konektor DIN 43650, připojení G1/2", krytí IP 65, teplota média -25…125°C. Dodávka a montáž do provozuschopného stavu.</t>
  </si>
  <si>
    <t>338934492</t>
  </si>
  <si>
    <t>8P51-52.1</t>
  </si>
  <si>
    <t>Návarek pro snímač tlaku G1/2". Dodávka MaR, montáž dodávkou ÚT.</t>
  </si>
  <si>
    <t>-1818501130</t>
  </si>
  <si>
    <t>8P51-52.2</t>
  </si>
  <si>
    <t>Uzavírací kohout s odvzdušněním pro připojení snímače tlaku. Dodávka MaR, montáž dodávkou ÚT.</t>
  </si>
  <si>
    <t>767435845</t>
  </si>
  <si>
    <t>8Q53-56</t>
  </si>
  <si>
    <t>El. připojení měřiče tepla s komunikačním rozhraním Modbus RTU, napájení 230V. Měřič tepla dodávkou ÚT.</t>
  </si>
  <si>
    <t>853203867</t>
  </si>
  <si>
    <t>8S1-3</t>
  </si>
  <si>
    <t>Připojení signalizace zareagování protipožární klapky. Zařízení dodávkou VZT.</t>
  </si>
  <si>
    <t>-1668008582</t>
  </si>
  <si>
    <t>8S4</t>
  </si>
  <si>
    <t>Ovládací skříňka včetně dvou otvorů pro ovladače a signálky, krytí min. IP44, včetně veškerého příslušenství.  Součástí skříňky je:  1x stiskací tlačítko černé, včetně 1x spínací jednotky 1x signálka bílá 24Vdc Dodávka a montáž do provozuschopného stavu.</t>
  </si>
  <si>
    <t>-1094648938</t>
  </si>
  <si>
    <t>8S51</t>
  </si>
  <si>
    <t>Ovládač nouzového zastavení s aretací ve skříni, odblokovat klíčem, 1 V + 1 Z. Dodávka a montáž do provozuschopného stavu.</t>
  </si>
  <si>
    <t>1818326726</t>
  </si>
  <si>
    <t>8T1, 13, 14, 15, 16,</t>
  </si>
  <si>
    <t>Venkovní teplotní čidlo s výstupem 4-20mA , -30 ... +60 ° C, IP65, včetně kompletního příslušenství pro montáž. Dodávka a montáž do provozuschopného stavu.</t>
  </si>
  <si>
    <t>-107898291</t>
  </si>
  <si>
    <t>8T2,3,5,6,8,9,11,12</t>
  </si>
  <si>
    <t>Kanálové teplotní čidlo, výstup 4-20mA - se stonkem 240mm, 0 ... +150 ° C, IP65, vč. distanční příruby. Dodávka a montáž do provozuschopného stavu.</t>
  </si>
  <si>
    <t>1557676624</t>
  </si>
  <si>
    <t>8T4, 7, 10</t>
  </si>
  <si>
    <t>Proti mrazový termostat rozsah +4,5 … +20°C, pevná spínací diference 2,5°C, nejnižší nastavení +2°C, výrobní nastavení 4,5°C / 2°C, délka kapiláry 6m, včetně veškerého příslušenství. Dodávka a montáž do provozuschopného stavu.</t>
  </si>
  <si>
    <t>-1656523901</t>
  </si>
  <si>
    <t>8T51-64</t>
  </si>
  <si>
    <t>Ponorné teplotní čidlo, výstup 4-20mA - se stonkem 120mm, 0 ... +150 ° C, IP65. Dodávka a montáž do provozuschopného stavu.</t>
  </si>
  <si>
    <t>-1889572370</t>
  </si>
  <si>
    <t>8T51-64.1</t>
  </si>
  <si>
    <t>Ochranná jímka 100mm, G1/2'ˇ, nerez V4A, PN16 Dodávka MaR, montáž dodávkou ÚT.</t>
  </si>
  <si>
    <t>-1059961961</t>
  </si>
  <si>
    <t>8T51-64.2</t>
  </si>
  <si>
    <t>Návarek pro snímač teploty.  Dodávka MaR, montáž dodávkou ÚT</t>
  </si>
  <si>
    <t>-237446122</t>
  </si>
  <si>
    <t>8Y1, 2, 3, 5, 8, 11</t>
  </si>
  <si>
    <t>Servopohon pro VZT klapku bez havarijní funkce, výstup 0-10V. Kroutící moment 20Nm, napájení 24V AC/DC. Dodávka a montáž do provozuschopného stavu.</t>
  </si>
  <si>
    <t>1111382918</t>
  </si>
  <si>
    <t>8Y10</t>
  </si>
  <si>
    <t>El. připojení servopohonu protipožárního stěnového uzávěru 230V, bez napětí zavřeno. Zařízení dodávkou VZT.</t>
  </si>
  <si>
    <t>1982249034</t>
  </si>
  <si>
    <t>8Y4, 7, 10</t>
  </si>
  <si>
    <t>Servopohon pro VZT klapku s havarijní funkcí, , výstup 0-10V. Kroutící moment 20Nm, napájení 24V AC/DC. Dodávka a montáž do provozuschopného stavu.</t>
  </si>
  <si>
    <t>-356189494</t>
  </si>
  <si>
    <t>8Y51-52</t>
  </si>
  <si>
    <t>Trojcestný táhlový rozdělovací ventil Kv = 80 m3/h, zdvih 20 mm, PN 16, Max 150°C, DN 80, přírubové připojení, s elektropohonem, napájení 24 V, řízení 0 – 10 V. Dodávka MaR, montáž ventilu dodávkou ÚT.</t>
  </si>
  <si>
    <t>-1888228883</t>
  </si>
  <si>
    <t>8Y53</t>
  </si>
  <si>
    <t>Trojcestný táhlový směšovací ventil Kv = 25 m3/h, zdvih 20 mm PN 16, Tmax 150°C, DN 40, závitové připojení,  s elektropohonem, napájení 24 V, řízení 0 – 10 V. Dodávka MaR, montáž ventilu dodávkou ÚT.</t>
  </si>
  <si>
    <t>1546169416</t>
  </si>
  <si>
    <t>8Y54, 8Y56, 8Y60</t>
  </si>
  <si>
    <t>Trojcestný táhlový směšovací ventil Kv = 63 m3/h, zdvih 20 mm, PN 16, Max 150°C, DN 65, přírubové připojení, s elektropohonem, napájení 24 V, řízení 0 – 10 V. Dodávka MaR, montáž ventilu dodávkou ÚT.</t>
  </si>
  <si>
    <t>1132963292</t>
  </si>
  <si>
    <t>8Y55, 8Y61</t>
  </si>
  <si>
    <t>Mezi přírubová škrtící klapka DN 80, PN16, Tmax 120°C, Kv = 420 m3/h, s elektropohonem, napájení 24 V, řízení 0 – 10 V, včetně přírubového spoje. Dodávka MaR, montáž klapky dodávkou ÚT.</t>
  </si>
  <si>
    <t>-472827163</t>
  </si>
  <si>
    <t>8Y57-9</t>
  </si>
  <si>
    <t>Trojcestný táhlový směšovací ventil  Kv = 10,0 m3/h, zdvih 5,5 mm, PN 16, Tmax 120°C, DN 25, závitové připojení, s elektropohonem, napájení 24 V, řízení 0 – 10 V. Dodávka MaR, montáž ventilu dodávkou ÚT.</t>
  </si>
  <si>
    <t>903978673</t>
  </si>
  <si>
    <t>8Y62</t>
  </si>
  <si>
    <t>El. připojení bezpečnostního uzávěru plynu, napájení 230. Uzávěr dodávkou ÚT.</t>
  </si>
  <si>
    <t>967377362</t>
  </si>
  <si>
    <t>352540883</t>
  </si>
  <si>
    <t>Materiál MaR a řídící systém umístěný v rozváděči DT08</t>
  </si>
  <si>
    <t>Zdroj řídícího systému 230VAC / 24VDC - 5A</t>
  </si>
  <si>
    <t>-839344589</t>
  </si>
  <si>
    <t>Jednotka binárních vstupů 24VDC - 32xDI.</t>
  </si>
  <si>
    <t>-219748074</t>
  </si>
  <si>
    <t>Jednotka binárních výstupů 24VDC - 32xDI.</t>
  </si>
  <si>
    <t>933210358</t>
  </si>
  <si>
    <t>Jednotka analogových vstupů proud/napětí - 8xAI.</t>
  </si>
  <si>
    <t>2111290805</t>
  </si>
  <si>
    <t>Jednotka analogových výstupů proud/napětí - 8xAO</t>
  </si>
  <si>
    <t>322459405</t>
  </si>
  <si>
    <t>Konektor se svorkovnicí pro I/O jednotky 40-polů.</t>
  </si>
  <si>
    <t>-1089313998</t>
  </si>
  <si>
    <t>Operátorský panel  7" napájení 24VDC, připojení ethernet</t>
  </si>
  <si>
    <t>-1810314280</t>
  </si>
  <si>
    <t>UPS - zdroj nepřerušovaného zálohovaného napájení typ on-line s dvojí konverzí. Výstup 1000VA / 800W. Reléový výstup.</t>
  </si>
  <si>
    <t>2106295728</t>
  </si>
  <si>
    <t>Optometalický převodník / průmyslový přepínač průmyslového Ethernetu se vzdálenou správou; 2x Multi-Mode connector 50/125um 100Mbyt/s; 4x RJ45 10/100Mbyt/s; napájení 24VDC, osazení na DIN lištu.</t>
  </si>
  <si>
    <t>1617012440</t>
  </si>
  <si>
    <t>Propojovací kabel switch a OP / ŘS</t>
  </si>
  <si>
    <t>1581786130</t>
  </si>
  <si>
    <t>Procesor PN/DP řídícího systému v modulární sestavě s komunikačním rozhraním  Profibus DP a 2x Ethernet / Profinet - 2xRJ45 konektor</t>
  </si>
  <si>
    <t>606498133</t>
  </si>
  <si>
    <t>Micro Memory Card 512kByte</t>
  </si>
  <si>
    <t>2090171511</t>
  </si>
  <si>
    <t>Montážní lišta řídícího systému 480mm</t>
  </si>
  <si>
    <t>-800898098</t>
  </si>
  <si>
    <t>Komunikační sběrnicová karta centrální procesorová</t>
  </si>
  <si>
    <t>1715029017</t>
  </si>
  <si>
    <t>Komunikační sběrnicová karta podružná</t>
  </si>
  <si>
    <t>1353101524</t>
  </si>
  <si>
    <t>Komunikační sběrnicový kabel 1m</t>
  </si>
  <si>
    <t>-1001837321</t>
  </si>
  <si>
    <t>Komunikační karta (procesor) s komunikačním rozhraním RS422/485 včetně připojovacího konektoru s kabelem.</t>
  </si>
  <si>
    <t>1392557671</t>
  </si>
  <si>
    <t>SW ovladač pro komunikační kartu RS422/485 s komunikačním protokolem Modbus RTU Master</t>
  </si>
  <si>
    <t>-1018722316</t>
  </si>
  <si>
    <t>Rozváděč DT08</t>
  </si>
  <si>
    <t>DT08</t>
  </si>
  <si>
    <t>Rozvaděčová skříň, svorkovnice dole, krytí IP 54/20, rozměry 1000x2200x400 (š x v x h), ochrana dle ČSN 33 2000-4-41 samočinným odpojením vadné části v síti TN-S, barva RAL 7032, včetně podstavce 200mm a veškerého příslušenství.</t>
  </si>
  <si>
    <t>-1066149265</t>
  </si>
  <si>
    <t>DT08.1</t>
  </si>
  <si>
    <t>Hlavní vypínač/jistič s ručním pohonem na dveře In=25A</t>
  </si>
  <si>
    <t>1883457211</t>
  </si>
  <si>
    <t>DT08.10</t>
  </si>
  <si>
    <t>1106406555</t>
  </si>
  <si>
    <t>DT08.11</t>
  </si>
  <si>
    <t>1733830547</t>
  </si>
  <si>
    <t>DT08.2</t>
  </si>
  <si>
    <t>Další příslušenství DT: bezp. trafo 230/230VAC-100VA; bezp. trafo 230/24VAC-400VA, zdroj 24VDC-10A, 2xservisní zásuvka 230V/10A. Přepěť. ochrana 3.st. pro ŘS, nucené větrání ventilátorem, termostat.</t>
  </si>
  <si>
    <t>-1129204557</t>
  </si>
  <si>
    <t>DT08.3</t>
  </si>
  <si>
    <t>Obvod pro ovládání, včetně řízení otáček spojitým signálem 0-10V, přenos provozních a poruchových signálů do ŘS elektro-pohonu (čerpadlo, ventilátor atd.)</t>
  </si>
  <si>
    <t>-2004143562</t>
  </si>
  <si>
    <t>Poznámka k položce:
Složení: 
4x pomocné relé, kompletní připojení vč. svorek, kabelových ucpávek, ranžírovacího a upevň. materiálu.</t>
  </si>
  <si>
    <t>DT08.4</t>
  </si>
  <si>
    <t>Obvod pro ovládání, přenos provozních a poruchových signálů do ŘS topného kabelu;</t>
  </si>
  <si>
    <t>1879609631</t>
  </si>
  <si>
    <t>Poznámka k položce:
Složení: 2x pomocné relé, kompletní připojení vč. svorek, kabelových ucpávek, ranžírovacího a upevň. materiálu.</t>
  </si>
  <si>
    <t>DT08.5</t>
  </si>
  <si>
    <t>Obvod pro zavedení analogového vstupu do řídícího systému</t>
  </si>
  <si>
    <t>-1323107643</t>
  </si>
  <si>
    <t>Poznámka k položce:
Složení: 1x rozjišťovací svorka vč. pojistky, kompletní připojení vč. svorek, kabelových ucpávek, rozpojovacích svorek a upevň. materiálu, vstupy ze svorek do řídícího systému vedeny stíněnými vodiči</t>
  </si>
  <si>
    <t>DT08.6</t>
  </si>
  <si>
    <t>Obvod komunikačního propojení komunikativních periferií MaR nebo technologických zařízení a k PLC</t>
  </si>
  <si>
    <t>1767825404</t>
  </si>
  <si>
    <t>Poznámka k položce:
kompletní připojení vč. svorek, kabelových ucpávek a upevňovacího materiálu, vstupy ze svorek do řídícího systému vedeny stíněnými vodiči.</t>
  </si>
  <si>
    <t>DT08.7</t>
  </si>
  <si>
    <t xml:space="preserve">Obvod řízení servopohonů se spojitým ovládáním 0-10V, včetně zpětné signalizace polohy                                                             </t>
  </si>
  <si>
    <t>1133017963</t>
  </si>
  <si>
    <t>Poznámka k položce:
Složení: 
1 x pomocné relé, 1 x jistič jednofázový, kompletní připojení vč. svorek, kabelových ucpávek a upevň.materiálu</t>
  </si>
  <si>
    <t>DT08.8</t>
  </si>
  <si>
    <t>Obvod signalizace z kontaktních snímačů</t>
  </si>
  <si>
    <t>1798091878</t>
  </si>
  <si>
    <t>Poznámka k položce:
Složení: 1 x pomocné relé, 1x signalizace do řídícího systému, kompletní připojení vč. svorek, kabelových ucpávek a upevň. materiálu</t>
  </si>
  <si>
    <t>DT08.9</t>
  </si>
  <si>
    <t>Obvod pro autonomní technologický rozvaděč</t>
  </si>
  <si>
    <t>1158082565</t>
  </si>
  <si>
    <t>Poznámka k položce:
Složení:  
35x svorka
8x pomocné relé
kompletní připojení vč. svorek, kabelových ucpávek, rozpojovacích svorek a upevň. materiálu, vedení analogových signálů mezi vstupními svorkami a vstupy řídícího systému bude provedeno stíněnými vodiči.</t>
  </si>
  <si>
    <t>Materiál pro optický rozváděč a propojení optické sítě</t>
  </si>
  <si>
    <t>Kabel gelový, 50/125um, 8 vl., PE, CLT, se zvýšenou ochranou proti hlodavcům</t>
  </si>
  <si>
    <t>-35950991</t>
  </si>
  <si>
    <t>chránička optického kabelu HDPE 40/30</t>
  </si>
  <si>
    <t>-109191837</t>
  </si>
  <si>
    <t>Nástěnný optický rozvaděč, včetně veškerého příslušenství pro uchycení optického kabelu</t>
  </si>
  <si>
    <t>735280103</t>
  </si>
  <si>
    <t>Poznámka k položce:
zadní a čelní panel; optická spojka, simplex, ceramic; hřebínek pro smrštitelné ochrany svaru; optická kazeta včetně víčka; pigtail 50/125,ST,1m; smrštitelná ochrana svaru.</t>
  </si>
  <si>
    <t>patch cord 50/125 µm duplex ST/SC 5m</t>
  </si>
  <si>
    <t>-510968484</t>
  </si>
  <si>
    <t>patch cord 50/125 µm duplex SC/SC 3m</t>
  </si>
  <si>
    <t>1713140137</t>
  </si>
  <si>
    <t>Ukončení optického kabelu 2x8 vláken svárem, včetně měření.</t>
  </si>
  <si>
    <t>2032644741</t>
  </si>
  <si>
    <t>Instalace a odzkoušení optického převodníku a aktivního prvku.</t>
  </si>
  <si>
    <t>-529426193</t>
  </si>
  <si>
    <t>Drobný montážní materiál</t>
  </si>
  <si>
    <t>1940275104</t>
  </si>
  <si>
    <t>Osazení optického rozváděče</t>
  </si>
  <si>
    <t>1579252780</t>
  </si>
  <si>
    <t>Úprava zapojení stávajícího optického rozváděče umístěného v rozvodně hrubého předčištění.</t>
  </si>
  <si>
    <t>763396308</t>
  </si>
  <si>
    <t>měření útlumu optické trasy</t>
  </si>
  <si>
    <t>-1754355667</t>
  </si>
  <si>
    <t>D5.1</t>
  </si>
  <si>
    <t>Doplnění stávajícícho OIP /SCADA)</t>
  </si>
  <si>
    <t>Povýšení licence SCADA Control Server o 2000db</t>
  </si>
  <si>
    <t>813378596</t>
  </si>
  <si>
    <t>kabel s Cu jádrem, plášť PVC silový 5x1,5</t>
  </si>
  <si>
    <t>-1458963785</t>
  </si>
  <si>
    <t>kabel s Cu jádrem, plášť PVC silový 7x1,5</t>
  </si>
  <si>
    <t>1560478584</t>
  </si>
  <si>
    <t>Kabel pro ethernet cat. 6 stíněný. Dodávka a montáž do provozuschopného stavu.</t>
  </si>
  <si>
    <t>1553208774</t>
  </si>
  <si>
    <t>1680623623</t>
  </si>
  <si>
    <t>-1103063429</t>
  </si>
  <si>
    <t>-327776944</t>
  </si>
  <si>
    <t>-1098167084</t>
  </si>
  <si>
    <t>-1711733531</t>
  </si>
  <si>
    <t>502709003</t>
  </si>
  <si>
    <t>86451221</t>
  </si>
  <si>
    <t>-1734576425</t>
  </si>
  <si>
    <t>Dielektrický koberec 5mm tloušťka, dielektrická pevnost 26,5kV, šířka 1,3m, délka 4m.</t>
  </si>
  <si>
    <t>-1253508794</t>
  </si>
  <si>
    <t>1533056999</t>
  </si>
  <si>
    <t>Koordinace ASŘTP a ostatní technologie</t>
  </si>
  <si>
    <t>1295740503</t>
  </si>
  <si>
    <t>Softwarové vybavení řídícího systému v rozváděči DT08 v rozsahu řízené technologie doplněné o monitoring stávající technologii odvodnění kalu.</t>
  </si>
  <si>
    <t>270460680</t>
  </si>
  <si>
    <t>Softwarové vybavení operátorského panelu v rozváděči DT08 v rozsahu řízené technologie doplněné o monitoring stávající technologii odvodnění kalu.</t>
  </si>
  <si>
    <t>2085737372</t>
  </si>
  <si>
    <t>Úprava softwarového vybavení řídícího systému v rozváděči DT01 spojené s odstraněním monitoringu technologie odvodnění kalu.</t>
  </si>
  <si>
    <t>-321453306</t>
  </si>
  <si>
    <t>Úprava softwarového vybavení operátorského panelu v rozváděči DT01 spojené s odstraněním monitoringu technologie odvodnění kalu.</t>
  </si>
  <si>
    <t>914145463</t>
  </si>
  <si>
    <t>Doplnění software operátorského inženýrského pracoviště o nové technologie, včetně technologií s autonomním řízení (grafická schémata, generování adres)</t>
  </si>
  <si>
    <t>-689828222</t>
  </si>
  <si>
    <t>Doplnění software operátorsko inženýrského pracoviště o nové technologie, včetně technologií s autonomním řízení (zpracování dat do bilancí a provozního deníku)</t>
  </si>
  <si>
    <t>-309886850</t>
  </si>
  <si>
    <t>Software pro realizaci datového přenosu</t>
  </si>
  <si>
    <t>-1516913547</t>
  </si>
  <si>
    <t>Oživení vstupů/výstupů, včetně odladění software na stavbě</t>
  </si>
  <si>
    <t>-385451124</t>
  </si>
  <si>
    <t>Výchozí revize ASŘTP</t>
  </si>
  <si>
    <t>-914825016</t>
  </si>
  <si>
    <t>-1799399692</t>
  </si>
  <si>
    <t>Technická podpora garančních zkoušek - sběr dat pro vyhodnocení energetických bilancí</t>
  </si>
  <si>
    <t>1710653613</t>
  </si>
  <si>
    <t>59069841</t>
  </si>
  <si>
    <t>-1734215246</t>
  </si>
  <si>
    <t>249683801</t>
  </si>
  <si>
    <t>Pomocné konsttrukce a práce - montážní plošiny, lešení, služby ...</t>
  </si>
  <si>
    <t>-40053463</t>
  </si>
  <si>
    <t>16.2 - ASŘTP - neuznatelná část</t>
  </si>
  <si>
    <t xml:space="preserve">    D2 - Doplnění rozváděče DT08</t>
  </si>
  <si>
    <t xml:space="preserve">    D3 - Kabely</t>
  </si>
  <si>
    <t xml:space="preserve">    D4 - Elektroinstalační materiál </t>
  </si>
  <si>
    <t xml:space="preserve">    D5 - Služby</t>
  </si>
  <si>
    <t xml:space="preserve">    D6 - Pomocné konstrukce</t>
  </si>
  <si>
    <t>Doplnění rozváděče DT08</t>
  </si>
  <si>
    <t>-527391296</t>
  </si>
  <si>
    <t>Poznámka k položce:
Složení: 
35x svorka
8x pomocné relé
kompletní připojení vč. svorek, kabelových ucpávek, rozpojovacích svorek a upevň. materiálu, vedení analogových signálů mezi vstupními svorkami a vstupy řídícího systému bude provedeno stíněnými vodiči</t>
  </si>
  <si>
    <t>Instalace vývodu ASŘTP z rozváděče</t>
  </si>
  <si>
    <t>1966137004</t>
  </si>
  <si>
    <t>-1046821554</t>
  </si>
  <si>
    <t xml:space="preserve">Elektroinstalační materiál </t>
  </si>
  <si>
    <t>794908979</t>
  </si>
  <si>
    <t>-1045013313</t>
  </si>
  <si>
    <t>-12629358</t>
  </si>
  <si>
    <t>1935860361</t>
  </si>
  <si>
    <t>-2033206972</t>
  </si>
  <si>
    <t>1334522514</t>
  </si>
  <si>
    <t>207914692</t>
  </si>
  <si>
    <t>266429272</t>
  </si>
  <si>
    <t>Doplnění softwarového vybavení řídícího systému v rozváděči DT08 v rozsahu řízené technologie pyrolyzéru.</t>
  </si>
  <si>
    <t>-1832495394</t>
  </si>
  <si>
    <t>Doplnění softwarového vybavení operátorského panelu v rozváděči DT08 v rozsahu řízené technologie pyrolyzéru.</t>
  </si>
  <si>
    <t>-819394152</t>
  </si>
  <si>
    <t>-561509625</t>
  </si>
  <si>
    <t>Doplnění software operátorsko inženýrského pracoviště o novou technologii pyrolyzéru (zpracování dat do bilancí a provozního deníku).</t>
  </si>
  <si>
    <t>1213575665</t>
  </si>
  <si>
    <t>Software pro realizaci datového přenosu.</t>
  </si>
  <si>
    <t>1689295295</t>
  </si>
  <si>
    <t>Oživení vstupů/výstupů, včetně odladění software na stavbě.</t>
  </si>
  <si>
    <t>-2050049853</t>
  </si>
  <si>
    <t>-722719854</t>
  </si>
  <si>
    <t>PS-17 - Sušárna kalu</t>
  </si>
  <si>
    <t>17.1 - Sušárna kalu - uznatelná část</t>
  </si>
  <si>
    <t>ing. Michal Ašer</t>
  </si>
  <si>
    <t xml:space="preserve">Pro ocenění PS-17 jsou nedílnou součástí přílohy D.2.1.2 a D.2.1.3. Soupis prací není jediným zdrojem veškerých informací pro jednoznačné a kompletní ocenění daného PS.   </t>
  </si>
  <si>
    <t>M - M</t>
  </si>
  <si>
    <t xml:space="preserve">    01 - Stroje a zařízení</t>
  </si>
  <si>
    <t xml:space="preserve">    02 - Soubor potrubí pro PS-17</t>
  </si>
  <si>
    <t>M</t>
  </si>
  <si>
    <t>01</t>
  </si>
  <si>
    <t>Stroje a zařízení</t>
  </si>
  <si>
    <t>17.01</t>
  </si>
  <si>
    <t>Skladování a doprava dováženého kalu, kompletní dodávka a montáž</t>
  </si>
  <si>
    <t>soubor</t>
  </si>
  <si>
    <t>-834503923</t>
  </si>
  <si>
    <t>17.02</t>
  </si>
  <si>
    <t>Čerpadlo úkapů, kompletní dodávka a montáž</t>
  </si>
  <si>
    <t>-1903062693</t>
  </si>
  <si>
    <t>Poznámka k položce:
KOMPLETNÍ PODROBNÁ SPECIFIKACE S UPŘESNĚNÍM PARAMETRŮ DLE PŘÍLOHY D.2.1.2
Čerpané množství q=cca 5 l/s
Výtlačná výška : H=5,0m
Průchodnost oběžným kolem min. 40 mm
Rozsah dodávky :
     = Čerpadlo s elektromotorem 1,5kW, 3x400V, 50Hz
     = Čidlo průsaku ucpávkou
     = Tepelná ochrana statoru bimetalem
     = Vyhodnocovací relé
     = Elektrický kabel dl. 10 m
     = Ovládání plovákovým spínačem</t>
  </si>
  <si>
    <t>17.03</t>
  </si>
  <si>
    <t>Linka sušení kalu, kompletní dodávka a montáž</t>
  </si>
  <si>
    <t>-530648336</t>
  </si>
  <si>
    <t>17.04</t>
  </si>
  <si>
    <t>Oceloplechový kontejner, kompletní dodávka a montáž</t>
  </si>
  <si>
    <t>-1127665221</t>
  </si>
  <si>
    <t>Poznámka k položce:
KOMPLETNÍ PODROBNÁ SPECIFIKACE S UPŘESNĚNÍM PARAMETRŮ DLE PŘÍLOHY D.2.1.2
Vnější rozměry : cca 5,3x2,5x1,23 m
Objem : cca 12 m3
Zadní sklopné čelo jištěné spodními háky
Shora otevřený
Po obvodu háčky pro připevnění plachty nebo sítě
Krycí plachta s plnícím otvorem zabraňující prášení skladovaného materiálu po okolí
Nosnost : cca 18 t</t>
  </si>
  <si>
    <t>02</t>
  </si>
  <si>
    <t>Soubor potrubí pro PS-17</t>
  </si>
  <si>
    <t>17.05</t>
  </si>
  <si>
    <t>Odpadní vody ze sušárny kalu, kompletní dodávka a montáž</t>
  </si>
  <si>
    <t>1208899631</t>
  </si>
  <si>
    <t>17.06</t>
  </si>
  <si>
    <t>Potrubí odvodu kondenzátu z rekuperátoru, kompletní dodávka a montáž</t>
  </si>
  <si>
    <t>-1012119530</t>
  </si>
  <si>
    <t>17.07</t>
  </si>
  <si>
    <t>Vypouštěcí potrubí odpadní vody z pračky vzduchu, kompletní dodávka a montáž</t>
  </si>
  <si>
    <t>-1278776088</t>
  </si>
  <si>
    <t>17.08</t>
  </si>
  <si>
    <t>Potrubí odvodu kondenzátu z ventilátoru, kompletní dodávka a montáž</t>
  </si>
  <si>
    <t>1656138180</t>
  </si>
  <si>
    <t>17.09</t>
  </si>
  <si>
    <t>Výtlačné potrubí čerpadla úkapů, kompletní dodávka a montáž</t>
  </si>
  <si>
    <t>1880306907</t>
  </si>
  <si>
    <t>17.10</t>
  </si>
  <si>
    <t>Potrubí odvětrání kalového bunkru, kompletní dodávka a montáž</t>
  </si>
  <si>
    <t>44634531</t>
  </si>
  <si>
    <t>17.11</t>
  </si>
  <si>
    <t>Dávkovací potrubí hydroxidu sodného pro pračku vzduchu, kompletní dodávka a montáž</t>
  </si>
  <si>
    <t>-1561307477</t>
  </si>
  <si>
    <t>17.12</t>
  </si>
  <si>
    <t>Dávkovací potrubí peroxidu vodíku, kompletní dodávka a montáž</t>
  </si>
  <si>
    <t>1389273833</t>
  </si>
  <si>
    <t>17.13</t>
  </si>
  <si>
    <t>Dávkovací potrubí kyseliny sírové, kompletní dodávka a montáž</t>
  </si>
  <si>
    <t>1788317576</t>
  </si>
  <si>
    <t>17.14</t>
  </si>
  <si>
    <t>Potrubí přívodu vzduchu do sušárny, kompletní dodávka a montáž</t>
  </si>
  <si>
    <t>1283438414</t>
  </si>
  <si>
    <t>17.15</t>
  </si>
  <si>
    <t>Potrubí odtahu vzduchu ze sušárny, kompletní dodávka a montáž</t>
  </si>
  <si>
    <t>2117460498</t>
  </si>
  <si>
    <t>PS-18 - Pyrolyzér</t>
  </si>
  <si>
    <t>18.1 - Pyrolyzér - neuznatelná část</t>
  </si>
  <si>
    <t xml:space="preserve">Pro ocenění PS-18 jsou nedílnou součástí přílohy D.2.1.2 a D.2.1.3. Soupis prací není jediným zdrojem veškerých informací pro jednoznačné a kompletní ocenění daného PS.  </t>
  </si>
  <si>
    <t>Pyrolytická linka, kompletní dodávka a montáž</t>
  </si>
  <si>
    <t>-1615845924</t>
  </si>
  <si>
    <t>18.2</t>
  </si>
  <si>
    <t>-722042984</t>
  </si>
  <si>
    <t>18.3</t>
  </si>
  <si>
    <t>Odpadní voda z pyrolyzéru, kompletní dodávka a montáž</t>
  </si>
  <si>
    <t>1068034599</t>
  </si>
  <si>
    <t>18.4</t>
  </si>
  <si>
    <t>Dávkovací potrubí hydoxidu sodného pro pyrolyzér, kompletní dodávka a montáž</t>
  </si>
  <si>
    <t>1741291028</t>
  </si>
  <si>
    <t>SO-02 - Čerpání odpadních vod, hrubé předčištění</t>
  </si>
  <si>
    <t>02.03 - Šneková čerpací stanice - uznatelná část</t>
  </si>
  <si>
    <t>Jaroslav Pelnář</t>
  </si>
  <si>
    <t xml:space="preserve">Pro ocenění stavební a statické části jsou nedílnou součástí přílohy D.1.1. Soupis prací není jediným zdrojem veškerých informací pro jednoznačné a kompletní ocenění stavební a statické části projektu. 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</si>
  <si>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</si>
  <si>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</si>
  <si>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</si>
  <si>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</si>
  <si>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</si>
  <si>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96 - Bourání konstrukcí</t>
  </si>
  <si>
    <t xml:space="preserve">    99 - Staveništní přesun hmot</t>
  </si>
  <si>
    <t>HSV</t>
  </si>
  <si>
    <t>Práce a dodávky HSV</t>
  </si>
  <si>
    <t>Zemní práce</t>
  </si>
  <si>
    <t>174101101</t>
  </si>
  <si>
    <t>Zásyp jam, šachet rýh nebo kolem objektů sypaninou se zhutněním</t>
  </si>
  <si>
    <t>m3</t>
  </si>
  <si>
    <t>CS ÚRS 2023 01</t>
  </si>
  <si>
    <t>131534829</t>
  </si>
  <si>
    <t>Poznámka k položce:
včetně strojního přemístění materiálu pro zásyp ze vzdálenosti do 10 m od okraje zásypu</t>
  </si>
  <si>
    <t>VV</t>
  </si>
  <si>
    <t>přepadová šachta</t>
  </si>
  <si>
    <t>1,30*2,40*1,70</t>
  </si>
  <si>
    <t>odpočty</t>
  </si>
  <si>
    <t>-(3,14*0,50*0,50*1,30)-(3,14*0,10*0,10*1,30)"nové potrubí</t>
  </si>
  <si>
    <t>Součet</t>
  </si>
  <si>
    <t>58310008-R</t>
  </si>
  <si>
    <t>Vhodný zásypový materiál vč.dopravy na staveniště</t>
  </si>
  <si>
    <t>128</t>
  </si>
  <si>
    <t>-1784717615</t>
  </si>
  <si>
    <t>"potřeba dovézt pro zásyp" 4,243*1,10*1,01</t>
  </si>
  <si>
    <t>Zakládání</t>
  </si>
  <si>
    <t>278311213R1</t>
  </si>
  <si>
    <t>Zálivka otvorů tekutá samozhutňující betonová směs</t>
  </si>
  <si>
    <t>1100304932</t>
  </si>
  <si>
    <t>Poznámka k položce:
samozhutnitelná betonová směs včetně rekrystalizační a expanzní přísady minimalizující smrštění betonu</t>
  </si>
  <si>
    <t>viz přípoha D.1.1.1</t>
  </si>
  <si>
    <t>(0,30*0,30*0,50) "zabetonování  prostupu po vybourání stávajícího OC potrubí</t>
  </si>
  <si>
    <t>Svislé a kompletní konstrukce</t>
  </si>
  <si>
    <t>380321663</t>
  </si>
  <si>
    <t>Kompletní konstrukce ČOV, nádrží, vodojemů, žlabů nebo kanálů ze ŽB tř. C 30/37 tl přes 300 mm</t>
  </si>
  <si>
    <t>-56002326</t>
  </si>
  <si>
    <t>viz přípoha D.1.1.1,  D.1.1.9</t>
  </si>
  <si>
    <t>(1,80*1,20*0,50)-(0,59*0,59*3,14*0,50) "zabetonování původního přelivného okna ŠČS</t>
  </si>
  <si>
    <t>380356211</t>
  </si>
  <si>
    <t>Bednění kompletních konstrukcí ČOV, nádrží nebo vodojemů omítaných ploch rovinných zřízení</t>
  </si>
  <si>
    <t>m2</t>
  </si>
  <si>
    <t>1711939530</t>
  </si>
  <si>
    <t>((1,80*1,20)-(0,59*0,59*3,14))*2 "zabetonování původního přelivného okna ŠČS</t>
  </si>
  <si>
    <t>380356212</t>
  </si>
  <si>
    <t>Bednění kompletních konstrukcí ČOV, nádrží nebo vodojemů omítaných ploch rovinných odstranění</t>
  </si>
  <si>
    <t>140726141</t>
  </si>
  <si>
    <t>380361006</t>
  </si>
  <si>
    <t>Výztuž kompletních konstrukcí ČOV, nádrží nebo vodojemů z betonářské oceli 10 505</t>
  </si>
  <si>
    <t>t</t>
  </si>
  <si>
    <t>732865784</t>
  </si>
  <si>
    <t>odhad 120 kg/m3</t>
  </si>
  <si>
    <t>0,533*0,120 "zabetonování původního přelivného okna ŠČS</t>
  </si>
  <si>
    <t>Ostatní konstrukce a práce, bourání</t>
  </si>
  <si>
    <t>952903112</t>
  </si>
  <si>
    <t>Vyčištění objektů ČOV, nádrží, žlabů a kanálů při v do 3,5 m</t>
  </si>
  <si>
    <t>350907594</t>
  </si>
  <si>
    <t>Šneková čerpací stanice - část</t>
  </si>
  <si>
    <t>4,40*2,50</t>
  </si>
  <si>
    <t>953334121R1</t>
  </si>
  <si>
    <t xml:space="preserve">Těsnící prstenec z pásu z bobtnající pryže </t>
  </si>
  <si>
    <t>734949204</t>
  </si>
  <si>
    <t>viz přípoha D.1.1.1 ... tabulka prostupů - poznámka ke způsobu těsnění prostupů</t>
  </si>
  <si>
    <t>1"prostup pr. 300 mm</t>
  </si>
  <si>
    <t>953334121R2</t>
  </si>
  <si>
    <t xml:space="preserve">Těsnění bobtnavým páskem </t>
  </si>
  <si>
    <t>1987621839</t>
  </si>
  <si>
    <t xml:space="preserve">viz přípoha D.1.1.1 </t>
  </si>
  <si>
    <t>(1,20+1,80+1,20)+(1,18*3,14) "zabetonování původního přelivného okna ŠČS</t>
  </si>
  <si>
    <t>(0,30+0,30)*2 "vybourání stávajícího OC potrubí</t>
  </si>
  <si>
    <t>9319941R2</t>
  </si>
  <si>
    <t>Těsnění prostupu dobetonováním a bobtnavým tmelem nebo pomocí systémové segmentové mechanicky rozpínavé tvarovky</t>
  </si>
  <si>
    <t>kus</t>
  </si>
  <si>
    <t>2054911262</t>
  </si>
  <si>
    <t>3"prostup pr. 250 mm</t>
  </si>
  <si>
    <t>Bourání konstrukcí</t>
  </si>
  <si>
    <t>971052651</t>
  </si>
  <si>
    <t>Vybourání nebo prorážení otvorů v ŽB příčkách a zdech pl do 4 m2 tl do 600 mm</t>
  </si>
  <si>
    <t>17377396</t>
  </si>
  <si>
    <t>viz přípoha D.1.1.1 - tabulka prostupů</t>
  </si>
  <si>
    <t>(1,20+1,80+1,20)*0,50*0,50 "P3.3 - dobourání stávajícího prostupu pro osazení nového ŽB potrubí</t>
  </si>
  <si>
    <t>(0,30*0,30*0,50)-(3,14*0,10*0,10*0,50) "vybourání stávajícího OC potrubí</t>
  </si>
  <si>
    <t>977151127</t>
  </si>
  <si>
    <t>Jádrové vrty diamantovými korunkami do stavebních materiálů D přes 225 do 250 mm</t>
  </si>
  <si>
    <t>-715348952</t>
  </si>
  <si>
    <t>0,50*1" P3.1 - Kanalizační potrubí P8 DN 150 přítoku z venkovní sklad. plochy</t>
  </si>
  <si>
    <t>0,50*1" P3.2 - Kanalizační potrubí P6 DN 150 odvodnění dna podlahového žlabu</t>
  </si>
  <si>
    <t>0,50*1" P3.5 - Odvodňovací potrubí</t>
  </si>
  <si>
    <t>977151128</t>
  </si>
  <si>
    <t>Jádrové vrty diamantovými korunkami do stavebních materiálů D přes 250 do 300 mm</t>
  </si>
  <si>
    <t>1081365438</t>
  </si>
  <si>
    <t>0,50*1" P3.4 - Kanalizační potr. DN 200 odtoku z dešťové zdrže</t>
  </si>
  <si>
    <t>981511114</t>
  </si>
  <si>
    <t>Bourání konstrukcí objektů z betonu železového postupným rozebíráním</t>
  </si>
  <si>
    <t>1292992523</t>
  </si>
  <si>
    <t>viz přípoha D.1.1.1,  D.1.1.2</t>
  </si>
  <si>
    <t>(1,30+1,80+1,30)*0,30*1,20"stěny</t>
  </si>
  <si>
    <t>1,30*2,40*0,65"dno</t>
  </si>
  <si>
    <t>1,30*2,40*0,30"strop</t>
  </si>
  <si>
    <t>997013501</t>
  </si>
  <si>
    <t>Odvoz suti a vybouraných hmot na skládku nebo meziskládku do 1 km se složením</t>
  </si>
  <si>
    <t>2050281679</t>
  </si>
  <si>
    <t>10,961+2,59+0,165+0,080</t>
  </si>
  <si>
    <t>997013509</t>
  </si>
  <si>
    <t>Příplatek k odvozu suti a vybouraných hmot na skládku ZKD 1 km přes 1 km</t>
  </si>
  <si>
    <t>-868235133</t>
  </si>
  <si>
    <t>skládka 12 km</t>
  </si>
  <si>
    <t>13,796*11</t>
  </si>
  <si>
    <t>997013862</t>
  </si>
  <si>
    <t>Poplatek za uložení stavebního odpadu na recyklační skládce (skládkovné) z armovaného betonu kód odpadu 17 01 01</t>
  </si>
  <si>
    <t>-981448546</t>
  </si>
  <si>
    <t>Staveništní přesun hmot</t>
  </si>
  <si>
    <t>998142251</t>
  </si>
  <si>
    <t>Přesun hmot pro nádrže, jímky, zásobníky a jámy betonové monolitické v do 25 m</t>
  </si>
  <si>
    <t>1398749425</t>
  </si>
  <si>
    <t>02.04 - Česlovna - uznatelná část</t>
  </si>
  <si>
    <t xml:space="preserve">    2 - Základy a zvláštní zakládání</t>
  </si>
  <si>
    <t xml:space="preserve">    6 - Úpravy povrchů, podlahy a osazování výplní</t>
  </si>
  <si>
    <t xml:space="preserve">    94 - Lešení a stavební výtahy</t>
  </si>
  <si>
    <t>PSV - Práce a dodávky PSV</t>
  </si>
  <si>
    <t xml:space="preserve">    712 - Povlakové krytiny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</si>
  <si>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</si>
  <si>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</si>
  <si>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</si>
  <si>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</si>
  <si>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</si>
  <si>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</si>
  <si>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</si>
  <si>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24-M - Vzduchotechnika</t>
  </si>
  <si>
    <t xml:space="preserve">      zař.3 - Úprava větrání česlovny</t>
  </si>
  <si>
    <t xml:space="preserve">      zař.4 - Těsnící, spojovací a pomocný materiál</t>
  </si>
  <si>
    <t>131151100</t>
  </si>
  <si>
    <t>Hloubení jam nezapažených v hornině třídy těžitelnosti I skupiny 1 a 2 objem do 20 m3 strojně</t>
  </si>
  <si>
    <t>18264954</t>
  </si>
  <si>
    <t>ŽB deska pod chladiče kogenerace</t>
  </si>
  <si>
    <t>(3,80*5,05*0,80)+(1,20*1,50*0,80)</t>
  </si>
  <si>
    <t>betonový základ pod patou dopravníku odvodněného kalu</t>
  </si>
  <si>
    <t>1,00*1,20*0,80</t>
  </si>
  <si>
    <t>Mezisoučet</t>
  </si>
  <si>
    <t>"geologie h.2 ... 50%" 17,752*0,50</t>
  </si>
  <si>
    <t>131251100</t>
  </si>
  <si>
    <t>Hloubení jam nezapažených v hornině třídy těžitelnosti I skupiny 3 objem do 20 m3 strojně</t>
  </si>
  <si>
    <t>-123135488</t>
  </si>
  <si>
    <t>"geologie h.3 ... 50%" 17,752*0,50</t>
  </si>
  <si>
    <t>162751117</t>
  </si>
  <si>
    <t>Vodorovné přemístění přes 9 000 do 10000 m výkopku/sypaniny z horniny třídy těžitelnosti I skupiny 1 až 3</t>
  </si>
  <si>
    <t>1171919315</t>
  </si>
  <si>
    <t>skládka přebytečné zeminy</t>
  </si>
  <si>
    <t>17,752" výkop 1-3</t>
  </si>
  <si>
    <t>162751119</t>
  </si>
  <si>
    <t>Příplatek k vodorovnému přemístění výkopku/sypaniny z horniny třídy těžitelnosti I skupiny 1 až 3 ZKD 1000 m přes 10000 m</t>
  </si>
  <si>
    <t>-520208166</t>
  </si>
  <si>
    <t>17,752*2" výkop 1-3</t>
  </si>
  <si>
    <t>171201231</t>
  </si>
  <si>
    <t>Poplatek za uložení zeminy a kamení na recyklační skládce (skládkovné) kód odpadu 17 05 04</t>
  </si>
  <si>
    <t>-1685722080</t>
  </si>
  <si>
    <t>přebytečná zemina</t>
  </si>
  <si>
    <t>17,752*1,70" výkop 1-3</t>
  </si>
  <si>
    <t>171251201</t>
  </si>
  <si>
    <t>Uložení sypaniny na skládky nebo meziskládky</t>
  </si>
  <si>
    <t>532280235</t>
  </si>
  <si>
    <t>17,752</t>
  </si>
  <si>
    <t>Základy a zvláštní zakládání</t>
  </si>
  <si>
    <t>213311113</t>
  </si>
  <si>
    <t>Polštáře zhutněné pod základy z kameniva drceného frakce 16 až 63 mm</t>
  </si>
  <si>
    <t>-1306067595</t>
  </si>
  <si>
    <t>(3,80*5,05*0,40)+(1,20*1,50*0,40)</t>
  </si>
  <si>
    <t>271532213</t>
  </si>
  <si>
    <t>Podsyp pod základové konstrukce se zhutněním z hrubého kameniva frakce 8 až 16 mm</t>
  </si>
  <si>
    <t>282472407</t>
  </si>
  <si>
    <t>(3,80*5,05*0,10)+(1,20*1,50*0,10)</t>
  </si>
  <si>
    <t>273313511</t>
  </si>
  <si>
    <t>Základové desky z betonu tř. C 12/15</t>
  </si>
  <si>
    <t>1402493796</t>
  </si>
  <si>
    <t>podkladní beton základovou deskou</t>
  </si>
  <si>
    <t>273322611</t>
  </si>
  <si>
    <t>Základové desky ze ŽB se zvýšenými nároky na prostředí tř. C 30/37</t>
  </si>
  <si>
    <t>69662280</t>
  </si>
  <si>
    <t xml:space="preserve">Poznámka k položce:
vodostavební beton tř.C30/37 stupeň chemické odolnosti X0, XC1-4, XD1-2, XF1, XA1-2
</t>
  </si>
  <si>
    <t>základová deska</t>
  </si>
  <si>
    <t>(3,40*4,65*0,30)+(1,20*1,10*0,30)</t>
  </si>
  <si>
    <t>273351121</t>
  </si>
  <si>
    <t>Zřízení bednění základových desek</t>
  </si>
  <si>
    <t>2084894858</t>
  </si>
  <si>
    <t>(3,80+5,05+3,80+2,25+1,30+1,20+1,50+1,20)*0,10</t>
  </si>
  <si>
    <t>(3,40+4,65+3,40+2,25+1,30+1,20+1,10+1,20)*0,30</t>
  </si>
  <si>
    <t>273351122</t>
  </si>
  <si>
    <t>Odstranění bednění základových desek</t>
  </si>
  <si>
    <t>822214773</t>
  </si>
  <si>
    <t>Poznámka k položce:
Včetně očištění, vytřídění a uložení bedního materiálu.</t>
  </si>
  <si>
    <t>273361821</t>
  </si>
  <si>
    <t>Výztuž základových desek betonářskou ocelí 10 505 (R)</t>
  </si>
  <si>
    <t>1720930053</t>
  </si>
  <si>
    <t>"odhad 120 kg/m3" 5,139*0,120</t>
  </si>
  <si>
    <t>275313911</t>
  </si>
  <si>
    <t>Základové patky z betonu tř. C 30/37</t>
  </si>
  <si>
    <t>-860318694</t>
  </si>
  <si>
    <t>275351121</t>
  </si>
  <si>
    <t>Zřízení bednění základových patek</t>
  </si>
  <si>
    <t>649725025</t>
  </si>
  <si>
    <t>(1,00+1,20)*2*0,10</t>
  </si>
  <si>
    <t>275351122</t>
  </si>
  <si>
    <t>Odstranění bednění základových patek</t>
  </si>
  <si>
    <t>2117070499</t>
  </si>
  <si>
    <t>311234251</t>
  </si>
  <si>
    <t>Zdivo jednovrstvé z cihel děrovaných do P10 na maltu M10 tl 300 mm</t>
  </si>
  <si>
    <t>-1010346584</t>
  </si>
  <si>
    <t>zazdění otvoru po vybourání dveří</t>
  </si>
  <si>
    <t xml:space="preserve">1,00*2,10" mezi česlovnou a dílnou </t>
  </si>
  <si>
    <t>311234281R01</t>
  </si>
  <si>
    <t>Zdivo z keramických tvárnic tl. 400 mm na vápenocementovou maltu.</t>
  </si>
  <si>
    <t>1397845761</t>
  </si>
  <si>
    <t>zazdění otvorů po demontáži oken</t>
  </si>
  <si>
    <t>4,80*1,80*3</t>
  </si>
  <si>
    <t>opočet dveře</t>
  </si>
  <si>
    <t>-1,20*1,20</t>
  </si>
  <si>
    <t xml:space="preserve">0,50*0,50" stávající prostup VZT </t>
  </si>
  <si>
    <t>317168053</t>
  </si>
  <si>
    <t>Překlad keramický vysoký v 238 mm dl 1500 mm</t>
  </si>
  <si>
    <t>577935879</t>
  </si>
  <si>
    <t>nové dveře mezi dílnou a sušárnou kalu</t>
  </si>
  <si>
    <t>5,00</t>
  </si>
  <si>
    <t>Úpravy povrchů, podlahy a osazování výplní</t>
  </si>
  <si>
    <t>564251011</t>
  </si>
  <si>
    <t>Podklad nebo podsyp ze štěrkopísku ŠP plochy do 100 m2 tl 150 mm</t>
  </si>
  <si>
    <t>-1377053215</t>
  </si>
  <si>
    <t xml:space="preserve">12,50*0,50" nový okapový chodník z betonové dlažby </t>
  </si>
  <si>
    <t>612131101</t>
  </si>
  <si>
    <t>Cementový postřik vnitřních stěn nanášený celoplošně ručně</t>
  </si>
  <si>
    <t>-331496435</t>
  </si>
  <si>
    <t>4,80*1,80*3*2</t>
  </si>
  <si>
    <t>(2,1+1,2+2,1)*0,30</t>
  </si>
  <si>
    <t>-1,20*1,20*2</t>
  </si>
  <si>
    <t xml:space="preserve">zazdění dveří mezi česlovnou a dílnou </t>
  </si>
  <si>
    <t>1,00*2,10*2</t>
  </si>
  <si>
    <t>dvoukřídlové dveře mezi místností odvodněním kalu a dílnou</t>
  </si>
  <si>
    <t>(2,10+1,50+2,10)*0,30</t>
  </si>
  <si>
    <t>612321141</t>
  </si>
  <si>
    <t>Vápenocementová omítka štuková dvouvrstvá vnitřních stěn nanášená ručně</t>
  </si>
  <si>
    <t>1430564571</t>
  </si>
  <si>
    <t>622143003</t>
  </si>
  <si>
    <t>Montáž omítkových plastových nebo pozinkovaných rohových profilů s tkaninou</t>
  </si>
  <si>
    <t>614708756</t>
  </si>
  <si>
    <t xml:space="preserve">(2,1+1,2+2,1)*2" 31/D -dveře </t>
  </si>
  <si>
    <t xml:space="preserve">(2,1+1,5+2,1)*2" 32/D -dveře </t>
  </si>
  <si>
    <t>55343021</t>
  </si>
  <si>
    <t>profil rohový Pz s kulatou hlavou pro vnitřní omítky tl 12mm</t>
  </si>
  <si>
    <t>1291463810</t>
  </si>
  <si>
    <t>637211122.1</t>
  </si>
  <si>
    <t>Okapový chodník z betonových dlaždic tl 60 mm kladených do písku se zalitím spár MC</t>
  </si>
  <si>
    <t>926134667</t>
  </si>
  <si>
    <t>642945R31/D</t>
  </si>
  <si>
    <t>Dodávka a montáž protipožární ocelové dveře, jednokřídlové včetně zárubně, otočné, levé, jmenovitá světlost 1000/2000 mm se samozavíračem</t>
  </si>
  <si>
    <t>-869119353</t>
  </si>
  <si>
    <t>31/D - Protipožární ocelové dveře, jednokřídlové, otočné, levé, jmenovitá světlost 1000/2000 mm se samozavíračem</t>
  </si>
  <si>
    <t>- pro osazení do otvoru o skladebné velikosti 1200/2100 mm v keramické obvodové stěně stávající budovy, jmenovitá světlost dveří cca 1000/2000 mm,</t>
  </si>
  <si>
    <t xml:space="preserve">- dveřní křídlo ocelové, zavěšené na postranních otočných závěsech, plné, oboustranně oplechované, hladké, s izolační výplní, </t>
  </si>
  <si>
    <t xml:space="preserve">  opatřené oboustranně nátěrovým systémem v barvě bílé (RAL 9010),</t>
  </si>
  <si>
    <t>- zámek zadlabací s cylindrickou vložkou, vrchní kování s oboustrannou klikou, omezovač otevření křídla, samozavírač křídla,</t>
  </si>
  <si>
    <t xml:space="preserve">- zárubeň ocelová s přerušeným tepelným mostem, s integrovaným těsněním, s prahovou spojkou pro zabetonování, </t>
  </si>
  <si>
    <t xml:space="preserve">  opatřená nátěrovým systémem v barvě bílé (RAL 9010),</t>
  </si>
  <si>
    <t>- minimální požadovaná požární odolnost EW15 DP3+C.</t>
  </si>
  <si>
    <t>1,00</t>
  </si>
  <si>
    <t>642945R32/D</t>
  </si>
  <si>
    <t>Dodávka a montáž protipožární ocelové dveře, dvoukřídlové včetně zárubně, otočné, levé, jmenovitá světlost 1300/2000 mm se samozavíračem</t>
  </si>
  <si>
    <t>47386400</t>
  </si>
  <si>
    <t>32/D - Protipožární ocelové dveře, dvoukřídlové, otočné, levé, jmenovitá světlost 1300/2000 mm se samozavíračem</t>
  </si>
  <si>
    <t xml:space="preserve">- pro osazení do otvoru o skladebné velikosti cca 1500/2100 mm v keramickém zdivu stávající budovy (nutno ověřit), </t>
  </si>
  <si>
    <t xml:space="preserve">  jmenovitá světlost dveří cca 1300/200</t>
  </si>
  <si>
    <t xml:space="preserve"> opatřené oboustranně nátěrovým systémem v barvě bílé (RAL 9010), </t>
  </si>
  <si>
    <t>- zárubeň ocelová s přerušeným tepelným mostem, s integrovaným těsněním, s prahovou spojkou, opatřená nátěrovým systémem v barvě bílé (RAL 9010),</t>
  </si>
  <si>
    <t>6186311R01</t>
  </si>
  <si>
    <t>Zednické zapravení prostupů včetně úpravy povrchů</t>
  </si>
  <si>
    <t>-607653383</t>
  </si>
  <si>
    <t>1" P3.11 - odvod vzduchu z místnosti kogenerace</t>
  </si>
  <si>
    <t>2" P3.14 - přívod vzduchu do místnosti česlovna</t>
  </si>
  <si>
    <t>3" P3.15 - odvod vzduchu z místnosti česlovna</t>
  </si>
  <si>
    <t>6186311R02</t>
  </si>
  <si>
    <t>Zednické zapravení prostupů a požárně utěsnit včetně úpravy povrchů</t>
  </si>
  <si>
    <t>-1635843931</t>
  </si>
  <si>
    <t>2" P3.6 - odtah spalin od KGJ</t>
  </si>
  <si>
    <t>1" P3.8 - odvod vzduchu z dílny</t>
  </si>
  <si>
    <t>1" P3.9 - přívod vzduchu do dílny</t>
  </si>
  <si>
    <t>1" P3.13 - odvod vzduchu z místnosti kogenerace</t>
  </si>
  <si>
    <t>-1756537170</t>
  </si>
  <si>
    <t>zazdění otvorů po demontáži oken a dveří</t>
  </si>
  <si>
    <t>13,80*1,80"česlovna</t>
  </si>
  <si>
    <t>5,70*5,00"dílna</t>
  </si>
  <si>
    <t>nové prostupy</t>
  </si>
  <si>
    <t>(11,60*2,00)+(9,60*2,00)</t>
  </si>
  <si>
    <t>952903119</t>
  </si>
  <si>
    <t>Příplatek za vyčištění prostor v nad 3,5 m u čištění objektů ČOV, nádrží, žlabů a kanálů</t>
  </si>
  <si>
    <t>-2048829275</t>
  </si>
  <si>
    <t>Lešení a stavební výtahy</t>
  </si>
  <si>
    <t>941111121</t>
  </si>
  <si>
    <t>Montáž lešení řadového trubkového lehkého s podlahami zatížení do 200 kg/m2 š do 1,2 m v do 10 m</t>
  </si>
  <si>
    <t>480530964</t>
  </si>
  <si>
    <t>Poznámka k položce:
Včetně kotvení lešení.</t>
  </si>
  <si>
    <t>13,80*5,60*2"česlovna</t>
  </si>
  <si>
    <t>(5,70+5,00+5,00)*3,50*2"dílna</t>
  </si>
  <si>
    <t>(11,60*5,60)+(9,60*5,60)</t>
  </si>
  <si>
    <t>941111221</t>
  </si>
  <si>
    <t>Příplatek k lešení řadovému trubkovému lehkému s podlahami š 1,2 m v 10 m za první a ZKD den použití</t>
  </si>
  <si>
    <t>222974478</t>
  </si>
  <si>
    <t>"odhad nájmu 1 měsíc" 383,18*30</t>
  </si>
  <si>
    <t>941111821</t>
  </si>
  <si>
    <t>Demontáž lešení řadového trubkového lehkého s podlahami zatížení do 200 kg/m2 š do 1,2 m v do 10 m</t>
  </si>
  <si>
    <t>-1696318949</t>
  </si>
  <si>
    <t>"demontáž" 383,18</t>
  </si>
  <si>
    <t>113106021</t>
  </si>
  <si>
    <t>Rozebrání dlažeb z betonových dlaždic ručně</t>
  </si>
  <si>
    <t>331312977</t>
  </si>
  <si>
    <t>původní betonová dlážděná plocha chladičů</t>
  </si>
  <si>
    <t>10,10*1,60"betonová dlažba</t>
  </si>
  <si>
    <t>36,35*0,60"okapový chodník z betonových dlaždic</t>
  </si>
  <si>
    <t>113107112</t>
  </si>
  <si>
    <t>Odstranění podkladu z kameniva těženého tl přes 100 do 200 mm ručně</t>
  </si>
  <si>
    <t>-649593964</t>
  </si>
  <si>
    <t>113107121</t>
  </si>
  <si>
    <t>Odstranění podkladu z kameniva drceného tl do 100 mm ručně</t>
  </si>
  <si>
    <t>681764354</t>
  </si>
  <si>
    <t>10,10*1,60"drcené kamenivo tl. 50 mm</t>
  </si>
  <si>
    <t>10,10*1,60"drcené kamenivo tl. 100 mm</t>
  </si>
  <si>
    <t>113107130</t>
  </si>
  <si>
    <t>Odstranění podkladu z betonu prostého tl do 100 mm ručně</t>
  </si>
  <si>
    <t>-34646612</t>
  </si>
  <si>
    <t>10,10*1,60"lože suchý beton tl. 40 mm</t>
  </si>
  <si>
    <t>113204111</t>
  </si>
  <si>
    <t>Vytrhání obrub záhonových</t>
  </si>
  <si>
    <t>66216665</t>
  </si>
  <si>
    <t>(10,10+1,60)*2"zahradní obrubníky</t>
  </si>
  <si>
    <t>751398825</t>
  </si>
  <si>
    <t>Demontáž větrací mřížky stěnové průřezu přes 0,200 m2</t>
  </si>
  <si>
    <t>1259048476</t>
  </si>
  <si>
    <t>viz přípoha D.1.1.2</t>
  </si>
  <si>
    <t xml:space="preserve">1,00" mřížka VZT </t>
  </si>
  <si>
    <t>764002851</t>
  </si>
  <si>
    <t>Demontáž oplechování parapetů do suti</t>
  </si>
  <si>
    <t>814574214</t>
  </si>
  <si>
    <t>4,80*3</t>
  </si>
  <si>
    <t>962042520</t>
  </si>
  <si>
    <t>Bourání zdiva nadzákladového z lehčeného betonu do 1 m3</t>
  </si>
  <si>
    <t>68541859</t>
  </si>
  <si>
    <t>viz přípoha D.1.0,  D.1.1.1</t>
  </si>
  <si>
    <t>1,20*0,90*0,35"část parapetu pro nové dveře v místnosti dílny  - keramobetonový panel</t>
  </si>
  <si>
    <t>968072357</t>
  </si>
  <si>
    <t>Vybourání kovových rámů oken zdvojených včetně křídel pl přes 4 m2</t>
  </si>
  <si>
    <t>311430765</t>
  </si>
  <si>
    <t>968082022</t>
  </si>
  <si>
    <t>Vybourání plastových zárubní dveří plochy do 4 m2 včetně vyvěšení  křídel</t>
  </si>
  <si>
    <t>-1047286902</t>
  </si>
  <si>
    <t xml:space="preserve">1,00*2,10" jednokřídlové dveře mezi česlovnou a dílnou </t>
  </si>
  <si>
    <t xml:space="preserve">1,50*2,10" dvoukřídlové dveře mezi místností odvodněním kalu a dílnou  </t>
  </si>
  <si>
    <t>971033561</t>
  </si>
  <si>
    <t>Vybourání otvorů ve zdivu cihelném pl do 1 m2 na MVC nebo MV tl do 600 mm</t>
  </si>
  <si>
    <t>1309114196</t>
  </si>
  <si>
    <t>(0,175*0,175*3,14*0,35)*2" P3.6 - odtah spalin od KGJ</t>
  </si>
  <si>
    <t>(0,65*0,55*0,30)*1" P3.8 - odvod vzduchu z dílny</t>
  </si>
  <si>
    <t>(0,25*0,25*3,14*0,30)*1" P3.9 - přívod vzduchu do dílny</t>
  </si>
  <si>
    <t>(0,90*0,72*0,30)*1" P3.11 - odvod vzduchu z místnosti kogenerace</t>
  </si>
  <si>
    <t>(0,90*1,00*0,35)*1" P3.13 - odvod vzduchu z místnosti kogenerace</t>
  </si>
  <si>
    <t>(0,40*1,10*0,35)*2" P3.14 - přívod vzduchu do místnosti česlovna</t>
  </si>
  <si>
    <t>(0,20*0,20*3,14*0,35)*3" P3.15 - odvod vzduchu z místnosti česlovna</t>
  </si>
  <si>
    <t>-2037394116</t>
  </si>
  <si>
    <t>15,108+2,128+1,646+12,037</t>
  </si>
  <si>
    <t>1092450844</t>
  </si>
  <si>
    <t>30,919*11</t>
  </si>
  <si>
    <t>997013861</t>
  </si>
  <si>
    <t>Poplatek za uložení stavebního odpadu na recyklační skládce (skládkovné) z prostého betonu kód odpadu 17 01 01</t>
  </si>
  <si>
    <t>-1997024304</t>
  </si>
  <si>
    <t>0,605+3,878+9,689+0,936</t>
  </si>
  <si>
    <t>997013863</t>
  </si>
  <si>
    <t>Poplatek za uložení stavebního odpadu na recyklační skládce (skládkovné) cihelného kód odpadu 17 01 02</t>
  </si>
  <si>
    <t>-108484605</t>
  </si>
  <si>
    <t>2,128</t>
  </si>
  <si>
    <t>997013871</t>
  </si>
  <si>
    <t>Poplatek za uložení stavebního odpadu na recyklační skládce (skládkovné) směsného stavebního a demoličního kód odpadu 17 09 04</t>
  </si>
  <si>
    <t>-1324192868</t>
  </si>
  <si>
    <t>1,296+0,326+0,024</t>
  </si>
  <si>
    <t>997013873</t>
  </si>
  <si>
    <t>Poplatek za uložení stavebního odpadu na recyklační skládce (skládkovné) zeminy a kamení zatříděného do Katalogu odpadů pod kódem 17 05 04</t>
  </si>
  <si>
    <t>-581306133</t>
  </si>
  <si>
    <t>5,494+6,543</t>
  </si>
  <si>
    <t>1962109241</t>
  </si>
  <si>
    <t>PSV</t>
  </si>
  <si>
    <t>Práce a dodávky PSV</t>
  </si>
  <si>
    <t>712</t>
  </si>
  <si>
    <t>Povlakové krytiny</t>
  </si>
  <si>
    <t>712340R01</t>
  </si>
  <si>
    <t>Střešní plášť  - vyřezání a následně pak zapravení v původní skladbě</t>
  </si>
  <si>
    <t>378872140</t>
  </si>
  <si>
    <t xml:space="preserve">1,00*5" kotvení podstřešních potrubních závěsů </t>
  </si>
  <si>
    <t>(2,16*1,15*2)+(1,25*0,90*2)" kotvení nástřešních podpěr chladičů</t>
  </si>
  <si>
    <t>767</t>
  </si>
  <si>
    <t>Konstrukce zámečnické</t>
  </si>
  <si>
    <t>767-02R</t>
  </si>
  <si>
    <t>Dodávka a montáž žebříku s prodlouženými výstupními madly pro výstup na střechu budovy, výstupní výška cca 1,55 m – pozinkovaná ocel + nátěrový systém modré barvy (RAL 5005)</t>
  </si>
  <si>
    <t>-1491453990</t>
  </si>
  <si>
    <t>výpis zámečnických výrobků</t>
  </si>
  <si>
    <t>31/Z - Žebřík s prodlouženými výstupními madly pro výstup na střechu budovy, výstupní výška cca 1,55 m</t>
  </si>
  <si>
    <t>– pozinkovaná ocel + nátěrový systém modré barvy (RAL 5005),</t>
  </si>
  <si>
    <t>- osový rozestup štěřínů 450 mm, štěříny zakončit prodlouženými výstupními madly výšky 1,1 m,</t>
  </si>
  <si>
    <t xml:space="preserve">- příčle žebříku protiskluzné bezpečnostní výstupní příčel v úrovni horního líce ariky střechy bude rozšířená tak, </t>
  </si>
  <si>
    <t xml:space="preserve">  aby mezera mezi příčlí a atikou střechy byla maximálně 75 mm, </t>
  </si>
  <si>
    <t>- kotvit chemickými kotvami do keramického obvodového pláště budovy.</t>
  </si>
  <si>
    <t>767995114</t>
  </si>
  <si>
    <t>Montáž atypických zámečnických konstrukcí hm přes 20 do 50 kg</t>
  </si>
  <si>
    <t>kg</t>
  </si>
  <si>
    <t>-960293523</t>
  </si>
  <si>
    <t>OK most pro plyn</t>
  </si>
  <si>
    <t>viz Příloha D.1.1.119</t>
  </si>
  <si>
    <t>přemostění</t>
  </si>
  <si>
    <t>"UPE 160, dl. 2,5 m" 43,00</t>
  </si>
  <si>
    <t>"UPE 160, dl. 1,7 m" 29,00</t>
  </si>
  <si>
    <t>"P 6" 79,00</t>
  </si>
  <si>
    <t>"P 12" 40,00</t>
  </si>
  <si>
    <t>"svorník M20" 10,00</t>
  </si>
  <si>
    <t>závěsy</t>
  </si>
  <si>
    <t>"UPE 120, dl.2,0m ... 5ks" 121,00</t>
  </si>
  <si>
    <t>"P12" 143,00</t>
  </si>
  <si>
    <t>"svorník M20" 44,00</t>
  </si>
  <si>
    <t>13010934</t>
  </si>
  <si>
    <t>ocel profilová jakost S235JR (11 375) průřez UPE 160</t>
  </si>
  <si>
    <t>-1899897162</t>
  </si>
  <si>
    <t>(43,00+29,00)/1000*1,1 "ztratné 10%</t>
  </si>
  <si>
    <t>13010930</t>
  </si>
  <si>
    <t>ocel profilová jakost S235JR (11 375) průřez UPE 120</t>
  </si>
  <si>
    <t>816264784</t>
  </si>
  <si>
    <t>121,00/1000*1,1 "ztratné 10%</t>
  </si>
  <si>
    <t>13611220</t>
  </si>
  <si>
    <t>plech ocelový hladký jakost S235JR tl 6mm tabule</t>
  </si>
  <si>
    <t>-1833393482</t>
  </si>
  <si>
    <t>79,00/1000*1,1 "ztratné 10%</t>
  </si>
  <si>
    <t>13611232</t>
  </si>
  <si>
    <t>plech ocelový hladký jakost S235JR tl 12mm tabule</t>
  </si>
  <si>
    <t>249017143</t>
  </si>
  <si>
    <t>(40,00+143,00)/1000*1,1 "ztratné 10%</t>
  </si>
  <si>
    <t>309251R</t>
  </si>
  <si>
    <t>šroub M20</t>
  </si>
  <si>
    <t>100 kus</t>
  </si>
  <si>
    <t>798511595</t>
  </si>
  <si>
    <t>(8+40)/1000 "ztratné 10%</t>
  </si>
  <si>
    <t>R.005</t>
  </si>
  <si>
    <t>kotevní, drobný a spojovací materiál</t>
  </si>
  <si>
    <t>1725083405</t>
  </si>
  <si>
    <t>189,00/1000*1,1 "ztratné 10%</t>
  </si>
  <si>
    <t>767995117</t>
  </si>
  <si>
    <t>Montáž atypických zámečnických konstrukcí hm přes 250 do 500 kg</t>
  </si>
  <si>
    <t>-1896202132</t>
  </si>
  <si>
    <t xml:space="preserve">"UPE 220 dl.14,13m ... 2ks" 752,00 </t>
  </si>
  <si>
    <t>13010940</t>
  </si>
  <si>
    <t>ocel profilová jakost S235JR (11 375) průřez UPE 220</t>
  </si>
  <si>
    <t>136625992</t>
  </si>
  <si>
    <t xml:space="preserve">"UPE 220 dl.14,13m ... 2ks" 752,00/1000*1,1 "ztratné 10% </t>
  </si>
  <si>
    <t>998767101</t>
  </si>
  <si>
    <t>Přesun hmot tonážní pro zámečnické konstrukce v objektech v do 6 m</t>
  </si>
  <si>
    <t>-1053712944</t>
  </si>
  <si>
    <t>771</t>
  </si>
  <si>
    <t>Podlahy z dlaždic</t>
  </si>
  <si>
    <t>771574115</t>
  </si>
  <si>
    <t>Montáž podlah keramických hladkých lepených flexibilním lepidlem přes 22 do 25 ks/m2</t>
  </si>
  <si>
    <t>-683202378</t>
  </si>
  <si>
    <t>nové dveře z dílny do sušárny - doplnění dlažby</t>
  </si>
  <si>
    <t>0,35*1,20" keramická dlažba</t>
  </si>
  <si>
    <t>59761611</t>
  </si>
  <si>
    <t>dlažba keramická slinutá hladká do interiéru i exteriéru přes 22 do 25ks/m2</t>
  </si>
  <si>
    <t>1915726274</t>
  </si>
  <si>
    <t>0,35*1,20*1,1" keramická dlažba</t>
  </si>
  <si>
    <t>0,462*1,1 'Přepočtené koeficientem množství</t>
  </si>
  <si>
    <t>781</t>
  </si>
  <si>
    <t>Dokončovací práce - obklady</t>
  </si>
  <si>
    <t>781474115</t>
  </si>
  <si>
    <t>Montáž obkladů vnitřních keramických hladkých do 25 ks/m2 lepených flexibilním lepidlem</t>
  </si>
  <si>
    <t>103045899</t>
  </si>
  <si>
    <t>1,00*0,10*2" keramický soklík</t>
  </si>
  <si>
    <t xml:space="preserve">nové dveře z dílny do sušárny </t>
  </si>
  <si>
    <t>0,35*0,10*2" keramický soklík</t>
  </si>
  <si>
    <t>5976103R</t>
  </si>
  <si>
    <t>obkládačky keramické</t>
  </si>
  <si>
    <t>83571072</t>
  </si>
  <si>
    <t>0,27*1,10</t>
  </si>
  <si>
    <t>781495111</t>
  </si>
  <si>
    <t>Nátěr penetrační na stěnu</t>
  </si>
  <si>
    <t>871494135</t>
  </si>
  <si>
    <t>0,27</t>
  </si>
  <si>
    <t>998781202</t>
  </si>
  <si>
    <t>Přesun hmot procentní pro obklady keramické v objektech v do 12 m</t>
  </si>
  <si>
    <t>%</t>
  </si>
  <si>
    <t>-144434793</t>
  </si>
  <si>
    <t>783</t>
  </si>
  <si>
    <t>Dokončovací práce - nátěry</t>
  </si>
  <si>
    <t>783823141</t>
  </si>
  <si>
    <t>Penetrační akrylátový nátěr lícového zdiva</t>
  </si>
  <si>
    <t>1376668647</t>
  </si>
  <si>
    <t>(4,80*1,20*2)+(1,00*1,20*1)</t>
  </si>
  <si>
    <t>783827121</t>
  </si>
  <si>
    <t>Krycí jednonásobný akrylátový nátěr omítek stupně členitosti 1 a 2</t>
  </si>
  <si>
    <t>805677452</t>
  </si>
  <si>
    <t>784</t>
  </si>
  <si>
    <t>Dokončovací práce - malby a tapety</t>
  </si>
  <si>
    <t>784312023</t>
  </si>
  <si>
    <t>Dvojnásobné bílé vápenné malby v místnostech v přes 3,80 do 5,00 m</t>
  </si>
  <si>
    <t>1702017585</t>
  </si>
  <si>
    <t>1,00*2,10*1</t>
  </si>
  <si>
    <t>dílna</t>
  </si>
  <si>
    <t>((5,70+5,00)*2*3,45)-(1,20*2,10)-(1,50*2,10)"stěny</t>
  </si>
  <si>
    <t>789</t>
  </si>
  <si>
    <t>Povrchové úpravy ocelových konstrukcí a technologických zařízení</t>
  </si>
  <si>
    <t>7893222R</t>
  </si>
  <si>
    <t>Dodávka a provedení nátěrového systému ocel.konstrukcí celková tl. souvrství min 200 μm</t>
  </si>
  <si>
    <t>-240566077</t>
  </si>
  <si>
    <t xml:space="preserve">Poznámka k položce:
příloha D.1.1.1
OK bude po pozinkování opatřena ještě i vhodným duplexním nátěrovým systémem modré barvy proti úbytku zinkové vrstvy o nominální tl. souvrství min 200 μm. Nátěrový systém vhodný do prostředí se stupněm korozní agresivity C3 podle normy ISO 12944. </t>
  </si>
  <si>
    <t>"viz Příloha D.1.1.119" 39,00+4,00</t>
  </si>
  <si>
    <t>78942123R</t>
  </si>
  <si>
    <t>Žárového pozinkování ocelových konstrukcí ponorem min. tl. 60 μm</t>
  </si>
  <si>
    <t>581394479</t>
  </si>
  <si>
    <t>Poznámka k položce:
kompletní dodávka a provedení</t>
  </si>
  <si>
    <t>Práce a dodávky M</t>
  </si>
  <si>
    <t>24-M</t>
  </si>
  <si>
    <t>Vzduchotechnika</t>
  </si>
  <si>
    <t>zař.3</t>
  </si>
  <si>
    <t>Úprava větrání česlovny</t>
  </si>
  <si>
    <t>3.1</t>
  </si>
  <si>
    <t>Nástěnný axiální ventilátor prům.355 mm se skříní z ocelového galvanizovaného plechu opatřeného nátěrem, montážní konzoly a šrouby jsou galvanicky pokoveny. Dodávka a montáž.</t>
  </si>
  <si>
    <t>ks.</t>
  </si>
  <si>
    <t>-1281734291</t>
  </si>
  <si>
    <t>Poznámka k položce:
KOMPLETNÍ PODROBNÁ SPECIFIKACE S UPŘESNĚNÍM PARAMETRŮ DLE PŘÍLOHY D.1.4.1
Zař.č.3 : pozice 3.1
Oběžné kolo je z ocelového plechu, tvar „SICKLE“ je speciálně optimalizovaný z hlediska maximálního průtoku a tlaku při minimální hlučnosti. Oběžné kolo je nalisované přímo na motoru. Motor je asynchronní s kotvou  nakrátko, vnějším rotorem. Izolace třídy F, krytí IP44. Kuličková ložiska s tukovou náplní na dobu životnosti. Motor je dynamicky vyvážen dle ISO 1940. V = 1850 m3/h, p = 85 Pa, P = 145 W/400V</t>
  </si>
  <si>
    <t>3.2</t>
  </si>
  <si>
    <t>Žaluziová klapka samotížná nástěnná pro překrytí otvoru prům.355 mm. Materiál plast odolný UV. Dodávka a montáž.</t>
  </si>
  <si>
    <t>1329482116</t>
  </si>
  <si>
    <t>Poznámka k položce:
KOMPLETNÍ PODROBNÁ SPECIFIKACE S UPŘESNĚNÍM PARAMETRŮ DLE PŘÍLOHY D.1.4.1
Zař.č.3 : pozice 3.2</t>
  </si>
  <si>
    <t>3.3</t>
  </si>
  <si>
    <t>Uzavírací klapka těsná 315x1000 mm s ručním ovládáním. Plášť, listy  a páka z pozinkovaného ocelového plechu, těsnění pryžové, převody plastové s ozubenými koly. Dodávka a montáž.</t>
  </si>
  <si>
    <t>-73549848</t>
  </si>
  <si>
    <t>Poznámka k položce:
KOMPLETNÍ PODROBNÁ SPECIFIKACE S UPŘESNĚNÍM PARAMETRŮ DLE PŘÍLOHY D.1.4.1
Zař.č.3 : pozice 3.3</t>
  </si>
  <si>
    <t>3.4</t>
  </si>
  <si>
    <t>Protidešťová žaluzie 315x1000 mm, materiál pozink.plech. Dodávka a montáž.</t>
  </si>
  <si>
    <t>-2019089498</t>
  </si>
  <si>
    <t>Poznámka k položce:
KOMPLETNÍ PODROBNÁ SPECIFIKACE S UPŘESNĚNÍM PARAMETRŮ DLE PŘÍLOHY D.1.4.1
Zař.č.3 : pozice 3.4</t>
  </si>
  <si>
    <t>3.5</t>
  </si>
  <si>
    <t>Krycí mřížka 1000x315. Rámeček z pozink.plechu, vlastní mřížka z tahokovu. Dodávka a montáž.</t>
  </si>
  <si>
    <t>-2026163285</t>
  </si>
  <si>
    <t>Poznámka k položce:
KOMPLETNÍ PODROBNÁ SPECIFIKACE S UPŘESNĚNÍM PARAMETRŮ DLE PŘÍLOHY D.1.4.1
Zař.č.3 : pozice 3.5</t>
  </si>
  <si>
    <t>Pol274</t>
  </si>
  <si>
    <t>Čtyřhranné ocelové potrubí z pozink.plechu do obvodu 3000 mm,  0% tvarovek. Dodávka a montáž.</t>
  </si>
  <si>
    <t>bm.</t>
  </si>
  <si>
    <t>1607753834</t>
  </si>
  <si>
    <t>Poznámka k položce:
KOMPLETNÍ PODROBNÁ SPECIFIKACE S UPŘESNĚNÍM PARAMETRŮ DLE PŘÍLOHY D.1.4.1</t>
  </si>
  <si>
    <t>Pol275</t>
  </si>
  <si>
    <t>Spiropotrubí z pozink.plechu do prům.355 mm, 0% tvarovek. Dodávka a montáž.</t>
  </si>
  <si>
    <t>-1523403265</t>
  </si>
  <si>
    <t>zař.4</t>
  </si>
  <si>
    <t>Těsnící, spojovací a pomocný materiál</t>
  </si>
  <si>
    <t>Pol259</t>
  </si>
  <si>
    <t>Spojovací materiál z pozink.oceli, dodávka a montáž</t>
  </si>
  <si>
    <t>kg.</t>
  </si>
  <si>
    <t>-1592334857</t>
  </si>
  <si>
    <t>Pol262</t>
  </si>
  <si>
    <t>Těsnění pryžové samolepící, dodávka a montáž</t>
  </si>
  <si>
    <t>-485451139</t>
  </si>
  <si>
    <t>Pol269</t>
  </si>
  <si>
    <t>Lešení do výšky 6 m</t>
  </si>
  <si>
    <t>dny</t>
  </si>
  <si>
    <t>-432859984</t>
  </si>
  <si>
    <t>Pol270</t>
  </si>
  <si>
    <t>Zednické přípomoci</t>
  </si>
  <si>
    <t>-1453200518</t>
  </si>
  <si>
    <t>Pol271</t>
  </si>
  <si>
    <t>Doprava</t>
  </si>
  <si>
    <t>km</t>
  </si>
  <si>
    <t>-1383899309</t>
  </si>
  <si>
    <t>SO-03 - Mechanické čištění</t>
  </si>
  <si>
    <t>03.02 - Dešťová zdrž - uznatelná část</t>
  </si>
  <si>
    <t>278311213R1.1</t>
  </si>
  <si>
    <t>836289138</t>
  </si>
  <si>
    <t>(0,30*0,30*0,40) "zabetonování  prostupu po vybourání stávajícího OC potrubí</t>
  </si>
  <si>
    <t>1143201195</t>
  </si>
  <si>
    <t>(0,30+0,30)*2*1 "vybourání stávajícího OC potrubí</t>
  </si>
  <si>
    <t>953334121R1.2</t>
  </si>
  <si>
    <t>Těsnění prostupu dobetonováním a bobtnavým tmelem</t>
  </si>
  <si>
    <t>-1243019651</t>
  </si>
  <si>
    <t>164587681</t>
  </si>
  <si>
    <t>viz přípoha D.1.0</t>
  </si>
  <si>
    <t>(0,30*0,30*0,40)-(3,14*0,10*0,10*0,40) "vybourání stávajícího OC potrubí</t>
  </si>
  <si>
    <t>-1972449127</t>
  </si>
  <si>
    <t>0,40*1" P3.16 - Kanalizační potr. DN 200 odtoku z dešťové zdrže</t>
  </si>
  <si>
    <t>-331016590</t>
  </si>
  <si>
    <t>0,119</t>
  </si>
  <si>
    <t>1206533392</t>
  </si>
  <si>
    <t>0,119*11</t>
  </si>
  <si>
    <t>1032051898</t>
  </si>
  <si>
    <t>1416521140</t>
  </si>
  <si>
    <t>SO-07 - Kalové hospodářství, odvodňování kalu</t>
  </si>
  <si>
    <t>07.06 - Hala odvodňování kalu - uznatelná část</t>
  </si>
  <si>
    <t xml:space="preserve">    762 - Konstrukce tesařské</t>
  </si>
  <si>
    <t>275313611</t>
  </si>
  <si>
    <t>Základové patky z betonu tř. C 16/20</t>
  </si>
  <si>
    <t>-79992039</t>
  </si>
  <si>
    <t xml:space="preserve">příloha D.1.1.122 statika </t>
  </si>
  <si>
    <t>0,50*0,50*0,50*2 "dočasně přemístěný dopravník ... přitěžovací beton</t>
  </si>
  <si>
    <t>1294952429</t>
  </si>
  <si>
    <t>4*0,50*0,50*2 "dočasně přemístěný dopravník ... přitěžovací beton</t>
  </si>
  <si>
    <t>1323258219</t>
  </si>
  <si>
    <t>291211111</t>
  </si>
  <si>
    <t>Zřízení plochy ze silničních panelů do lože tl 50 mm z kameniva</t>
  </si>
  <si>
    <t>-929085535</t>
  </si>
  <si>
    <t>příloha D.1.1.122 statika</t>
  </si>
  <si>
    <t>1 "dočasně přemístěný dopravník</t>
  </si>
  <si>
    <t>59381007</t>
  </si>
  <si>
    <t>panel silniční 3,00x2,00x0,18m</t>
  </si>
  <si>
    <t>1450336039</t>
  </si>
  <si>
    <t>1*1,01 'Přepočtené koeficientem množství</t>
  </si>
  <si>
    <t>Zdivo z keramických tvárnic tl. 350 mm na vápenocementovou maltu.</t>
  </si>
  <si>
    <t>-2045365470</t>
  </si>
  <si>
    <t>zazdění otvoru po demontáži okna</t>
  </si>
  <si>
    <t>2,40*1,80*1</t>
  </si>
  <si>
    <t>-752364132</t>
  </si>
  <si>
    <t>2,40*1,80*2</t>
  </si>
  <si>
    <t>1596374031</t>
  </si>
  <si>
    <t>6186311R01.1</t>
  </si>
  <si>
    <t>-1735241548</t>
  </si>
  <si>
    <t>1" P3.10 - Přívod vzduchu do dílny</t>
  </si>
  <si>
    <t>1" P3.12- Odvod vzduchu z místnosti kogenerace</t>
  </si>
  <si>
    <t>-1368321596</t>
  </si>
  <si>
    <t>3,80*2,00"odvodnění kalu</t>
  </si>
  <si>
    <t>4,00*3,00</t>
  </si>
  <si>
    <t>2107169372</t>
  </si>
  <si>
    <t>-1081350986</t>
  </si>
  <si>
    <t>3,80*2,00*2"odvodnění kalu</t>
  </si>
  <si>
    <t>7,60*5,60</t>
  </si>
  <si>
    <t>398589355</t>
  </si>
  <si>
    <t>"odhad nájmu 1 měsíc" 57,76*30</t>
  </si>
  <si>
    <t>1760924774</t>
  </si>
  <si>
    <t>"demontáž" 57,76</t>
  </si>
  <si>
    <t>113151111</t>
  </si>
  <si>
    <t>Rozebrání zpevněných ploch ze silničních dílců</t>
  </si>
  <si>
    <t>1548402536</t>
  </si>
  <si>
    <t>961044111</t>
  </si>
  <si>
    <t>Bourání základů z betonu prostého</t>
  </si>
  <si>
    <t>-1046101740</t>
  </si>
  <si>
    <t>1812991361</t>
  </si>
  <si>
    <t>-2033561601</t>
  </si>
  <si>
    <t>(0,50*0,50*0,35)*1" P3.10 - Přívod vzduchu do dílny</t>
  </si>
  <si>
    <t>(0,90*1,00*0,35)*1" P3.12- Odvod vzduchu z místnosti kogenerace</t>
  </si>
  <si>
    <t>440957048</t>
  </si>
  <si>
    <t>-312659286</t>
  </si>
  <si>
    <t>1,796*11</t>
  </si>
  <si>
    <t>-1159318304</t>
  </si>
  <si>
    <t>0,50 "prostý beton</t>
  </si>
  <si>
    <t>-1717763141</t>
  </si>
  <si>
    <t>0,355 "panel</t>
  </si>
  <si>
    <t>-388936558</t>
  </si>
  <si>
    <t>0,725</t>
  </si>
  <si>
    <t>-728783902</t>
  </si>
  <si>
    <t>0,216</t>
  </si>
  <si>
    <t>-2114822902</t>
  </si>
  <si>
    <t>762</t>
  </si>
  <si>
    <t>Konstrukce tesařské</t>
  </si>
  <si>
    <t>762191R01</t>
  </si>
  <si>
    <t>Provizorní zabednění vratového otvoru dřevěnou konstrukcí z hranolů opláštěných OSB deskami s vnitřním zateplením deskami z pěnového plystyrénu tl. min 50 mm, vč. odstranění</t>
  </si>
  <si>
    <t>-914821988</t>
  </si>
  <si>
    <t>viz přípoha  D.1.1.9</t>
  </si>
  <si>
    <t xml:space="preserve">2,40*2,10"zabednění vrat </t>
  </si>
  <si>
    <t>767-03</t>
  </si>
  <si>
    <t>Úprava stávajícího plastového kapotování prostupu původního šnekového dopravníku - upravit dle potřeb nového dopravníku</t>
  </si>
  <si>
    <t>678741972</t>
  </si>
  <si>
    <t>1" kapotáž</t>
  </si>
  <si>
    <t>767995114.OK_1</t>
  </si>
  <si>
    <t>Montáž a dodávka ocelové konstrukce pro dočasně přemístěné chladiče z pozinkované oceli S235 s povrchovou úpravou nátěrem</t>
  </si>
  <si>
    <t>634054673</t>
  </si>
  <si>
    <t>Poznámka k položce:
= hmotnost OK 746 kg, včetně šroubů
= včetně pozinkování ponorem min. tl. 60  μm
= včetně duplexního nátěrového systému modré barvy o nominální tl. souvrství 200 μm, nátěr vhodný do prostředí se stupněm korozní agresivity C3 podle normy ISO 12944
= šroubované spoje</t>
  </si>
  <si>
    <t>SO 07.6 HALA ODV.KALU</t>
  </si>
  <si>
    <t>celková hmotnost 746kg</t>
  </si>
  <si>
    <t>746,00</t>
  </si>
  <si>
    <t>767995114.OK_2</t>
  </si>
  <si>
    <t>Montáž a dodávka ocelové konstrukce pro dočasně přemístěný dopravník z pozinkované oceli S235 s povrchovou úpravou nátěrem</t>
  </si>
  <si>
    <t>-532242502</t>
  </si>
  <si>
    <t>Poznámka k položce:
= hmotnost OK 361 kg, včetně šroubů
= včetně pozinkování ponorem min. tl. 60  μm
= včetně duplexního nátěrového systému modré barvy o nominální tl. souvrství 200 μm, nátěr vhodný do prostředí se stupněm korozní agresivity C3 podle normy ISO 12944
= šroubované spoje</t>
  </si>
  <si>
    <t>celková hmotnost 361kg</t>
  </si>
  <si>
    <t>361,00</t>
  </si>
  <si>
    <t>-1972086629</t>
  </si>
  <si>
    <t>1908158044</t>
  </si>
  <si>
    <t>2,40*1,65*1</t>
  </si>
  <si>
    <t>1766323585</t>
  </si>
  <si>
    <t>3,96*1,10</t>
  </si>
  <si>
    <t>1037119903</t>
  </si>
  <si>
    <t>3,96</t>
  </si>
  <si>
    <t>-1957398115</t>
  </si>
  <si>
    <t>437327373</t>
  </si>
  <si>
    <t>783827141</t>
  </si>
  <si>
    <t>Krycí jednonásobný akrylátový nátěr omítek stupně členitosti 3</t>
  </si>
  <si>
    <t>1716660015</t>
  </si>
  <si>
    <t>2,40*1,80*1" fasádní nátěr</t>
  </si>
  <si>
    <t>1067806017</t>
  </si>
  <si>
    <t>2,40*0,50*1</t>
  </si>
  <si>
    <t>07.09 - Manipulační skládka kalu - uznatelná část</t>
  </si>
  <si>
    <t>Ing. Zdeňka Průšková</t>
  </si>
  <si>
    <t xml:space="preserve">    997 - Přesun sutě</t>
  </si>
  <si>
    <t>-575939159</t>
  </si>
  <si>
    <t>Poznámka k položce:
Příloha D.1.1.2</t>
  </si>
  <si>
    <t>SO 07.9 MANIPULAČNÍ SKLÁDKA KALU</t>
  </si>
  <si>
    <t>BOURÁNÍ STÁVAJÍCÍCH KONSTRUKCÍ</t>
  </si>
  <si>
    <t>"betonová patka E3"  1,6 * 1,6 * 1,5</t>
  </si>
  <si>
    <t>"podkladní beton pod E2"  1,5 * 1,7 * 0,1</t>
  </si>
  <si>
    <t>961055111</t>
  </si>
  <si>
    <t>Bourání základů ze ŽB</t>
  </si>
  <si>
    <t>-163116621</t>
  </si>
  <si>
    <t>"ŽB patka E1"  1,0 * 1,6 * 0,2</t>
  </si>
  <si>
    <t>"ŽB patka E2 stupňovitá"  1,1 * 1,1 * 1,2 + 1,5 * 1,7 * 1,2</t>
  </si>
  <si>
    <t>962052211</t>
  </si>
  <si>
    <t>Bourání zdiva nadzákladového ze ŽB přes 1 m3</t>
  </si>
  <si>
    <t>1442906805</t>
  </si>
  <si>
    <t>"ŽB deska  pl. x tl."   199,651 * 0,25</t>
  </si>
  <si>
    <t>"ŽB stěny  dl. x tl. x v."   46,924 * 0,3 * ( 1,2 + 0,9 )</t>
  </si>
  <si>
    <t>966008212</t>
  </si>
  <si>
    <t>Bourání odvodňovacího žlabu z betonových příkopových tvárnic š přes 500 do 800 mm</t>
  </si>
  <si>
    <t>-845612699</t>
  </si>
  <si>
    <t>"odvodňovací žlab"   23,7</t>
  </si>
  <si>
    <t>997</t>
  </si>
  <si>
    <t>Přesun sutě</t>
  </si>
  <si>
    <t>-2107772169</t>
  </si>
  <si>
    <t>-729374445</t>
  </si>
  <si>
    <t>220,922*11 'Přepočtené koeficientem množství</t>
  </si>
  <si>
    <t>914122424</t>
  </si>
  <si>
    <t>"prostý beton"  8,19</t>
  </si>
  <si>
    <t>-409595707</t>
  </si>
  <si>
    <t>"ŽB"  11,597 + 190,74 + 8,295</t>
  </si>
  <si>
    <t>767996804</t>
  </si>
  <si>
    <t>Demontáž atypických zámečnických konstrukcí rozebráním hm jednotlivých dílů přes 250 do 500 kg</t>
  </si>
  <si>
    <t>-590925045</t>
  </si>
  <si>
    <t>Poznámka k položce:
Příloha D.1.1.2
Odhad hmotnosti ocelové konstrukce vč. kotevního materiálu.</t>
  </si>
  <si>
    <t>Demontáž ocelové podpěry otočného dopravníku vč. dvou ocelových sloupů</t>
  </si>
  <si>
    <t>2100</t>
  </si>
  <si>
    <t>07.10 - Sušárna kalu - uznatelná část</t>
  </si>
  <si>
    <t xml:space="preserve">    4 - Vodorovné konstrukce</t>
  </si>
  <si>
    <t xml:space="preserve">    998 - Přesun hmot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</si>
  <si>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</si>
  <si>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</si>
  <si>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</si>
  <si>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777 - Podlahy lité</t>
  </si>
  <si>
    <t xml:space="preserve">      D1 - Zař.č.1 Větrání sušárny      </t>
  </si>
  <si>
    <t xml:space="preserve">      D2 - Zař.č.2 Úprava větrání dílny</t>
  </si>
  <si>
    <t xml:space="preserve">      D3 - Zař.č.4 Těsnící, spojovací a pomocný materiál</t>
  </si>
  <si>
    <t>115101201</t>
  </si>
  <si>
    <t>Čerpání vody na dopravní výšku do 10 m průměrný přítok do 500 l/min</t>
  </si>
  <si>
    <t>1172601479</t>
  </si>
  <si>
    <t>SO 07.10 SUŠÁRNA KALU</t>
  </si>
  <si>
    <t>3 měsíce a" 4 hod.</t>
  </si>
  <si>
    <t>90 * 4</t>
  </si>
  <si>
    <t>115101301</t>
  </si>
  <si>
    <t>Pohotovost čerpací soupravy pro dopravní výšku do 10 m přítok do 500 l/min</t>
  </si>
  <si>
    <t>den</t>
  </si>
  <si>
    <t>566756732</t>
  </si>
  <si>
    <t>3 měsíce</t>
  </si>
  <si>
    <t>122151105</t>
  </si>
  <si>
    <t>Odkopávky a prokopávky nezapažené v hornině třídy těžitelnosti I skupiny 1 a 2 objem do 1000 m3 strojně</t>
  </si>
  <si>
    <t>1423166917</t>
  </si>
  <si>
    <t>kóta po vybourání stávající konstrukce 392,5 mn.m.</t>
  </si>
  <si>
    <t>"na kótu 391,65 (-1,2)"  ( 422,355 + 365,845 )/2 * 0,85</t>
  </si>
  <si>
    <t>"na kótu 391,10 (-1,75)"  ( 80,1 + 55,88 )/2 * 0,55</t>
  </si>
  <si>
    <t>"na kótu 390,85 (-2,0)"  ( 3,6*3,1 + 2,0*1,5 )/2 * 0,8</t>
  </si>
  <si>
    <t>"na kótu 390,85 (-2,0)"  ( 9,015 + 6,113 )/2 * 0,8</t>
  </si>
  <si>
    <t>"na kótu 389,5 (-3,35)"  42,9"m2" * 0,55 + ( 42,9 + 13,963 )/2 * 1,6</t>
  </si>
  <si>
    <t>"na kótu 389,5 (-3,35)"  19,765"m2" * 0,55 + ( 19,765 + 4,725 )/2 * 1,6</t>
  </si>
  <si>
    <t>"na kótu 389,5 (-3,35)"  19,21"m2" * 0,55 + ( 19,21 + 4,725 )/2 * 1,6</t>
  </si>
  <si>
    <t>"na kótu 389,5 (-3,35)"  15,34"m2" * 0,55 + ( 15,34 + 4,725 )/2 * 1,6</t>
  </si>
  <si>
    <t>MNOŽSTVÍ ZEMINY - ZATŘÍDĚNÍ 50%</t>
  </si>
  <si>
    <t>537,846 * 0,5</t>
  </si>
  <si>
    <t>122251105</t>
  </si>
  <si>
    <t>Odkopávky a prokopávky nezapažené v hornině třídy těžitelnosti I skupiny 3 objem do 1000 m3 strojně</t>
  </si>
  <si>
    <t>-1502273640</t>
  </si>
  <si>
    <t>162351104</t>
  </si>
  <si>
    <t>Vodorovné přemístění přes 500 do 1000 m výkopku/sypaniny z horniny třídy těžitelnosti I skupiny 1 až 3</t>
  </si>
  <si>
    <t>1235530990</t>
  </si>
  <si>
    <t>NA MEZISKLÁDKU - zásyp tam a zpět</t>
  </si>
  <si>
    <t>44,928 * 2</t>
  </si>
  <si>
    <t>73396182</t>
  </si>
  <si>
    <t>NA SKLÁDKU - přebytečná zemina</t>
  </si>
  <si>
    <t>537,846 - 44,928</t>
  </si>
  <si>
    <t>z vrtů</t>
  </si>
  <si>
    <t>PI * (0,45)^2 * 5,0 * 11</t>
  </si>
  <si>
    <t>PI * (0,6)^2 * 1,0 * 11</t>
  </si>
  <si>
    <t>-1983980220</t>
  </si>
  <si>
    <t>540,348*2 'Přepočtené koeficientem množství</t>
  </si>
  <si>
    <t>167151101</t>
  </si>
  <si>
    <t>Nakládání výkopku z hornin třídy těžitelnosti I skupiny 1 až 3 do 100 m3</t>
  </si>
  <si>
    <t>531997074</t>
  </si>
  <si>
    <t>zemina na zásyp</t>
  </si>
  <si>
    <t>44,942</t>
  </si>
  <si>
    <t>-1902921566</t>
  </si>
  <si>
    <t>přebytečná zemina, koef. přepočtu 1,7</t>
  </si>
  <si>
    <t>540,348 * 1,7</t>
  </si>
  <si>
    <t>-248460183</t>
  </si>
  <si>
    <t>174151101</t>
  </si>
  <si>
    <t>1725948684</t>
  </si>
  <si>
    <t>"pl. v řezu x dl."  0,96"m2" * 46,8</t>
  </si>
  <si>
    <t>211971110</t>
  </si>
  <si>
    <t>Zřízení opláštění žeber nebo trativodů geotextilií v rýze nebo zářezu sklonu do 1:2</t>
  </si>
  <si>
    <t>1466814722</t>
  </si>
  <si>
    <t>1,25 * 96,1</t>
  </si>
  <si>
    <t>69311081</t>
  </si>
  <si>
    <t>geotextilie netkaná separační, ochranná, filtrační, drenážní PES 300g/m2</t>
  </si>
  <si>
    <t>-592978799</t>
  </si>
  <si>
    <t>120,125*1,1845 'Přepočtené koeficientem množství</t>
  </si>
  <si>
    <t>212751106</t>
  </si>
  <si>
    <t>Trativod z drenážních trubek flexibilních PVC-U SN 4 perforace 360° včetně lože otevřený výkop DN 160 pro meliorace</t>
  </si>
  <si>
    <t>-1971509243</t>
  </si>
  <si>
    <t>( 39,65 + 8,4 )*2</t>
  </si>
  <si>
    <t>213311141</t>
  </si>
  <si>
    <t>Polštáře zhutněné pod základy ze štěrkopísku tříděného</t>
  </si>
  <si>
    <t>44288033</t>
  </si>
  <si>
    <t>POLŠTÁŘ tl. 500 mm</t>
  </si>
  <si>
    <t>"výkop"  537,846</t>
  </si>
  <si>
    <t>Vytlačený objem</t>
  </si>
  <si>
    <t>"zásyp"   - 44,928</t>
  </si>
  <si>
    <t>"podkladní beton"   - 32,847</t>
  </si>
  <si>
    <t>"přizdívka"   - 76,378"m2" * 0,15 - 0,42"m2" * 0,1</t>
  </si>
  <si>
    <t>"krycí vrstva"   - 17,426</t>
  </si>
  <si>
    <t>"ŽB deska na kótu 392,5"   - 290,835"m2" * 0,2</t>
  </si>
  <si>
    <t>"VO nátok"   - 13,451"m2" * 0,9</t>
  </si>
  <si>
    <t>"VO odt.š."   - 1,32"m2" * 1,2</t>
  </si>
  <si>
    <t>"VO žlab"   - 38,913"m2" * 0,9</t>
  </si>
  <si>
    <t>"VO žlab inst."   - 3,988"m2" * 0,45</t>
  </si>
  <si>
    <t>"ŽB základové pilíře"   - 19,74</t>
  </si>
  <si>
    <t>"podbetonování"   - 3,343</t>
  </si>
  <si>
    <t>"nadbetonování"   - 0,041</t>
  </si>
  <si>
    <t>"hlavy pilot"   - PI * (0,6)^2 * 0,2 * 11"ks"</t>
  </si>
  <si>
    <t>"prefa základy"   - 0,3 * 0,8 * ( 8,8 + 15,65 + 37,05 )</t>
  </si>
  <si>
    <t>22621.R001</t>
  </si>
  <si>
    <t>Hydrovrty pro snížení HPV vč. zárubnice, výpažnice, filtr. vrstev, čerpání, čerpacích jímek a vč. záložních souprav a pozorovací sondy</t>
  </si>
  <si>
    <t>-535557387</t>
  </si>
  <si>
    <t>Poznámka k položce:
Vrtný profil 320 - 420 mm
Vnitřní výpažnice DN 160 mm
Štěrkový filtr fr. 1,4 - 4,0 mm
Čerpání 3 měsíce 24 hod/den</t>
  </si>
  <si>
    <t>SNIŽOVÁNÍ HPV</t>
  </si>
  <si>
    <t>počet hydrovrtů x dl.</t>
  </si>
  <si>
    <t>3 * 11</t>
  </si>
  <si>
    <t>226213113</t>
  </si>
  <si>
    <t>Vrty velkoprofilové svislé zapažené D přes 850 do 1050 mm hl od 0 do 5 m hornina III</t>
  </si>
  <si>
    <t>1647973479</t>
  </si>
  <si>
    <t>PILOTY pr. 900 mm, hl. 5,0 m, 11 ks</t>
  </si>
  <si>
    <t>5,0 * 11</t>
  </si>
  <si>
    <t>140.R001</t>
  </si>
  <si>
    <t>ocelová trubka D 900</t>
  </si>
  <si>
    <t>178598919</t>
  </si>
  <si>
    <t>Poznámka k položce:
Opotřebení trub - 0,5 násobek ceny trubky</t>
  </si>
  <si>
    <t>226213513</t>
  </si>
  <si>
    <t>Vrty velkoprofilové svislé zapažené D přes 1050 do 1250 mm hl od 0 do 5 m hornina III</t>
  </si>
  <si>
    <t>-1383181820</t>
  </si>
  <si>
    <t>HLAVA PILOTY pr. 1200 mm, hl. 1,0 m, 11 ks</t>
  </si>
  <si>
    <t>1,0 * 11</t>
  </si>
  <si>
    <t>140.R002</t>
  </si>
  <si>
    <t>ocelová trubka D 1200</t>
  </si>
  <si>
    <t>1037321789</t>
  </si>
  <si>
    <t>231212113</t>
  </si>
  <si>
    <t>Zřízení pilot svislých zapažených D přes 650 do 1250 mm hl od 0 do 10 m s vytažením pažnic z betonu železového</t>
  </si>
  <si>
    <t>667510920</t>
  </si>
  <si>
    <t>58933330</t>
  </si>
  <si>
    <t>beton C 30/37 XF1 kamenivo frakce 0/22</t>
  </si>
  <si>
    <t>308427485</t>
  </si>
  <si>
    <t>231611117</t>
  </si>
  <si>
    <t>Výztuž pilot betonovaných do země ocel z betonářské oceli 11 375</t>
  </si>
  <si>
    <t>779757501</t>
  </si>
  <si>
    <t>PILOTY pr. 900 mm, hl. 5,0 m, 11 ks, výztuž 100 kg/m3</t>
  </si>
  <si>
    <t>34,989 * 100/1000</t>
  </si>
  <si>
    <t>HLAVA PILOTY pr. 1200 mm, hl. 1,0 m, 11 ks, výztuž 100 kg/m3</t>
  </si>
  <si>
    <t>12,441 * 100/1000</t>
  </si>
  <si>
    <t>242111111</t>
  </si>
  <si>
    <t>Osazení pláště kopané studny z betonových skruží celokruhových DN 0,8 m</t>
  </si>
  <si>
    <t>-1082351808</t>
  </si>
  <si>
    <t>DSO 07.10 SUŠÁRNA KALU</t>
  </si>
  <si>
    <t>ČERPACÍ JÍMKA Z BETONOVÝCH SKRUŽÍ DN 800, 2 ks</t>
  </si>
  <si>
    <t>1,5 * 2</t>
  </si>
  <si>
    <t>59225460</t>
  </si>
  <si>
    <t>skruž betonová studňová kruhová 80x50x9cm</t>
  </si>
  <si>
    <t>-1286892750</t>
  </si>
  <si>
    <t>243531111</t>
  </si>
  <si>
    <t>Výplň na dně studny z kameniva hrubého drceného 32-63 mm</t>
  </si>
  <si>
    <t>-1526409048</t>
  </si>
  <si>
    <t>ČERPACÍ JÍMKA Z BETONOVÝCH SKRUŽÍ DN 800, 2 ks, výplň hl. 1,35 m</t>
  </si>
  <si>
    <t>PI * (0,4)^2 * 1,35 * 2"ks"</t>
  </si>
  <si>
    <t>-1488002103</t>
  </si>
  <si>
    <t>Poznámka k položce:
Veškeré, po zasypání viditelné povrchy betonových konstrukcí včetně venkovního povrchu obvodových stěn od koruny stěny do úrovně 30 cm pod přilehlý terén, provést v kvalitě pohledových betonů.</t>
  </si>
  <si>
    <t>Podkladní beton tl. 100 mm</t>
  </si>
  <si>
    <t>HS/1</t>
  </si>
  <si>
    <t>" plocha : 8,2 * 15,65 + 8,4 * 23,55  = 326,15 m2"</t>
  </si>
  <si>
    <t>326,15 "m2" * 0,1</t>
  </si>
  <si>
    <t>"pod konzolou pro uložení zákl.desky"  0,4 * 5,775 * 0,1</t>
  </si>
  <si>
    <t>odečty</t>
  </si>
  <si>
    <t>"kalový bunkr"  - (4,6*2,15 + 3,375*0,25 + 0,25*1,9) * 0,1</t>
  </si>
  <si>
    <t>"nátok"  - (1,2*1,375 + 1,35*8,375) * 0,1</t>
  </si>
  <si>
    <t>"žlab s odt.š."  - (3,375*1,1 + 1,1*32,9) * 0,1</t>
  </si>
  <si>
    <t>"žlab"  - (3,625*1,1) * 0,1</t>
  </si>
  <si>
    <t>odečty - obetonování paty sloupů</t>
  </si>
  <si>
    <t>- 0,7 * 0,45 * 0,1 * 8"ks"</t>
  </si>
  <si>
    <t>- 0,5 * 0,5 * 0,1 * 4"ks"</t>
  </si>
  <si>
    <t>- 0,5 * 0,3 * 0,1 * 1"ks"</t>
  </si>
  <si>
    <t>- 0,4 * 0,3 * 0,1 * 1"ks"</t>
  </si>
  <si>
    <t>- 0,45 * 0,45 * 0,1 * 2"ks"</t>
  </si>
  <si>
    <t>- 0,35 * 0,5 * 0,1 * 1"ks"</t>
  </si>
  <si>
    <t>HS/5</t>
  </si>
  <si>
    <t>"nátok: pl. x tl."  16,328"m2" * 0,1</t>
  </si>
  <si>
    <t>"žlab s odtokovou šachtou"  1,4 * 1,35 * 0,1 + 2,025 * 1,4 * 0,1 + 33,05 * 1,4 * 0,1 + 0,275 * 0,15 * 0,1</t>
  </si>
  <si>
    <t>"žlab odv. a inst."  3,625 * 1,4 * 0,1</t>
  </si>
  <si>
    <t>-1251077690</t>
  </si>
  <si>
    <t>( 8,4 + 39,2 )*2 * 0,1</t>
  </si>
  <si>
    <t>"nátok"  ( 2,7 + 8,375 + 0,3 + 0,6 + 1,8 + 4,5 ) * 0,1</t>
  </si>
  <si>
    <t>"odtoková šachta ve žlabu"  ( 1,35 + 1,4 + 1,35 ) * 0,1</t>
  </si>
  <si>
    <t>"žlab s odtokovou šachtou"  ( 3,425 + 33,05 + 0,275 + 31,8 + 2,025 + 1,4 ) * 0,1</t>
  </si>
  <si>
    <t>"žlab odv. a inst."  3,625 * 2 * 0,1</t>
  </si>
  <si>
    <t>-894926787</t>
  </si>
  <si>
    <t>273362021</t>
  </si>
  <si>
    <t>Výztuž základových desek svařovanými sítěmi Kari</t>
  </si>
  <si>
    <t>1463732377</t>
  </si>
  <si>
    <t>326,15 "m2"</t>
  </si>
  <si>
    <t>"pod konzolou pro uložení zákl.desky"  0,4 * 5,775</t>
  </si>
  <si>
    <t>"kalový bunkr"  - (4,6*2,15 + 3,375*0,25 + 0,25*1,9)</t>
  </si>
  <si>
    <t>"nátok"  - (1,2*1,375 + 1,35*8,375)</t>
  </si>
  <si>
    <t>"žlab s odt.š."  - (3,375*1,1 + 1,1*32,9)</t>
  </si>
  <si>
    <t>"žlab"  - (3,625*1,1)</t>
  </si>
  <si>
    <t>- 0,7 * 0,45 * 8"ks"</t>
  </si>
  <si>
    <t>- 0,5 * 0,5 * 4"ks"</t>
  </si>
  <si>
    <t>- 0,5 * 0,3 * 1"ks"</t>
  </si>
  <si>
    <t>- 0,4 * 0,3 * 1"ks"</t>
  </si>
  <si>
    <t>- 0,45 * 0,45 * 2"ks"</t>
  </si>
  <si>
    <t>- 0,35 * 0,5 * 1"ks"</t>
  </si>
  <si>
    <t>"nátok: pl. x tl."  16,328"m2"</t>
  </si>
  <si>
    <t>"žlab s odtokovou šachtou"  1,4 * 1,35 + 2,025 * 1,4 + 33,05 * 1,4 + 0,275 * 0,15</t>
  </si>
  <si>
    <t>"žlab odv. a inst."  3,625 * 1,4</t>
  </si>
  <si>
    <t>HMOTNOST SÍTĚ 150 x 150/5 mm = 2,11kg/m2</t>
  </si>
  <si>
    <t>328,473 * 2,11/1000</t>
  </si>
  <si>
    <t>274123021.R</t>
  </si>
  <si>
    <t>Montáž a dodávka ŽB základových nosníků</t>
  </si>
  <si>
    <t>-424063111</t>
  </si>
  <si>
    <t>ŽB ZÁKLADOVÉ NOSNÍKY 300 x 400 mm, celková dl. 55,7 m</t>
  </si>
  <si>
    <t>beton C 30/37 - XC4, XF1, XA1 s výztuží 120 kg/m3</t>
  </si>
  <si>
    <t>274313611</t>
  </si>
  <si>
    <t>Základové pásy z betonu tř. C 16/20</t>
  </si>
  <si>
    <t>1430900064</t>
  </si>
  <si>
    <t>PODBETONOVÁNÍ ZÁKLADOVÝCH NOSNÍKŮ V OSE A - hl. 1,0 m</t>
  </si>
  <si>
    <t>"v x š x tl."   1,0 * ( 1,313 + 2,034 ) * 0,5</t>
  </si>
  <si>
    <t>PODBETONOVÁNÍ ZÁKLADOVÝCH NOSNÍKŮ V OSE C - hl. 1,0 m</t>
  </si>
  <si>
    <t>"v x š x tl."   1,0 * ( 0,865 + 2,473 ) * 0,5</t>
  </si>
  <si>
    <t>NADBETONÁVKA PODPĚRY tl. 150 mm</t>
  </si>
  <si>
    <t xml:space="preserve"> 0,45 * 0,6 * 0,15</t>
  </si>
  <si>
    <t>274351121</t>
  </si>
  <si>
    <t>Zřízení bednění základových pasů rovného</t>
  </si>
  <si>
    <t>-822093197</t>
  </si>
  <si>
    <t>( 1,313 + 2,034 )*2 * 1,0</t>
  </si>
  <si>
    <t>( 0,865 + 2,473 )*2 * 1,0</t>
  </si>
  <si>
    <t>274351122</t>
  </si>
  <si>
    <t>Odstranění bednění základových pasů rovného</t>
  </si>
  <si>
    <t>-1385865441</t>
  </si>
  <si>
    <t>-702162255</t>
  </si>
  <si>
    <t>Obetonování sloupů OK - v. 0,4 m</t>
  </si>
  <si>
    <t>OSA A</t>
  </si>
  <si>
    <t>( 0,75*0,75 - 0,3*0,05*2 ) * 0,4</t>
  </si>
  <si>
    <t>( 0,7*0,45 + 0,6*0,3 ) * 0,4 * 2"ks"</t>
  </si>
  <si>
    <t>0,5 * 0,3 * 0,4</t>
  </si>
  <si>
    <t>0,5 * 0,5 * 0,4 * 4"ks"</t>
  </si>
  <si>
    <t>( 0,65*0,5 + 0,7*0,3 ) * 0,4</t>
  </si>
  <si>
    <t>OSA B</t>
  </si>
  <si>
    <t>0,6 * 0,4 * 0,4</t>
  </si>
  <si>
    <t>OSA C</t>
  </si>
  <si>
    <t>( 0,7*0,45 + 0,6*0,3 ) * 0,4 * 6"ks"</t>
  </si>
  <si>
    <t>275322611</t>
  </si>
  <si>
    <t>Základové patky ze ŽB se zvýšenými nároky na prostředí tř. C 30/37</t>
  </si>
  <si>
    <t>-1335820048</t>
  </si>
  <si>
    <t>ZÁKLADOVÉ PILÍŘE V OSE A - hl. 2,35 m</t>
  </si>
  <si>
    <t>1,0 * 1,0 * 2,35 * 3"ks"</t>
  </si>
  <si>
    <t>1,5 * 1,2 * 2,35 * 3"ks"</t>
  </si>
  <si>
    <t>-565857518</t>
  </si>
  <si>
    <t>0,75 * 4 * 0,4</t>
  </si>
  <si>
    <t>( 0,7 + 0,75 )*2 * 0,4 * 2"ks"</t>
  </si>
  <si>
    <t>( 0,5 + 0,3 * 2 ) * 0,4</t>
  </si>
  <si>
    <t>0,5 * 3 * 0,4 * 4"ks"</t>
  </si>
  <si>
    <t>( 1,2 * 2 + 0,35 ) * 0,4</t>
  </si>
  <si>
    <t>( 0,6 + 0,4 )*2 * 0,4</t>
  </si>
  <si>
    <t>( 0,7 + 0,75 )*2 * 0,4 * 6"ks"</t>
  </si>
  <si>
    <t>969890410</t>
  </si>
  <si>
    <t>1,0 * 4 * 2,35 * 1"ks"</t>
  </si>
  <si>
    <t>1,0 * 3 * 2,35 * 2"ks"</t>
  </si>
  <si>
    <t>( 1,5 + 1,2 + 1,2 ) * 2,35 * 3"ks"</t>
  </si>
  <si>
    <t>-1384983369</t>
  </si>
  <si>
    <t>561968051</t>
  </si>
  <si>
    <t>275361821</t>
  </si>
  <si>
    <t>Výztuž základových patek betonářskou ocelí 10 505 (R)</t>
  </si>
  <si>
    <t>-1504857959</t>
  </si>
  <si>
    <t>ZÁKLADOVÉ PILÍŘE V OSE A - hl. 2,35 m, výztuž 100 kg/m3</t>
  </si>
  <si>
    <t>7,05 * 100/1000</t>
  </si>
  <si>
    <t>12,69 * 100/1000</t>
  </si>
  <si>
    <t>278382551</t>
  </si>
  <si>
    <t>Základ pod stroje z ŽB do 5 m3 tř. C 25/30 složitosti I</t>
  </si>
  <si>
    <t>-625364597</t>
  </si>
  <si>
    <t>Na základovou desku</t>
  </si>
  <si>
    <t>ZÁKLADY POD STROJE</t>
  </si>
  <si>
    <t>1,5 * 1,3 * 1,0</t>
  </si>
  <si>
    <t>4,3 * 1,9 * 0,4</t>
  </si>
  <si>
    <t>2,5 * 2,3 * 0,4</t>
  </si>
  <si>
    <t>ZÍDKY S OTVORY</t>
  </si>
  <si>
    <t>18,0 * 0,3 * 1,05 * 2"ks" - 0,4 * 0,3 * 0,45 * 12 * 2</t>
  </si>
  <si>
    <t>337171121.R</t>
  </si>
  <si>
    <t>Montáž a dodávka nosné ocelové kce sušárny kalů vč. povrchové úpravy, kotevních a spojovacích prvků</t>
  </si>
  <si>
    <t>1979892321</t>
  </si>
  <si>
    <t>Poznámka k položce:
= hmotnost OK 30259 kg, hm. kotevních šroubů a kování pro nosné oc. sloupy 602 kg
= ocel S235 pozink
= včetně pozinkování ponorem min. tl. 60  μm
= včetně duplexního nátěrového systému modré barvy o nominální tl. souvrství 200 μm, nátěr vhodný do prostředí se stupněm korozní agresivity C3 podle normy ISO 12944</t>
  </si>
  <si>
    <t>NOSNÁ KONSTRUKCE HALY - viz statika</t>
  </si>
  <si>
    <t>hmotnost OK 30.259 kg, hm. kotevních šroubů a kování pro nosné oc. sloupy 602 kg</t>
  </si>
  <si>
    <t>342123421.R</t>
  </si>
  <si>
    <t>Montáž ŽB obvodových stěn s nesvařovanými spoji hmotnosti přes 1,5 do 3 t budova v do 12 m</t>
  </si>
  <si>
    <t>1613660021</t>
  </si>
  <si>
    <t>VS/4</t>
  </si>
  <si>
    <t>ŽB SENDVIČOVÉ PANELY 300 x 1450 mm, celková dl. 71,65 m</t>
  </si>
  <si>
    <t>342151112</t>
  </si>
  <si>
    <t>Montáž opláštění stěn ocelových kcí ze sendvičových panelů šroubovaných budov v přes 6 do 12 m</t>
  </si>
  <si>
    <t>-2113258921</t>
  </si>
  <si>
    <t>VS/6</t>
  </si>
  <si>
    <t>dl. x v., odečty otvorů</t>
  </si>
  <si>
    <t>15,8 * 5,9</t>
  </si>
  <si>
    <t>39,5 * 5,35 - 3,3 * 3,55 - 1,2 * 2,1</t>
  </si>
  <si>
    <t>8,5 * 5,9 - 2,4 * 2,0</t>
  </si>
  <si>
    <t>55324763.R</t>
  </si>
  <si>
    <t>panel sendvičový stěnový vnější, tl 150mm</t>
  </si>
  <si>
    <t>722710496</t>
  </si>
  <si>
    <t>381,01*1,1 'Přepočtené koeficientem množství</t>
  </si>
  <si>
    <t>342151112.R</t>
  </si>
  <si>
    <t>Montáž a dodávka ocelové kce atiky s výplní dutin minerální vlnou</t>
  </si>
  <si>
    <t>2012320196</t>
  </si>
  <si>
    <t>VS/7</t>
  </si>
  <si>
    <t>ATIKA š. 0,1, v. 0,35, dl. 95,4 m</t>
  </si>
  <si>
    <t>95,4 * 0,35 * 0,1</t>
  </si>
  <si>
    <t>342241162</t>
  </si>
  <si>
    <t>Příčky z cihel plných dl 290 mm pevnosti P 7,5 až 15 na MC tl 140 mm</t>
  </si>
  <si>
    <t>-2114454901</t>
  </si>
  <si>
    <t>Přizdívka z cihel plných tl. 150 mm</t>
  </si>
  <si>
    <t>"nátok v. 800 mm"  ( 2,55 + 1,2 + 4,5 + 8,375 + 1,35 ) * 0,8</t>
  </si>
  <si>
    <t>"nátok v. 300 mm"  ( 1,5 + 1,3 ) * 0,3</t>
  </si>
  <si>
    <t>"nátok v. 350 mm"  ( 0,3 + 0,6 + 0,3 ) * 0,35</t>
  </si>
  <si>
    <t>"žlab s odt.š. v. 800 mm"  ( 3,125 + 14,75 + 17,2 + 0,275 + 31,8 + 1,875 ) * 0,8</t>
  </si>
  <si>
    <t>"žlab s odt.š. v. 200 mm"  1,4 * 0,2</t>
  </si>
  <si>
    <t>"žlab s odt.š. v. 1100 mm"  1,1 * 1,1 * 2</t>
  </si>
  <si>
    <t>"žlab s odt.š. v. 350 mm"  1,1 * 0,35</t>
  </si>
  <si>
    <t>"žlab v. 350 mm"  3,475 * 0,35 * 2</t>
  </si>
  <si>
    <t>Přizdívka z cihel plných tl. 100 mm</t>
  </si>
  <si>
    <t>"žlab s odt.š. v. 300 mm"  1,4 * 0,3</t>
  </si>
  <si>
    <t>380311531</t>
  </si>
  <si>
    <t>Kompletní konstrukce ČOV, nádrží, vodojemů nebo kanálů z betonu prostého tř. C 12/15 tl přes 80 do 150 mm</t>
  </si>
  <si>
    <t>-629302245</t>
  </si>
  <si>
    <t>Krycí beton tl. 50 mm</t>
  </si>
  <si>
    <t>"pl. x tl."  290,835 * 0,05</t>
  </si>
  <si>
    <t>"nátok  pl. x tl."  13,451 * 0,05</t>
  </si>
  <si>
    <t>"odtoková šachta ve žlabu  pl. x tl."  1,32 * 0,05</t>
  </si>
  <si>
    <t>"žlab s odtokovou šachtou  pl. x tl."  38,913 * 0,05</t>
  </si>
  <si>
    <t>"žlab odv. a inst."  3,625 * 1,1 * 0,05</t>
  </si>
  <si>
    <t>380321441.R</t>
  </si>
  <si>
    <t>Staveništní prefabrikát na zakrytí nátoku, 900 x 1200 mm, tl. 150 mm, montáž a dodávka</t>
  </si>
  <si>
    <t>2109011990</t>
  </si>
  <si>
    <t xml:space="preserve">Poznámka k položce:
Položka vč. bednění, odbednění a výztuže.
Ve výpočtu beton C 25/30. </t>
  </si>
  <si>
    <t>HS/11</t>
  </si>
  <si>
    <t>380326132</t>
  </si>
  <si>
    <t>Kompletní konstrukce ČOV, nádrží ze ŽB se zvýšenými nároky na prostředí tř. C 30/37 tl přes 150 do 300 mm</t>
  </si>
  <si>
    <t>1842196346</t>
  </si>
  <si>
    <t>ŽB základová deska tl. 300 mm</t>
  </si>
  <si>
    <t>"pl. x tl."  290,835 * 0,3</t>
  </si>
  <si>
    <t>"nátok  pl. x tl."   13,451 * 0,3</t>
  </si>
  <si>
    <t>"odtoková šachta ve žlabu  pl. x tl."  1,32 * 0,3</t>
  </si>
  <si>
    <t>"žlab s odtokovou šachtou  pl. x tl."  38,913 * 0,3</t>
  </si>
  <si>
    <t>"žlab odv. a inst."  3,625 * 1,1 * 0,3</t>
  </si>
  <si>
    <t>ŽB stěny tl. 300 mm</t>
  </si>
  <si>
    <t>"nátok  dl. x v. x tl."   0,6*2 * 0,6 * 0,3</t>
  </si>
  <si>
    <t>"odtoková šachta ve žlabu  dl. x v. x tl."  ( 0,5 + 1,2 + 1,2 ) * 0,9 * 0,3</t>
  </si>
  <si>
    <t>"žlab s odtokovou šachtou  dl. x v. x tl."  ( 2,975 + 31,8 + 0,5 + 32,1 + 2,175 ) * 0,6 * 0,3</t>
  </si>
  <si>
    <t>"žlab s odtokovou šachtou  dl. x v. x tl."  1,1 * 0,15 * 0,3</t>
  </si>
  <si>
    <t>"žlab  dl. x v. x tl."   ( 3,425 * 2 ) * 0,45 * 0,3</t>
  </si>
  <si>
    <t>ŽB stěny tl. 200 mm</t>
  </si>
  <si>
    <t>"žlab  dl. x v. x tl."   1,1 * 0,45 * 0,2</t>
  </si>
  <si>
    <t>380326133</t>
  </si>
  <si>
    <t>Kompletní konstrukce ČOV, nádrží ze ŽB se zvýšenými nároky na prostředí tř. C 30/37 tl přes 300 mm</t>
  </si>
  <si>
    <t>59707525</t>
  </si>
  <si>
    <t>ŽB stěny tl. 350 mm</t>
  </si>
  <si>
    <t>"nátok  dl. x v. x tl."   ( 8,675 + 2,35 ) * 0,6 * 0,35</t>
  </si>
  <si>
    <t>ŽB stěny tl. 400 mm</t>
  </si>
  <si>
    <t>"nátok  dl. x v. x tl."   7,725 * 0,6 * 0,4</t>
  </si>
  <si>
    <t>ŽB stěny tl. 425 mm</t>
  </si>
  <si>
    <t>"nátok  dl. x v. x tl."   1,2 * 0,6 * 0,425</t>
  </si>
  <si>
    <t>380356231</t>
  </si>
  <si>
    <t>Bednění kompletních konstrukcí ČOV, nádrží nebo vodojemů neomítaných ploch rovinných zřízení</t>
  </si>
  <si>
    <t>1472948848</t>
  </si>
  <si>
    <t>ZÁKLADOVÁ DESKA</t>
  </si>
  <si>
    <t>"vnější"  ( 39,2 + 8,4 )*2 * 0,3</t>
  </si>
  <si>
    <t>"nátok - vnější"  ( 8,675 + 1,35 + 7,3 + 1,2 + 2,55 ) * 0,95</t>
  </si>
  <si>
    <t>"nátok - vnitřní"  ( 8,025 + 0,6 + 7,425 + 1,3 + 0,6 + 1,9 ) * 0,9</t>
  </si>
  <si>
    <t>"žlab s odt.š. - vnější"  (1,2 * 1,25 *2 + 1,1 * 0,35) + ( 32,9 + 0,125 + 31,8 + 2,175 + 3,275 ) * 0,95</t>
  </si>
  <si>
    <t>"žlab s odt.š. - vnitřní"  ( 0,5 * 1,2 + 0,6 * 1,2*2 + 0,5 * 0,3 ) + ( 32,3 + 0,5 + 31,8 + 2,775 + 3,275 ) * 0,9</t>
  </si>
  <si>
    <t>"žlab - vnější"  ( 1,1 + 3,625*2 ) * 0,5</t>
  </si>
  <si>
    <t>"žlab řez A-A - vnitřní"  ( 0,5 + 3,725*2 ) * 0,45</t>
  </si>
  <si>
    <t>380356232</t>
  </si>
  <si>
    <t>Bednění kompletních konstrukcí ČOV, nádrží nebo vodojemů neomítaných ploch rovinných odstranění</t>
  </si>
  <si>
    <t>-78019307</t>
  </si>
  <si>
    <t>-960582865</t>
  </si>
  <si>
    <t>ŽB základová deska tl. 300 mm, mn. výztuže 110 kg/m3</t>
  </si>
  <si>
    <t>( 119,144 + 4,475 ) * 110/1000</t>
  </si>
  <si>
    <t>Vodorovné konstrukce</t>
  </si>
  <si>
    <t>444151112</t>
  </si>
  <si>
    <t>Montáž krytiny ocelových střech ze sendvičových panelů šroubovaných budov v přes 6 do 12 m</t>
  </si>
  <si>
    <t>946116425</t>
  </si>
  <si>
    <t>HS/7</t>
  </si>
  <si>
    <t>39,5 * 8,5</t>
  </si>
  <si>
    <t>55324735.R</t>
  </si>
  <si>
    <t>panel sendvičový střešní</t>
  </si>
  <si>
    <t>-1088813584</t>
  </si>
  <si>
    <t>335,75*1,03 'Přepočtené koeficientem množství</t>
  </si>
  <si>
    <t>611325411</t>
  </si>
  <si>
    <t>Oprava vnitřní vápenocementové hladké omítky stropů v rozsahu plochy do 10 %</t>
  </si>
  <si>
    <t>-1015507997</t>
  </si>
  <si>
    <t>lokální oprava omítek stěny sušárny k česlovně</t>
  </si>
  <si>
    <t>39,80*6,41 "v celé ploše</t>
  </si>
  <si>
    <t>612142001</t>
  </si>
  <si>
    <t>Potažení vnitřních stěn sklovláknitým pletivem vtlačeným do tenkovrstvé hmoty</t>
  </si>
  <si>
    <t>1984220381</t>
  </si>
  <si>
    <t>612181001</t>
  </si>
  <si>
    <t>Sádrová stěrka tl.do 3 mm vnitřních stěn</t>
  </si>
  <si>
    <t>-521830285</t>
  </si>
  <si>
    <t>622331111</t>
  </si>
  <si>
    <t>Cementová omítka hrubá jednovrstvá zatřená vnějších stěn nanášená ručně</t>
  </si>
  <si>
    <t>-579721459</t>
  </si>
  <si>
    <t>VS/2</t>
  </si>
  <si>
    <t>Na přizdívku z cihel plných omítka tl. 15 mm</t>
  </si>
  <si>
    <t>631311215</t>
  </si>
  <si>
    <t>Mazanina tl přes 50 do 80 mm z betonu prostého se zvýšenými nároky na prostředí tř. C 30/37</t>
  </si>
  <si>
    <t>-1294410955</t>
  </si>
  <si>
    <t>"žlab inst. - tl. 50 - 100 mm"   0,5 * 3,725 * 0,075</t>
  </si>
  <si>
    <t>631311225</t>
  </si>
  <si>
    <t>Mazanina tl přes 80 do 120 mm z betonu prostého se zvýšenými nároky na prostředí tř. C 30/37</t>
  </si>
  <si>
    <t>-1075770577</t>
  </si>
  <si>
    <t>"nátok - tl. 70 - 120 mm"  ( 8,025 * 0,6 + 1,3 * 0,6 ) * 0,095</t>
  </si>
  <si>
    <t>631311234</t>
  </si>
  <si>
    <t>Mazanina tl přes 120 do 240 mm z betonu prostého se zvýšenými nároky na prostředí tř. C 25/30</t>
  </si>
  <si>
    <t>36555934</t>
  </si>
  <si>
    <t>Betonová mazanina se sítí, tl. 170 - 250 mm (prům.tl. 210 mm)</t>
  </si>
  <si>
    <t>"pl. x tl."   290,835 * 0,21</t>
  </si>
  <si>
    <t>Odpočty</t>
  </si>
  <si>
    <t>"panely zakrytí nátoku"  - 8,975 * 0,9 * 0,12</t>
  </si>
  <si>
    <t>"základy pod stroje"  - 1,5 * 1,3 * 0,21 - 4,3 * 1,9 * 0,21 - 2,5 * 2,3 * 0,21</t>
  </si>
  <si>
    <t>"zídky s otvory"  - (18,0-12*0,4) * 0,3 * 0,21 * 2"ks"</t>
  </si>
  <si>
    <t>"instalační žlábky"  - 2,975 * 0,2 * 0,175 * 2"ks"</t>
  </si>
  <si>
    <t>HS/10 - NAD ARM. KOMOROU KALOVÉHO BUNKRU</t>
  </si>
  <si>
    <t>"pl. x tl."   ( 2,15 * 4,6 - 0,85 * 3,0 ) * 0,21</t>
  </si>
  <si>
    <t>631311235</t>
  </si>
  <si>
    <t>Mazanina tl přes 120 do 240 mm z betonu prostého se zvýšenými nároky na prostředí tř. C 30/37</t>
  </si>
  <si>
    <t>-206309256</t>
  </si>
  <si>
    <t>"žlab s odt.š. - tl. 100 - 450 mm"   ( 32,3 * 0,5 + 3,475 * 0,5 ) * 0,275</t>
  </si>
  <si>
    <t>631319013</t>
  </si>
  <si>
    <t>Příplatek k mazanině tl přes 120 do 240 mm za přehlazení povrchu</t>
  </si>
  <si>
    <t>-597528782</t>
  </si>
  <si>
    <t>631319175</t>
  </si>
  <si>
    <t>Příplatek k mazanině tl přes 120 do 240 mm za stržení povrchu spodní vrstvy před vložením výztuže</t>
  </si>
  <si>
    <t>1980176136</t>
  </si>
  <si>
    <t>-674903167</t>
  </si>
  <si>
    <t>-813975364</t>
  </si>
  <si>
    <t>631319012</t>
  </si>
  <si>
    <t>Příplatek k mazanině tl přes 80 do 120 mm za přehlazení povrchu</t>
  </si>
  <si>
    <t>-1628085740</t>
  </si>
  <si>
    <t>631319173</t>
  </si>
  <si>
    <t>Příplatek k mazanině tl přes 80 do 120 mm za stržení povrchu spodní vrstvy před vložením výztuže</t>
  </si>
  <si>
    <t>2112035911</t>
  </si>
  <si>
    <t>631319011</t>
  </si>
  <si>
    <t>Příplatek k mazanině tl přes 50 do 80 mm za přehlazení povrchu</t>
  </si>
  <si>
    <t>1075439897</t>
  </si>
  <si>
    <t>631319111</t>
  </si>
  <si>
    <t>Příplatek k mazanině za provedení odtokového žlábku do 200x100 mm</t>
  </si>
  <si>
    <t>-132935270</t>
  </si>
  <si>
    <t>Instalační žlábky š. 200 mm, hl. na ŽB desku, spádový beton tl. 20 - 50 mm</t>
  </si>
  <si>
    <t>2,975 + 2,975</t>
  </si>
  <si>
    <t>631319171</t>
  </si>
  <si>
    <t>Příplatek k mazanině tl přes 50 do 80 mm za stržení povrchu spodní vrstvy před vložením výztuže</t>
  </si>
  <si>
    <t>-385227316</t>
  </si>
  <si>
    <t>631351101</t>
  </si>
  <si>
    <t>Zřízení bednění rýh a hran v podlahách</t>
  </si>
  <si>
    <t>1678938909</t>
  </si>
  <si>
    <t>"nátok"  ( 8,025 + 0,6 + 7,425 + 1,3 + 0,6 + 1,9 ) * 0,21</t>
  </si>
  <si>
    <t>"žlab s odt.š."  ( 32,3 + 0,5 + 31,8 + 3,475 + 0,5 + 3,975 ) * 0,21</t>
  </si>
  <si>
    <t>"žlab inst."   ( 0,5 + 3,725 * 2 ) * 0,21</t>
  </si>
  <si>
    <t>"instalační žlábky"   ( 0,2 + 2,975 * 2 ) * 0,175 * 2"ks"</t>
  </si>
  <si>
    <t>631351102</t>
  </si>
  <si>
    <t>Odstranění bednění rýh a hran v podlahách</t>
  </si>
  <si>
    <t>-1358106184</t>
  </si>
  <si>
    <t>631362021</t>
  </si>
  <si>
    <t>Výztuž mazanin svařovanými sítěmi Kari</t>
  </si>
  <si>
    <t>-686024009</t>
  </si>
  <si>
    <t>Betonová mazanina se sítí</t>
  </si>
  <si>
    <t>"pl."   290,835</t>
  </si>
  <si>
    <t>"základy pod stroje"  - 1,5 * 1,3 - 4,3 * 1,9 - 2,5 * 2,3</t>
  </si>
  <si>
    <t>"zídky s otvory"  - 18,0 * 0,3 * 2"ks"</t>
  </si>
  <si>
    <t>"pl."   ( 2,15 * 4,6 - 0,85 * 3,0 )</t>
  </si>
  <si>
    <t>271,505 * 2,11/1000</t>
  </si>
  <si>
    <t>-1137721044</t>
  </si>
  <si>
    <t>"nátok - tl. 70 - 120 mm"  ( 8,025 * 0,6 + 1,3 * 0,6 )</t>
  </si>
  <si>
    <t>"žlab s odt.š. - tl. 100 - 450 mm"   ( 32,3 * 0,5 + 3,475 * 0,5 )</t>
  </si>
  <si>
    <t>"žlab inst - tl. 50 - 100 mm"   0,5 * 3,725</t>
  </si>
  <si>
    <t>25,346 * 2,11/1000</t>
  </si>
  <si>
    <t>634112117R</t>
  </si>
  <si>
    <t xml:space="preserve">Výplň dilatačních spár betonových konstrukcí  podlahovým páskem z pěnového PE </t>
  </si>
  <si>
    <t>634282524</t>
  </si>
  <si>
    <t>Poznámka k položce:
dodávka a provedení</t>
  </si>
  <si>
    <t>příloha D.1.1.106 statika</t>
  </si>
  <si>
    <t>25,00 "dilatace koelm ocel.sloupů procházejících přes podlahovou desku tl.300mm ... sušárna</t>
  </si>
  <si>
    <t>634113113R</t>
  </si>
  <si>
    <t>Výplň dilatačních spár betonových konstrukcí polystyren tl.20mm</t>
  </si>
  <si>
    <t>-849198249</t>
  </si>
  <si>
    <t>pžíloha D.1.1.106 statika</t>
  </si>
  <si>
    <t>105,00 "pro tl. desky 300mm ... sušárna</t>
  </si>
  <si>
    <t>919726123</t>
  </si>
  <si>
    <t>Geotextilie pro ochranu, separaci a filtraci netkaná měrná hm přes 300 do 500 g/m2</t>
  </si>
  <si>
    <t>-2079989121</t>
  </si>
  <si>
    <t>931991111R</t>
  </si>
  <si>
    <t>Těsnění pracovní spáry vodotěsné - kompletní dodávka a provedení</t>
  </si>
  <si>
    <t>1240645311</t>
  </si>
  <si>
    <t>Poznámka k položce:
= kompletní dodávka a provedení dle zvyklostí dodavatele (např. těsnící bitumenové plechy, těsnící bobtnající pásky, pásy s vloženým bobtnavým páskem, pryžové pásy, injektážní hadičky ap. ...)</t>
  </si>
  <si>
    <t>941211111</t>
  </si>
  <si>
    <t>Montáž lešení řadového rámového lehkého zatížení do 200 kg/m2 š od 0,6 do 0,9 m v do 10 m</t>
  </si>
  <si>
    <t>-869121069</t>
  </si>
  <si>
    <t>(( 15,95 + 8,8 + 39,8 + 8,65 ) + 4 * 0,9 ) * 6,8</t>
  </si>
  <si>
    <t>941211211</t>
  </si>
  <si>
    <t>Příplatek k lešení řadovému rámovému lehkému š 0,9 m v přes 10 do 25 m za první a ZKD den použití</t>
  </si>
  <si>
    <t>1248554609</t>
  </si>
  <si>
    <t>522,24*30 'Přepočtené koeficientem množství</t>
  </si>
  <si>
    <t>941211811</t>
  </si>
  <si>
    <t>Demontáž lešení řadového rámového lehkého zatížení do 200 kg/m2 š od 0,6 do 0,9 m v do 10 m</t>
  </si>
  <si>
    <t>402188325</t>
  </si>
  <si>
    <t>953171024</t>
  </si>
  <si>
    <t>Osazování poklopů litinových nebo ocelových hmotnosti přes 150 kg</t>
  </si>
  <si>
    <t>-594022364</t>
  </si>
  <si>
    <t>Poznámka k položce:
Viz: Výpis zámečnických výrobků, str. 21, Příloha D.1.1.1 TZ</t>
  </si>
  <si>
    <t>03/Z</t>
  </si>
  <si>
    <t>55241020.R</t>
  </si>
  <si>
    <t>poklop šachtový čtvercový600 x 600 s rámem</t>
  </si>
  <si>
    <t>1971267035</t>
  </si>
  <si>
    <t>977151112</t>
  </si>
  <si>
    <t>Jádrové vrty diamantovými korunkami do stavebních materiálů D přes 35 do 40 mm</t>
  </si>
  <si>
    <t>77632684</t>
  </si>
  <si>
    <t>PROSTUP P 0.8</t>
  </si>
  <si>
    <t>0,15</t>
  </si>
  <si>
    <t>977151125</t>
  </si>
  <si>
    <t>Jádrové vrty diamantovými korunkami do stavebních materiálů D přes 180 do 200 mm</t>
  </si>
  <si>
    <t>1599965053</t>
  </si>
  <si>
    <t>PROSTUP P 0.4</t>
  </si>
  <si>
    <t>0,2 + 0,3 + 0,2</t>
  </si>
  <si>
    <t>-1852896477</t>
  </si>
  <si>
    <t>PROSTUP P 0.3</t>
  </si>
  <si>
    <t>0,3 + 0,3</t>
  </si>
  <si>
    <t>999.R001</t>
  </si>
  <si>
    <t>Zřízení a utěsnění prostupu P 0.1</t>
  </si>
  <si>
    <t>1429158310</t>
  </si>
  <si>
    <t>Poznámka k položce:
Viz: Tabulka prostupů, str. 24, Příloha D.1.1.1 TZ</t>
  </si>
  <si>
    <t>999.R002</t>
  </si>
  <si>
    <t>Zřízení a utěsnění prostupu P 0.2</t>
  </si>
  <si>
    <t>2139519800</t>
  </si>
  <si>
    <t>999.R003</t>
  </si>
  <si>
    <t>Utěsnění prostupu P 0.3 systémovým segmentovým těsněním</t>
  </si>
  <si>
    <t>305841386</t>
  </si>
  <si>
    <t>999.R004</t>
  </si>
  <si>
    <t>Utěsnění prostupu P 0.4 systémovým segmentovým těsněním</t>
  </si>
  <si>
    <t>48414005</t>
  </si>
  <si>
    <t>999.R005</t>
  </si>
  <si>
    <t>Zřízení a utěsnění prostupu P 0.5</t>
  </si>
  <si>
    <t>-1221925240</t>
  </si>
  <si>
    <t>999.R006</t>
  </si>
  <si>
    <t>Zřízení a utěsnění prostupu P 0.6</t>
  </si>
  <si>
    <t>1972814199</t>
  </si>
  <si>
    <t>999.R007</t>
  </si>
  <si>
    <t>Zřízení a utěsnění prostupu P 0.7</t>
  </si>
  <si>
    <t>751777385</t>
  </si>
  <si>
    <t>999.R008</t>
  </si>
  <si>
    <t>Zřízení a utěsnění prostupu P 0.8</t>
  </si>
  <si>
    <t>-1133603095</t>
  </si>
  <si>
    <t>999.R009</t>
  </si>
  <si>
    <t>Zřízení a utěsnění prostupu P 0.9</t>
  </si>
  <si>
    <t>-1784187023</t>
  </si>
  <si>
    <t>999.R010</t>
  </si>
  <si>
    <t>Zřízení a utěsnění prostupu P 0.10</t>
  </si>
  <si>
    <t>1156869719</t>
  </si>
  <si>
    <t>998</t>
  </si>
  <si>
    <t>Přesun hmot</t>
  </si>
  <si>
    <t>998014211</t>
  </si>
  <si>
    <t>Přesun hmot pro budovy jednopodlažní z kovových dílců</t>
  </si>
  <si>
    <t>-2146800678</t>
  </si>
  <si>
    <t>711</t>
  </si>
  <si>
    <t>Izolace proti vodě, vlhkosti a plynům</t>
  </si>
  <si>
    <t>711111001</t>
  </si>
  <si>
    <t>Provedení izolace proti zemní vlhkosti vodorovné za studena nátěrem penetračním</t>
  </si>
  <si>
    <t>-733763122</t>
  </si>
  <si>
    <t>Základová deska sušárny, základy pod stěny</t>
  </si>
  <si>
    <t>"pl."   256,02</t>
  </si>
  <si>
    <t>"dl. x tl."   ( 8,8 + 15,95 + 37,35 + 3,8 ) * 0,3</t>
  </si>
  <si>
    <t>Žlaby</t>
  </si>
  <si>
    <t>"Nátok pl."   13,451</t>
  </si>
  <si>
    <t>"žlab s odt.š. pl."   38,913 + 1,32</t>
  </si>
  <si>
    <t>"žlab inst. pl."   3,988</t>
  </si>
  <si>
    <t>11163150</t>
  </si>
  <si>
    <t>lak penetrační asfaltový</t>
  </si>
  <si>
    <t>-1940890044</t>
  </si>
  <si>
    <t>333,462*0,00033 'Přepočtené koeficientem množství</t>
  </si>
  <si>
    <t>711112001</t>
  </si>
  <si>
    <t>Provedení izolace proti zemní vlhkosti svislé za studena nátěrem penetračním</t>
  </si>
  <si>
    <t>-559956363</t>
  </si>
  <si>
    <t>"dl. x v."   ( 8,8 + 15,95 + 37,35 + 3,8 ) * 0,6 + ( 1,95 + 2,0 + 4,75 + 2,825 + 4,5 ) * 0,65</t>
  </si>
  <si>
    <t>"nátok v. 0,9 m"  ( 2,55 + 8,375 + 1,35 + 1,2 + 7,3 ) * 0,9</t>
  </si>
  <si>
    <t>"nátok v. 0,35 m"  ( 0,3 + 0,6 + 0,3 ) * 0,35</t>
  </si>
  <si>
    <t>"nátok na styku se stáv. halou v. 1,25 m"  1,675 * 1,25</t>
  </si>
  <si>
    <t>"žlab s odt.š. v. 0,3 m"  1,4 * 0,3</t>
  </si>
  <si>
    <t>"žlab s odt.š. v. 1,2 m"  1,1 * 1,2 + 1,4 * 1,2</t>
  </si>
  <si>
    <t>"žlab s odt.š. v. 0,45 m"  1,1 * 0,45</t>
  </si>
  <si>
    <t>"žlab s odt.š. v. 0,9 m"  69,025 * 0,9</t>
  </si>
  <si>
    <t>"žlab inst. v. 0,45 m"  ( 3,625*2 + 1,1 ) * 0,45</t>
  </si>
  <si>
    <t>Na styku stávající haly s pilíři</t>
  </si>
  <si>
    <t>1,0 * 2,35 * 2"ks"</t>
  </si>
  <si>
    <t>1,5 * 2,35 * 3"ks"</t>
  </si>
  <si>
    <t>Obetonování patek sloupů</t>
  </si>
  <si>
    <t>0,5 * 0,4 * 4"ks"</t>
  </si>
  <si>
    <t>0,65 * 0,4 * 1"ks"</t>
  </si>
  <si>
    <t>-1969061896</t>
  </si>
  <si>
    <t>157,299*0,00034 'Přepočtené koeficientem množství</t>
  </si>
  <si>
    <t>711141559</t>
  </si>
  <si>
    <t>Provedení izolace proti zemní vlhkosti pásy přitavením vodorovné NAIP</t>
  </si>
  <si>
    <t>1082024006</t>
  </si>
  <si>
    <t>62853004</t>
  </si>
  <si>
    <t>pás asfaltový natavitelný modifikovaný SBS tl 4,0mm s vložkou ze skleněné tkaniny a spalitelnou PE fólií nebo jemnozrnným minerálním posypem na horním povrchu</t>
  </si>
  <si>
    <t>876133424</t>
  </si>
  <si>
    <t>333,462*1,1655 'Přepočtené koeficientem množství</t>
  </si>
  <si>
    <t>108</t>
  </si>
  <si>
    <t>711142559</t>
  </si>
  <si>
    <t>Provedení izolace proti zemní vlhkosti pásy přitavením svislé NAIP</t>
  </si>
  <si>
    <t>1192862650</t>
  </si>
  <si>
    <t>109</t>
  </si>
  <si>
    <t>-859257967</t>
  </si>
  <si>
    <t>157,299*1,221 'Přepočtené koeficientem množství</t>
  </si>
  <si>
    <t>110</t>
  </si>
  <si>
    <t>711161212</t>
  </si>
  <si>
    <t>Izolace proti zemní vlhkosti nopovou fólií svislá, nopek v 8,0 mm, tl do 0,6 mm</t>
  </si>
  <si>
    <t>-1267051571</t>
  </si>
  <si>
    <t>SOKLOVÝ PANEL POD TERÉNEM v. 1450 mm, celková dl. 71,65 m</t>
  </si>
  <si>
    <t>1,45 * 71,65</t>
  </si>
  <si>
    <t>111</t>
  </si>
  <si>
    <t>711161383</t>
  </si>
  <si>
    <t>Izolace proti zemní vlhkosti nopovou fólií ukončení horní lištou</t>
  </si>
  <si>
    <t>-221986379</t>
  </si>
  <si>
    <t>SOKLOVÝ PANEL POD TERÉNEM celková dl. 71,65 m</t>
  </si>
  <si>
    <t>71,65</t>
  </si>
  <si>
    <t>112</t>
  </si>
  <si>
    <t>711191001</t>
  </si>
  <si>
    <t>Provedení adhezního můstku na vodorovné ploše</t>
  </si>
  <si>
    <t>-1528889734</t>
  </si>
  <si>
    <t>Na ŽB základovou desku</t>
  </si>
  <si>
    <t>"nátok - tl. 70 - 120 mm"  8,025 * 0,6 + 1,3 * 0,6</t>
  </si>
  <si>
    <t>"žlab s odt.š. - tl. 100 - 450 mm"   32,3 * 0,5 + 3,475 * 0,5</t>
  </si>
  <si>
    <t>"žlab inst. - tl. 50 - 100 mm"   3,725 * 0,5</t>
  </si>
  <si>
    <t>113</t>
  </si>
  <si>
    <t>58581220</t>
  </si>
  <si>
    <t>adhezní můstek pod izolační a vyrovnávací lepící hmoty</t>
  </si>
  <si>
    <t>-1696798227</t>
  </si>
  <si>
    <t>289,511*0,12075 'Přepočtené koeficientem množství</t>
  </si>
  <si>
    <t>114</t>
  </si>
  <si>
    <t>711191011</t>
  </si>
  <si>
    <t>Provedení adhezního můstku na svislé ploše</t>
  </si>
  <si>
    <t>-1213715840</t>
  </si>
  <si>
    <t>Na ŽB stěny</t>
  </si>
  <si>
    <t>"obv. x v."   ( 39,2 + 8,4 )*2 * 0,25</t>
  </si>
  <si>
    <t>"nátok vnitřní obv. x v."  ( 8,025 + 0,6 + 7,425 + 1,3 + 0,6 + 1,9 ) * 0,095</t>
  </si>
  <si>
    <t>"žlab s odt.š. vnitřní obv. x v."  ( 32,3 + 0,5 + 31,8 + 3,475 + 0,5 + 3,975 ) * 0,275</t>
  </si>
  <si>
    <t>"žlab inst. vnitřní obv. x v."  ( 0,5 + 3,725*2 ) * 0,075</t>
  </si>
  <si>
    <t>115</t>
  </si>
  <si>
    <t>-1026783694</t>
  </si>
  <si>
    <t>46,233*0,1265 'Přepočtené koeficientem množství</t>
  </si>
  <si>
    <t>116</t>
  </si>
  <si>
    <t>711491272</t>
  </si>
  <si>
    <t>Provedení doplňků izolace proti vodě na ploše svislé z textilií vrstva ochranná</t>
  </si>
  <si>
    <t>-1877785905</t>
  </si>
  <si>
    <t>117</t>
  </si>
  <si>
    <t>69311175</t>
  </si>
  <si>
    <t>geotextilie PP s ÚV stabilizací 500g/m2</t>
  </si>
  <si>
    <t>1567094481</t>
  </si>
  <si>
    <t>103,893*1,05 'Přepočtené koeficientem množství</t>
  </si>
  <si>
    <t>118</t>
  </si>
  <si>
    <t>998711101</t>
  </si>
  <si>
    <t>Přesun hmot tonážní pro izolace proti vodě, vlhkosti a plynům v objektech v do 6 m</t>
  </si>
  <si>
    <t>-445141128</t>
  </si>
  <si>
    <t>119</t>
  </si>
  <si>
    <t>712361703</t>
  </si>
  <si>
    <t>Provedení povlakové krytiny střech do 10° fólií přilepenou v plné ploše</t>
  </si>
  <si>
    <t>1255343734</t>
  </si>
  <si>
    <t>HS/7 - vč. lemovánípotrubí odtahu spalin z nerezového plechu</t>
  </si>
  <si>
    <t>"atika"  95,4 * 0,7</t>
  </si>
  <si>
    <t>120</t>
  </si>
  <si>
    <t>28342411</t>
  </si>
  <si>
    <t>fólie hydroizolační střešní mPVC s nakašírovaným PES rounem určená k lepení tl 1,5mm (účinná tloušťka)</t>
  </si>
  <si>
    <t>1980299906</t>
  </si>
  <si>
    <t>402,53*1,1655 'Přepočtené koeficientem množství</t>
  </si>
  <si>
    <t>764</t>
  </si>
  <si>
    <t>Konstrukce klempířské</t>
  </si>
  <si>
    <t>121</t>
  </si>
  <si>
    <t>764011617</t>
  </si>
  <si>
    <t>Podkladní plech z Pz s upraveným povrchem rš 670 mm</t>
  </si>
  <si>
    <t>1472968687</t>
  </si>
  <si>
    <t>ATIKA HALY SUŠÁRNY dl. 95,4 m</t>
  </si>
  <si>
    <t>95,4</t>
  </si>
  <si>
    <t>122</t>
  </si>
  <si>
    <t>764356425</t>
  </si>
  <si>
    <t>Lemování ventilačních nástavců z nerez plechu na skládané krytině D přes 200 do 300 mm</t>
  </si>
  <si>
    <t>1592202668</t>
  </si>
  <si>
    <t>lemovánípotrubí odtahu spalin z nerezového plechu</t>
  </si>
  <si>
    <t>123</t>
  </si>
  <si>
    <t>764511603</t>
  </si>
  <si>
    <t>Žlab podokapní půlkruhový z Pz s povrchovou úpravou rš 400 mm</t>
  </si>
  <si>
    <t>999404917</t>
  </si>
  <si>
    <t>Poznámka k položce:
Viz: Výpis klempířských výrobků, str. 23, Příloha D.1.1.1 TZ</t>
  </si>
  <si>
    <t>01/Z</t>
  </si>
  <si>
    <t>39,3</t>
  </si>
  <si>
    <t>124</t>
  </si>
  <si>
    <t>764511644</t>
  </si>
  <si>
    <t>Kotlík oválný (trychtýřový) pro podokapní žlaby z Pz s povrchovou úpravou 400/100 mm</t>
  </si>
  <si>
    <t>2120331282</t>
  </si>
  <si>
    <t>125</t>
  </si>
  <si>
    <t>764518623</t>
  </si>
  <si>
    <t>Svody kruhové včetně objímek, kolen, odskoků z Pz s povrchovou úpravou průměru 120 mm</t>
  </si>
  <si>
    <t>1993880059</t>
  </si>
  <si>
    <t>02/Z</t>
  </si>
  <si>
    <t>6,35 * 3</t>
  </si>
  <si>
    <t>126</t>
  </si>
  <si>
    <t>998764101</t>
  </si>
  <si>
    <t>Přesun hmot tonážní pro konstrukce klempířské v objektech v do 6 m</t>
  </si>
  <si>
    <t>938626145</t>
  </si>
  <si>
    <t>766</t>
  </si>
  <si>
    <t>Konstrukce truhlářské</t>
  </si>
  <si>
    <t>127</t>
  </si>
  <si>
    <t>766622136</t>
  </si>
  <si>
    <t>Montáž plastových oken plochy přes 1 m2 otevíravých v do 2,5 m s rámem do celostěnových panelů</t>
  </si>
  <si>
    <t>1048736985</t>
  </si>
  <si>
    <t>Poznámka k položce:
Viz: Výpis vystrojení okenních otvorů, str. 20, Příloha D.1.1.1 TZ</t>
  </si>
  <si>
    <t>01/O, 01/O</t>
  </si>
  <si>
    <t>2,4 * 2,0 * 2"ks"</t>
  </si>
  <si>
    <t>61140053</t>
  </si>
  <si>
    <t>okno plastové otevíravé/sklopné dvojsklo přes plochu 1m2 v 1,5-2,5m</t>
  </si>
  <si>
    <t>-957785410</t>
  </si>
  <si>
    <t>01/O - pravé křídlo otevíravé a sklápěcí</t>
  </si>
  <si>
    <t>2,4 * 2,0 * 1"ks"</t>
  </si>
  <si>
    <t>129</t>
  </si>
  <si>
    <t>1579793456</t>
  </si>
  <si>
    <t>02/O - levé křídlo otevíravé a sklápěcí</t>
  </si>
  <si>
    <t>130</t>
  </si>
  <si>
    <t>998766101</t>
  </si>
  <si>
    <t>Přesun hmot tonážní pro kce truhlářské v objektech v do 6 m</t>
  </si>
  <si>
    <t>-1794339232</t>
  </si>
  <si>
    <t>131</t>
  </si>
  <si>
    <t>767640111</t>
  </si>
  <si>
    <t>Montáž dveří ocelových nebo hliníkových vchodových jednokřídlových bez nadsvětlíku</t>
  </si>
  <si>
    <t>514878046</t>
  </si>
  <si>
    <t>Poznámka k položce:
Viz: Výpis vystrojení dveřních otvorů, str. 19, Příloha D.1.1.1 TZ</t>
  </si>
  <si>
    <t>01/D</t>
  </si>
  <si>
    <t>132</t>
  </si>
  <si>
    <t>55341330</t>
  </si>
  <si>
    <t>dveře jednokřídlé Al plné max rozměru otvoru 2,42m2 bezpečnostní třídy RC2</t>
  </si>
  <si>
    <t>-1879732854</t>
  </si>
  <si>
    <t>133</t>
  </si>
  <si>
    <t>767651112</t>
  </si>
  <si>
    <t>Montáž vrat garážových sekčních zajížděcích pod strop pl přes 6 do 9 m2</t>
  </si>
  <si>
    <t>1633482687</t>
  </si>
  <si>
    <t>02/D</t>
  </si>
  <si>
    <t>134</t>
  </si>
  <si>
    <t>55345874.R</t>
  </si>
  <si>
    <t>vrata garážová s dvířky</t>
  </si>
  <si>
    <t>1549472723</t>
  </si>
  <si>
    <t>135</t>
  </si>
  <si>
    <t>767881121</t>
  </si>
  <si>
    <t>Montáž bodů záchytného systému do sendvičových panelů samořeznými vruty, nýtováním</t>
  </si>
  <si>
    <t>783859352</t>
  </si>
  <si>
    <t>Poznámka k položce:
Upřesnění množství a specifikace v dalším stupni PD.</t>
  </si>
  <si>
    <t>136</t>
  </si>
  <si>
    <t>70921310</t>
  </si>
  <si>
    <t>kotvicí bod do sendvičových panelů dl 150mm</t>
  </si>
  <si>
    <t>1178333808</t>
  </si>
  <si>
    <t>137</t>
  </si>
  <si>
    <t>-1301108385</t>
  </si>
  <si>
    <t>138</t>
  </si>
  <si>
    <t>Z/01</t>
  </si>
  <si>
    <t>Žebřík pro výstup na střechu, s ochranným košem, výstupní plošinou vč. zábradlí, z Pz oceli a nátěrovým systémem, montáž a dodávka</t>
  </si>
  <si>
    <t>-1672303871</t>
  </si>
  <si>
    <t>" v. 7,1 m, zábradlí v. 1,1 m, dl. 2 x 1,9 m - Pz + nátěrový systém, plošina 1,9 x 0,7 m - sklolaminátový rošt"   1</t>
  </si>
  <si>
    <t>139</t>
  </si>
  <si>
    <t>Z/02</t>
  </si>
  <si>
    <t>Zábradlí na volném okraji schodišťového prostoru, z Pz oceli a nátěrovým systémem, montáž a dodávka</t>
  </si>
  <si>
    <t>961384886</t>
  </si>
  <si>
    <t>"zábradlí v. 1,1 m, dl. 4,3 m - Pz + nátěrový systém"   1</t>
  </si>
  <si>
    <t>140</t>
  </si>
  <si>
    <t>Z/04</t>
  </si>
  <si>
    <t>Soubor pojízdných podlahových roštů vč. osazovacích rámů z nerezové oceli bez nátěru, montáž a dodávka</t>
  </si>
  <si>
    <t>-1950677714</t>
  </si>
  <si>
    <t>04/Z</t>
  </si>
  <si>
    <t>"žlab š. 0,5m, dl. 3,375 + 16 + 2,49 m, rám L65x50x5 mm, pásnice, pracny"   1</t>
  </si>
  <si>
    <t>141</t>
  </si>
  <si>
    <t>Z/05</t>
  </si>
  <si>
    <t>Soubor pochozích podlahových roštů vč. osazovacích rámů z nerezové oceli bez nátěru, montáž a dodávka</t>
  </si>
  <si>
    <t>-778301109</t>
  </si>
  <si>
    <t>Poznámka k položce:
Viz: Výpis zámečnických výrobků, str. 22, Příloha D.1.1.1 TZ</t>
  </si>
  <si>
    <t>05/Z</t>
  </si>
  <si>
    <t>"žlab š. 0,5m, dl. 17,78 + 0,935 m, rám L35x35x5 mm, pásnice, pracny"   1</t>
  </si>
  <si>
    <t>142</t>
  </si>
  <si>
    <t>Z/06</t>
  </si>
  <si>
    <t>Soubor krycích podlahových plechů vč. osazovacích rámů z nerezové oceli bez nátěru, montáž a dodávka</t>
  </si>
  <si>
    <t>1386193023</t>
  </si>
  <si>
    <t>06/Z</t>
  </si>
  <si>
    <t>"žlab š. 0,2m, dl. 2,975 + 2,9755 m, rám L50x33x5 mm, pásnice, pracny"   1</t>
  </si>
  <si>
    <t>777</t>
  </si>
  <si>
    <t>Podlahy lité</t>
  </si>
  <si>
    <t>143</t>
  </si>
  <si>
    <t>777111141</t>
  </si>
  <si>
    <t>Otryskání podkladu před provedením lité podlahy</t>
  </si>
  <si>
    <t>1720290449</t>
  </si>
  <si>
    <t>Poznámka k položce:
Příprava podkladu</t>
  </si>
  <si>
    <t>Jižní část haly sušárny</t>
  </si>
  <si>
    <t>15,8 * 8,2 + 3,2 * 8,4</t>
  </si>
  <si>
    <t>"žlaby"  - 3,375 * 0,5 - 14,6 * 0,5 - 2,975 * 0,2 * 2</t>
  </si>
  <si>
    <t>"základy pod technologie"  - 1,5 * 1,3 - 4,3 * 1,9 - 2,5 * 2,3</t>
  </si>
  <si>
    <t>144</t>
  </si>
  <si>
    <t>777511125</t>
  </si>
  <si>
    <t>Krycí epoxidová stěrka tloušťky přes 2 do 3 mm průmyslové lité podlahy</t>
  </si>
  <si>
    <t>712569049</t>
  </si>
  <si>
    <t>Poznámka k položce:
Popis:
- epoxidový základní nátěr, spotřeba 0,4 kg/m2, s posypem křemenného písku zrnitosti 0,3-0,8 mm</t>
  </si>
  <si>
    <t>145</t>
  </si>
  <si>
    <t>783817R</t>
  </si>
  <si>
    <t>Ochranný uzavírací nátěrový systém na bázi epoxidových pryskyřic emulgovatelných vodou</t>
  </si>
  <si>
    <t>986835891</t>
  </si>
  <si>
    <t>Poznámka k položce:
příloha D.1.1.1
= ochranný uzavírací nátěrový systém - dvousložkový nátěr na bázi epoxidových pryskyřic emulgovatelných vodou, kompletní dodávka a provedení
     - 2x vrchní nátěr na bázi epoxidových pryskyřic emulgovatelných vodou</t>
  </si>
  <si>
    <t>146</t>
  </si>
  <si>
    <t>777911113</t>
  </si>
  <si>
    <t>Pohyblivé napojení lité podlahy na stěnu nebo sokl</t>
  </si>
  <si>
    <t>1485122691</t>
  </si>
  <si>
    <t>( 39,2 + 8,2 )*2</t>
  </si>
  <si>
    <t>147</t>
  </si>
  <si>
    <t>998777101</t>
  </si>
  <si>
    <t>Přesun hmot tonážní pro podlahy lité v objektech v do 6 m</t>
  </si>
  <si>
    <t>-936448667</t>
  </si>
  <si>
    <t>148</t>
  </si>
  <si>
    <t>781151031</t>
  </si>
  <si>
    <t>Celoplošné vyrovnání podkladu stěrkou tl 3 mm</t>
  </si>
  <si>
    <t>-148802481</t>
  </si>
  <si>
    <t>149</t>
  </si>
  <si>
    <t>781473111</t>
  </si>
  <si>
    <t>Montáž obkladů vnitřních keramických hladkých přes 6 do 9 ks/m2 lepených standardním lepidlem</t>
  </si>
  <si>
    <t>1547143505</t>
  </si>
  <si>
    <t>150</t>
  </si>
  <si>
    <t>59761026</t>
  </si>
  <si>
    <t>obklad keramický hladký do 12ks/m2</t>
  </si>
  <si>
    <t>1834306319</t>
  </si>
  <si>
    <t>3*1,15 'Přepočtené koeficientem množství</t>
  </si>
  <si>
    <t>151</t>
  </si>
  <si>
    <t>998781101</t>
  </si>
  <si>
    <t>Přesun hmot tonážní pro obklady keramické v objektech v do 6 m</t>
  </si>
  <si>
    <t>-1693583546</t>
  </si>
  <si>
    <t>152</t>
  </si>
  <si>
    <t>783801503</t>
  </si>
  <si>
    <t>Omytí omítek tlakovou vodou před provedením nátěru</t>
  </si>
  <si>
    <t>-1621645124</t>
  </si>
  <si>
    <t>VS/5</t>
  </si>
  <si>
    <t>SOKLOVÝ PANEL NAD TERÉNEM - VNITŘNÍ  v. 850 mm, celková dl. 71,65 m</t>
  </si>
  <si>
    <t>0,85 * 71,65</t>
  </si>
  <si>
    <t>153</t>
  </si>
  <si>
    <t>783817221.R</t>
  </si>
  <si>
    <t>Povrchová úprava na bázi polyuretanového laku tl. 50 µm v barvě bílé</t>
  </si>
  <si>
    <t>-2091956577</t>
  </si>
  <si>
    <t>Poznámka k položce:
Viz: Kap. 3.3.6 Střešní plášť, str. 16, Příloha D.1.1.1 TZ</t>
  </si>
  <si>
    <t>"strop"  39,0 * 8,2</t>
  </si>
  <si>
    <t>154</t>
  </si>
  <si>
    <t>783817521</t>
  </si>
  <si>
    <t>Krycí dvojnásobný syntetický nátěr hrubých betonových povrchů nebo hrubých omítek</t>
  </si>
  <si>
    <t>-2094165082</t>
  </si>
  <si>
    <t>155</t>
  </si>
  <si>
    <t>783826401</t>
  </si>
  <si>
    <t>Ochranný protikarbonatační akrylátový nátěr omítek</t>
  </si>
  <si>
    <t>-1624487157</t>
  </si>
  <si>
    <t>SOKLOVÝ PANEL NAD TERÉNEM v. 850 mm, celková dl. 71,65 m</t>
  </si>
  <si>
    <t>156</t>
  </si>
  <si>
    <t>783826605</t>
  </si>
  <si>
    <t>Hydrofobizační transparentní silikonový nátěr hladkých betonových povrchů, povrchů z desek</t>
  </si>
  <si>
    <t>-958553938</t>
  </si>
  <si>
    <t>157</t>
  </si>
  <si>
    <t>783896405</t>
  </si>
  <si>
    <t>Příplatek k cenám ochranného protikarbonatačního nátěru omítek za barevný nátěr v odstínu středně sytém</t>
  </si>
  <si>
    <t>648250014</t>
  </si>
  <si>
    <t>158</t>
  </si>
  <si>
    <t>783901551</t>
  </si>
  <si>
    <t>Omytí tlakovou vodou betonových podlah před provedením nátěru</t>
  </si>
  <si>
    <t>-1429313634</t>
  </si>
  <si>
    <t>159</t>
  </si>
  <si>
    <t>-1846955222</t>
  </si>
  <si>
    <t>Severní část haly sušárny</t>
  </si>
  <si>
    <t>( 18,05 * 8,4 + 2,15 * 3,75 )</t>
  </si>
  <si>
    <t>odpočet plochy</t>
  </si>
  <si>
    <t>"žlaby"   - 3,725 * 0,5 - 17,7 * 0,5 - 1,35 * 0,6 - 8,025 * 0,6</t>
  </si>
  <si>
    <t>"zídky"   - ( 18,0 - 12 * 0,4 ) * 0,3 * 2"ks"</t>
  </si>
  <si>
    <t>HS/5  - ŽLABY</t>
  </si>
  <si>
    <t>"žlab"  ( 0,5 + 3,725 )*2 * 0,285</t>
  </si>
  <si>
    <t>"nátok - dno"  8,025 * 0,6 + 1,35 * 0,6</t>
  </si>
  <si>
    <t>"nátok - stěny"  ( 8,025 + 0,6 + 7,425 + 1,3 + 0,6 + 1,9 ) * 0,805</t>
  </si>
  <si>
    <t>"žlab s odt.š. - dno"  32,3 * 0,5 + 3,375 * 0,5</t>
  </si>
  <si>
    <t>"žlab s odt.š. - stěny"  ( 32,3 + 0,5 + 31,8 + 3,475 + 0,5 + 3,975 ) * 0,795</t>
  </si>
  <si>
    <t>"žlab inst. - dno"  3,325 * 0,5</t>
  </si>
  <si>
    <t>"žlab inst. - stěny"  ( 0,5 + 3,725 * 2 ) * 0,285</t>
  </si>
  <si>
    <t>"žlábky inst. - dno"  2,975 * 0,2 * 2</t>
  </si>
  <si>
    <t>"žlábky inst. - stěny"  ( 0,2 + 2,975 * 2 ) * 0,166 * 2</t>
  </si>
  <si>
    <t>ZÁKLADY POD TECHNOLOGIE</t>
  </si>
  <si>
    <t>1,5 *1,3 + ( 1,5 + 1,3 )*2 * 0,75</t>
  </si>
  <si>
    <t>4,3 * 1,9 + ( 4,3 + 1,9 )*2 * 0,15</t>
  </si>
  <si>
    <t>2,5 * 2,3 + ( 2,5 + 2,3 )*2 * 0,15</t>
  </si>
  <si>
    <t>18,0 * 0,3 * 2 + ( 18,0 + 0,3 )*2 * 0,8 * 2 - 0,4 * 0,2 * 12 * 2 * 2 + ( 0,4 + 0,2 + 0,2 ) * 0,3 * 12 * 2</t>
  </si>
  <si>
    <t>"pl."   2,15 * 4,6 - 0,85 * 3,0</t>
  </si>
  <si>
    <t>160</t>
  </si>
  <si>
    <t>783997151</t>
  </si>
  <si>
    <t>Příplatek k cenám krycího nátěru betonové podlahy za protiskluznou úpravu</t>
  </si>
  <si>
    <t>1381751427</t>
  </si>
  <si>
    <t>161</t>
  </si>
  <si>
    <t>1698363406</t>
  </si>
  <si>
    <t>39,80*1,50 " v ploše do výšky 1,5m</t>
  </si>
  <si>
    <t>162</t>
  </si>
  <si>
    <t>784111025</t>
  </si>
  <si>
    <t>Obroušení podkladu ze stěrky v místnostech v přes 5,00 m</t>
  </si>
  <si>
    <t>656083546</t>
  </si>
  <si>
    <t>39,80*(6,41-1,50) " v ploše od výšky 1,5m</t>
  </si>
  <si>
    <t>163</t>
  </si>
  <si>
    <t>784181105</t>
  </si>
  <si>
    <t>Základní akrylátová jednonásobná bezbarvá penetrace podkladu v místnostech v přes 5,00 m</t>
  </si>
  <si>
    <t>-176472854</t>
  </si>
  <si>
    <t>164</t>
  </si>
  <si>
    <t>784211005</t>
  </si>
  <si>
    <t>Jednonásobné bílé malby ze směsí za mokra výborně oděruvzdorných v místnostech v přes 5,0 m</t>
  </si>
  <si>
    <t>-651909057</t>
  </si>
  <si>
    <t>165</t>
  </si>
  <si>
    <t>789325220.R</t>
  </si>
  <si>
    <t>Nátěr ocelových konstrukcí polyesterový krycí (vrchní) do 40 μm</t>
  </si>
  <si>
    <t>1988454112</t>
  </si>
  <si>
    <t>"HS/6 - exteriérové povrchy"  381,01</t>
  </si>
  <si>
    <t>166</t>
  </si>
  <si>
    <t>789325321</t>
  </si>
  <si>
    <t>Nátěr ocelových konstrukcí třídy I dvousložkový polyuretanový krycí (vrchní) tl do 80 µm</t>
  </si>
  <si>
    <t>797190057</t>
  </si>
  <si>
    <t>"HS/6 - interiérové povrchy"  381,01</t>
  </si>
  <si>
    <t xml:space="preserve">Zař.č.1 Větrání sušárny      </t>
  </si>
  <si>
    <t>167</t>
  </si>
  <si>
    <t>1.1</t>
  </si>
  <si>
    <t>Ventilátorový díl potrubní jednotky profilu 1000x500 mm se skříní z ocelového, galvanicky pozinkovaného plechu, skříň je opatřena přírubami pro upevnění do čtyřhranného potrubí. Na skříni je revizní víko, po jehož demontáži je přístupný motor a oběžné kol</t>
  </si>
  <si>
    <t>-1277139413</t>
  </si>
  <si>
    <t>Poznámka k položce:
KOMPLETNÍ PODROBNÁ SPECIFIKACE S UPŘESNĚNÍM PARAMETRŮ DLE PŘÍLOHY D.1.4.1
Zař.č.1 : pozice 1.1</t>
  </si>
  <si>
    <t>168</t>
  </si>
  <si>
    <t>1.2</t>
  </si>
  <si>
    <t>Pružná vložka prům.1000x500 mm. Příruby z pozink.plechu, vložka z neprodyšné tkaniny. Tepelná odolnost -30 až +60 oC, tlaková odolnost  -500 až +1000 Pa. Dodávka a montáž.</t>
  </si>
  <si>
    <t>1806253154</t>
  </si>
  <si>
    <t>Poznámka k položce:
KOMPLETNÍ PODROBNÁ SPECIFIKACE S UPŘESNĚNÍM PARAMETRŮ DLE PŘÍLOHY D.1.4.1
Zař.č.1 : pozice 1.2</t>
  </si>
  <si>
    <t>169</t>
  </si>
  <si>
    <t>1.3</t>
  </si>
  <si>
    <t>Teplovodní ohřívač potrubní jednotky profilu 1000x500 mm V = 6000 m3/h, tl1 = -15oC, tl2 = +10,8oC, Qtop = 54 kW, voda 70/50 oC, s kompletní regulací vč. regulačního uzlu. Dodávka a montáž.</t>
  </si>
  <si>
    <t>1881644243</t>
  </si>
  <si>
    <t>Poznámka k položce:
KOMPLETNÍ PODROBNÁ SPECIFIKACE S UPŘESNĚNÍM PARAMETRŮ DLE PŘÍLOHY D.1.4.1
Zař.č.1 : pozice 1.3</t>
  </si>
  <si>
    <t>170</t>
  </si>
  <si>
    <t>1.4</t>
  </si>
  <si>
    <t>Filtrační díl potrubní jednotky profilu 1000x500 mm. Filtrační kazeta je vyrobena z galvanizované oceli, filtr se vyjímá dvířky. Dodávka a montáž.</t>
  </si>
  <si>
    <t>-854692350</t>
  </si>
  <si>
    <t>Poznámka k položce:
KOMPLETNÍ PODROBNÁ SPECIFIKACE S UPŘESNĚNÍM PARAMETRŮ DLE PŘÍLOHY D.1.4.1
Zař.č.1 : pozice 1.4
Na skříni mohou být osazeny odběry pro diferenciální tlakový senzor, kterým lze indikovat zanesení filtru tř. EU4, V = 6000 m3</t>
  </si>
  <si>
    <t>171</t>
  </si>
  <si>
    <t>1.5</t>
  </si>
  <si>
    <t>Tlumič hluku profilu 1000x500 délky 1000 mm z pozinkovaného plechu s 5 kulisovými tlumícími vložkami šířky 100 mm, délky 1000 mm a výšky  500 mm. Dodávka a montáž.</t>
  </si>
  <si>
    <t>207174930</t>
  </si>
  <si>
    <t>Poznámka k položce:
KOMPLETNÍ PODROBNÁ SPECIFIKACE S UPŘESNĚNÍM PARAMETRŮ DLE PŘÍLOHY D.1.4.1
Zař.č.1 : pozice 1.5</t>
  </si>
  <si>
    <t>172</t>
  </si>
  <si>
    <t>1.6</t>
  </si>
  <si>
    <t>Klapka regulační 1000x500 mm. Plášť a listy z pozinkovaného ocelového plechu, převody plastové s ozubenými koly. Ovládání servopohonem 230 V. Vč tohoto servopohonu. Dodávka a montáž.</t>
  </si>
  <si>
    <t>-79481813</t>
  </si>
  <si>
    <t>Poznámka k položce:
KOMPLETNÍ PODROBNÁ SPECIFIKACE S UPŘESNĚNÍM PARAMETRŮ DLE PŘÍLOHY D.1.4.1
Zař.č.1 : pozice 1.6</t>
  </si>
  <si>
    <t>173</t>
  </si>
  <si>
    <t>1.7</t>
  </si>
  <si>
    <t>Krycí mřížka 1000x500. Rámeček z pozink.plechu, vlastní mřížka z tahokovu. Dodávka a montáž.</t>
  </si>
  <si>
    <t>346828577</t>
  </si>
  <si>
    <t>Poznámka k položce:
KOMPLETNÍ PODROBNÁ SPECIFIKACE S UPŘESNĚNÍM PARAMETRŮ DLE PŘÍLOHY D.1.4.1
Zař.č.1 : pozice 1.7</t>
  </si>
  <si>
    <t>174</t>
  </si>
  <si>
    <t>1.8</t>
  </si>
  <si>
    <t>Žaluziová klapka samotížná na konec potrubí 1000x500 mm. Příruba a osičky z pozink.oceli, listy hliníkové. Dodávka a montáž.</t>
  </si>
  <si>
    <t>1180178818</t>
  </si>
  <si>
    <t>Poznámka k položce:
KOMPLETNÍ PODROBNÁ SPECIFIKACE S UPŘESNĚNÍM PARAMETRŮ DLE PŘÍLOHY D.1.4.1
Zař.č.1 : pozice 1.8</t>
  </si>
  <si>
    <t>175</t>
  </si>
  <si>
    <t>1.9</t>
  </si>
  <si>
    <t>Klapka regulační 900x800 mm. Plášť a listy z pozinkovaného ocelového plechu, převody plastové s ozubenými koly. Ovládání servopohonem 230 V. Dodávka a montáž.</t>
  </si>
  <si>
    <t>-1153875481</t>
  </si>
  <si>
    <t>Poznámka k položce:
KOMPLETNÍ PODROBNÁ SPECIFIKACE S UPŘESNĚNÍM PARAMETRŮ DLE PŘÍLOHY D.1.4.1
Zař.č.1 : pozice 1.9</t>
  </si>
  <si>
    <t>176</t>
  </si>
  <si>
    <t>1.10</t>
  </si>
  <si>
    <t>Požární klapka 900x800 mm, ruční a tepelné spouštění, aktivace při  teplotě +72 oC, koncový spínač, požární odolnost 60 min. Dodávka a montáž.</t>
  </si>
  <si>
    <t>-32849864</t>
  </si>
  <si>
    <t>Poznámka k položce:
KOMPLETNÍ PODROBNÁ SPECIFIKACE S UPŘESNĚNÍM PARAMETRŮ DLE PŘÍLOHY D.1.4.1
Zař.č.1 : pozice 1.10</t>
  </si>
  <si>
    <t>177</t>
  </si>
  <si>
    <t>1.11</t>
  </si>
  <si>
    <t>Krycí mřížka 600x600 mm. Rámeček z pozink.plechu, vlastní mřížka z tahokovu s oky 2x2 cm. Dodávka a montáž.</t>
  </si>
  <si>
    <t>895628228</t>
  </si>
  <si>
    <t>Poznámka k položce:
KOMPLETNÍ PODROBNÁ SPECIFIKACE S UPŘESNĚNÍM PARAMETRŮ DLE PŘÍLOHY D.1.4.1
Zař.č.1 : pozice 1.11</t>
  </si>
  <si>
    <t>178</t>
  </si>
  <si>
    <t>1.12</t>
  </si>
  <si>
    <t>Protidešťová žaluzie 1600x900 mm, materiál pozink.plech. Dodávka a montáž.</t>
  </si>
  <si>
    <t>-1593531816</t>
  </si>
  <si>
    <t>Poznámka k položce:
KOMPLETNÍ PODROBNÁ SPECIFIKACE S UPŘESNĚNÍM PARAMETRŮ DLE PŘÍLOHY D.1.4.1
Zař.č.1 : pozice 1.12</t>
  </si>
  <si>
    <t>179</t>
  </si>
  <si>
    <t>1.13</t>
  </si>
  <si>
    <t>Krycí mřížka 900x800 mm. Rámeček z pozink.plechu, vlastní mřížka z tahokovu s oky 2x2 cm. Dodávka a montáž.</t>
  </si>
  <si>
    <t>-759686304</t>
  </si>
  <si>
    <t>Poznámka k položce:
KOMPLETNÍ PODROBNÁ SPECIFIKACE S UPŘESNĚNÍM PARAMETRŮ DLE PŘÍLOHY D.1.4.1
Zař.č.1 : pozice 1.13</t>
  </si>
  <si>
    <t>180</t>
  </si>
  <si>
    <t>Pol254</t>
  </si>
  <si>
    <t>Čtyřhranné ocelové potrubí z pozink.plechu do obvodu 2500 mm,  80% tvarovek. Dodávka a montáž.</t>
  </si>
  <si>
    <t>-1244041764</t>
  </si>
  <si>
    <t>181</t>
  </si>
  <si>
    <t>Pol255</t>
  </si>
  <si>
    <t>Čtyřhranné ocelové potrubí z pozink.plechu do obvodu 3000 mm,  30% tvarovek. Dodávka a montáž.</t>
  </si>
  <si>
    <t>-1455372079</t>
  </si>
  <si>
    <t>182</t>
  </si>
  <si>
    <t>Pol256</t>
  </si>
  <si>
    <t>Čtyřhranné ocelové potrubí z pozink.plechu do obvodu 3500 mm,  30% tvarovek. Dodávka a montáž.</t>
  </si>
  <si>
    <t>-1974506757</t>
  </si>
  <si>
    <t>Zař.č.2 Úprava větrání dílny</t>
  </si>
  <si>
    <t>183</t>
  </si>
  <si>
    <t>2.1a</t>
  </si>
  <si>
    <t>Vnitřní nástěnná klimatizační jednotka. Dodávka a montáž.</t>
  </si>
  <si>
    <t>-1249237400</t>
  </si>
  <si>
    <t>Poznámka k položce:
KOMPLETNÍ PODROBNÁ SPECIFIKACE S UPŘESNĚNÍM PARAMETRŮ DLE PŘÍLOHY D.1.4.1
Zař.č.2 : pozice 2.1a
Vnitřní nástěnná klimatizační jednotka
Qchl = 0,9/5,0/5,5 kW 
Qtop = 0,9/5,8/6,4 kW 
Rozměry cca: (šxvxh) = 998x345x210 mm 
m = cca 12 kg 
V = 15,5/114,5/13/10,5 m3/min 
Rozdíl výšek mezi vnitřní a venkovní jednotkou: 5 m 
Délka potrubí mezi vnitřní a venkovní jednotkou: 15 m 
Vč. kabelového ovladače a možnost nadřazeného řízení a signalizace poruchy pomocí bezpotenciálních kontaktů.</t>
  </si>
  <si>
    <t>184</t>
  </si>
  <si>
    <t>2.1b</t>
  </si>
  <si>
    <t>Venkovní invertorová klimatizační jednotka. Dodávka a montáž.</t>
  </si>
  <si>
    <t>85726888</t>
  </si>
  <si>
    <t>Poznámka k položce:
KOMPLETNÍ PODROBNÁ SPECIFIKACE S UPŘESNĚNÍM PARAMETRŮ DLE PŘÍLOHY D.1.4.1
Zař.č.2 : pozice 2.1b
Venkovní invertorová klimatizační jednotka 
Qchl = 0,9/5,0/5,5 kW 
Qtop = 0,9/5,8/6,4 kW P = 2,0 kW/230 V, Jištění 16 A, char.“C“. 
Rozměry cca: (šxvxh) = 770x545x288 mm 
m = cca 34,2 kg 
vč. konzolí pro upevnění na stěnu</t>
  </si>
  <si>
    <t>185</t>
  </si>
  <si>
    <t>2.2</t>
  </si>
  <si>
    <t>Axiální ventilátor do potrubí prům.400 mm se skřní z ocelového galvanizovaného plechu opatřeného nátěrem, montážní konzoly a šrouby jsou galvanicky pokoveny. Dodávka a montáž.</t>
  </si>
  <si>
    <t>-61406512</t>
  </si>
  <si>
    <t>Poznámka k položce:
KOMPLETNÍ PODROBNÁ SPECIFIKACE S UPŘESNĚNÍM PARAMETRŮ DLE PŘÍLOHY D.1.4.1
Zař.č.2 : pozice 2.2
Oběžné kolo je z Al slitiny, tvar „SICKLE“ je speciálně optimalizovaný z hlediska maximálního průtoku a tlaku při minimální hlučnosti. Oběžné kolo je nalisované přímo na motoru. Motor je asynchronní s kotvou nakrátko, vnějším  rotorem. Izolace třídy F, krytí IP54. Kuličková ložiska s tukovou náplní  na dobu životnosti. Motor je dynamicky vyvážen dle ISO 1940. V = 3700 m3/h,  p = 65 Pa, P = 236 W/400V</t>
  </si>
  <si>
    <t>186</t>
  </si>
  <si>
    <t>2.3</t>
  </si>
  <si>
    <t>Pružná vložka prům.400 mm. Příruby z pozink.plechu, vložka z neprodyšné tkaniny. Tepelná odolnost -30 až +60 oC, tlaková odolnost -500 až +1000 Pa. Dodávka a montáž.</t>
  </si>
  <si>
    <t>1003362652</t>
  </si>
  <si>
    <t>Poznámka k položce:
KOMPLETNÍ PODROBNÁ SPECIFIKACE S UPŘESNĚNÍM PARAMETRŮ DLE PŘÍLOHY D.1.4.1
Zař.č.2 : pozice 2.3</t>
  </si>
  <si>
    <t>187</t>
  </si>
  <si>
    <t>2.4</t>
  </si>
  <si>
    <t>Protidešťová žaluzie pro překrytí otvoru prům.450 mm. Materiál plast odolný UV záření. Dodávka a montáž.</t>
  </si>
  <si>
    <t>-759344802</t>
  </si>
  <si>
    <t>Poznámka k položce:
KOMPLETNÍ PODROBNÁ SPECIFIKACE S UPŘESNĚNÍM PARAMETRŮ DLE PŘÍLOHY D.1.4.1
Zař.č.2 : pozice 2.4</t>
  </si>
  <si>
    <t>188</t>
  </si>
  <si>
    <t>2.5</t>
  </si>
  <si>
    <t>Požární klapka prům.400 mm, ruční a tepelné spouštění, aktivace při  teplotě +72 oC, koncový spínač, požární odolnost 60 min. Dodávka a montáž.</t>
  </si>
  <si>
    <t>-1176432627</t>
  </si>
  <si>
    <t>Poznámka k položce:
KOMPLETNÍ PODROBNÁ SPECIFIKACE S UPŘESNĚNÍM PARAMETRŮ DLE PŘÍLOHY D.1.4.1
Zař.č.2 : pozice 2.5</t>
  </si>
  <si>
    <t>189</t>
  </si>
  <si>
    <t>2.6</t>
  </si>
  <si>
    <t>Žaluziová klapka samotížná na konec potrubí prům.400 mm. Příruba  a osičky z pozink.oceli, listy hliníkové. Dodávka a montáž.</t>
  </si>
  <si>
    <t>-24309621</t>
  </si>
  <si>
    <t>Poznámka k položce:
KOMPLETNÍ PODROBNÁ SPECIFIKACE S UPŘESNĚNÍM PARAMETRŮ DLE PŘÍLOHY D.1.4.1
Zař.č.2 : pozice 2.6</t>
  </si>
  <si>
    <t>190</t>
  </si>
  <si>
    <t>2.7</t>
  </si>
  <si>
    <t>Lamelová požární klapka 400x400 mm se servopohonem 230 V s vratnou pružinou. Dodávka a montáž.</t>
  </si>
  <si>
    <t>1628748330</t>
  </si>
  <si>
    <t>Poznámka k položce:
KOMPLETNÍ PODROBNÁ SPECIFIKACE S UPŘESNĚNÍM PARAMETRŮ DLE PŘÍLOHY D.1.4.1
Zař.č.2 : pozice 2.7
Použití jako požární uzávěr bez navazujícího vzduchotechnického potrubí s krycími mřížkami pro uzavření ventilačních otvorů v požárně dělících stěnách. Aktivace při teplotě +72°C, požární odolnost 60 min.</t>
  </si>
  <si>
    <t>191</t>
  </si>
  <si>
    <t>2.8</t>
  </si>
  <si>
    <t>Žaluziová klapka samotížná nástěnná 630x500 mm. Příruba a osičky z pozink. oceli, listy hliníkové. vč. zazdívacího rámu. Dodávka a montáž.</t>
  </si>
  <si>
    <t>740962614</t>
  </si>
  <si>
    <t>Poznámka k položce:
KOMPLETNÍ PODROBNÁ SPECIFIKACE S UPŘESNĚNÍM PARAMETRŮ DLE PŘÍLOHY D.1.4.1
Zař.č.2 : pozice 2.8</t>
  </si>
  <si>
    <t>192</t>
  </si>
  <si>
    <t>Pol257</t>
  </si>
  <si>
    <t>Spiropotrubí z pozink.plechu do prům.400 mm, 50 % tvarovek. Dodávka a montáž.</t>
  </si>
  <si>
    <t>-1116698835</t>
  </si>
  <si>
    <t>193</t>
  </si>
  <si>
    <t>Pol258</t>
  </si>
  <si>
    <t>Spiropotrubí z pozink.plechu do prům.450 mm, 100 % tvarovek. Dodávka a montáž.</t>
  </si>
  <si>
    <t>-2109195295</t>
  </si>
  <si>
    <t>Zař.č.4 Těsnící, spojovací a pomocný materiál</t>
  </si>
  <si>
    <t>194</t>
  </si>
  <si>
    <t>-1548150167</t>
  </si>
  <si>
    <t>195</t>
  </si>
  <si>
    <t>Pol260</t>
  </si>
  <si>
    <t>Závěsný materiál z pozink. oceli s pryžovými silentbloky, dodávka a montáž</t>
  </si>
  <si>
    <t>-1750620098</t>
  </si>
  <si>
    <t>196</t>
  </si>
  <si>
    <t>Pol261</t>
  </si>
  <si>
    <t>Závitová tyč prům.8 mm z pozinkované oceli vč. Objímek, dodávka a montáž</t>
  </si>
  <si>
    <t>-1976481235</t>
  </si>
  <si>
    <t>197</t>
  </si>
  <si>
    <t>688030637</t>
  </si>
  <si>
    <t>198</t>
  </si>
  <si>
    <t>Pol263</t>
  </si>
  <si>
    <t>Těsnící páska na spiropotrubí, dodávka a montáž</t>
  </si>
  <si>
    <t>bal.</t>
  </si>
  <si>
    <t>673810575</t>
  </si>
  <si>
    <t>199</t>
  </si>
  <si>
    <t>Pol264</t>
  </si>
  <si>
    <t>Tepelná izolace pěnový polyethylen tl.20 mm samolepící, dodávka a montáž</t>
  </si>
  <si>
    <t>1879974112</t>
  </si>
  <si>
    <t>200</t>
  </si>
  <si>
    <t>Pol265</t>
  </si>
  <si>
    <t>Požární izolace potrubí, dodávka a montáž</t>
  </si>
  <si>
    <t>1801693739</t>
  </si>
  <si>
    <t>201</t>
  </si>
  <si>
    <t>Pol266</t>
  </si>
  <si>
    <t>Potrubí chladiva měděné izolované-plyn (vč. příchytek), dodávka a montáž</t>
  </si>
  <si>
    <t>1705859728</t>
  </si>
  <si>
    <t>202</t>
  </si>
  <si>
    <t>Pol267</t>
  </si>
  <si>
    <t>Potrubí chladiva měděné izolované-kapalina (vč. příchytek), dodávka a montáž</t>
  </si>
  <si>
    <t>-757438992</t>
  </si>
  <si>
    <t>203</t>
  </si>
  <si>
    <t>Pol268</t>
  </si>
  <si>
    <t>Ekologické chladivo</t>
  </si>
  <si>
    <t>94428584</t>
  </si>
  <si>
    <t>204</t>
  </si>
  <si>
    <t>-900368286</t>
  </si>
  <si>
    <t>205</t>
  </si>
  <si>
    <t>-1644287866</t>
  </si>
  <si>
    <t>206</t>
  </si>
  <si>
    <t>-4109234</t>
  </si>
  <si>
    <t>07.11 - Kalový bunkr - uznatelná část</t>
  </si>
  <si>
    <t>957737169</t>
  </si>
  <si>
    <t>SO 07.11 KALOVÝ BUNKR</t>
  </si>
  <si>
    <t>60 * 4</t>
  </si>
  <si>
    <t>1750444653</t>
  </si>
  <si>
    <t>1152016.R</t>
  </si>
  <si>
    <t>Zajištění cyklického čerpání pro snížení hladiny spodní vody</t>
  </si>
  <si>
    <t>-1425063861</t>
  </si>
  <si>
    <t>Poznámka k položce:
příloha D.1.1.1
Předpoklad: čerpání 1 měsíc, 12 hod/den.
Položka obsahuje čerpací jehly, čerpací a odsávací stanici vč. čerpadla,
sběrné a odpadní potrubí, vč. demontáže celého zařízení.</t>
  </si>
  <si>
    <t>131151205</t>
  </si>
  <si>
    <t>Hloubení jam zapažených v hornině třídy těžitelnosti I skupiny 1 a 2 objem do 1000 m3 strojně</t>
  </si>
  <si>
    <t>-1175919325</t>
  </si>
  <si>
    <t>"na kótu 387,5"  ( 8,6 * 11,6 + 6,6 * 7,6 ) * 5,0</t>
  </si>
  <si>
    <t>MNOŽSTVÍ ZEMINY - ZATŘÍDĚNÍ 20%</t>
  </si>
  <si>
    <t>749,6 * 0,2</t>
  </si>
  <si>
    <t>131251205</t>
  </si>
  <si>
    <t>Hloubení jam zapažených v hornině třídy těžitelnosti I skupiny 3 objem do 1000 m3 strojně</t>
  </si>
  <si>
    <t>-1875599180</t>
  </si>
  <si>
    <t>749,6 * 0,5</t>
  </si>
  <si>
    <t>131351205</t>
  </si>
  <si>
    <t>Hloubení jam zapažených v hornině třídy těžitelnosti II skupiny 4 objem do 1000 m3 strojně</t>
  </si>
  <si>
    <t>54383031</t>
  </si>
  <si>
    <t>MNOŽSTVÍ ZEMINY - ZATŘÍDĚNÍ 25%</t>
  </si>
  <si>
    <t>749,6 * 0,25</t>
  </si>
  <si>
    <t>131451205</t>
  </si>
  <si>
    <t>Hloubení jam zapažených v hornině třídy těžitelnosti II skupiny 5 objem do 1000 m3 strojně</t>
  </si>
  <si>
    <t>1612403703</t>
  </si>
  <si>
    <t>MNOŽSTVÍ ZEMINY - ZATŘÍDĚNÍ 5%</t>
  </si>
  <si>
    <t>749,6 * 0,05</t>
  </si>
  <si>
    <t>151711111.R</t>
  </si>
  <si>
    <t>Zřízení a odstranění záporového pažení</t>
  </si>
  <si>
    <t>-403100355</t>
  </si>
  <si>
    <t>Poznámka k položce:
Příloha D.1.1.1 - kap. 3.3.1  Zemní práce
Příloha : IGP
Celková délka paženého výkopu : 53,6m
Hloubka výkopu proměnlivá : 4,15m - 5,082m
Položka obsahuje:
- osazení a vytažení zápor
- převázka - zřízení a odstranění
- pažení do zápor - zřízení a odstranění
- kotvy - osazení, napnutí
- vrty pro kotvy
- zainjektování kotev
- dodávku veškerého potřebného materiálu</t>
  </si>
  <si>
    <t>-287328856</t>
  </si>
  <si>
    <t>315,373 * 2</t>
  </si>
  <si>
    <t>-451890091</t>
  </si>
  <si>
    <t>149,92 + 374,8 - 315,373</t>
  </si>
  <si>
    <t>780957708</t>
  </si>
  <si>
    <t>209,347*2 'Přepočtené koeficientem množství</t>
  </si>
  <si>
    <t>162751137</t>
  </si>
  <si>
    <t>Vodorovné přemístění přes 9 000 do 10000 m výkopku/sypaniny z horniny třídy těžitelnosti II skupiny 4 a 5</t>
  </si>
  <si>
    <t>1782179589</t>
  </si>
  <si>
    <t>187,4 + 37,48</t>
  </si>
  <si>
    <t>162751139</t>
  </si>
  <si>
    <t>Příplatek k vodorovnému přemístění výkopku/sypaniny z horniny třídy těžitelnosti II skupiny 4 a 5 ZKD 1000 m přes 10000 m</t>
  </si>
  <si>
    <t>-93557302</t>
  </si>
  <si>
    <t>224,88*2 'Přepočtené koeficientem množství</t>
  </si>
  <si>
    <t>167151111</t>
  </si>
  <si>
    <t>Nakládání výkopku z hornin třídy těžitelnosti I skupiny 1 až 3 přes 100 m3</t>
  </si>
  <si>
    <t>-1660251285</t>
  </si>
  <si>
    <t>315,373</t>
  </si>
  <si>
    <t>1743744460</t>
  </si>
  <si>
    <t>209,347 * 1,7</t>
  </si>
  <si>
    <t>224,88 * 1,7</t>
  </si>
  <si>
    <t>-582139295</t>
  </si>
  <si>
    <t>805857434</t>
  </si>
  <si>
    <t>"výkop"  749,6</t>
  </si>
  <si>
    <t>"polštář"  - 44,976</t>
  </si>
  <si>
    <t>"podkl. bet."  - 10,263</t>
  </si>
  <si>
    <t>"ŽB deska"  - 36,544</t>
  </si>
  <si>
    <t>"VO v. 4,2 m"  - ( 5,6 * 8,6 + 6,6 * 4,6 ) * 4,2</t>
  </si>
  <si>
    <t>"VO sušárna a pyrolyzér v. 0,95 m"  - 1,5 * 8,6 * 0,95</t>
  </si>
  <si>
    <t>"konzolovitý přesah ŽB"  - (1,2 * 0,5 + 1,5 * 0,5 ) * 0,3</t>
  </si>
  <si>
    <t>1339874137</t>
  </si>
  <si>
    <t>1,25 * 53,6</t>
  </si>
  <si>
    <t>1272922311</t>
  </si>
  <si>
    <t>67*1,1845 'Přepočtené koeficientem množství</t>
  </si>
  <si>
    <t>1829492739</t>
  </si>
  <si>
    <t>8,6 + 2,0 + 6,6 + 7,6 + 6,6 + 2,0 + 8,6 + 11,6</t>
  </si>
  <si>
    <t>1922839642</t>
  </si>
  <si>
    <t>HS/3, HS/4</t>
  </si>
  <si>
    <t>POLŠTÁŘ tl. 300 mm</t>
  </si>
  <si>
    <t>( 8,6 * 11,6 + 6,6 * 7,6 ) * 0,3</t>
  </si>
  <si>
    <t>432864702</t>
  </si>
  <si>
    <t>-723360797</t>
  </si>
  <si>
    <t>-1168800988</t>
  </si>
  <si>
    <t>-191660070</t>
  </si>
  <si>
    <t>"pl. x tl."   ( 6,6 * 9,6 + 6,6 * 5,6 ) * 0,1</t>
  </si>
  <si>
    <t>"Konzolovitý přesah stropní desky: pl. x tl."   1,7 * 0,7 * 0,1 + 1,6 * 0,7 * 0,1</t>
  </si>
  <si>
    <t>-1519104852</t>
  </si>
  <si>
    <t>( 6,6 * 4 + 9,6 * 2 ) * 0,1</t>
  </si>
  <si>
    <t>"Konzolovitý přesah stropní desky"   (1,7 + 0,7) * 0,1 + (1,6 * 0,7*2) * 0,1</t>
  </si>
  <si>
    <t>-1737352828</t>
  </si>
  <si>
    <t>278382652</t>
  </si>
  <si>
    <t>Základ pod stroje z ŽB přes 5 do 25 m3 tř. C 25/30 složitosti II</t>
  </si>
  <si>
    <t>2141825519</t>
  </si>
  <si>
    <t>ARMATURNÍ KOMORA - na základovou desku</t>
  </si>
  <si>
    <t>2,1 * 4,4 * 1,44</t>
  </si>
  <si>
    <t>0,6 * 0,6 * 0,4</t>
  </si>
  <si>
    <t>1,05 * 0,75 * 0,4</t>
  </si>
  <si>
    <t>AKUMULAČNÍ VANA - strop</t>
  </si>
  <si>
    <t>1,0 * 0,5 * 0,35</t>
  </si>
  <si>
    <t>330321613</t>
  </si>
  <si>
    <t>Sloupy nebo pilíře z betonu pohledového odolného agresivnímu prostředí tř. C 30/37 bez výztuže</t>
  </si>
  <si>
    <t>-1302755114</t>
  </si>
  <si>
    <t>ŽB sloup 600 x 600 mm</t>
  </si>
  <si>
    <t>0,6 * 0,6 * 4,0</t>
  </si>
  <si>
    <t>331351125</t>
  </si>
  <si>
    <t>Zřízení bednění čtyřúhelníkových sloupů v do 4 m průřezu přes 0,16 do 0,36 m2</t>
  </si>
  <si>
    <t>-1853481551</t>
  </si>
  <si>
    <t>0,6 * 4 * 4,0</t>
  </si>
  <si>
    <t>331351126</t>
  </si>
  <si>
    <t>Odstranění bednění čtyřúhelníkových sloupů v do 4 m průřezu přes 0,16 do 0,36 m2</t>
  </si>
  <si>
    <t>-285126435</t>
  </si>
  <si>
    <t>331361821</t>
  </si>
  <si>
    <t>Výztuž sloupů hranatých betonářskou ocelí 10 505</t>
  </si>
  <si>
    <t>397102135</t>
  </si>
  <si>
    <t>ŽB sloup, mn. výztuže 130 kg/m3</t>
  </si>
  <si>
    <t>1,44 * 130/1000</t>
  </si>
  <si>
    <t>380311533</t>
  </si>
  <si>
    <t>Kompletní konstrukce ČOV, nádrží, vodojemů nebo kanálů z betonu prostého tř. C 12/15 tl přes 300 mm</t>
  </si>
  <si>
    <t>1703966212</t>
  </si>
  <si>
    <t>HS/4</t>
  </si>
  <si>
    <t>AKUMULAČNÍ VANA - VÝPLŇOVÝ BETON</t>
  </si>
  <si>
    <t>6,3 * 4,0 * 1,2</t>
  </si>
  <si>
    <t>-1448457499</t>
  </si>
  <si>
    <t>HS/3 - ŽB C 30/37 - XC4, XA1</t>
  </si>
  <si>
    <t>ARMATURNÍ KOMORA</t>
  </si>
  <si>
    <t>VS/1 - ŽB stěny tl. 300 mm</t>
  </si>
  <si>
    <t>(( 5,6 + 1,7 )*2 + 8,0 ) * 0,3 * 4,0</t>
  </si>
  <si>
    <t>HS/4 - ŽB C 30/37 - XC4, XA1</t>
  </si>
  <si>
    <t>AKUMULAČNÍ VANA</t>
  </si>
  <si>
    <t>HS/4 - ŽB dno tl. 300 mm</t>
  </si>
  <si>
    <t>8,6 * 4,6 * 0,3 - 1,0 * 4,6 * 0,3</t>
  </si>
  <si>
    <t>( 8,6 + 4,0 )*2 * 0,3 * 2,5</t>
  </si>
  <si>
    <t>( 6,9 + 4,0 )*2 * 0,3 * 1,2</t>
  </si>
  <si>
    <t>-116929203</t>
  </si>
  <si>
    <t>ŽB C 30/37 - XC4, XF3, XA1</t>
  </si>
  <si>
    <t>HS/12</t>
  </si>
  <si>
    <t>ŽB strop tl. 300 mm</t>
  </si>
  <si>
    <t>( 5,6 * 8,6 + 6,6 * 4,6 ) * 0,3</t>
  </si>
  <si>
    <t>konzolovitý přesah</t>
  </si>
  <si>
    <t>1,2 * 0,5 * ( 0,3+0,35)</t>
  </si>
  <si>
    <t>1,0 * 0,5 * ( 0,3+0,35)</t>
  </si>
  <si>
    <t>0,5 * 0,5 * 0,3</t>
  </si>
  <si>
    <t>odpočty - otvory</t>
  </si>
  <si>
    <t>- 3,0 * 3,0 * 0,3</t>
  </si>
  <si>
    <t>- 0,6 * 0,6  * 0,3</t>
  </si>
  <si>
    <t>- 0,9 * 0,7  * 0,3</t>
  </si>
  <si>
    <t>- 1,0 * 8,0  * 0,3</t>
  </si>
  <si>
    <t>- 0,8 * 0,8  * 0,3</t>
  </si>
  <si>
    <t>"otvor na schody"  - 1,6 * 3,9 * 0,3</t>
  </si>
  <si>
    <t>dobetonávky kolem poklopů - tl. 200 (100)</t>
  </si>
  <si>
    <t>( 0,8*2 + 0,6 ) * 0,2 * 0,35 + 1,0 * 0,1 * 0,35</t>
  </si>
  <si>
    <t>( 1,1*2 + 0,7 ) * 0,2 * 0,35</t>
  </si>
  <si>
    <t>( PI*(0,35)^2 - PI*(0,15)^2) * 0,35</t>
  </si>
  <si>
    <t>dobetonávky kolem poklopů - tl. 300 (400)</t>
  </si>
  <si>
    <t>( 3,7*2 + 3,0 ) * 0,4 * 0,6 + 3,0 * 0,3 * 0,5</t>
  </si>
  <si>
    <t>( 1,6 + 8,0 )*2 * 0,3 * 0,35</t>
  </si>
  <si>
    <t>( 1,1*1,95 - 0,8*0,8 )*0,35</t>
  </si>
  <si>
    <t>1016719559</t>
  </si>
  <si>
    <t>HS/3, HS/4 - ŽB C 30/37 - XC4, XA1</t>
  </si>
  <si>
    <t>ARMATURNÍ KOMORA, AKUMULAČNÍ VANA</t>
  </si>
  <si>
    <t>ŽB deska tl. 400 mm</t>
  </si>
  <si>
    <t>"pl. x tl."   ( 6,2 * 9,2 + 6,6 * 5,2 ) * 0,4</t>
  </si>
  <si>
    <t>-621551022</t>
  </si>
  <si>
    <t>HS/3 - ŽB deska tl. 400 mm</t>
  </si>
  <si>
    <t>( 12,8 + 9,2 )*2 * 0,4</t>
  </si>
  <si>
    <t>HS/4 - ŽB deska</t>
  </si>
  <si>
    <t>1,7 * 4,6 + ( 8,6 + 4,6 )*2 *0,3 + ( 1,7 + 4,6 )*2 * 0,3</t>
  </si>
  <si>
    <t>VS/1 - stěny - vnější</t>
  </si>
  <si>
    <t>( 8,6 + 4,6 )*2 * 2,5</t>
  </si>
  <si>
    <t>( 6,9 + 4,6 )*2 * 1,2</t>
  </si>
  <si>
    <t>VS/1 - stěny - vnitřní</t>
  </si>
  <si>
    <t>( 8 + 4 )*2 * 2,5</t>
  </si>
  <si>
    <t>( 6,3 + 4 )*2 * 1,2</t>
  </si>
  <si>
    <t>( 5,6*2 + 8,6 + 2,0*2 )*4,0</t>
  </si>
  <si>
    <t>( 5,0*2 + 8,0 + 1,7*2 )*4,0</t>
  </si>
  <si>
    <t>HS/12 - strop</t>
  </si>
  <si>
    <t>"spodní líc - podepření"  5,0 * 8,0 + 6,6 * 4,6</t>
  </si>
  <si>
    <t>"boky"  ( 12,2 + 8,6 )*2 * 0,3</t>
  </si>
  <si>
    <t>"konzolovitý přesah"  0,5 * 2 * 0,3 + ( 0,5*2 + 1,0 ) * 0,35</t>
  </si>
  <si>
    <t>dobetonávky kolem poklopů - vnější</t>
  </si>
  <si>
    <t>( 3,7*2 + 0,4*2 + 3,8 ) * 0,6 + 0,3 * 0,1 * 2 + 3,0 * 0,5 * 2</t>
  </si>
  <si>
    <t>( 0,9*2 + 1,0 ) * 0,35</t>
  </si>
  <si>
    <t>1,1 * 3 * 0,35</t>
  </si>
  <si>
    <t>( 1,1 + 2,45 + 1,2 + 0,5 ) * 0,35</t>
  </si>
  <si>
    <t>( 1,6 + 8,6 )*2 * 0,35</t>
  </si>
  <si>
    <t>dobetonávky kolem poklopů - vnitřní</t>
  </si>
  <si>
    <t>3,0 * 3 * 0,6 + 3,0 * 0,5</t>
  </si>
  <si>
    <t>0,6 * 4 * 0,35</t>
  </si>
  <si>
    <t>( 0,9 + 0,7 )*2 * 0,35</t>
  </si>
  <si>
    <t>0,8 * 4 * 0,35</t>
  </si>
  <si>
    <t>( 1,0 + 8,0 )*2 * 0,35</t>
  </si>
  <si>
    <t>otvory</t>
  </si>
  <si>
    <t>3,0 * 4 * 0,3</t>
  </si>
  <si>
    <t>0,6 * 4 * 0,3</t>
  </si>
  <si>
    <t>( 1,0 + 8,0 )*2 * 0,3</t>
  </si>
  <si>
    <t>( 0,9 + 0,7 )*2 * 0,3</t>
  </si>
  <si>
    <t>0,8 * 4 * 0,3</t>
  </si>
  <si>
    <t>800646935</t>
  </si>
  <si>
    <t>33411423</t>
  </si>
  <si>
    <t>ŽB konstrukce - mn. výztuže 130 kg/m3</t>
  </si>
  <si>
    <t>36,544"m3" * 130/1000</t>
  </si>
  <si>
    <t>27,12 * 130/1000</t>
  </si>
  <si>
    <t>10,488 * 130/1000</t>
  </si>
  <si>
    <t>18,9 * 130/1000</t>
  </si>
  <si>
    <t>7,848 * 130/1000</t>
  </si>
  <si>
    <t>HS/12 - ŽB strop tl. 300 vč. nadbetonování pro poklopy</t>
  </si>
  <si>
    <t>22,876 * 130/1000</t>
  </si>
  <si>
    <t>411354315</t>
  </si>
  <si>
    <t>Zřízení podpěrné konstrukce stropů výšky do 4 m tl přes 25 do 35 cm</t>
  </si>
  <si>
    <t>1032099800</t>
  </si>
  <si>
    <t>411354316</t>
  </si>
  <si>
    <t>Odstranění podpěrné konstrukce stropů výšky do 4 m tl přes 25 do 35 cm</t>
  </si>
  <si>
    <t>849379034</t>
  </si>
  <si>
    <t>1210620005</t>
  </si>
  <si>
    <t>ARMATURNÍ KOMORA - HS/3</t>
  </si>
  <si>
    <t>Betonová mazanina se sítí, tl. 200 - 250 mm</t>
  </si>
  <si>
    <t>"pl. x tl."   ( 5,0*8,0 - 2,1*4,4 - 0,6*0,6 - 1,05*0,75 - 0,5*0,5 ) * 0,225</t>
  </si>
  <si>
    <t>-52816749</t>
  </si>
  <si>
    <t>-1664346728</t>
  </si>
  <si>
    <t>390706982</t>
  </si>
  <si>
    <t>jímka 0,5 x 0,5 m</t>
  </si>
  <si>
    <t>0,5 * 4 * 0,2</t>
  </si>
  <si>
    <t>-85473632</t>
  </si>
  <si>
    <t>1572036349</t>
  </si>
  <si>
    <t>"pl."   ( 5,0*8,0 - 2,1*4,4 - 0,6*0,6 - 1,05*0,75 - 0,5*0,5 )</t>
  </si>
  <si>
    <t>29,363 * 2,11/1000</t>
  </si>
  <si>
    <t>1577185347</t>
  </si>
  <si>
    <t>Poznámka k položce:
= kompletní dodávka a provedení dle přílohy D.1.1.104
     - těsnící plech 41,0m
     - těsnící bobtnající pásek 86,0m
     - křížový těsnící bitumenový plech 8,0m+5,2m</t>
  </si>
  <si>
    <t>příloha D.1.1.104 statika</t>
  </si>
  <si>
    <t>41,00+86,00+8,00+5,20</t>
  </si>
  <si>
    <t>933901111</t>
  </si>
  <si>
    <t>Provedení zkoušky vodotěsnosti nádrže do 1000 m3</t>
  </si>
  <si>
    <t>-1393516434</t>
  </si>
  <si>
    <t>8,0 * 4,0 * 2,5</t>
  </si>
  <si>
    <t>08211321</t>
  </si>
  <si>
    <t>voda pitná pro ostatní odběratele</t>
  </si>
  <si>
    <t>1518843386</t>
  </si>
  <si>
    <t>946111112</t>
  </si>
  <si>
    <t>Montáž pojízdných věží trubkových/dílcových š přes 0,6 do 0,9 m dl do 3,2 m v přes 1,5 do 2,5 m</t>
  </si>
  <si>
    <t>-2021128891</t>
  </si>
  <si>
    <t>946111212</t>
  </si>
  <si>
    <t>Příplatek k pojízdným věžím š přes 0,6 do 0,9 m dl do 3,2 m v do 2,5 m za první a ZKD den použití</t>
  </si>
  <si>
    <t>88035792</t>
  </si>
  <si>
    <t>2*30 'Přepočtené koeficientem množství</t>
  </si>
  <si>
    <t>946111812</t>
  </si>
  <si>
    <t>Demontáž pojízdných věží trubkových/dílcových š přes 0,6 do 0,9 m dl do 3,2 m v přes 1,5 do 2,5 m</t>
  </si>
  <si>
    <t>471274753</t>
  </si>
  <si>
    <t>953943122R1</t>
  </si>
  <si>
    <t>Dodávka a osazování výrobků do betonu, kotevní deskal S235 včetně povrchových úprav</t>
  </si>
  <si>
    <t>-2138791765</t>
  </si>
  <si>
    <t>příloha D.1.1.104 viz statika</t>
  </si>
  <si>
    <t>50,00</t>
  </si>
  <si>
    <t>977151118</t>
  </si>
  <si>
    <t>Jádrové vrty diamantovými korunkami do stavebních materiálů D přes 90 do 100 mm</t>
  </si>
  <si>
    <t>-1603282195</t>
  </si>
  <si>
    <t xml:space="preserve">PROSTUPY KONSTRUKCÍ - viz  příloha D.1.1.1 - TZ, str. 32 </t>
  </si>
  <si>
    <t>"P1.1"  0,6</t>
  </si>
  <si>
    <t>977151123</t>
  </si>
  <si>
    <t>Jádrové vrty diamantovými korunkami do stavebních materiálů D přes 130 do 150 mm</t>
  </si>
  <si>
    <t>-1662537126</t>
  </si>
  <si>
    <t>"P1.5"  0,3 * 2</t>
  </si>
  <si>
    <t>862022985</t>
  </si>
  <si>
    <t>"P1.2"  0,3 * 1</t>
  </si>
  <si>
    <t>"P1.3"  0,25 * 1</t>
  </si>
  <si>
    <t>"P1.6"  0,3 * 1</t>
  </si>
  <si>
    <t>-1129410069</t>
  </si>
  <si>
    <t>"P1.4"  0,3 * 2</t>
  </si>
  <si>
    <t>999.R011</t>
  </si>
  <si>
    <t>Utěsnění prostupu P 1.1 protipožárním těsněním</t>
  </si>
  <si>
    <t>147953052</t>
  </si>
  <si>
    <t>Poznámka k položce:
Viz: Tabulka prostupů, str. 32, Příloha D.1.1.1 TZ</t>
  </si>
  <si>
    <t>999.R012</t>
  </si>
  <si>
    <t>Utěsnění prostupu P 1.2 systémovým segmentovým těsněním</t>
  </si>
  <si>
    <t>-1933225343</t>
  </si>
  <si>
    <t>999.R013</t>
  </si>
  <si>
    <t>Utěsnění prostupu P 1.3 zabetonováním</t>
  </si>
  <si>
    <t>1110057370</t>
  </si>
  <si>
    <t>Poznámka k položce:
Viz: Tabulka prostupů, str. 32, Příloha D.1.1.1 TZ
Prostupy P1.4 a P1.6 jsou netěsněné,
prostup P1.5 těsnění v dodávce technologie.</t>
  </si>
  <si>
    <t>-711429397</t>
  </si>
  <si>
    <t>-1480710808</t>
  </si>
  <si>
    <t>VS/1 - Vnější penetrační nátěr - pod bitumenový nátěr</t>
  </si>
  <si>
    <t>91,36"m2" - 78,52"m2"</t>
  </si>
  <si>
    <t>415528882</t>
  </si>
  <si>
    <t>12,84*0,0003 'Přepočtené koeficientem množství</t>
  </si>
  <si>
    <t>-830369296</t>
  </si>
  <si>
    <t>HS/12 - Strop nad kalovým bunkrem</t>
  </si>
  <si>
    <t>3,3 * 8,6 + 6,6 * 4,6 + 1,5 * 0,5 + 1,2 * 0,5</t>
  </si>
  <si>
    <t>-3,0 * 3,0</t>
  </si>
  <si>
    <t>- 0,6 * 0,6</t>
  </si>
  <si>
    <t>- 0,9 * 0,7</t>
  </si>
  <si>
    <t>- 0,8 * 0,8</t>
  </si>
  <si>
    <t>- 1,0 * 8,0</t>
  </si>
  <si>
    <t>392902148</t>
  </si>
  <si>
    <t>41,46*0,00033 'Přepočtené koeficientem množství</t>
  </si>
  <si>
    <t>-290147126</t>
  </si>
  <si>
    <t>VS/1 - Vnější bitumenový ochranný nátěr</t>
  </si>
  <si>
    <t>( 12,2 + 8,6 )*2 * 4,3 + ( 12,8 + 9,2 )*2 * 0,4</t>
  </si>
  <si>
    <t>1010909389</t>
  </si>
  <si>
    <t>196,48*0,00034 'Přepočtené koeficientem množství</t>
  </si>
  <si>
    <t>711131101</t>
  </si>
  <si>
    <t>Provedení izolace proti zemní vlhkosti pásy na sucho vodorovné AIP nebo tkaninou</t>
  </si>
  <si>
    <t>778691776</t>
  </si>
  <si>
    <t>KLUZNÁ VRSTVA 2x</t>
  </si>
  <si>
    <t>( 6,6 * 9,6 + 6,6 * 5,6 ) * 2</t>
  </si>
  <si>
    <t>62811120</t>
  </si>
  <si>
    <t>asfaltový pás separační bez krycí vrstvy (impregnovaná vložka), typu A</t>
  </si>
  <si>
    <t>1793278268</t>
  </si>
  <si>
    <t>200,64*1,1655 'Přepočtené koeficientem množství</t>
  </si>
  <si>
    <t>-528351230</t>
  </si>
  <si>
    <t>41,46*2 'Přepočtené koeficientem množství</t>
  </si>
  <si>
    <t>306481629</t>
  </si>
  <si>
    <t>82,92*1,1655 'Přepočtené koeficientem množství</t>
  </si>
  <si>
    <t>1231762645</t>
  </si>
  <si>
    <t>ARMATURNÍ KOMORA - SH/3</t>
  </si>
  <si>
    <t>"pl.-sloup-jímka"   5,0 * 8,0 - 0,6 * 0,6 - 0,5 * 0,5</t>
  </si>
  <si>
    <t>-1280312408</t>
  </si>
  <si>
    <t>39,39*0,12075 'Přepočtené koeficientem množství</t>
  </si>
  <si>
    <t>806567955</t>
  </si>
  <si>
    <t>DSO 07.11 KALOVÝ BUNKR</t>
  </si>
  <si>
    <t>"obv. x v."  (( 5,0 + 8,0 )*2 - 4,4 ) * 0,25</t>
  </si>
  <si>
    <t>"základ"  4,4 * 1,44</t>
  </si>
  <si>
    <t>"základ"  0,6 * 4 * 0,25</t>
  </si>
  <si>
    <t>"základ"  ( 0,75 + 1,05 ) * 0,35</t>
  </si>
  <si>
    <t>"sloup"  0,6 * 4 * 1,44</t>
  </si>
  <si>
    <t>939086256</t>
  </si>
  <si>
    <t>16,422*0,1265 'Přepočtené koeficientem množství</t>
  </si>
  <si>
    <t>711413111</t>
  </si>
  <si>
    <t>Izolace proti vodě za studena vodorovná těsnicí hmotou dvousložkovou na bázi polymery modifikované živičné emulze</t>
  </si>
  <si>
    <t>-1934556495</t>
  </si>
  <si>
    <t>711413121</t>
  </si>
  <si>
    <t>Izolace proti vodě za studena svislá těsnicí hmotou dvousložkovou na bázi polymery modifikované živičné emulze</t>
  </si>
  <si>
    <t>133820606</t>
  </si>
  <si>
    <t>711491172</t>
  </si>
  <si>
    <t>Provedení doplňků izolace proti vodě na vodorovné ploše z textilií vrstva ochranná</t>
  </si>
  <si>
    <t>-1079931208</t>
  </si>
  <si>
    <t>69311178</t>
  </si>
  <si>
    <t>geotextilie PP s ÚV stabilizací 600g/m2</t>
  </si>
  <si>
    <t>747191202</t>
  </si>
  <si>
    <t>41,46*1,05 'Přepočtené koeficientem množství</t>
  </si>
  <si>
    <t>1239217561</t>
  </si>
  <si>
    <t>11/Z</t>
  </si>
  <si>
    <t>Zábradlí na volném okraji jednoramenného schodiště s podestou, z pozinkované oceli s nátěrovým systémem modré barvy, montáž a dodávka</t>
  </si>
  <si>
    <t>-628197895</t>
  </si>
  <si>
    <t>11/Z - viz popis v příloze D.1.1.1 kap. 4.3.7  Zámečnické výrobky</t>
  </si>
  <si>
    <t>"v. 1,1 m, dl. 2,3 m"  1</t>
  </si>
  <si>
    <t>12/Z</t>
  </si>
  <si>
    <t>Zábradlí na volném okraji čtyřramenného schodiště s podestami, z pozinkované oceli s nátěrovým systémem modré barvy, montáž a dodávka</t>
  </si>
  <si>
    <t>226513806</t>
  </si>
  <si>
    <t>12/Z - viz popis v příloze D.1.1.1 kap. 4.3.7  Zámečnické výrobky</t>
  </si>
  <si>
    <t>"v. 1,1 m, dl. 8,1 + 6,1 m"  1</t>
  </si>
  <si>
    <t>13/Z</t>
  </si>
  <si>
    <t>Zábradlí na volném okraji kotevního bloku hydrauliky, z pozinkované oceli s nátěrovým systémem modré barvy, montáž a dodávka</t>
  </si>
  <si>
    <t>591724440</t>
  </si>
  <si>
    <t>"v. 1,1 m, dl. 7,4 m"  1</t>
  </si>
  <si>
    <t>14/Z</t>
  </si>
  <si>
    <t>Poklop jednodílný odnímatelný s rámem, s odvětrávací hlavicí, světlá velikost 0,6 x 0,6 m, z kompozitu, montáž a dodávka</t>
  </si>
  <si>
    <t>1106490185</t>
  </si>
  <si>
    <t>14/Z - viz popis v příloze D.1.1.1 kap. 4.3.7  Zámečnické výrobky</t>
  </si>
  <si>
    <t>"1 x 0,6 x 0,6 m"  1</t>
  </si>
  <si>
    <t>15/Z</t>
  </si>
  <si>
    <t>Poklop jednodílný otevíravý dešťujistý s rámem, s odvětrávací hlavicí, světlá velikost 0,9 x 0,7 m, z kompozitu, montáž a dodávka</t>
  </si>
  <si>
    <t>514695780</t>
  </si>
  <si>
    <t>15/Z - viz popis v příloze D.1.1.1 kap. 4.3.7  Zámečnické výrobky</t>
  </si>
  <si>
    <t>"1 x 0,9 x 0,7 m"  1</t>
  </si>
  <si>
    <t>16/Z</t>
  </si>
  <si>
    <t>Poklop dvoudílný atypický odnímatelný dešťujistý s rámem, světlá velikost 0,8 x 0,8 m, z kompozitu, montáž a dodávka</t>
  </si>
  <si>
    <t>989248104</t>
  </si>
  <si>
    <t>16/Z - viz popis v příloze D.1.1.1 kap. 4.3.7  Zámečnické výrobky</t>
  </si>
  <si>
    <t>"1 x 0,8 x 0,8 m"  1</t>
  </si>
  <si>
    <t>17/Z</t>
  </si>
  <si>
    <t>Poklop osmidílný atypický odnímatelný dešťujistý s rámem, světlá velikost 8,05 x 1,0 m, z kompozitu, montáž a dodávka</t>
  </si>
  <si>
    <t>1583385654</t>
  </si>
  <si>
    <t>17/Z - viz popis v příloze D.1.1.1 kap. 4.3.7  Zámečnické výrobky</t>
  </si>
  <si>
    <t>"8 x 1,0 x 1,0 m"  1</t>
  </si>
  <si>
    <t>18/Z</t>
  </si>
  <si>
    <t>Vystrojení otvoru pro prostup stropem, z nerezové oceli tr. 304 x 2 mm, dl 0,8 m, montáž a dodávka</t>
  </si>
  <si>
    <t>537867675</t>
  </si>
  <si>
    <t>18/Z - viz popis v příloze D.1.1.1 kap. 4.3.7  Zámečnické výrobky</t>
  </si>
  <si>
    <t>"nerez. tr. 304x2 mm, dl. 0,8 m"  1</t>
  </si>
  <si>
    <t>767995114.OK1</t>
  </si>
  <si>
    <t>Montáž a dodávka ocelové konstrukce schody 1 z pozinkované oceli S235 s povrchovou úpravou nátěrem</t>
  </si>
  <si>
    <t>2120557254</t>
  </si>
  <si>
    <t>Poznámka k položce:
= včetně pozinkování ponorem min. tl. 60  μm
= včetně duplexního nátěrového systému modré barvy o nominální tl. souvrství 200 μm, nátěr vhodný do prostředí se stupněm korozní agresivity C3 podle normy ISO 12944
= šroubované spoje</t>
  </si>
  <si>
    <t>viz Podklad pro výkaz výměr op1, celková hmotnost 1208 kg</t>
  </si>
  <si>
    <t>1208</t>
  </si>
  <si>
    <t>767995114.OK2</t>
  </si>
  <si>
    <t>Montáž a dodávka ocelové konstrukce schody 2 z pozinkované oceli S235 s povrchovou úpravou nátěrem</t>
  </si>
  <si>
    <t>288215171</t>
  </si>
  <si>
    <t>viz Podklad pro výkaz výměr op1, celková hmotnost 146 kg</t>
  </si>
  <si>
    <t>767995114.OKdop</t>
  </si>
  <si>
    <t>Montáž a dodávka ocelové konstrukce podpory pro dopravník z pozinkované oceli S235 s povrchovou úpravou nátěrem</t>
  </si>
  <si>
    <t>-1396290251</t>
  </si>
  <si>
    <t>viz statika ... celková hmotnost 387 kg</t>
  </si>
  <si>
    <t>387</t>
  </si>
  <si>
    <t>-1437225735</t>
  </si>
  <si>
    <t>34341365</t>
  </si>
  <si>
    <t>HS/3 - Pochozí ochranný nátěrový systém s protiskluznou úpravou</t>
  </si>
  <si>
    <t>39,64</t>
  </si>
  <si>
    <t>1483193748</t>
  </si>
  <si>
    <t>777612109R</t>
  </si>
  <si>
    <t>Ochranný uzavírací nátěrový systém na bázi epoxidových pryskyřic emulgovatelných vodou s protiskluznou úpravou</t>
  </si>
  <si>
    <t>944057091</t>
  </si>
  <si>
    <t>Poznámka k položce:
příloha D.1.1.1
= ochranný uzavírací nátěrový systém - dvousložkový nátěr na bázi epoxidových pryskyřic emulgovatelných vodou, kompletní dodávka a provedení
     - základní nátěr vodou ředitelný epoxid s posypem křemenného písku
     - uzavírací vrstva probarvený epoxidový nátěr s převálečkováním</t>
  </si>
  <si>
    <t>683274235</t>
  </si>
  <si>
    <t>985131111</t>
  </si>
  <si>
    <t>Očištění ploch stěn, rubu kleneb a podlah tlakovou vodou</t>
  </si>
  <si>
    <t>-725268387</t>
  </si>
  <si>
    <t>očištění betonových ploch otryskáním před nátěrem</t>
  </si>
  <si>
    <t>stěny - vnitřní</t>
  </si>
  <si>
    <t>( 5,0 + 8,0 )*2 * ( 4,0 - 0,25 ) + 1,7*2 * 2,8</t>
  </si>
  <si>
    <t>stěny - vnitřní - odečty</t>
  </si>
  <si>
    <t>- 4,4 * ( 1,44 - 0,25 )</t>
  </si>
  <si>
    <t>- ( 1,05 + 0,75 ) * 0,1</t>
  </si>
  <si>
    <t>sloup</t>
  </si>
  <si>
    <t>0,6 * 4 * ( 4,0 - 1,44 )</t>
  </si>
  <si>
    <t>strop</t>
  </si>
  <si>
    <t>5,0 * 8,0 - 1,7 * 4,6</t>
  </si>
  <si>
    <t>strop - odečty</t>
  </si>
  <si>
    <t>"schodiště"  - 1,6 * 3,9</t>
  </si>
  <si>
    <t>"poklopy"  - 1,0 * 8,0 - 0,8 * 0,8</t>
  </si>
  <si>
    <t>"stěny vnitřní výst. komínků"  ( 1,6 + 3,9 )*2 * 0,3 + ( 1,0 + 8,0 )*2 * 0,65 + 0,8 * 4 * 0,65</t>
  </si>
  <si>
    <t>"stěny"   ( 8,0 + 4,0 )*2 * 2,5</t>
  </si>
  <si>
    <t>"vnitřní stěny výst. komínků"   3,0*4*0,9 + 0,6*4*0,6 + PI *0,3 + ( 0,9 + 0,7 )*2 * 0,65</t>
  </si>
  <si>
    <t>"strop"   8,0 * 4,0</t>
  </si>
  <si>
    <t>"odečty od stropu"   - 3,0*3,0 - 0,6*0,6 - PI * (0,15)^2 - 0,9*0,7</t>
  </si>
  <si>
    <t>"podlaha" 8,00*4,00</t>
  </si>
  <si>
    <t>základ.bloky v AK</t>
  </si>
  <si>
    <t>2,10*4,40+(2,10+4,40)*2*1,44</t>
  </si>
  <si>
    <t>0,6*0,6+0,60*4*0,4</t>
  </si>
  <si>
    <t>1,05*0,75+(1,05+0,75)*2*0,4</t>
  </si>
  <si>
    <t>1,00*0,50+(1,00+0,50)*2*0,35</t>
  </si>
  <si>
    <t>-2140650423</t>
  </si>
  <si>
    <t>783826301</t>
  </si>
  <si>
    <t>Ochranná uzavírací a hydroizolační membrána na bázi hybridní pryskyřice pro kontakt s odpadní vodou, vysoce chemicky a mechanicky odolná, se schopností překlenování trhlin</t>
  </si>
  <si>
    <t>1912560494</t>
  </si>
  <si>
    <t>Poznámka k položce:
příloha D.1.1.1
= ochranná uzavírací a hydroizolační membrána - dvousložková membrána na bázi hybridní pryskyřice pro kontakt s odpadní vodou, vysoce chemicky a mechanicky odolný, se schopností překlenování trhlin, kompletní dodávka a provedení
     - dvousložkový základní nátěr vhodný na vlhké podklady
     - dvousložková membrána na bázi hybridní pryskyřice</t>
  </si>
  <si>
    <t>VS/1 - Vnitřní ochranný nátěr - vodotěsná ochranná membrána</t>
  </si>
  <si>
    <t>07.12 - Přístřešek pyrolyzéru - neuznatelná část</t>
  </si>
  <si>
    <t>446671203</t>
  </si>
  <si>
    <t>SO 07.12 PŘÍSTŘEŠEK PYROLYZÉRU</t>
  </si>
  <si>
    <t>694220819</t>
  </si>
  <si>
    <t>122151104</t>
  </si>
  <si>
    <t>Odkopávky a prokopávky nezapažené v hornině třídy těžitelnosti I skupiny 1 a 2 objem do 500 m3 strojně</t>
  </si>
  <si>
    <t>-738551073</t>
  </si>
  <si>
    <t>Kóta terénu 392,4 mn.m - pl. 216,068 m2</t>
  </si>
  <si>
    <t>Kóta ve dně výkopu 391,65 - pl. 187,95 m2</t>
  </si>
  <si>
    <t xml:space="preserve">( 216,068 + 187,95 )/2 * 0,75 </t>
  </si>
  <si>
    <t>151,507 * 0,5</t>
  </si>
  <si>
    <t>122251104</t>
  </si>
  <si>
    <t>Odkopávky a prokopávky nezapažené v hornině třídy těžitelnosti I skupiny 3 objem do 500 m3 strojně</t>
  </si>
  <si>
    <t>1385966442</t>
  </si>
  <si>
    <t>661842265</t>
  </si>
  <si>
    <t>18,17 * 2</t>
  </si>
  <si>
    <t>-1798180617</t>
  </si>
  <si>
    <t>151,507 - 18,17</t>
  </si>
  <si>
    <t>PI * (0,45)^2 * 5,0 * 7</t>
  </si>
  <si>
    <t>PI * (0,6)^2 * 1,0 * 7</t>
  </si>
  <si>
    <t>-1586249692</t>
  </si>
  <si>
    <t>163,52*2 'Přepočtené koeficientem množství</t>
  </si>
  <si>
    <t>-1183590937</t>
  </si>
  <si>
    <t>18,17</t>
  </si>
  <si>
    <t>1424950216</t>
  </si>
  <si>
    <t>163,52 * 1,7</t>
  </si>
  <si>
    <t>524575362</t>
  </si>
  <si>
    <t>1582597263</t>
  </si>
  <si>
    <t>"pl. v řezu x dl."  0,46"m2" * 39,5</t>
  </si>
  <si>
    <t>-1433500831</t>
  </si>
  <si>
    <t>1,25 * 62,4</t>
  </si>
  <si>
    <t>788480653</t>
  </si>
  <si>
    <t>78*1,1845 'Přepočtené koeficientem množství</t>
  </si>
  <si>
    <t>-436899373</t>
  </si>
  <si>
    <t>( 21,2 + 10,0 )*2</t>
  </si>
  <si>
    <t>954284806</t>
  </si>
  <si>
    <t>"výkop"  151,507</t>
  </si>
  <si>
    <t>"zásyp"   - 18,17</t>
  </si>
  <si>
    <t>"podkladní beton"   - 20,793</t>
  </si>
  <si>
    <t>"ŽB deska"   - 43,788</t>
  </si>
  <si>
    <t>"VO žlaby"   - 4,325</t>
  </si>
  <si>
    <t>1803578440</t>
  </si>
  <si>
    <t>PILOTY pr. 900 mm, hl. 5,0 m, 7 ks</t>
  </si>
  <si>
    <t>5,0 * 7</t>
  </si>
  <si>
    <t>-682388396</t>
  </si>
  <si>
    <t>1956145753</t>
  </si>
  <si>
    <t>HLAVA PILOTY pr. 1200 mm, hl. 1,0 m, 7 ks</t>
  </si>
  <si>
    <t>1,0 * 7</t>
  </si>
  <si>
    <t>1201088807</t>
  </si>
  <si>
    <t>206029579</t>
  </si>
  <si>
    <t>-209702441</t>
  </si>
  <si>
    <t>-1129506015</t>
  </si>
  <si>
    <t>PILOTY pr. 900 mm, hl. 5,0 m, 7 ks, výztuž 100 kg/m3</t>
  </si>
  <si>
    <t>22,266 * 100/1000</t>
  </si>
  <si>
    <t>HLAVA PILOTY pr. 1200 mm, hl. 1,0 m, 7 ks, výztuž 100 kg/m3</t>
  </si>
  <si>
    <t>7,917 * 100/1000</t>
  </si>
  <si>
    <t>-1679714309</t>
  </si>
  <si>
    <t>-826319205</t>
  </si>
  <si>
    <t>1072540480</t>
  </si>
  <si>
    <t>263667499</t>
  </si>
  <si>
    <t>HS/2 - pod základovou deskou</t>
  </si>
  <si>
    <t>"pl. x tl."   ( 0,55*0,65 + 16,9*0,65 + 48,528"m2" + 95,33"m2" ) * 0,1</t>
  </si>
  <si>
    <t>HS/6 - pod žlaby a odtokovou šachtou</t>
  </si>
  <si>
    <t>"pl. x tl."   44,132"m2" * 0,1</t>
  </si>
  <si>
    <t>"pl. x tl."   1,8 * 1,3 * 0,1</t>
  </si>
  <si>
    <t>pod vynášecími konzolemi</t>
  </si>
  <si>
    <t>( 3,7 + 2,3 ) * 0,35 * 0,1</t>
  </si>
  <si>
    <t>0,5 * 0,4 * 0,1</t>
  </si>
  <si>
    <t>1586896084</t>
  </si>
  <si>
    <t>"pl. x tl."   (0,65*2 + 17,05 + 11,6 + 6,6 + 7,75 + 0,708 + 8,384 + 8,1 + 4,3 ) * 0,1</t>
  </si>
  <si>
    <t>"pl. x tl."   ( 1,8 + 1,3 )*2 * 0,1</t>
  </si>
  <si>
    <t>"deska"  ( 3,95 + 2,2 ) * 0,1</t>
  </si>
  <si>
    <t>"nosník"  0,4 * 3 * 0,1</t>
  </si>
  <si>
    <t>2086966362</t>
  </si>
  <si>
    <t>274123021.R1</t>
  </si>
  <si>
    <t>Montáž a dodávka ŽB základových nosníků 200 x 400 mm</t>
  </si>
  <si>
    <t>-1876995287</t>
  </si>
  <si>
    <t>ŽB ZÁKLADOVÉ NOSNÍKY 200 x 400 mm, celková dl. 21,2 m</t>
  </si>
  <si>
    <t>-1635367962</t>
  </si>
  <si>
    <t>OSA D</t>
  </si>
  <si>
    <t>0,4 * 0,5 * 0,4 * 2"ks"</t>
  </si>
  <si>
    <t>OSA E</t>
  </si>
  <si>
    <t>( 0,7*0,45 + 0,65*0,2 ) * 0,4 * 2"ks"</t>
  </si>
  <si>
    <t>( 0,7*0,45 + 0,6*0,2 ) * 0,4</t>
  </si>
  <si>
    <t>0,6 * 0,2 * 0,4</t>
  </si>
  <si>
    <t>( 0,6*0,2 + 0,45*0,35 ) * 0,4</t>
  </si>
  <si>
    <t>-1165145300</t>
  </si>
  <si>
    <t>( 0,4 + 0,5 )*2 * 0,4 * 2"ks"</t>
  </si>
  <si>
    <t>( 0,7 + 0,65 )*2 * 0,4 * 3"ks"</t>
  </si>
  <si>
    <t>( 0,6 + 0,2 + 0,2 ) * 0,4</t>
  </si>
  <si>
    <t>( 0,35 + 0,65 + 0,6 + 0,2 ) * 0,4</t>
  </si>
  <si>
    <t>1038488828</t>
  </si>
  <si>
    <t>278361822</t>
  </si>
  <si>
    <t>Výztuž základů pod stroje z betonářské oceli 10 505 složitosti II</t>
  </si>
  <si>
    <t>-1546232864</t>
  </si>
  <si>
    <t>13,2 * 3,2 * 0,3</t>
  </si>
  <si>
    <t>12,2 * 3,2 * 0,3</t>
  </si>
  <si>
    <t>"množství výztuže 110 kg/m3"  24,384 * 110/1000</t>
  </si>
  <si>
    <t>1859399355</t>
  </si>
  <si>
    <t>337171121.R1</t>
  </si>
  <si>
    <t>Montáž a dodávka nosné ocelové kce přístřešku pyrolyzéru vč. povrchové úpravy</t>
  </si>
  <si>
    <t>-2043137287</t>
  </si>
  <si>
    <t>Poznámka k položce:
= hmotnost OK 19.069 kg, hm. kotevních šroubů a kování pro nosné oc. sloupy 302 kg
= ocel S235 pozink
= včetně pozinkování ponorem min. tl. 60  μm
= včetně duplexního nátěrového systému modré barvy o nominální tl. souvrství 200 μm, nátěr vhodný do prostředí se stupněm korozní agresivity C3 podle normy ISO 12944</t>
  </si>
  <si>
    <t>hm. OK 19.069 kg, hm. kotevních šroubů a kování pro nosné oc. sloupy 302 kg</t>
  </si>
  <si>
    <t>380326131</t>
  </si>
  <si>
    <t>Kompletní konstrukce ČOV, nádrží ze ŽB se zvýšenými nároky na prostředí tř. C 30/37 tl přes 80 do 150 mm</t>
  </si>
  <si>
    <t>-1190729763</t>
  </si>
  <si>
    <t>ŽB soklová zídka tl. 150 mm, v. 0,9 m</t>
  </si>
  <si>
    <t>21,2 * 0,15 * 0,9</t>
  </si>
  <si>
    <t>-851336981</t>
  </si>
  <si>
    <t>HS/6</t>
  </si>
  <si>
    <t>ŽB dno žlabů tl. 300 mm</t>
  </si>
  <si>
    <t>1,1 * 0,65 * 0,3</t>
  </si>
  <si>
    <t>17,2 * 1,1 * 0,3</t>
  </si>
  <si>
    <t>6,8 * 1,1 * 0,3</t>
  </si>
  <si>
    <t>8,85 * 1,3 * 0,3</t>
  </si>
  <si>
    <t>"odtoková šachta"  1,6 * 1,1 * 0,3</t>
  </si>
  <si>
    <t>ŽB stěny žlabů tl. 300 mm, v. 0,1 m</t>
  </si>
  <si>
    <t>1,1 * 0,3 * 0,1 + 1,3 * 0,3 * 0,1</t>
  </si>
  <si>
    <t>( 16,9 + 16,9 - 0,5 ) * 0,3 * 0,1</t>
  </si>
  <si>
    <t>( 6,8 + 7,6 ) * 0,3 * 0,1</t>
  </si>
  <si>
    <t>7,75 * 0,3 * 0,1</t>
  </si>
  <si>
    <t>ŽB stěny žlabů tl. 200 mm, v. 0,1 m</t>
  </si>
  <si>
    <t>1,1 * 0,2 * 0,1</t>
  </si>
  <si>
    <t>ŽB stěny odtokové šachty tl. 300 mm, v. 0,85 m/ 0,75 m</t>
  </si>
  <si>
    <t>( 1,6 + 0,5 )*2 * 0,3 * 0,85 - 0,5 * 0,3 * 0,1 * 2</t>
  </si>
  <si>
    <t>ŽB konzola - deska tl. 250 mm</t>
  </si>
  <si>
    <t>( 3,6 + 2,2 ) * 0,25 * 0,25</t>
  </si>
  <si>
    <t>-1949561041</t>
  </si>
  <si>
    <t>HS/2</t>
  </si>
  <si>
    <t>ŽB deska tl. 350 mm ( pl. změřena ve výkrese )</t>
  </si>
  <si>
    <t>197,667"m2" * 0,35</t>
  </si>
  <si>
    <t>odpočty žlaby</t>
  </si>
  <si>
    <t>- 0,5 * 0,75 * 0,35</t>
  </si>
  <si>
    <t>- 0,5 * 18,2 * 0,35</t>
  </si>
  <si>
    <t>- 0,5 * 7,4 * 0,35</t>
  </si>
  <si>
    <t>- 0,5 * 8,25 * 0,35</t>
  </si>
  <si>
    <t>ŽB stěny žlabů tl. 500 mm, v. 0,1 m</t>
  </si>
  <si>
    <t>8,85 * 0,5 * 0,1</t>
  </si>
  <si>
    <t>ŽB konzola - nosník tl. 400 mm</t>
  </si>
  <si>
    <t>0,3 * 0,4 * 0,3</t>
  </si>
  <si>
    <t>-526243567</t>
  </si>
  <si>
    <t>HS/2, HS/6</t>
  </si>
  <si>
    <t>"deska vnější"  ( 20,8 + 9,85 )*2 * 0,35</t>
  </si>
  <si>
    <t>( 3,85 + 2,2 ) * 0,25</t>
  </si>
  <si>
    <t>0,3 * 3 * 0,4</t>
  </si>
  <si>
    <t>ŽLABY . zákl. deska</t>
  </si>
  <si>
    <t>0,65 * 2 * 0,3</t>
  </si>
  <si>
    <t>( 17,2 + 4,4 + 11,7 ) * 0,3</t>
  </si>
  <si>
    <t>( 8,1 + 8,85 + 1,3 + 7,75 + 6,8 ) * 0,3</t>
  </si>
  <si>
    <t>ŽLABY - stěny - vnější</t>
  </si>
  <si>
    <t>0,65 * 2 * 0,1</t>
  </si>
  <si>
    <t>( 17,2 + 4,4 + 11,7 ) * 0,1</t>
  </si>
  <si>
    <t>( 8,1 + 8,85 + 1,3 + 7,75 + 6,8 ) * 0,1</t>
  </si>
  <si>
    <t>ŽLABY - stěny - vnější (celá vč. desky)</t>
  </si>
  <si>
    <t>( 0,75*2 + 0,5 ) * 0,45</t>
  </si>
  <si>
    <t>( 17,2 + 0,5 + 11,7 + 7,4 + 7,75 + 0,5 + 8,25 + 7,9 + 5,0 ) * 0,45</t>
  </si>
  <si>
    <t>ODTOKOVÁ ŠACHTA - vnější</t>
  </si>
  <si>
    <t>( 1,6 + 1,1 + 0,5 ) * 0,85 + ( 1,1 + 1,1 ) * 0,45</t>
  </si>
  <si>
    <t>ODTOKOVÁ ŠACHTA - vnitřní</t>
  </si>
  <si>
    <t>( 1,0 + 0,5 )*2 * 1,2 - 0,5 * 0,45 * 2</t>
  </si>
  <si>
    <t>ŽB soklová zídka tl. 150 mm</t>
  </si>
  <si>
    <t>( 21,2 + 0,15*2 ) * 0,9 + 21,2 * 0,55</t>
  </si>
  <si>
    <t>403097593</t>
  </si>
  <si>
    <t>1887085192</t>
  </si>
  <si>
    <t>ŽB základová konstrukce, mn. výztuže 110 kg/m3</t>
  </si>
  <si>
    <t>( 2,862 + 15,277 + 63,607 ) * 110/1000</t>
  </si>
  <si>
    <t>766021150</t>
  </si>
  <si>
    <t>"pl. x tl."   197,667"m2" * 0,25</t>
  </si>
  <si>
    <t>"žlaby"   - 17,3"m2" * 0,25</t>
  </si>
  <si>
    <t>"vyspádování části podlahy"  - ( 6,1 * 8,1 + 0,35 * 0,35 )/2 * 0,05</t>
  </si>
  <si>
    <t>"základy technologie"   - 13,2 * 3,2 * 0,25</t>
  </si>
  <si>
    <t>"základy technologie"   - 12,2 * 3,2 * 0,25</t>
  </si>
  <si>
    <t>900979588</t>
  </si>
  <si>
    <t>"žlab - tl. 100 - 250 mm"   17,2 * 0,5 * 0,175</t>
  </si>
  <si>
    <t>"žlab - tl. 100 - 120 mm"   0,75 * 0,5 * 0,11</t>
  </si>
  <si>
    <t>"žlab - tl. 145 - 250 mm"   ( 8,25 + 7,4 ) * 0,5 * 0,1975</t>
  </si>
  <si>
    <t>"odtoková šachta - tl. 50 - 100 mm"   1,0 * 0,5 * 0,075</t>
  </si>
  <si>
    <t>-613664021</t>
  </si>
  <si>
    <t>-1405914115</t>
  </si>
  <si>
    <t>1875902618</t>
  </si>
  <si>
    <t>1841157991</t>
  </si>
  <si>
    <t>2124049368</t>
  </si>
  <si>
    <t>9,85 *2 * 0,25</t>
  </si>
  <si>
    <t>"žlaby"   ( 0,5 + 18,2 )*2 * 0,25</t>
  </si>
  <si>
    <t xml:space="preserve">                 0,75 *2 * 0,25</t>
  </si>
  <si>
    <t xml:space="preserve">                ( 7,9 + 7,4 + 7,75 + 8,25 ) * 0,25</t>
  </si>
  <si>
    <t>"podlahová vpust"   0,35 * 4 * 0,2</t>
  </si>
  <si>
    <t>-41465445</t>
  </si>
  <si>
    <t>1503473815</t>
  </si>
  <si>
    <t>"pl."   99,087</t>
  </si>
  <si>
    <t>99,087 * 2,11/1000</t>
  </si>
  <si>
    <t>259212196</t>
  </si>
  <si>
    <t>"žlaby"    0,5 * 0,75</t>
  </si>
  <si>
    <t xml:space="preserve">                  0,5 * 17,2</t>
  </si>
  <si>
    <t xml:space="preserve">                  0,5 * 7,4</t>
  </si>
  <si>
    <t xml:space="preserve">                  0,5 * 8,25</t>
  </si>
  <si>
    <t>"odtoková šachta"   1,0 * 0,5</t>
  </si>
  <si>
    <t>17,3 * 2,11/1000</t>
  </si>
  <si>
    <t>695382073</t>
  </si>
  <si>
    <t>HS/9</t>
  </si>
  <si>
    <t>"pl."   2,15 * 4,0</t>
  </si>
  <si>
    <t>8,6 * 2,11/1000</t>
  </si>
  <si>
    <t>573745193</t>
  </si>
  <si>
    <t>10,00 "dilatace kolem ocel.sloupů procházejících přes podlahovou desku tl.350mm ... pyrolyzér</t>
  </si>
  <si>
    <t>-1043424628</t>
  </si>
  <si>
    <t>54,00 "pro tl. desky 350mm ... pyrolyzér</t>
  </si>
  <si>
    <t>-568404028</t>
  </si>
  <si>
    <t>936311111</t>
  </si>
  <si>
    <t>Zabetonování potrubí ve vynechaných otvorech z betonu se zvýšenými nároky C 25/30 pl otvoru 0,25 m2</t>
  </si>
  <si>
    <t>-326608407</t>
  </si>
  <si>
    <t>Poznámka k položce:
Viz: Tabulka prostupů, str. 44, Příloha D.1.1.1 TZ</t>
  </si>
  <si>
    <t>PROSTUP P 2.1</t>
  </si>
  <si>
    <t>( PI*(0,15)^2 - PI*(0,075)^2 ) * 0,3</t>
  </si>
  <si>
    <t>PROSTUP P 2.2</t>
  </si>
  <si>
    <t>56284509</t>
  </si>
  <si>
    <t>páska hydroizolační bentonitová 120mm</t>
  </si>
  <si>
    <t>-1916803875</t>
  </si>
  <si>
    <t>PI*0,15</t>
  </si>
  <si>
    <t>-1203832661</t>
  </si>
  <si>
    <t>(( 9,85 + 21,2 + 9,85 ) + 4 * 0,9 ) * 7,8</t>
  </si>
  <si>
    <t>-1044050709</t>
  </si>
  <si>
    <t>347,1*30 'Přepočtené koeficientem množství</t>
  </si>
  <si>
    <t>-91913612</t>
  </si>
  <si>
    <t>-2025658864</t>
  </si>
  <si>
    <t>0,3</t>
  </si>
  <si>
    <t>999.R023</t>
  </si>
  <si>
    <t>Zřízení a utěsnění prostupu P 2.3</t>
  </si>
  <si>
    <t>-680183973</t>
  </si>
  <si>
    <t>1295500023</t>
  </si>
  <si>
    <t>-676864512</t>
  </si>
  <si>
    <t>SEPARAČNÍ KLUZNÁ VRSTVA 2x</t>
  </si>
  <si>
    <t>0,55 * 0,65 + 16,9 * 0,65 + 48,528"m2" + 95,33"m2"</t>
  </si>
  <si>
    <t>44,132"m2" + 1,8 * 1,3</t>
  </si>
  <si>
    <t>2,15 * 4,0</t>
  </si>
  <si>
    <t>210,273*2 'Přepočtené koeficientem množství</t>
  </si>
  <si>
    <t>-1365102644</t>
  </si>
  <si>
    <t>420,546*1,1655 'Přepočtené koeficientem množství</t>
  </si>
  <si>
    <t>-396578762</t>
  </si>
  <si>
    <t>99,087"m2"</t>
  </si>
  <si>
    <t>( 17,2 + 0,75 + 8,25 + 7,4 + 1,0 ) * 0,5</t>
  </si>
  <si>
    <t>-479481505</t>
  </si>
  <si>
    <t>116,387*0,12075 'Přepočtené koeficientem množství</t>
  </si>
  <si>
    <t>2033105712</t>
  </si>
  <si>
    <t>"dl. x v."   21,2 * 2 * 0,25</t>
  </si>
  <si>
    <t>"žlaby - vnitřní"  ( 17,2*2 + 0,5 ) * 0,175</t>
  </si>
  <si>
    <t xml:space="preserve">                                 ( 0,75*2 + 0,5 ) * 0,11</t>
  </si>
  <si>
    <t xml:space="preserve">                                 7,4 * 2 * 0,1975</t>
  </si>
  <si>
    <t xml:space="preserve">                                ( 8,25 + 7,75 + 0,5 ) * 0,1975</t>
  </si>
  <si>
    <t>"odtoková šachta - vnitřní"  ( 1,0 + 0,5 )*2 * 0,075</t>
  </si>
  <si>
    <t>ZÁKLADOVÉ BLOKY</t>
  </si>
  <si>
    <t>( 13,2 + 3,2 )*2 * 0,25</t>
  </si>
  <si>
    <t>( 12,2 + 3,2 )*2 * 0,25</t>
  </si>
  <si>
    <t>-1881377753</t>
  </si>
  <si>
    <t>39,235*0,1265 'Přepočtené koeficientem množství</t>
  </si>
  <si>
    <t>-858430364</t>
  </si>
  <si>
    <t>2143187536</t>
  </si>
  <si>
    <t>Poznámka k položce:
Viz: Výpis klempířských výrobků, str. 43, Příloha D.1.1.1 TZ</t>
  </si>
  <si>
    <t>21/K</t>
  </si>
  <si>
    <t>21,3</t>
  </si>
  <si>
    <t>1974240903</t>
  </si>
  <si>
    <t>1092339813</t>
  </si>
  <si>
    <t>22/K</t>
  </si>
  <si>
    <t>7,7 * 2</t>
  </si>
  <si>
    <t>-23008009</t>
  </si>
  <si>
    <t>767391112</t>
  </si>
  <si>
    <t>Montáž krytiny z tvarovaných plechů šroubováním</t>
  </si>
  <si>
    <t>-828257203</t>
  </si>
  <si>
    <t>Poznámka k položce:
Upřesnění montáže a specifikace v dalším stupni PD.</t>
  </si>
  <si>
    <t>21,3 * 11,72</t>
  </si>
  <si>
    <t>15484113</t>
  </si>
  <si>
    <t>plech trapézový 40/160 Pz tl 1,00mm</t>
  </si>
  <si>
    <t>1240322001</t>
  </si>
  <si>
    <t>249,636*1,133 'Přepočtené koeficientem množství</t>
  </si>
  <si>
    <t>767415122</t>
  </si>
  <si>
    <t>Montáž vnějšího obkladu skládaného pláště tvarovaným plechem budov v přes 6 do 12 m šroubováním</t>
  </si>
  <si>
    <t>-1400873255</t>
  </si>
  <si>
    <t>21,3 * 7,465</t>
  </si>
  <si>
    <t>47,45"m2" * 2</t>
  </si>
  <si>
    <t>21,3 * 2,475</t>
  </si>
  <si>
    <t>-890057327</t>
  </si>
  <si>
    <t>306,623*1,133 'Přepočtené koeficientem množství</t>
  </si>
  <si>
    <t>767881118</t>
  </si>
  <si>
    <t>Montáž bodů záchytného systému do trapézového plechu samořeznými vruty, příchytkami</t>
  </si>
  <si>
    <t>-1495885704</t>
  </si>
  <si>
    <t>70921300</t>
  </si>
  <si>
    <t>kotvicí bod pro trapézové a sendvičových konstrukce dl 150mm</t>
  </si>
  <si>
    <t>-1440061040</t>
  </si>
  <si>
    <t>416118809</t>
  </si>
  <si>
    <t>Poznámka k položce:
Viz: Výpis klempířských výrobků, str. 41, Příloha D.1.1.1 TZ</t>
  </si>
  <si>
    <t>22/Z - pozinkovaná ocel a nátěr</t>
  </si>
  <si>
    <t>Opancéřování podlahy, 6,25 x 0,7 m, 4 ks, hm.plechu P10 = 80 kg/m2, vodící příruby, kotevní pracny</t>
  </si>
  <si>
    <t>1540 + 157</t>
  </si>
  <si>
    <t>13611228</t>
  </si>
  <si>
    <t>plech ocelový hladký jakost S235JR tl 10mm tabule</t>
  </si>
  <si>
    <t>1344320931</t>
  </si>
  <si>
    <t>Poznámka k položce:
Včetně pomocného materiálu.
Viz: Výpis klempířských výrobků, str. 41, Příloha D.1.1.1 TZ</t>
  </si>
  <si>
    <t>Opancéřování podlahy, 6,25 x 0,7 m, 4 ks, hm.plechu P10 = 80 kg/m2 ( vč.kovevních pracen )</t>
  </si>
  <si>
    <t>6,25 * 0,7 * 4 * 80/1000</t>
  </si>
  <si>
    <t>1,4*1,1 'Přepočtené koeficientem množství</t>
  </si>
  <si>
    <t>13010208</t>
  </si>
  <si>
    <t>tyč ocelová plochá jakost S235JR (11 375) 40x10mm</t>
  </si>
  <si>
    <t>-822817364</t>
  </si>
  <si>
    <t>vodící příruby pánice 40 x 10 mm, hm. 3,14 kg/m</t>
  </si>
  <si>
    <t>6,25 *4 * 2 * 3,14/1000</t>
  </si>
  <si>
    <t>364246596</t>
  </si>
  <si>
    <t>Z/21</t>
  </si>
  <si>
    <t>-2039868873</t>
  </si>
  <si>
    <t>Poznámka k položce:
Viz: Výpis zámečnických výrobků, str. 41, Příloha D.1.1.1 TZ</t>
  </si>
  <si>
    <t>21/Z</t>
  </si>
  <si>
    <t>" v. 3,3 m, zábradlí v. 1,1 m, dl. 2 x 1,9 m - Pz + nátěrový systém, plošina 1,9 x 0,7 m - sklolaminátový rošt"   1</t>
  </si>
  <si>
    <t>Z/23</t>
  </si>
  <si>
    <t>2079868446</t>
  </si>
  <si>
    <t>23/Z</t>
  </si>
  <si>
    <t>"žlab š. 0,5m, dl. 0,75 + 18,3 + 7,3 + 8,35 m, rám L35x35x5 mm, pásnice, pracny"   1</t>
  </si>
  <si>
    <t>Z/24</t>
  </si>
  <si>
    <t>Ochranný rám krajního sloupu z pozinkované oceli s nátěrem, montáž a dodávka</t>
  </si>
  <si>
    <t>-1368915925</t>
  </si>
  <si>
    <t>24/Z</t>
  </si>
  <si>
    <t>Z/25</t>
  </si>
  <si>
    <t>Ochranný koš středního sloupu z pozinkované oceli s nátěrem, montáž a dodávka</t>
  </si>
  <si>
    <t>-165462143</t>
  </si>
  <si>
    <t>25/Z</t>
  </si>
  <si>
    <t>-71565294</t>
  </si>
  <si>
    <t>Jižní část přístřešku pyrolyzéru</t>
  </si>
  <si>
    <t>6,35 * 6,35</t>
  </si>
  <si>
    <t>777131111</t>
  </si>
  <si>
    <t>Penetrační epoxidový nátěr podlahy plněný pískem</t>
  </si>
  <si>
    <t>1788951271</t>
  </si>
  <si>
    <t>-1202829966</t>
  </si>
  <si>
    <t>777612109</t>
  </si>
  <si>
    <t>Uzavírací epoxidový protiskluzný nátěr podlahy</t>
  </si>
  <si>
    <t>-87918057</t>
  </si>
  <si>
    <t>Poznámka k položce:
Popis:
- nosná a uzavírací vrstva, probarvená epoxidová pryskyřice v odstínu světle šedé barvy, spotřeba 0,8
kg/m2 (nanášet gumovou stěrkou s následným převálečkováním)</t>
  </si>
  <si>
    <t>-283539540</t>
  </si>
  <si>
    <t>( 20,8 + 9,85 )*2</t>
  </si>
  <si>
    <t>774354710</t>
  </si>
  <si>
    <t>138176057</t>
  </si>
  <si>
    <t>VS/8 - FASÁDNÍ OCHRANNÝ NÁTĚR - vnější</t>
  </si>
  <si>
    <t>"sokl nad úrovní terénu"  ( 21,2 + 0,15*2 ) * 0,32</t>
  </si>
  <si>
    <t>1491402169</t>
  </si>
  <si>
    <t>-55104797</t>
  </si>
  <si>
    <t>3301012</t>
  </si>
  <si>
    <t>VS/3 - OCHRANNÝ UZAVÍRACÍ HYDROFOBIZAČNÍ NÁTĚROVÝ SYSTÉM</t>
  </si>
  <si>
    <t>"sokl nad úrovní terénu"  21,2 * 0,3</t>
  </si>
  <si>
    <t>903058795</t>
  </si>
  <si>
    <t>HS/6 - OCHRANNÝ UZAVÍRACÍ HYDROFOBIZAČNÍ NÁTĚROVÝ SYSTÉM</t>
  </si>
  <si>
    <t>"dno"  17,3"m2"</t>
  </si>
  <si>
    <t>VS/3</t>
  </si>
  <si>
    <t>"žlaby - stěny"  ( 17,2*2 + 0,5 ) * ( 0,45 - 0,175 )</t>
  </si>
  <si>
    <t xml:space="preserve">                                 ( 0,75*2 + 0,5 ) * ( 0,45 - 0,11 )</t>
  </si>
  <si>
    <t xml:space="preserve">                                 7,4 * 2 * ( 0,45 - 0,1975 )</t>
  </si>
  <si>
    <t xml:space="preserve">                                ( 8,25 + 7,75 + 0,5*2 ) * ( 0,45 - 0,1975 )</t>
  </si>
  <si>
    <t>"odtoková šachta - vnitřní"  ( 1,0 + 0,5 )*2 * ( 1,2 - 0,075 )</t>
  </si>
  <si>
    <t>57158632</t>
  </si>
  <si>
    <t>783933171</t>
  </si>
  <si>
    <t>Penetrační epoxidový nátěr hrubých betonových podlah</t>
  </si>
  <si>
    <t>-1116254788</t>
  </si>
  <si>
    <t>Poznámka k položce:
Popis:
- základní nátěr vodou ředitelný epoxid, probarvený, mírně ředěný vodou (5 %), spotřeba 0,3kg/m2, s
   posypem křemenného písku zrnitosti 0,3-0,8 mm,</t>
  </si>
  <si>
    <t>OCHRANNÝ UZAVÍRACÍ NÁTĚROVÝ SYSTÉM S PROTISKLUZNOU ÚPRAVOU</t>
  </si>
  <si>
    <t>"plochy"  180,397 - 40,323</t>
  </si>
  <si>
    <t>HS/9 - NAD ARM. KOMOROU KALOVÉHO BUNKRU</t>
  </si>
  <si>
    <t>"plocha"  2,15 * 4,0</t>
  </si>
  <si>
    <t>783937163</t>
  </si>
  <si>
    <t>Krycí dvojnásobný epoxidový rozpouštědlový nátěr betonové podlahy</t>
  </si>
  <si>
    <t>1937551298</t>
  </si>
  <si>
    <t>Poznámka k položce:
Popis:
- uzavírací vrstva, probarvený epoxidový nátěr, spotřeba 0,5kg/m2, (nanášet gumovou stěrkou s
  následným převálečkováním)</t>
  </si>
  <si>
    <t>783937163.A</t>
  </si>
  <si>
    <t>1104894251</t>
  </si>
  <si>
    <t>253147884</t>
  </si>
  <si>
    <t>1208209991</t>
  </si>
  <si>
    <t>"plochy"  180,397 - 40,323 - 42,24 - 39,04</t>
  </si>
  <si>
    <t>SO-08 - Plynové hospodářství</t>
  </si>
  <si>
    <t>08.3 - Energetické využití bioplynu (kogenerace) - uznatelná část</t>
  </si>
  <si>
    <t>1404001647</t>
  </si>
  <si>
    <t>2,00" P3.7 - Odtah spalin od KGJ</t>
  </si>
  <si>
    <t>1447197453</t>
  </si>
  <si>
    <t>(7,20*2,00)+(4,70*2,00)</t>
  </si>
  <si>
    <t>-1628052072</t>
  </si>
  <si>
    <t>1297298529</t>
  </si>
  <si>
    <t>(7,20*5,60)+(4,70*5,60)</t>
  </si>
  <si>
    <t>-2032272828</t>
  </si>
  <si>
    <t>"odhad nájmu 1 měsíc" 66,64*30</t>
  </si>
  <si>
    <t>154989909</t>
  </si>
  <si>
    <t>"demontáž"  66,64</t>
  </si>
  <si>
    <t>977211R350</t>
  </si>
  <si>
    <t>Vyřezání prostupu v ocelovém trapezovém plechu + nabetonováním tl. 100mm  průměru 350 mm</t>
  </si>
  <si>
    <t>-204954423</t>
  </si>
  <si>
    <t>-950145109</t>
  </si>
  <si>
    <t>0,096</t>
  </si>
  <si>
    <t>1696705921</t>
  </si>
  <si>
    <t>0,096*11</t>
  </si>
  <si>
    <t>895647748</t>
  </si>
  <si>
    <t>1352645247</t>
  </si>
  <si>
    <t>SO-10 - Spojovací potrubí a žlaby</t>
  </si>
  <si>
    <t>10.1 - Gravitační rozvody - uznatelná část</t>
  </si>
  <si>
    <t>Jana Bartošová, EKOEKO s.r.o.</t>
  </si>
  <si>
    <t xml:space="preserve">Pro ocenění rozvodů kanalizace jsou nedílnou součástí přílohy D.1.2.1. Soupis prací není jediným zdrojem veškerých informací pro jednoznačné a kompletní ocenění příslušné části projektu.  </t>
  </si>
  <si>
    <t xml:space="preserve">HSV - Práce a dodávky HSV   </t>
  </si>
  <si>
    <t xml:space="preserve">    1 - Zemní práce   </t>
  </si>
  <si>
    <t xml:space="preserve">    4 - Vodorovné konstrukce   </t>
  </si>
  <si>
    <t xml:space="preserve">    81 - Potrubí z trub betonových</t>
  </si>
  <si>
    <t xml:space="preserve">    82 - Potrubí z trub železobetonových a předpjatých</t>
  </si>
  <si>
    <t xml:space="preserve">    86 - Potrubí z trub ocelových (kovových mimo litinových)</t>
  </si>
  <si>
    <t xml:space="preserve">    87 - Potrubí z trub plastických a skleněných</t>
  </si>
  <si>
    <t xml:space="preserve">    89 - Ostatní konstrukce na trubním vedení</t>
  </si>
  <si>
    <t xml:space="preserve">Práce a dodávky HSV   </t>
  </si>
  <si>
    <t xml:space="preserve">Zemní práce   </t>
  </si>
  <si>
    <t>Čerpání vody na dopravní výšku do 10 m s uvažovaným průměrným přítokem do 500 l/min</t>
  </si>
  <si>
    <t>979156739</t>
  </si>
  <si>
    <t>odhad</t>
  </si>
  <si>
    <t>Pohotovost záložní čerpací soupravy pro dopravní výšku do 10 m s uvažovaným průměrným přítokem do 500 l/min</t>
  </si>
  <si>
    <t>-2007241417</t>
  </si>
  <si>
    <t>131151204</t>
  </si>
  <si>
    <t>Hloubení zapažených jam a zářezů strojně s urovnáním dna do předepsaného profilu a spádu v hornině třídy těžitelnosti I skupiny 1 a 2 přes 100 do 500 m3</t>
  </si>
  <si>
    <t>-872492714</t>
  </si>
  <si>
    <t>Poznámka k položce:
Poznámka k položce: Hloubení v hornině tř.I skupiny 2 ... 20% objemu.</t>
  </si>
  <si>
    <t>131251204</t>
  </si>
  <si>
    <t>Hloubení zapažených jam a zářezů strojně s urovnáním dna do předepsaného profilu a spádu v hornině třídy těžitelnosti I skupiny 3 přes 100 do 500 m3</t>
  </si>
  <si>
    <t>93373618</t>
  </si>
  <si>
    <t>Poznámka k položce:
Poznámka k položce: Hloubení v hornině tř.I skupiny 3 ... 50% objemu.</t>
  </si>
  <si>
    <t>131351204</t>
  </si>
  <si>
    <t>Hloubení zapažených jam a zářezů strojně s urovnáním dna do předepsaného profilu a spádu v hornině třídy těžitelnosti II skupiny 4 přes 100 do 500 m3</t>
  </si>
  <si>
    <t>938476707</t>
  </si>
  <si>
    <t>Poznámka k položce:
Poznámka k položce: Hloubení v hornině tř.II skupiny 4 ... 25% objemu.</t>
  </si>
  <si>
    <t>131451204</t>
  </si>
  <si>
    <t>Hloubení zapažených jam a zářezů strojně s urovnáním dna do předepsaného profilu a spádu v hornině třídy těžitelnosti II skupiny 5 přes 100 do 500 m3</t>
  </si>
  <si>
    <t>983709503</t>
  </si>
  <si>
    <t>Poznámka k položce:
Poznámka k položce: Hloubení v hornině tř.II skupiny 5 ... 5% objemu.</t>
  </si>
  <si>
    <t>132154205</t>
  </si>
  <si>
    <t>Hloubení zapažených rýh š do 2000 mm v hornině třídy těžitelnosti I skupiny 1 a 2 objem do 1000 m3</t>
  </si>
  <si>
    <t>1796481861</t>
  </si>
  <si>
    <t>přeložka potrubí odtoku z dešťové zdrže, PP DN 200</t>
  </si>
  <si>
    <t>(0,9+0,1)*4,0*77,2</t>
  </si>
  <si>
    <t>rekonstrukce potrubí nátoku do dešťové zdrže, BET DN 600</t>
  </si>
  <si>
    <t>(1,5+0,1)*1,4*18,5</t>
  </si>
  <si>
    <t>přípojky dešťových svodů "P1-P4", PVC DN 200</t>
  </si>
  <si>
    <t>(0,9+0,1)*1,3*36,5</t>
  </si>
  <si>
    <t>přípojky uličních vpustí UV1-2, PVC DN 150</t>
  </si>
  <si>
    <t>(0,8+0,1)*1,6*2,2</t>
  </si>
  <si>
    <t>přípojka odvodnění přístřešku pyrolyzéru "P5", PVC DN 150</t>
  </si>
  <si>
    <t>(0,8+0,1)*3,0*7,2</t>
  </si>
  <si>
    <t>přípojka liniového žlabu "P7", PVC DN 150</t>
  </si>
  <si>
    <t>(0,8+0,1)*1,3*2,8</t>
  </si>
  <si>
    <t>přípojka odvodnění skládky písku "P8", PVC DN 150</t>
  </si>
  <si>
    <t>(0,8+0,1)*1,4*19,4</t>
  </si>
  <si>
    <t>448,018*0,2 "Přepočtené koeficientem množství</t>
  </si>
  <si>
    <t>132254205</t>
  </si>
  <si>
    <t>Hloubení zapažených rýh š do 2000 mm v hornině třídy těžitelnosti I skupiny 3 objem do 1000 m3</t>
  </si>
  <si>
    <t>-883339047</t>
  </si>
  <si>
    <t>448,018*0,5 "Přepočtené koeficientem množství</t>
  </si>
  <si>
    <t>132354205</t>
  </si>
  <si>
    <t>Hloubení zapažených rýh š do 2000 mm v hornině třídy těžitelnosti II skupiny 4 objem do 1000 m3</t>
  </si>
  <si>
    <t>-990361436</t>
  </si>
  <si>
    <t>448,018*0,25 "Přepočtené koeficientem množství</t>
  </si>
  <si>
    <t>132454205</t>
  </si>
  <si>
    <t>Hloubení zapažených rýh š do 2000 mm v hornině třídy těžitelnosti II skupiny 5 objem do 1000 m3</t>
  </si>
  <si>
    <t>-1674381413</t>
  </si>
  <si>
    <t>448,018*0,05 "Přepočtené koeficientem množství</t>
  </si>
  <si>
    <t>151101101</t>
  </si>
  <si>
    <t>Zřízení příložného pažení a rozepření stěn rýh hl do 2 m</t>
  </si>
  <si>
    <t>1442918596</t>
  </si>
  <si>
    <t>1,4*18,5*2</t>
  </si>
  <si>
    <t>1,3*36,5*2</t>
  </si>
  <si>
    <t>1,6*2,2*2</t>
  </si>
  <si>
    <t>1,3*2,8*2</t>
  </si>
  <si>
    <t>1,4*19,4*2</t>
  </si>
  <si>
    <t>151101102</t>
  </si>
  <si>
    <t>Zřízení příložného pažení a rozepření stěn rýh hl přes 2 do 4 m</t>
  </si>
  <si>
    <t>771455926</t>
  </si>
  <si>
    <t>4,0*77,2*2</t>
  </si>
  <si>
    <t>3,0*7,2*2</t>
  </si>
  <si>
    <t>151101111</t>
  </si>
  <si>
    <t>Odstranění příložného pažení a rozepření stěn rýh hl do 2 m</t>
  </si>
  <si>
    <t>626084066</t>
  </si>
  <si>
    <t>Poznámka k položce:
Poznámka k položce: Výkaz výměr viz položka 151101101.</t>
  </si>
  <si>
    <t>151101112</t>
  </si>
  <si>
    <t>Odstranění příložného pažení a rozepření stěn rýh hl přes 2 do 4 m</t>
  </si>
  <si>
    <t>1673774848</t>
  </si>
  <si>
    <t>Poznámka k položce:
Poznámka k položce: Výkaz výměr viz položka 151101102.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</si>
  <si>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</si>
  <si>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</si>
  <si>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-1574775471</t>
  </si>
  <si>
    <t>Poznámka k položce:
Poznámka k položce: Přemístění horniny určené pro zpětný zásyp na mezideponii stavby.</t>
  </si>
  <si>
    <t>objem zásypu</t>
  </si>
  <si>
    <t>324,337</t>
  </si>
  <si>
    <t>2131606359</t>
  </si>
  <si>
    <t>Poznámka k položce:
Poznámka k položce: Přemístění horniny určené pro zpětný zásyp z mezideponie stavby na místo určení.</t>
  </si>
  <si>
    <t>-2095187808</t>
  </si>
  <si>
    <t>Poznámka k položce:
Poznámka k položce: Přemístění přebytečné horniny na skládku.</t>
  </si>
  <si>
    <t>objem výkopku z jam v hornině třídy těžitelnosti I skupiny 2</t>
  </si>
  <si>
    <t>55,211</t>
  </si>
  <si>
    <t>objem výkopku z jam v hornině třídy těžitelnosti I skupiny 3</t>
  </si>
  <si>
    <t>138,028</t>
  </si>
  <si>
    <t>objem výkopku z rýh v hornině třídy těžitelnosti I skupiny 2</t>
  </si>
  <si>
    <t>89,604</t>
  </si>
  <si>
    <t>objem výkopku z rýh v hornině třídy těžitelnosti I skupiny 3</t>
  </si>
  <si>
    <t>224,009</t>
  </si>
  <si>
    <t>-324,337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</si>
  <si>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</si>
  <si>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1484231483</t>
  </si>
  <si>
    <t>objem výkopku z jam v hornině třídy těžitelnosti II skupiny 4</t>
  </si>
  <si>
    <t>69,014</t>
  </si>
  <si>
    <t>objem výkopku z jam v hornině třídy těžitelnosti II skupiny 5</t>
  </si>
  <si>
    <t>13,803</t>
  </si>
  <si>
    <t>objem výkopku z rýh v hornině třídy těžitelnosti II skupiny 4</t>
  </si>
  <si>
    <t>112,005</t>
  </si>
  <si>
    <t>objem výkopku z rýh v hornině třídy těžitelnosti II skupiny 5</t>
  </si>
  <si>
    <t>22,401</t>
  </si>
  <si>
    <t>Nakládání, skládání a překládání neulehlého výkopku nebo sypaniny strojně nakládání, množství přes 100 m3, z hornin třídy těžitelnosti I, skupiny 1 až 3</t>
  </si>
  <si>
    <t>-1612641440</t>
  </si>
  <si>
    <t>Poznámka k položce:
Poznámka k položce: Nakládání horniny určené pro zpětný zásyp na mezideponii stavby.</t>
  </si>
  <si>
    <t>-992177100</t>
  </si>
  <si>
    <t>Poznámka k položce:
Poznámka k položce: Nakládání přebytečné horniny. Výkaz výměr viz položka 162751117.</t>
  </si>
  <si>
    <t>167151112</t>
  </si>
  <si>
    <t>Nakládání, skládání a překládání neulehlého výkopku nebo sypaniny strojně nakládání, množství přes 100 m3, z hornin třídy těžitelnosti II, skupiny 4 a 5</t>
  </si>
  <si>
    <t>-987268330</t>
  </si>
  <si>
    <t>Poznámka k položce:
Poznámka k položce: Nakládání přebytečné horniny. Výkaz výměr viz položka 162751137.</t>
  </si>
  <si>
    <t>746582724</t>
  </si>
  <si>
    <t>Poznámka k položce:
Poznámka k položce: Včetně požadovaných rozborů. Výkaz výměr viz položka 171251201.</t>
  </si>
  <si>
    <t>399,738*1,85 "Přepočtené koeficientem množství</t>
  </si>
  <si>
    <t>Uložení sypaniny na skládky nebo meziskládky - přebytečná zemina</t>
  </si>
  <si>
    <t>1570556848</t>
  </si>
  <si>
    <t>Poznámka k položce:
Poznámka k položce: Uložení horniny určené pro zpětný zásyp na mezideponii stavby.</t>
  </si>
  <si>
    <t>171251201.1</t>
  </si>
  <si>
    <t>Uložení sypaniny na skládky nebo meziskládky bez hutnění s upravením uložené sypaniny do předepsaného tvaru</t>
  </si>
  <si>
    <t>-859602997</t>
  </si>
  <si>
    <t>objem přebytečného výkopku v hornině třídy těžitelnosti I skupiny 2 a 3</t>
  </si>
  <si>
    <t>217,223</t>
  </si>
  <si>
    <t>objem přebytečného výkopku v hornině  třídy těžitelnosti II skupiny 4 a 5</t>
  </si>
  <si>
    <t>182,515</t>
  </si>
  <si>
    <t>1868307190</t>
  </si>
  <si>
    <t>přeložka obtoku ČOV, ŽB DN 1000</t>
  </si>
  <si>
    <t>(2,15+0,2)*(69,0+0,1)*(1,7-1,54-0,15)</t>
  </si>
  <si>
    <t>(0,9+0,1)*(4,0-0,5-0,15)*77,2</t>
  </si>
  <si>
    <t>(1,5+0,1)*(1,4-1,01-0,15)*18,5</t>
  </si>
  <si>
    <t>(0,9+0,1)*(1,3-0,5-0,15)*36,5</t>
  </si>
  <si>
    <t>(0,8+0,1)*(1,6-0,45-0,15)*2,2</t>
  </si>
  <si>
    <t>(0,8+0,1)*(3,0-0,45-0,15)*7,2</t>
  </si>
  <si>
    <t>(0,8+0,1)*(1,3-0,45-0,15)*2,8</t>
  </si>
  <si>
    <t>(0,8+0,1)*(1,4-0,45-0,15)*19,4</t>
  </si>
  <si>
    <t>175151101</t>
  </si>
  <si>
    <t>Obsypání potrubí strojně sypaninou bez prohození, uloženou do 3 m</t>
  </si>
  <si>
    <t>1806197866</t>
  </si>
  <si>
    <t>(0,9+0,1)*0,5*77,2</t>
  </si>
  <si>
    <t>(0,9+0,1)*0,5*36,5</t>
  </si>
  <si>
    <t>(0,8+0,1)*0,45*2,2</t>
  </si>
  <si>
    <t>(0,8+0,1)*0,45*7,2</t>
  </si>
  <si>
    <t>(0,8+0,1)*0,45*2,8</t>
  </si>
  <si>
    <t>(0,8+0,1)*0,45*19,4</t>
  </si>
  <si>
    <t>58337331</t>
  </si>
  <si>
    <t>štěrkopísek frakce 0/22</t>
  </si>
  <si>
    <t>-770046901</t>
  </si>
  <si>
    <t>69,648*2 "Přepočtené koeficientem množství</t>
  </si>
  <si>
    <t>212752701</t>
  </si>
  <si>
    <t>Trativod z drenážních trubek tunelových PVC-U SN 4 perforace 220° včetně lože otevřený výkop DN 100 pro liniové stavby</t>
  </si>
  <si>
    <t>1422026928</t>
  </si>
  <si>
    <t>69,0</t>
  </si>
  <si>
    <t>77,2</t>
  </si>
  <si>
    <t>18,5</t>
  </si>
  <si>
    <t>36,5</t>
  </si>
  <si>
    <t>2,2</t>
  </si>
  <si>
    <t>7,2</t>
  </si>
  <si>
    <t>2,8</t>
  </si>
  <si>
    <t>19,4</t>
  </si>
  <si>
    <t xml:space="preserve">Vodorovné konstrukce   </t>
  </si>
  <si>
    <t>451573111</t>
  </si>
  <si>
    <t>Lože pod potrubí otevřený výkop ze štěrkopísku</t>
  </si>
  <si>
    <t>2131423762</t>
  </si>
  <si>
    <t>(2,15+0,2)*0,15*(69,0+0,1)</t>
  </si>
  <si>
    <t>(0,9+0,1)*0,15*77,2</t>
  </si>
  <si>
    <t>(1,5+0,1)*0,15*18,5</t>
  </si>
  <si>
    <t>(0,9+0,1)*0,15*36,5</t>
  </si>
  <si>
    <t>(0,8+0,1)*0,15*2,2</t>
  </si>
  <si>
    <t>(0,8+0,1)*0,15*7,2</t>
  </si>
  <si>
    <t>(0,8+0,1)*0,15*2,8</t>
  </si>
  <si>
    <t>(0,8+0,1)*0,15*19,4</t>
  </si>
  <si>
    <t>452111141</t>
  </si>
  <si>
    <t>Osazení betonových pražců otevřený výkop pl přes 75000 mm2</t>
  </si>
  <si>
    <t>-188336764</t>
  </si>
  <si>
    <t>podkladek pod trouby betonové/ŽB DN 600-800</t>
  </si>
  <si>
    <t>podkladek pod trouby betonové/ŽB DN 1000-1200</t>
  </si>
  <si>
    <t>59223734</t>
  </si>
  <si>
    <t>703119403</t>
  </si>
  <si>
    <t>59223735</t>
  </si>
  <si>
    <t>-1965215882</t>
  </si>
  <si>
    <t>452312141</t>
  </si>
  <si>
    <t>Sedlové lože z betonu prostého tř. C 16/20 otevřený výkop</t>
  </si>
  <si>
    <t>2145851410</t>
  </si>
  <si>
    <t>(2,15+0,2)*0,45*69,0</t>
  </si>
  <si>
    <t>objem potrubí ŽB DN 1000</t>
  </si>
  <si>
    <t>-0,268*69,0</t>
  </si>
  <si>
    <t>(1,5+0,1)*0,3*18,5</t>
  </si>
  <si>
    <t>objem potrubí BET DN 600</t>
  </si>
  <si>
    <t>-0,101*18,5</t>
  </si>
  <si>
    <t>899623151</t>
  </si>
  <si>
    <t>Obetonování potrubí nebo zdiva stok betonem prostým v otevřeném výkopu, betonem tř. C 16/20</t>
  </si>
  <si>
    <t>1393841413</t>
  </si>
  <si>
    <t>(2,15+0,2)*1,09*69,0</t>
  </si>
  <si>
    <t>-1,101*69,0</t>
  </si>
  <si>
    <t>(1,5+0,1)*0,71*18,5</t>
  </si>
  <si>
    <t>-0,415*18,5</t>
  </si>
  <si>
    <t>Potrubí z trub betonových</t>
  </si>
  <si>
    <t>812442121</t>
  </si>
  <si>
    <t>Montáž potrubí z trub TBH s integrovaným pryžovým těsněním otevřený výkop sklon do 20 % DN 600</t>
  </si>
  <si>
    <t>-2037295604</t>
  </si>
  <si>
    <t>18,74</t>
  </si>
  <si>
    <t>59223023</t>
  </si>
  <si>
    <t>trouba betonová hrdlová DN 600</t>
  </si>
  <si>
    <t>-1738577648</t>
  </si>
  <si>
    <t>18,74*1,01 "Přepočtené koeficientem množství</t>
  </si>
  <si>
    <t>Potrubí z trub železobetonových a předpjatých</t>
  </si>
  <si>
    <t>822492112</t>
  </si>
  <si>
    <t>Montáž potrubí z trub TZH s integrovaným pryžovým těsněním otevřený výkop sklon do 20 % DN 1000</t>
  </si>
  <si>
    <t>1147509888</t>
  </si>
  <si>
    <t>69,53</t>
  </si>
  <si>
    <t>59222003</t>
  </si>
  <si>
    <t>trouba ŽB hrdlová DN 1000</t>
  </si>
  <si>
    <t>-812450682</t>
  </si>
  <si>
    <t>69,53*1,01 "Přepočtené koeficientem množství</t>
  </si>
  <si>
    <t>Potrubí z trub ocelových (kovových mimo litinových)</t>
  </si>
  <si>
    <t>R 096 10 01</t>
  </si>
  <si>
    <t>Potrubí z nerezové oceli DN 150, D+M</t>
  </si>
  <si>
    <t>987745917</t>
  </si>
  <si>
    <t>Poznámka k položce:
Poznámka k položce: 
Nerezová trubka svařovaná, bezešvá odpovídající ČSN ISO 4200, ČSN EN ISO 1127, ČSN 13 1022, vyrobená z antikorozní oceli s vlastnostmi rovné minimálně oceli 17 240 odpovídající ČSN 41 7240, minimální tloušťka stěny 2 mm. 
Položka zahrnuje : 
- dodávku a montáž potrubí, 
- dodávku a montáž veškerých tvarovek, 
- provedení propojů potrubí, 
- kotvení z antikorozní oceli. 
Kompletní popis viz Technická zpráva.</t>
  </si>
  <si>
    <t>přípojka odvodnění haly sušárny "P6", NO DN 150</t>
  </si>
  <si>
    <t>3,5</t>
  </si>
  <si>
    <t>přípojka odvodnění skládky písku "P8", NO DN 150</t>
  </si>
  <si>
    <t>R 096 10 02</t>
  </si>
  <si>
    <t>Potrubí z nerezové oceli DN 300, D+M</t>
  </si>
  <si>
    <t>-374696683</t>
  </si>
  <si>
    <t>Poznámka k položce:
Poznámka k položce: ¨
Nerezová trubka svařovaná, bezešvá odpovídající ČSN ISO 4200, ČSN EN ISO 1127, ČSN 13 1022, vyrobená z antikorozní oceli s vlastnostmi rovné minimálně oceli 17 240 odpovídající ČSN 41 7240, minimální tloušťka stěny 2 mm. 
Položka zahrnuje : 
- dodávku a montáž potrubí, 
- dodávku a montáž veškerých tvarovek, 
- provedení propojů potrubí, 
- kotvení z antikorozní oceli. 
Kompletní popis viz Technická zpráva.</t>
  </si>
  <si>
    <t>přípojka odvodnění haly sušárny "P6", NO DN 300</t>
  </si>
  <si>
    <t>15,0</t>
  </si>
  <si>
    <t>Potrubí z trub plastických a skleněných</t>
  </si>
  <si>
    <t>871313121</t>
  </si>
  <si>
    <t>Montáž kanalizačního potrubí z PVC těsněné gumovým kroužkem otevřený výkop sklon do 20 % DN 160</t>
  </si>
  <si>
    <t>1226528424</t>
  </si>
  <si>
    <t>19,88</t>
  </si>
  <si>
    <t>28611106</t>
  </si>
  <si>
    <t>trubka kanalizační PVC-U DN 160x6000mm SN12</t>
  </si>
  <si>
    <t>-1575009653</t>
  </si>
  <si>
    <t>32,08*1,03 "Přepočtené koeficientem množství</t>
  </si>
  <si>
    <t>871350320</t>
  </si>
  <si>
    <t>Montáž kanalizačního potrubí z plastů z polypropylenu PP hladkého plnostěnného SN 12 DN 200</t>
  </si>
  <si>
    <t>1934070848</t>
  </si>
  <si>
    <t>81,28</t>
  </si>
  <si>
    <t>28617026</t>
  </si>
  <si>
    <t>trubka kanalizační PP plnostěnná třívrstvá DN 200x1000mm SN12</t>
  </si>
  <si>
    <t>-1880835003</t>
  </si>
  <si>
    <t>81,28*1,015 "Přepočtené koeficientem množství</t>
  </si>
  <si>
    <t>871353121</t>
  </si>
  <si>
    <t>Montáž kanalizačního potrubí z PVC těsněné gumovým kroužkem otevřený výkop sklon do 20 % DN 200</t>
  </si>
  <si>
    <t>-769741321</t>
  </si>
  <si>
    <t>28611231</t>
  </si>
  <si>
    <t>trubka kanalizační PVC-U DN 200x3000mm SN12</t>
  </si>
  <si>
    <t>-1423627887</t>
  </si>
  <si>
    <t>36,5*1,03 "Přepočtené koeficientem množství</t>
  </si>
  <si>
    <t>877315211</t>
  </si>
  <si>
    <t>Montáž tvarovek na kanalizačním potrubí z trub z plastu z tvrdého PVC nebo z polypropylenu v otevřeném výkopu jednoosých DN 160</t>
  </si>
  <si>
    <t>948528993</t>
  </si>
  <si>
    <t>přípojky uličních vpustí UV1-2, PVC DN 150, koleno 45° v trase přípojky UV1</t>
  </si>
  <si>
    <t>přípojka odvodnění přístřešku pyrolyzéru "P5", PVC DN 150, koleno 45° za odbočkou</t>
  </si>
  <si>
    <t>přípojka odvodnění přístřešku pyrolyzéru "P5", PVC DN 150, koleno 90° v trase</t>
  </si>
  <si>
    <t>přípojka odvodnění skládky písku "P8", PVC DN 150, koleno 15° v trase</t>
  </si>
  <si>
    <t>28611359</t>
  </si>
  <si>
    <t>koleno kanalizace PVC KG 160x15°</t>
  </si>
  <si>
    <t>1481953751</t>
  </si>
  <si>
    <t>28611361</t>
  </si>
  <si>
    <t>koleno kanalizační PVC KG 160x45°</t>
  </si>
  <si>
    <t>1017957185</t>
  </si>
  <si>
    <t>28611363</t>
  </si>
  <si>
    <t>koleno kanalizační PVC KG 160x87°</t>
  </si>
  <si>
    <t>796689094</t>
  </si>
  <si>
    <t>877350320</t>
  </si>
  <si>
    <t>Montáž tvarovek na kanalizačním plastovém potrubí z polypropylenu PP hladkého plnostěnného odboček DN 200</t>
  </si>
  <si>
    <t>-1367859616</t>
  </si>
  <si>
    <t>přeložka potrubí odtoku z dešťové zdrže, PP DN 200, odbočka kolmá pro P5</t>
  </si>
  <si>
    <t>28617207</t>
  </si>
  <si>
    <t>odbočka kanalizační PP SN16 45° DN 200/150</t>
  </si>
  <si>
    <t>-1490972490</t>
  </si>
  <si>
    <t>877355211</t>
  </si>
  <si>
    <t>Montáž tvarovek na kanalizačním potrubí z trub z plastu z tvrdého PVC nebo z polypropylenu v otevřeném výkopu jednoosých DN 200</t>
  </si>
  <si>
    <t>-1546344977</t>
  </si>
  <si>
    <t>přípojky dešťových svodů "P1-P4", PVC DN 200, kolena 45° v trase</t>
  </si>
  <si>
    <t>28611366</t>
  </si>
  <si>
    <t>koleno kanalizace PVC KG 200x45°</t>
  </si>
  <si>
    <t>1005336813</t>
  </si>
  <si>
    <t>877355221</t>
  </si>
  <si>
    <t>Montáž tvarovek na kanalizačním potrubí z trub z plastu z tvrdého PVC nebo z polypropylenu v otevřeném výkopu dvouosých DN 200</t>
  </si>
  <si>
    <t>-1250759967</t>
  </si>
  <si>
    <t>přípojky dešťových svodů "P1-P4", PVC DN 200, odbočka 45°</t>
  </si>
  <si>
    <t>28611396</t>
  </si>
  <si>
    <t>odbočka kanalizační PVC s hrdlem 200/200/45°</t>
  </si>
  <si>
    <t>1145423463</t>
  </si>
  <si>
    <t>Ostatní konstrukce na trubním vedení</t>
  </si>
  <si>
    <t>359901211</t>
  </si>
  <si>
    <t>Monitoring stoky jakékoli výšky na nové kanalizaci</t>
  </si>
  <si>
    <t>-1825332693</t>
  </si>
  <si>
    <t>899722111</t>
  </si>
  <si>
    <t>Krytí potrubí z plastů výstražnou fólií z PVC šířky 20 cm</t>
  </si>
  <si>
    <t>-556829278</t>
  </si>
  <si>
    <t>R 089 10 01</t>
  </si>
  <si>
    <t>Prefabrikovaná kanalizační šachta revizní DN1000, D+M</t>
  </si>
  <si>
    <t>385386520</t>
  </si>
  <si>
    <t>Poznámka k položce:
Poznámka k položce: Položka zahrnuje ocenění dodávky a montáže celého kompletu revizní kanalizační šachty DN1000 z prefabrikovaných dílců, vč.zemních prací : - rozšíření výkopu,  - podkladní betonovou desku z C12/15  tl.100mm, - štěrkopískovou vrstvu tl.150mm, - dodávku a montáž ŽB prefabrikovaných dílců (šachtového dna DN1000 (vč. příslušných šachetních vložek), šachetních skruží, zákrytové desky/konusu, šachtových vyrovnávacích prstenců, elastomerového těsnění), - dodávku a montáž poklopu z tvárné litiny DN 600 mm třídy zatížení D400. Podrobná specifikace viz Technická zpráva a Tabulka šachet.</t>
  </si>
  <si>
    <t>přeložka potrubí odtoku z dešťové zdrže, PP DN 200, šachty Š5 a Š6</t>
  </si>
  <si>
    <t>R 089 10 02</t>
  </si>
  <si>
    <t>Prefabrikovaná kanalizační šachta revizní DN1500, D+M</t>
  </si>
  <si>
    <t>351886674</t>
  </si>
  <si>
    <t>Poznámka k položce:
Poznámka k položce: Položka zahrnuje ocenění dodávky a montáže celého kompletu revizní kanalizační šachty DN1500 z prefabrikovaných dílců, vč.zemních prací : - rozšíření výkopu,  - podkladní betonovou desku z C12/15  tl.100mm, - štěrkopískovou vrstvu tl.150mm, - dodávku a montáž ŽB prefabrikovaných dílců (kompaktního jednolitého šachtového dna DN1500 (vč. příslušných šachetních vložek), zákrytové (a přechodové) desky, šachtových vyrovnávacích prstenců, elastomerového těsnění),  - dodávku a montáž poklopu z tvárné litiny DN 600 mm třídy zatížení D400. Podrobná specifikace viz Technická zpráva a Tabulka šachet.</t>
  </si>
  <si>
    <t>přeložka obtoku ČOV, ŽB DN 1000, šachty Š1-Š4</t>
  </si>
  <si>
    <t>R 089 10 03</t>
  </si>
  <si>
    <t>Napojení přípojek P1 - P4 PVC DN 200 na kanalizační stoku ŽB DN 1000, D+M</t>
  </si>
  <si>
    <t>593049666</t>
  </si>
  <si>
    <t>Poznámka k položce:
Poznámka k položce: Položka zahrnuje : - jádrový vývrt do stěny železobetonového potrubí DN 1000 (průměr dle doporuční výrobce napojovacího elementu), - dodávku a montáž napojovacího elementu (vhodného sedla, včetně pryžové vložky pro potrubí PVC).</t>
  </si>
  <si>
    <t>přeložka obtoku ČOV, ŽB DN 1000, šachty Š1-Š4, napojení přípojek</t>
  </si>
  <si>
    <t>R 089 10 04</t>
  </si>
  <si>
    <t>Napojení přípojek UV1 a UV2  PVC DN 150 na kanalizační stoku ŽB DN 1000, D+M</t>
  </si>
  <si>
    <t>1313810537</t>
  </si>
  <si>
    <t>přeložka obtoku ČOV, ŽB DN 1000, šachty Š1-Š4, napojení přípojek UV</t>
  </si>
  <si>
    <t>R 089 10 05</t>
  </si>
  <si>
    <t>Napojení přípojky liniového žlabu P7  PVC DN 150 do kanalizační šachty Š, D+M</t>
  </si>
  <si>
    <t>-770434625</t>
  </si>
  <si>
    <t>Poznámka k položce:
Poznámka k položce: Položka zahrnuje : - jádrový vývrt do stěny prefabrikované šachty(průměr dle doporuční výrobce napojovacího elementu), - dodávku a montáž napojovacího elementu (zděře).</t>
  </si>
  <si>
    <t>R 089 10 06</t>
  </si>
  <si>
    <t>Uliční vpust z prefabrikovaných dílců, včetně dodávky a osazení litinové mříže tř.D400, D+M</t>
  </si>
  <si>
    <t>704665367</t>
  </si>
  <si>
    <t>uliční vpusti UV1 - UV3</t>
  </si>
  <si>
    <t>810441811</t>
  </si>
  <si>
    <t>Bourání stávajícího potrubí z betonu v otevřeném výkopu DN přes 400 do 600</t>
  </si>
  <si>
    <t>-1827540672</t>
  </si>
  <si>
    <t>rušený nátok do dešťové zdrže, BET DN 600</t>
  </si>
  <si>
    <t>28,0</t>
  </si>
  <si>
    <t>810491811</t>
  </si>
  <si>
    <t>Bourání stávajícího potrubí z betonu v otevřeném výkopu DN přes 800 do 1000</t>
  </si>
  <si>
    <t>-1117451831</t>
  </si>
  <si>
    <t>rušený obtok ČOV, BET DN 1000</t>
  </si>
  <si>
    <t>70,0</t>
  </si>
  <si>
    <t>890411851</t>
  </si>
  <si>
    <t>Bourání šachet a jímek strojně velikosti obestavěného prostoru do 1,5 m3 z prefabrikovaných skruží</t>
  </si>
  <si>
    <t>131835319</t>
  </si>
  <si>
    <t>uliční vpust z prefabrikovaných dílců DN 500, 2 ks</t>
  </si>
  <si>
    <t>pi*(0,25+0,065)^2*1,5*2</t>
  </si>
  <si>
    <t>890451851</t>
  </si>
  <si>
    <t>Bourání šachet a jímek strojně velikosti obestavěného prostoru přes 3 do 5 m3 z prefabrikovaných skruží</t>
  </si>
  <si>
    <t>-1504095245</t>
  </si>
  <si>
    <t>kanalizační šachta z prefabrikovaných dílců DN 1500</t>
  </si>
  <si>
    <t>pi*(0,75+0,15)^2*1,9</t>
  </si>
  <si>
    <t>976085211</t>
  </si>
  <si>
    <t>Vybourání drobných zámečnických a jiných konstrukcí kanalizačních rámů litinových, z rýhovaného plechu nebo betonových včetně poklopů nebo mříží, plochy do 0,30 m2</t>
  </si>
  <si>
    <t>353984603</t>
  </si>
  <si>
    <t>R 850361811.1</t>
  </si>
  <si>
    <t>Bourání stávajícího potrubí z trub ocelových v otevřeném výkopu DN přes 150 do 250</t>
  </si>
  <si>
    <t>-1287966153</t>
  </si>
  <si>
    <t>rušený odtok z dešťové zdrže, OCEL DN 200</t>
  </si>
  <si>
    <t>64,0</t>
  </si>
  <si>
    <t>997006512</t>
  </si>
  <si>
    <t>Vodorovná doprava suti na skládku s naložením na dopravní prostředek a složením přes 100 m do 1 km</t>
  </si>
  <si>
    <t>-375306923</t>
  </si>
  <si>
    <t>997006519</t>
  </si>
  <si>
    <t>Vodorovná doprava suti na skládku Příplatek k ceně -6512 za každý další i započatý 1 km</t>
  </si>
  <si>
    <t>-1170322993</t>
  </si>
  <si>
    <t>115,808*9 "Přepočtené koeficientem množství</t>
  </si>
  <si>
    <t>R 997013631.1</t>
  </si>
  <si>
    <t>Poplatek za uložení na skládce (skládkovné) stavebního odpadu směsného</t>
  </si>
  <si>
    <t>-764344408</t>
  </si>
  <si>
    <t>998274101</t>
  </si>
  <si>
    <t>Přesun hmot pro trubní vedení z trub betonových otevřený výkop</t>
  </si>
  <si>
    <t>1468831279</t>
  </si>
  <si>
    <t>10.3,10.5,10.8 - Plynové rozvody (zemní plyn, bioplyn), Rozvody TUV, Kolektor vnitřních sítí</t>
  </si>
  <si>
    <t>Úroveň 3:</t>
  </si>
  <si>
    <t>01.1 - Plynovod - neuznatelná část</t>
  </si>
  <si>
    <t>ing. Jan Špingl</t>
  </si>
  <si>
    <t xml:space="preserve">Pro ocenění plynovodu jsou nedílnou součástí přílohy D.1.2.2. Soupis prací není jediným zdrojem veškerých informací pro jednoznačné a kompletní ocenění příslušné části projektu.   </t>
  </si>
  <si>
    <t>D2 - ARMATURY</t>
  </si>
  <si>
    <t>D3 - ROZVOD POTRUBÍ</t>
  </si>
  <si>
    <t>D4 - DOPLŇKOVÉ KONSTRUKCE</t>
  </si>
  <si>
    <t>D5 - NÁTĚRY</t>
  </si>
  <si>
    <t xml:space="preserve">    D6 - ZPROVOZNĚNÍ A MONTÁŽ</t>
  </si>
  <si>
    <t>D7 - STAVEBNÍ ÚPRAVY</t>
  </si>
  <si>
    <t>ARMATURY</t>
  </si>
  <si>
    <t>Pol185</t>
  </si>
  <si>
    <t>Uzavírací klapka (UKL××) - aplikace plyn DN 80 – mezipřírubová vč. PS, dodávka a montáž</t>
  </si>
  <si>
    <t>399973465</t>
  </si>
  <si>
    <t>Poznámka k položce:
DPS část D.1.2.2
příloha D.1.2.2.1 - Technická zpráva
příloha D.1.2.2.2 - Seznam zařízení a materiálu</t>
  </si>
  <si>
    <t>Pol186</t>
  </si>
  <si>
    <t>Tlakoměr průměr 100 mm + 3 cest kohout rozsah 0 – 6 kPa, dodávka a montáž</t>
  </si>
  <si>
    <t>1429971660</t>
  </si>
  <si>
    <t>Pol188</t>
  </si>
  <si>
    <t>BAP DN 65, PN 6 bezpečnostní samočinný ventil, nízkotlaký el. připojení profese MaR, dodávka a montáž</t>
  </si>
  <si>
    <t>-1201750662</t>
  </si>
  <si>
    <t>Pol189</t>
  </si>
  <si>
    <t>Kulový kohout závitový DN 20, dodávka a montáž</t>
  </si>
  <si>
    <t>-2117335175</t>
  </si>
  <si>
    <t>Pol190</t>
  </si>
  <si>
    <t>Kulový vzorkovací závitový DN 15, dodávka a montáž</t>
  </si>
  <si>
    <t>-86434512</t>
  </si>
  <si>
    <t>Pol191</t>
  </si>
  <si>
    <t>Filtr plynový FG8-6A, přírubový DN 80, dodávka a montáž</t>
  </si>
  <si>
    <t>27793873</t>
  </si>
  <si>
    <t>Pol192</t>
  </si>
  <si>
    <t>Připojení spotřebiče  DN 50</t>
  </si>
  <si>
    <t>558411370</t>
  </si>
  <si>
    <t>Pol193</t>
  </si>
  <si>
    <t>Měřidlo spotřeby plynu (rotační plynoměr) pro průtok 53 m3/h včetně  modulu pro přenos impulsů (dle požadavků profese MaR)  Předpoklad: rotační plynoměr Qp = 100 m3/h, DN 80</t>
  </si>
  <si>
    <t>-752610406</t>
  </si>
  <si>
    <t>ROZVOD POTRUBÍ</t>
  </si>
  <si>
    <t>Pol194</t>
  </si>
  <si>
    <t>Trubka ocel mat. 11 353.1 – montáž svařováním DN 15</t>
  </si>
  <si>
    <t>1444201091</t>
  </si>
  <si>
    <t>Pol195</t>
  </si>
  <si>
    <t>Trubka ocel mat. 11 353.1 – montáž svařováním DN 20</t>
  </si>
  <si>
    <t>-308162033</t>
  </si>
  <si>
    <t>Pol196</t>
  </si>
  <si>
    <t>Trubka ocel mat. 11 353.1 – montáž svařováním DN 50 (57/2,9)</t>
  </si>
  <si>
    <t>-1543972909</t>
  </si>
  <si>
    <t>Pol197</t>
  </si>
  <si>
    <t>Trubka ocel mat. 11 353.1 – montáž svařováním DN 65 (76/3,2)</t>
  </si>
  <si>
    <t>-253440052</t>
  </si>
  <si>
    <t>Pol198</t>
  </si>
  <si>
    <t>Trubka ocel mat. 11 353.1 – montáž svařováním DN 80 (89/3,6)</t>
  </si>
  <si>
    <t>1467774274</t>
  </si>
  <si>
    <t>Pol199</t>
  </si>
  <si>
    <t>Trubní oblouky 89/3,6 ocel mat. 11 353.1</t>
  </si>
  <si>
    <t>-410929371</t>
  </si>
  <si>
    <t>Pol200</t>
  </si>
  <si>
    <t>Potrubí redukce DN 80/65</t>
  </si>
  <si>
    <t>1829150214</t>
  </si>
  <si>
    <t>Pol201</t>
  </si>
  <si>
    <t>Potrubí redukce DN 80/50</t>
  </si>
  <si>
    <t>-480487188</t>
  </si>
  <si>
    <t>Pol202</t>
  </si>
  <si>
    <t>Ochranná trubka pro potrubí DN 20</t>
  </si>
  <si>
    <t>1891307406</t>
  </si>
  <si>
    <t>Pol203</t>
  </si>
  <si>
    <t>Ochranná trubka pro potrubí¨DN 80</t>
  </si>
  <si>
    <t>-1869688368</t>
  </si>
  <si>
    <t>Pol204</t>
  </si>
  <si>
    <t>Utěsnění ochranných trubek tmelem</t>
  </si>
  <si>
    <t>kpt</t>
  </si>
  <si>
    <t>-593142863</t>
  </si>
  <si>
    <t>Pol205</t>
  </si>
  <si>
    <t>El. pospojování potrubí</t>
  </si>
  <si>
    <t>-467403438</t>
  </si>
  <si>
    <t>Pol206</t>
  </si>
  <si>
    <t>Zhotovení přípojky DN 80 ke stávajícímu potrubí včetně manipulace s plynovým zařízením</t>
  </si>
  <si>
    <t>636025389</t>
  </si>
  <si>
    <t>Pol207</t>
  </si>
  <si>
    <t>Čištění potrubí profukováním</t>
  </si>
  <si>
    <t>-1906620475</t>
  </si>
  <si>
    <t>Pol208</t>
  </si>
  <si>
    <t>Hlavní tlaková zkouška vzduchem přetlakem 15 kPa</t>
  </si>
  <si>
    <t>1558508507</t>
  </si>
  <si>
    <t>Pol209</t>
  </si>
  <si>
    <t>Funkční zkouška, revize plynového zařízení  NTL</t>
  </si>
  <si>
    <t>2638791</t>
  </si>
  <si>
    <t>Pol210</t>
  </si>
  <si>
    <t>2005927108</t>
  </si>
  <si>
    <t>DOPLŇKOVÉ KONSTRUKCE</t>
  </si>
  <si>
    <t>Pol211</t>
  </si>
  <si>
    <t>Uložení potrubí – objímky vč. běžných  závěsů DN 20</t>
  </si>
  <si>
    <t>-2113766057</t>
  </si>
  <si>
    <t>Pol212</t>
  </si>
  <si>
    <t>Uložení potrubí – objímky vč. běžných  závěsů DN 80</t>
  </si>
  <si>
    <t>-1409516810</t>
  </si>
  <si>
    <t>Pol213</t>
  </si>
  <si>
    <t>Uložení potrubí – objímky vč. běžných  konzol DN 80</t>
  </si>
  <si>
    <t>1583958288</t>
  </si>
  <si>
    <t>Poznámka k položce:
DPS část D.1.2.2
příloha D.1.2.2.1 - Technická zpráva
příloha D.1.2.2.2 - Seznam zařízení a materiálu
Pozn.: způsob kotvení konzol na novou ocelovou konstrukci viz technická zpráva</t>
  </si>
  <si>
    <t>Pol214</t>
  </si>
  <si>
    <t>Uložení potrubí – objímky vč. střešních podpěr  a statického zajištění DN 80</t>
  </si>
  <si>
    <t>-1386417642</t>
  </si>
  <si>
    <t>Poznámka k položce:
DPS část D.1.2.2
příloha D.1.2.2.1 - Technická zpráva
příloha D.1.2.2.2 - Seznam zařízení a materiálu
Pozn.: konstrukce pro meziobjektové přemostění            viz stavební část</t>
  </si>
  <si>
    <t>Pol215</t>
  </si>
  <si>
    <t>Oceloplechová skříň opatřená nátěrem, dvířky  a segment zámkem  - rozměry 800×500×400 mm (dvířka dvoukřídlá)</t>
  </si>
  <si>
    <t>1844731351</t>
  </si>
  <si>
    <t>Pol216</t>
  </si>
  <si>
    <t>Oceloplechová skříň opatřená nátěrem, dvířky  a segment zámkem  - rozměry 450×450×400 mm (dvířka jednokřídlá)</t>
  </si>
  <si>
    <t>-1621808195</t>
  </si>
  <si>
    <t>NÁTĚRY</t>
  </si>
  <si>
    <t>Pol217</t>
  </si>
  <si>
    <t>Nátěry doplňkových konstrukcí dvojnásobné  + základní</t>
  </si>
  <si>
    <t>-168357848</t>
  </si>
  <si>
    <t>Pol218</t>
  </si>
  <si>
    <t>Nátěry a zinkování doplňkových konstrukcí</t>
  </si>
  <si>
    <t>2040527100</t>
  </si>
  <si>
    <t>Pol219</t>
  </si>
  <si>
    <t>Nátěry kovových potrubí a armatur  synt. na vzduchuschnoucí dvojnásobné + základní do DN 40</t>
  </si>
  <si>
    <t>-1949748243</t>
  </si>
  <si>
    <t>Pol220</t>
  </si>
  <si>
    <t>Nátěry kovových potrubí a armatur  synt. na vzduchuschnoucí dvojnásobné + základní do DN 80</t>
  </si>
  <si>
    <t>-689318446</t>
  </si>
  <si>
    <t>ZPROVOZNĚNÍ A MONTÁŽ</t>
  </si>
  <si>
    <t>Pol221</t>
  </si>
  <si>
    <t>Zkoušky dle platných předpisů včetně předání protokolů</t>
  </si>
  <si>
    <t>1625383764</t>
  </si>
  <si>
    <t>STAVEBNÍ ÚPRAVY</t>
  </si>
  <si>
    <t>Pol223</t>
  </si>
  <si>
    <t>Zhotovení protipožárních prostupů pro potrubí pr. DN 80 (kompletní dodávka a provedení)</t>
  </si>
  <si>
    <t>-1534783088</t>
  </si>
  <si>
    <t>Pol224</t>
  </si>
  <si>
    <t>Průrazy stěnami do průměru 120 mm</t>
  </si>
  <si>
    <t>251726264</t>
  </si>
  <si>
    <t>Pol225</t>
  </si>
  <si>
    <t>Začištění zdiva po průrazech</t>
  </si>
  <si>
    <t>1969551231</t>
  </si>
  <si>
    <t>02.1 - Vytápění - uznatelná část</t>
  </si>
  <si>
    <t xml:space="preserve">Pro ocenění Vytápění jsou nedílnou součástí část DPS D.1.5 zejména přílohy D.1.5.1 a D.1.5.2. Soupis prací není jediným zdrojem veškerých informací pro jednoznačné a kompletní ocenění.   </t>
  </si>
  <si>
    <t>D1 - STROJOVNY</t>
  </si>
  <si>
    <t>D4 - IZOLACE TEPELNÉ</t>
  </si>
  <si>
    <t>D5 - SPALINOVÉ POTRUBÍ KGJ</t>
  </si>
  <si>
    <t>D6 - DOPLŇKOVÉ KONSTRUKCE</t>
  </si>
  <si>
    <t>D7 - NÁTĚRY</t>
  </si>
  <si>
    <t>D8 - DEMONTÁŽE</t>
  </si>
  <si>
    <t>D9 - ZPROVOZNĚNÍ A MONTÁŽ</t>
  </si>
  <si>
    <t>D10 - STAVEBNÍ ÚPRAVY</t>
  </si>
  <si>
    <t>STROJOVNY</t>
  </si>
  <si>
    <t>Oběhové čerpadlo – přenos tepla mezi plynovou kotelnou a strojovnou kogenerace:  - medium topná voda - Q = 25,8 m3/h, Y= 60 J/kg - elektronické - výkon řiditelný ex.regulací 0 – 10 V - PN 10, 230 V, 700 W,  - DN 80,  přírubové připojení. Dodávka a montáž.</t>
  </si>
  <si>
    <t>27608156</t>
  </si>
  <si>
    <t>Poznámka k položce:
DPS část D.1.5
příloha D.1.5.1 - Technická zpráva a Seznam hlavních komponent-Legenda
příloha D.1.5.2 - Seznam zařízení a materiálu : pozice 1</t>
  </si>
  <si>
    <t>Trojcestný táhlový rozdělovací ventil - Kv = 80 m3/h,  - zdvih 20 mm - PN 16, Tmax 150°C - DN 80, přírubové připojení - s elektropohonem, napájení 24 V, řízení 0 – 10 V  Montáž;  dodávka profese MaR</t>
  </si>
  <si>
    <t>236625562</t>
  </si>
  <si>
    <t>Poznámka k položce:
DPS část D.1.5
příloha D.1.5.1 - Technická zpráva a Seznam hlavních komponent-Legenda
příloha D.1.5.2 - Seznam zařízení a materiálu : pozice 2</t>
  </si>
  <si>
    <t>Trojcestný táhlový směšovací ventil - Kv = 80 m3/h,  - zdvih 20 mm - PN 16, Tmax 150°C - DN 80, přírubové připojení - s elektropohonem, napájení 24 V, řízení 0 – 10 V  Montáž;  dodávka profese MaR</t>
  </si>
  <si>
    <t>-1450891972</t>
  </si>
  <si>
    <t>Poznámka k položce:
DPS část D.1.5
příloha D.1.5.1 - Technická zpráva a Seznam hlavních komponent-Legenda
příloha D.1.5.2 - Seznam zařízení a materiálu : pozice 3</t>
  </si>
  <si>
    <t>Rozdělovač vertikální DN 200, výška 1700 mm,  5 hrdel DN 100, Atypické provedení, dílenská výroba. Včetně návarků na teploměry a tlakoměr. Včetně nátěrů a tepel.izolace t. 80 mm (rohože z min. vlny+oplechování). Včetně stativu a konzol. Dodávka a montáž.</t>
  </si>
  <si>
    <t>697047523</t>
  </si>
  <si>
    <t>Poznámka k položce:
DPS část D.1.5
příloha D.1.5.1 - Technická zpráva a Seznam hlavních komponent-Legenda
příloha D.1.5.2 - Seznam zařízení a materiálu : pozice 4</t>
  </si>
  <si>
    <t>Rozdělovač horizontální DN 150, délka 650 mm,  3 hrdla DN 100, vypuštění Atypické provedení, dílenská výroba. Včetně návarku na teploměry. Včetně nátěrů a tepel.izolace t. 80 mm (rohože z min.vlny+oplechování). Včetně stativu a konzol. Dodávka a montáž.</t>
  </si>
  <si>
    <t>-961869338</t>
  </si>
  <si>
    <t>Poznámka k položce:
DPS část D.1.5
příloha D.1.5.1 - Technická zpráva a Seznam hlavních komponent-Legenda
příloha D.1.5.2 - Seznam zařízení a materiálu : pozice 5</t>
  </si>
  <si>
    <t>Sušárna kalu - tepelný příkon 830 kW - děleno do 2 totožných sekcí (2× 6 registrů) - pracovní teplotní spád 90/70°C - 2  vstupy DN 80 / PN 16  Připojení; dodávka technologická část</t>
  </si>
  <si>
    <t>965008306</t>
  </si>
  <si>
    <t>Poznámka k položce:
DPS část D.1.5
příloha D.1.5.1 - Technická zpráva a Seznam hlavních komponent-Legenda
příloha D.1.5.2 - Seznam zařízení a materiálu : pozice 8</t>
  </si>
  <si>
    <t>Trojcestný táhlový směšovací ventil – sušárna teplo z pyrolyzéru:  - Kv = 63 m3/h,  - zdvih 20 mm - PN 16, Tmax 150°C - DN 65, přírubové připojení - s elektropohonem, napájení 24 V, řízení 0 – 10 V  Montáž;  dodávka profese MaR</t>
  </si>
  <si>
    <t>2118266806</t>
  </si>
  <si>
    <t>Poznámka k položce:
DPS část D.1.5
příloha D.1.5.1 - Technická zpráva a Seznam hlavních komponent-Legenda
příloha D.1.5.2 - Seznam zařízení a materiálu : pozice 10</t>
  </si>
  <si>
    <t>Oběhové čerpadlo – sušárna teplo z pyrolyzéru:   - medium topná voda - Q = 18,0 m3/h, Y= 70 J/kg - elektronické - výkon řiditelný ex. regulací 0 – 10 V - PN 10, 230 V, 600 W,  - DN 65,  přírubové připojení. Dodávka a montáž.</t>
  </si>
  <si>
    <t>527109138</t>
  </si>
  <si>
    <t>Poznámka k položce:
DPS část D.1.5
příloha D.1.5.1 - Technická zpráva a Seznam hlavních komponent-Legenda
příloha D.1.5.2 - Seznam zařízení a materiálu : pozice 11</t>
  </si>
  <si>
    <t>182896697</t>
  </si>
  <si>
    <t>Poznámka k položce:
DPS část D.1.5
příloha D.1.5.1 - Technická zpráva a Seznam hlavních komponent-Legenda
příloha D.1.5.2 - Seznam zařízení a materiálu : pozice 14</t>
  </si>
  <si>
    <t>Oběhové čerpadlo – sušárna teplo z pyrolyzéru:   - medium topná voda - Q = 18,0 m3/h, Y= 80 J/kg - elektronické - výkon řiditelný ex. regulací 0 – 10 V - PN 10, 230 V, 800 W,  - DN 65,  přírubové připojení. Dodávka a montáž.</t>
  </si>
  <si>
    <t>627810481</t>
  </si>
  <si>
    <t>Poznámka k položce:
DPS část D.1.5
příloha D.1.5.1 - Technická zpráva a Seznam hlavních komponent-Legenda
příloha D.1.5.2 - Seznam zařízení a materiálu : pozice 15</t>
  </si>
  <si>
    <t>Pol148</t>
  </si>
  <si>
    <t>Ohřívací díl VZT jednotky - výkon 42 kW - teplotní spád max. 80/60 °C - tlaková ztráta max. 20 kPa  - dodávka profese VZT (vzduchotechnika)</t>
  </si>
  <si>
    <t>-1052927112</t>
  </si>
  <si>
    <t>Poznámka k položce:
DPS část D.1.5
příloha D.1.5.1 - Technická zpráva a Seznam hlavních komponent-Legenda
příloha D.1.5.2 - Seznam zařízení a materiálu : pozice 16</t>
  </si>
  <si>
    <t>Pol149</t>
  </si>
  <si>
    <t>Trojcestný táhlový směšovací ventil – VZT zařízení - Kv = 10,0 m3/h,  - zdvih 5,5 mm - PN 16, Tmax 120°C - DN 25, závitové připojení - s elektropohonem, napájení 24 V, řízení 0 – 10 V  Montáž;  dodávka profese MaR</t>
  </si>
  <si>
    <t>2142197665</t>
  </si>
  <si>
    <t>Poznámka k položce:
DPS část D.1.5
příloha D.1.5.1 - Technická zpráva a Seznam hlavních komponent-Legenda
příloha D.1.5.2 - Seznam zařízení a materiálu : pozice 17 A,B,C</t>
  </si>
  <si>
    <t>Pol154</t>
  </si>
  <si>
    <t>Oběhové čerpadlo – VZT zařízení  - medium topná voda - Q = 2,4 m3/h, Y= 70 J/kg - elektronické - PN 10, 230 V, 130 W,  - DN 25,  závitové připojení. Dodávka a montáž.</t>
  </si>
  <si>
    <t>-833419745</t>
  </si>
  <si>
    <t>Poznámka k položce:
DPS část D.1.5
příloha D.1.5.1 - Technická zpráva a Seznam hlavních komponent-Legenda
příloha D.1.5.2 - Seznam zařízení a materiálu : pozice 18 A,B,C</t>
  </si>
  <si>
    <t>Pol155</t>
  </si>
  <si>
    <t>Mezipřírubová škrtící klapka - DN 80, PN16, Tmax 120°C - Kv = 420 m3/h - s elektropohonem, napájení 24 V, řízení 0 – 10 V - včetně přírubového spoje  Montáž;  dodávka profese MaR</t>
  </si>
  <si>
    <t>273759337</t>
  </si>
  <si>
    <t>Poznámka k položce:
DPS část D.1.5
příloha D.1.5.1 - Technická zpráva a Seznam hlavních komponent-Legenda
příloha D.1.5.2 - Seznam zařízení a materiálu : pozice 19</t>
  </si>
  <si>
    <t>26434997</t>
  </si>
  <si>
    <t>Poznámka k položce:
DPS část D.1.5
příloha D.1.5.1 - Technická zpráva a Seznam hlavních komponent-Legenda
příloha D.1.5.2 - Seznam zařízení a materiálu : pozice 20</t>
  </si>
  <si>
    <t>Pol156a</t>
  </si>
  <si>
    <t>Měřidlo tepla ultrazvukové - přírubové provedení - DN 65, PN25,  - Qp = 25 m3/h - včetně příslušenství: návarky, jímky, čidla, kabely - včetně komunikačního rozhraní ModBus. Dodávka a montáž.</t>
  </si>
  <si>
    <t>38303413</t>
  </si>
  <si>
    <t>Poznámka k položce:
DPS část D.1.5
příloha D.1.5.1 - Technická zpráva a Seznam hlavních komponent-Legenda
příloha D.1.5.2 - Seznam zařízení a materiálu : pozice 21</t>
  </si>
  <si>
    <t>Pol156</t>
  </si>
  <si>
    <t>-946130492</t>
  </si>
  <si>
    <t>Poznámka k položce:
DPS část D.1.5
příloha D.1.5.1 - Technická zpráva a Seznam hlavních komponent-Legenda
příloha D.1.5.2 - Seznam zařízení a materiálu : pozice 23</t>
  </si>
  <si>
    <t>Pol157</t>
  </si>
  <si>
    <t>Hydraulický vyrovnávač dynamického tlaku – anuloid atypický svařenec – viz výkresová část DN 150 – výška 1600 mm 8 hrdel: DN 15 – DN 100 Včetně nátěrů a tepelné izolace t. 80 mm (rohože z min.vlny+oplechování). Včetně stativu a konzol. Dodávka a montáž.</t>
  </si>
  <si>
    <t>1044691579</t>
  </si>
  <si>
    <t>Poznámka k položce:
DPS část D.1.5
příloha D.1.5.1 - Technická zpráva a Seznam hlavních komponent-Legenda
příloha D.1.5.2 - Seznam zařízení a materiálu : pozice 24</t>
  </si>
  <si>
    <t>Pol158</t>
  </si>
  <si>
    <t>Vyrovnávací nádoba - objem 100 l - max. přetlak 0,6 MPa</t>
  </si>
  <si>
    <t>581539409</t>
  </si>
  <si>
    <t>Poznámka k položce:
DPS část D.1.5
příloha D.1.5.1 - Technická zpráva a Seznam hlavních komponent-Legenda
příloha D.1.5.2 - Seznam zařízení a materiálu : pozice 25</t>
  </si>
  <si>
    <t>Pol159</t>
  </si>
  <si>
    <t>Suchý chladič–chlazení směsi KGJ:- jednovrtulový –104 kg -stávající -přemístění na proviz.pozici –jeřáb střecha  viz výkres.část -přemístění na novou pozici –jeřáb terén -připojení nerez.potrubím DN40 -přírubové připojení. Dodávka a montáž.</t>
  </si>
  <si>
    <t>-329568601</t>
  </si>
  <si>
    <t>Poznámka k položce:
DPS část D.1.5
příloha D.1.5.1 - Technická zpráva a Seznam hlavních komponent-Legenda
příloha D.1.5.2 - Seznam zařízení a materiálu : pozice 28 -přemístění po etapách (zachování chodi 1 KGJ)</t>
  </si>
  <si>
    <t>Pol160</t>
  </si>
  <si>
    <t>Suchý chladič –nouzové chlazení KGJ: -dvouvrtulový –196 kg -stávající -přemístění na provizorní pozici –jeřáb střecha  viz výkresová část -přemístění na novou pozici –jeřáb terén -připojení nerez.potrubím DN65 -přírubové připojení. Dodávka a montáž.</t>
  </si>
  <si>
    <t>893717411</t>
  </si>
  <si>
    <t>Poznámka k položce:
DPS část D.1.5
příloha D.1.5.1 - Technická zpráva a Seznam hlavních komponent-Legenda
příloha D.1.5.2 - Seznam zařízení a materiálu pozice 29 -přemístění po etapách (zachování chodu 1 KGJ)</t>
  </si>
  <si>
    <t>Pol161</t>
  </si>
  <si>
    <t>Vypouštěcí kulový kohout (VKxx) DN 15. Dodávka a montáž.</t>
  </si>
  <si>
    <t>-1351441028</t>
  </si>
  <si>
    <t>Poznámka k položce:
DPS část D.1.5
příloha D.1.5.1 - Technická zpráva a Seznam hlavních komponent-Legenda
příloha D.1.5.2 - Seznam zařízení a materiálu</t>
  </si>
  <si>
    <t>Pol162</t>
  </si>
  <si>
    <t>Nádobka odvzdušňovací DN 50. Dodávka a montáž.</t>
  </si>
  <si>
    <t>616494302</t>
  </si>
  <si>
    <t>Pol163</t>
  </si>
  <si>
    <t>Automatický odvzdušňovací  (AO××) DN 10. Dodávka a montáž.</t>
  </si>
  <si>
    <t>-1237599288</t>
  </si>
  <si>
    <t>Pol164</t>
  </si>
  <si>
    <t>Uzavírací kulový kohout (UK××) DN 10. Dodávka a montáž.</t>
  </si>
  <si>
    <t>1000615235</t>
  </si>
  <si>
    <t>Pol165</t>
  </si>
  <si>
    <t>Uzavírací kulový kohout (UK××) DN 32. Dodávka a montáž.</t>
  </si>
  <si>
    <t>-1399079508</t>
  </si>
  <si>
    <t>Pol166</t>
  </si>
  <si>
    <t>Uzavírací kulový kohout (UK××) DN 40. Dodávka a montáž.</t>
  </si>
  <si>
    <t>2086464984</t>
  </si>
  <si>
    <t>Pol167</t>
  </si>
  <si>
    <t>Uzavírací kulový kohout (UK××) DN 50. Dodávka a montáž.</t>
  </si>
  <si>
    <t>1145603792</t>
  </si>
  <si>
    <t>Pol168</t>
  </si>
  <si>
    <t>Uzavírací kulový kohout s vypouštěním (UKV××) DN 25. Dodávka a montáž.</t>
  </si>
  <si>
    <t>-432397475</t>
  </si>
  <si>
    <t>Pol169</t>
  </si>
  <si>
    <t>Uzavírací klapka (UKL××) PN16 DN 65 – mezipřírubová vč. ps. Dodávka a montáž.</t>
  </si>
  <si>
    <t>1972988072</t>
  </si>
  <si>
    <t>Pol170</t>
  </si>
  <si>
    <t>Uzavírací klapka (UKL××) PN16 DN 80 – mezipřírubová vč. ps. Dodávka a montáž.</t>
  </si>
  <si>
    <t>753836377</t>
  </si>
  <si>
    <t>Pol171</t>
  </si>
  <si>
    <t>Uzavírací klapka (UKL××) PN16 DN 100 – mezipřírubová vč. ps. Dodávka a montáž.</t>
  </si>
  <si>
    <t>1867846338</t>
  </si>
  <si>
    <t>Pol172</t>
  </si>
  <si>
    <t>Flexibilní připojení PN 16  (PK××) - kompenzátory DN 32. Dodávka a montáž.</t>
  </si>
  <si>
    <t>-419784578</t>
  </si>
  <si>
    <t>Pol173</t>
  </si>
  <si>
    <t>Zpětná klapka závitová  (ZV××) DN 32. Dodávka a montáž.</t>
  </si>
  <si>
    <t>1013324418</t>
  </si>
  <si>
    <t>Pol174</t>
  </si>
  <si>
    <t>Zpětná klapka  (ZV××)  – mezipřírubová vč. ps DN 50. Dodávka a montáž.</t>
  </si>
  <si>
    <t>785229034</t>
  </si>
  <si>
    <t>Pol175</t>
  </si>
  <si>
    <t>Zpětná klapka  (ZV××)  – mezipřírubová vč. ps DN 80. Dodávka a montáž.</t>
  </si>
  <si>
    <t>-219074440</t>
  </si>
  <si>
    <t>Pol176</t>
  </si>
  <si>
    <t>Zpětná klapka  (ZV××)  – mezipřírubová vč. ps DN 100. Dodávka a montáž.</t>
  </si>
  <si>
    <t>-360884690</t>
  </si>
  <si>
    <t>Pol177</t>
  </si>
  <si>
    <t>Filtr  (F××) - závitový DN 32. Dodávka a montáž.</t>
  </si>
  <si>
    <t>1049555877</t>
  </si>
  <si>
    <t>Pol178</t>
  </si>
  <si>
    <t>Filtr  (F××) - přírubový PN16 DN 50. Dodávka a montáž.</t>
  </si>
  <si>
    <t>1582922544</t>
  </si>
  <si>
    <t>Pol179</t>
  </si>
  <si>
    <t>Filtr  (F××) - přírubový PN16 DN 80. Dodávka a montáž.</t>
  </si>
  <si>
    <t>-2122953966</t>
  </si>
  <si>
    <t>Pol180</t>
  </si>
  <si>
    <t>Seřizovací přírubová armatura s kalibr. nastavením   (SAM××) DN 25 / PN 16  závitová (STAD). Dodávka a montáž.</t>
  </si>
  <si>
    <t>1014416009</t>
  </si>
  <si>
    <t>Pol181</t>
  </si>
  <si>
    <t>Seřizovací přírubová armatura s kalibr. nastavením   (SAM××) DN 50 / PN 16  závitová (STAD). Dodávka a montáž.</t>
  </si>
  <si>
    <t>-56368856</t>
  </si>
  <si>
    <t>Pol182</t>
  </si>
  <si>
    <t>Seřizovací přírubová armatura s kalibr. nastavením   (SAM××) DN 65 / PN 16  přírubová (STAF). Dodávka a montáž.</t>
  </si>
  <si>
    <t>397638462</t>
  </si>
  <si>
    <t>Pol183</t>
  </si>
  <si>
    <t>Ruční regulační ventil přírubový (RRV××) DN 80 / PN 16  (V41 111 616). Dodávka a montáž.</t>
  </si>
  <si>
    <t>980927971</t>
  </si>
  <si>
    <t>Pol184</t>
  </si>
  <si>
    <t>Přírubový spoj PN16 DN 50. Dodávka a montáž.</t>
  </si>
  <si>
    <t>407573492</t>
  </si>
  <si>
    <t>Přírubový spoj PN16 DN 65. Dodávka a montáž.</t>
  </si>
  <si>
    <t>-1235907679</t>
  </si>
  <si>
    <t>Přírubový spoj PN16 DN 80. Dodávka a montáž.</t>
  </si>
  <si>
    <t>201917914</t>
  </si>
  <si>
    <t>Pol187</t>
  </si>
  <si>
    <t>Tlakoměr průměr 100 mm + 3 cest kohout rozsah 0 – 0,6 MPa</t>
  </si>
  <si>
    <t>-1428631930</t>
  </si>
  <si>
    <t>Teploměr typ bimetalový ručkový D 80 mm, 0 - 120 °C, délka čidla 45 mm + pouzdro do T kusu</t>
  </si>
  <si>
    <t>-1929751959</t>
  </si>
  <si>
    <t>Ocelové potrubí včetně tvarovek, přechodek, montáže DN 10</t>
  </si>
  <si>
    <t>-2021019374</t>
  </si>
  <si>
    <t>Ocelové potrubí včetně tvarovek, přechodek, montáže DN 15</t>
  </si>
  <si>
    <t>1371676607</t>
  </si>
  <si>
    <t>Ocelové potrubí včetně tvarovek, přechodek, montáže DN 25</t>
  </si>
  <si>
    <t>-14338370</t>
  </si>
  <si>
    <t>Ocelové potrubí včetně tvarovek, přechodek, montáže DN 32</t>
  </si>
  <si>
    <t>1372944786</t>
  </si>
  <si>
    <t>Ocelové potrubí včetně tvarovek, přechodek, montáže DN 40</t>
  </si>
  <si>
    <t>1059051394</t>
  </si>
  <si>
    <t>Tlakové zkoušky potrubí z trubek závitových  do DN 40</t>
  </si>
  <si>
    <t>-1879703449</t>
  </si>
  <si>
    <t>Ocelové potrubí: včetně tvarovek, přechodek, montáže D 57/2,9 mm, hladké trubky včetně montáže + přípojky, tvarovky a redukce</t>
  </si>
  <si>
    <t>206700387</t>
  </si>
  <si>
    <t>Ocelové potrubí: včetně tvarovek, přechodek, montáže D 76/3,2 mm, hladké trubky včetně montáže + přípojky, tvarovky a redukce</t>
  </si>
  <si>
    <t>1691741250</t>
  </si>
  <si>
    <t>Ocelové potrubí: včetně tvarovek, přechodek, montáže D 89/3,6 mm, hladké trubky včetně montáže + přípojky, tvarovky a redukce</t>
  </si>
  <si>
    <t>-766334488</t>
  </si>
  <si>
    <t>Ocelové potrubí: včetně tvarovek, přechodek, montáže D 108/4,0 mm, hladké trubky včetně montáže + přípojky, tvarovky a redukce</t>
  </si>
  <si>
    <t>1907219679</t>
  </si>
  <si>
    <t>Tlakové zkoušky potrubí z trubek závitových  nad DN 40</t>
  </si>
  <si>
    <t>-1584726552</t>
  </si>
  <si>
    <t>Návarky a T-kusy pro potřeby profese MaR (M 20×1  nebo G 1/2“)</t>
  </si>
  <si>
    <t>147353844</t>
  </si>
  <si>
    <t>Uložení výše uvedeného potrubí včetně  pevných bodů</t>
  </si>
  <si>
    <t>-13199210</t>
  </si>
  <si>
    <t>Nerez potrubí včetně tvarovek, přechodek, montáže a etapizace (bez nátěrů a tepelné izolace) D 42/1,5 mm (základ + finální umístění). Překládání suchých chladičů. Dodávka a montáž.</t>
  </si>
  <si>
    <t>851478801</t>
  </si>
  <si>
    <t>Nerez potrubí včetně tvarovek, přechodek, montáže a etapizace (bez nátěrů a tepelné izolace) D 70/2,0 mm (základ + finální umístění). Překládání suchých chladičů. Dodávka a montáž.</t>
  </si>
  <si>
    <t>-1330229171</t>
  </si>
  <si>
    <t>Nerez potrubí včetně tvarovek, přechodek, montáže a etapizace (bez nátěrů a tepelné izolace) D 42/1,5 mm (doplněk provizorní umístění). Překládání suchých chladičů. Dodávka a montáž.</t>
  </si>
  <si>
    <t>-1841681856</t>
  </si>
  <si>
    <t>Nerez potrubí včetně tvarovek, přechodek, montáže a etapizace (bez nátěrů a tepelné izolace) D 70/2,0 mm (doplněk provizorní umístění). Překládání suchých chladičů. Dodávka a mo</t>
  </si>
  <si>
    <t>411425568</t>
  </si>
  <si>
    <t>IZOLACE TEPELNÉ</t>
  </si>
  <si>
    <t>Izolace tepelná návlečnou izolací z miner.vlny s povrchovou úpravou oplechováním Al plechem pro potrubí ocelové DN 25 tl. 30 mm, dodávka a montáž</t>
  </si>
  <si>
    <t>483046898</t>
  </si>
  <si>
    <t>Izolace tepelná návlečnou izolací z miner.vlny s povrchovou úpravou oplechováním Al plechem pro potrubí ocelové DN 32 tl. 40 mm, dodávka a montáž</t>
  </si>
  <si>
    <t>497538597</t>
  </si>
  <si>
    <t>Izolace tepelná návlečnou izolací z miner.vlny s povrchovou úpravou oplechováním Al plechem pro potrubí ocelové DN 40 tl. 40 mm, dodávka a montáž</t>
  </si>
  <si>
    <t>-631019098</t>
  </si>
  <si>
    <t>Izolace tepelná návlečnou izolací z miner.vlny s povrchovou úpravou oplechováním Al plechem pro potrubí ocelové D 57/2,7 tl. 50 mm, dodávka a montáž</t>
  </si>
  <si>
    <t>-646094967</t>
  </si>
  <si>
    <t>Izolace tepelná návlečnou izolací z miner.vlny s povrchovou úpravou oplechováním Al plechem pro potrubí ocelové D 76/3,2 tl. 50 mm, dodávka a montáž</t>
  </si>
  <si>
    <t>-885902144</t>
  </si>
  <si>
    <t>Izolace tepelná návlečnou izolací z miner.vlny s povrchovou úpravou oplechováním Al plechem pro potrubí ocelové D 89/3,6 tl. 80 mm, dodávka a montáž</t>
  </si>
  <si>
    <t>-1274009881</t>
  </si>
  <si>
    <t>Izolace tepelná návlečnou izolací z miner.vlny s povrchovou úpravou oplechováním Al plechem pro potrubí ocelové D 108/4 tl. 80 mm, dodávka a montáž</t>
  </si>
  <si>
    <t>-2137700549</t>
  </si>
  <si>
    <t>SPALINOVÉ POTRUBÍ KGJ</t>
  </si>
  <si>
    <t>Nerez potrubí průměr 204×2 mm, dodávka a montáž části nových úseků spalinového potrubí včetně kotvení</t>
  </si>
  <si>
    <t>589683434</t>
  </si>
  <si>
    <t>Nerez koleno 45° průměr 204×2 mm, dodávka a montáž části nových úseků spalinového potrubí včetně kotvení</t>
  </si>
  <si>
    <t>1143137578</t>
  </si>
  <si>
    <t>Nerez koleno 75° průměr 204×2 mm, dodávka a montáž části nových úseků spalinového potrubí včetně kotvení</t>
  </si>
  <si>
    <t>460317699</t>
  </si>
  <si>
    <t>Nerez koleno 90° průměr 204×2 mm, dodávka a montáž části nových úseků spalinového potrubí včetně kotvení</t>
  </si>
  <si>
    <t>2071102988</t>
  </si>
  <si>
    <t>Tepelná izolace z min vlny 40 mm včetně oplechování, dodávka a montáž (část nových úseků spalinového potrubí )</t>
  </si>
  <si>
    <t>-334001717</t>
  </si>
  <si>
    <t>Podpůrné prvky, dodávka a montáž (část nových úseků spalinového potrubí )</t>
  </si>
  <si>
    <t>853669865</t>
  </si>
  <si>
    <t>Manipulace, přepojování, etapizace (část nových úseků spalinového potrubí )</t>
  </si>
  <si>
    <t>-699511217</t>
  </si>
  <si>
    <t>Podpěrný sloup pro podepření venkovního vedení k suchým chladičům -trubka 133/4,5, -2400 mm - platle 400×400×5 mm (4 otvory) -4 patní výztuhy -podpěrná konzola -vynesená podpěr.konzole -povrch.úprava  -4 šroubové spoje. Dodávka a montáž.</t>
  </si>
  <si>
    <t>-75280637</t>
  </si>
  <si>
    <t>Podpěrná vnitřní konzole, dodávka a montáž</t>
  </si>
  <si>
    <t>556311311</t>
  </si>
  <si>
    <t>Pol222</t>
  </si>
  <si>
    <t>Podpěrná vnitřní konzole (zinkování)</t>
  </si>
  <si>
    <t>2063953944</t>
  </si>
  <si>
    <t>Uložení potrubí nad úrovní střechy a terénu objímky vč. systémových podpěr pro 2×DN40, dodávka a montáž</t>
  </si>
  <si>
    <t>420130576</t>
  </si>
  <si>
    <t>Uložení potrubí nad úrovní střechy a terénu objímky vč. systémových podpěr pro 2×DN65, dodávka a montáž</t>
  </si>
  <si>
    <t>-604178590</t>
  </si>
  <si>
    <t>Nátěry doplňkových konstrukcí dvojnásobné  základní + vrchní</t>
  </si>
  <si>
    <t>625592605</t>
  </si>
  <si>
    <t>Pol226</t>
  </si>
  <si>
    <t>Nátěry kovových potrubí a armatur do DN 40 synt. na vzduchuschnoucí dvojnásobné základní : DN 10 + konečný nátěr</t>
  </si>
  <si>
    <t>1795194502</t>
  </si>
  <si>
    <t>Pol227</t>
  </si>
  <si>
    <t>Nátěry kovových potrubí a armatur do DN 40 synt. na vzduchuschnoucí dvojnásobné základní : DN 15</t>
  </si>
  <si>
    <t>-2118717395</t>
  </si>
  <si>
    <t>Pol228</t>
  </si>
  <si>
    <t>Nátěry kovových potrubí a armatur do DN 40 synt. na vzduchuschnoucí dvojnásobné základní : DN 25</t>
  </si>
  <si>
    <t>-1719942550</t>
  </si>
  <si>
    <t>Pol229</t>
  </si>
  <si>
    <t>Nátěry kovových potrubí a armatur do DN 40 synt. na vzduchuschnoucí dvojnásobné základní : DN 32</t>
  </si>
  <si>
    <t>314936481</t>
  </si>
  <si>
    <t>Pol230</t>
  </si>
  <si>
    <t>Nátěry kovových potrubí a armatur do DN 40 synt. na vzduchuschnoucí dvojnásobné základní : DN 40</t>
  </si>
  <si>
    <t>-1893683834</t>
  </si>
  <si>
    <t>Pol231</t>
  </si>
  <si>
    <t>Nátěry kovových potrubí a armatur do DN 100 synt. na vzduchuschnoucí dvojnásobné základní : D 57/2,9 mm</t>
  </si>
  <si>
    <t>-1536557553</t>
  </si>
  <si>
    <t>Pol232</t>
  </si>
  <si>
    <t>Nátěry kovových potrubí a armatur do DN 100 synt. na vzduchuschnoucí dvojnásobné základní : D 76/3,2 mm</t>
  </si>
  <si>
    <t>-2036040499</t>
  </si>
  <si>
    <t>Pol233</t>
  </si>
  <si>
    <t>Nátěry kovových potrubí a armatur do DN 100 synt. na vzduchuschnoucí dvojnásobné základní : D 89/3,6 mm</t>
  </si>
  <si>
    <t>1340442867</t>
  </si>
  <si>
    <t>Pol234</t>
  </si>
  <si>
    <t>Nátěry kovových potrubí a armatur do DN 100 synt. na vzduchuschnoucí dvojnásobné základní : D 108/4,0 mm</t>
  </si>
  <si>
    <t>88724892</t>
  </si>
  <si>
    <t>DEMONTÁŽE</t>
  </si>
  <si>
    <t>Pol235</t>
  </si>
  <si>
    <t>Demontáž části spalinového potrubí KGJ, DN200 včetně tepelné izolace</t>
  </si>
  <si>
    <t>-1711338648</t>
  </si>
  <si>
    <t>Pol236</t>
  </si>
  <si>
    <t>Demontáž části nerezového potrubí KGJ, DN40 – 65</t>
  </si>
  <si>
    <t>1151622843</t>
  </si>
  <si>
    <t>Pol237</t>
  </si>
  <si>
    <t>Šrotování a ekologická likvidace demontovaného materiálu</t>
  </si>
  <si>
    <t>-277947046</t>
  </si>
  <si>
    <t>Pol238</t>
  </si>
  <si>
    <t>Demontáž suchých chladičů k dalšímu použití</t>
  </si>
  <si>
    <t>155721898</t>
  </si>
  <si>
    <t>Pol239</t>
  </si>
  <si>
    <t>Vypuštění otopných soustav</t>
  </si>
  <si>
    <t>262144</t>
  </si>
  <si>
    <t>-189680189</t>
  </si>
  <si>
    <t>Pol240</t>
  </si>
  <si>
    <t>Proplach potrubí</t>
  </si>
  <si>
    <t>997283115</t>
  </si>
  <si>
    <t>Pol241</t>
  </si>
  <si>
    <t>Napouštění potrubní trasy upravenou vodou</t>
  </si>
  <si>
    <t>593599436</t>
  </si>
  <si>
    <t>Pol242</t>
  </si>
  <si>
    <t>Zkoušky dle ČSN 06 0310 včetně předání protokolů</t>
  </si>
  <si>
    <t>2121517251</t>
  </si>
  <si>
    <t>Pol243</t>
  </si>
  <si>
    <t>Práce pomocí plošiny / lešení</t>
  </si>
  <si>
    <t>1343830956</t>
  </si>
  <si>
    <t>Pol244</t>
  </si>
  <si>
    <t>Práce pomocí jeřábu</t>
  </si>
  <si>
    <t>24820669</t>
  </si>
  <si>
    <t>Pol245</t>
  </si>
  <si>
    <t>Provozní zkouška</t>
  </si>
  <si>
    <t>828383453</t>
  </si>
  <si>
    <t>D10</t>
  </si>
  <si>
    <t>Pol247</t>
  </si>
  <si>
    <t>Zhotovení protipožárních prostupů stěnami pro potrubí pr. DN 40 (kompletní provedení a dodávka)</t>
  </si>
  <si>
    <t>-106594838</t>
  </si>
  <si>
    <t>Pol248</t>
  </si>
  <si>
    <t>Zhotovení protipožárních prostupů stěnami pro potrubí pr. DN 50 (kompletní provedení a dodávka)</t>
  </si>
  <si>
    <t>2033735469</t>
  </si>
  <si>
    <t>Pol249</t>
  </si>
  <si>
    <t>Zhotovení protipožárních prostupů stěnami pro potrubí pr. DN 65 (kompletní provedení a dodávka)</t>
  </si>
  <si>
    <t>-1233736536</t>
  </si>
  <si>
    <t>Pol250</t>
  </si>
  <si>
    <t>Zhotovení protipožárních prostupů stěnami pro potrubí pr. DN 80 (kompletní provedení a dodávka)</t>
  </si>
  <si>
    <t>-340421110</t>
  </si>
  <si>
    <t>Pol251</t>
  </si>
  <si>
    <t>Zhotovení protipožárních prostupů stěnami pro potrubí pr. DN 100 (kompletní provedení a dodávka)</t>
  </si>
  <si>
    <t>685670894</t>
  </si>
  <si>
    <t>Pol252</t>
  </si>
  <si>
    <t>Zhotovení protipožárních prostupů stěnami pro potrubí pr. DN 200 (kompletní provedení a dodávka)</t>
  </si>
  <si>
    <t>1961020600</t>
  </si>
  <si>
    <t>Pol253</t>
  </si>
  <si>
    <t>Zhotovení protipožárních prostupů stropy / střechami pro potrubí pr. DN 200 (kompletní provedení a dodávka)</t>
  </si>
  <si>
    <t>455747443</t>
  </si>
  <si>
    <t>02.2 - Vytápění - neuznatelná část</t>
  </si>
  <si>
    <t>D5 - DOPLŇKOVÉ KONSTRUKCE</t>
  </si>
  <si>
    <t>D6 - NÁTĚRY</t>
  </si>
  <si>
    <t>D7 - ZPROVOZNĚNÍ A MONTÁŽ</t>
  </si>
  <si>
    <t>D8 - STAVEBNÍ ÚPRAVY</t>
  </si>
  <si>
    <t>Trojcestný táhlový směšovací ventil - Kv = 25 m3/h,  - zdvih 20 mm - PN 16, Tmax 150°C - DN 40, závitové připojení - s elektropohonem, napájení 24 V, řízení 0 – 10 V  Montáž;  dodávka profese MaR</t>
  </si>
  <si>
    <t>-795264988</t>
  </si>
  <si>
    <t>Poznámka k položce:
DPS část D.1.5
příloha D.1.5.1 - Technická zpráva a Seznam hlavních komponent-Legenda
příloha D.1.5.2 - Seznam zařízení a materiálu : pozice 6</t>
  </si>
  <si>
    <t>Oběhové čerpadlo – přenos nevyužitelného tepla z pyrolyzéru do plynové kotelny:   - medium topná voda - Q = 6,5 m3/h, Y= 80 J/kg - elektronické - výkon řiditelný ex. regulací 0 – 10 V - PN 10, 230 V, 270 W,  - DN 40,  přírubové připojení. Dodávka a montáž</t>
  </si>
  <si>
    <t>497237052</t>
  </si>
  <si>
    <t>Poznámka k položce:
DPS část D.1.5
příloha D.1.5.1 - Technická zpráva a Seznam hlavních komponent-Legenda
příloha D.1.5.2 - Seznam zařízení a materiálu : pozice 7</t>
  </si>
  <si>
    <t xml:space="preserve">Pyrolytické zpracování sušeného kalu – odpadní teplo -deskový výměník pájený PN25, Tmax. 230 °C -výkon 550 kW (650 kW při přetížení) - médium primár: glykol 30 %, 125/100°C -médium sekundár: voda. 70/100°C -připojení závitové G2,5“ </t>
  </si>
  <si>
    <t>1049108634</t>
  </si>
  <si>
    <t xml:space="preserve">Poznámka k položce:
DPS část D.1.5
příloha D.1.5.1 - Technická zpráva a Seznam hlavních komponent-Legenda
příloha D.1.5.2 - Seznam zařízení a materiálu : pozice 9
                           ° Přepoklad: součástí dodávky je pojistný ventil    (o.p. 0,4 MPa), tlakoměr a                               teploměr.  
                           ° Připojení: dodávka technologická část  
                           ° Návrhové  parametry budou upřesněny před objednáním dle typu pyrolyzéru
</t>
  </si>
  <si>
    <t>Trojcestný táhlový směšovací ventil -  sušárna teplo  z KGJ a PK:  - Kv = 63 m3/h,  - zdvih 20 mm - PN 16, Tmax 150°C - DN 65, přírubové připojení - s elektropohonem, napájení 24 V, řízení 0 – 10 V. Dodávka a montáž.</t>
  </si>
  <si>
    <t>2086941097</t>
  </si>
  <si>
    <t>Poznámka k položce:
DPS část D.1.5
příloha D.1.5.1 - Technická zpráva a Seznam hlavních komponent-Legenda
příloha D.1.5.2 - Seznam zařízení a materiálu : pozice 12</t>
  </si>
  <si>
    <t>Oběhové čerpadlo – sušárna teplo -  sušárna teplo  z KGJ a PK:   - medium topná voda - Q = 18 m3/h, Y= 75 J/kg - elektronické - výkon řiditelný ex. regulací 0 – 10 V - PN 10, 230 V, 620 W,  - DN 65,  přírubové připojení . Dodávka a montáž.</t>
  </si>
  <si>
    <t>1881719739</t>
  </si>
  <si>
    <t>Poznámka k položce:
DPS část D.1.5
příloha D.1.5.1 - Technická zpráva a Seznam hlavních komponent-Legenda
příloha D.1.5.2 - Seznam zařízení a materiálu : pozice 13</t>
  </si>
  <si>
    <t>-1228128569</t>
  </si>
  <si>
    <t>Poznámka k položce:
DPS část D.1.5
příloha D.1.5.1 - Technická zpráva a Seznam hlavních komponent-Legenda
příloha D.1.5.2 - Seznam zařízení a materiálu : pozice 22</t>
  </si>
  <si>
    <t>Měřidlo tepla ultrazvukové - přírubové provedení - DN 80, PN16,  - Qp = 40 m3/h - včetně příslušenství: návarky, jímky, čidla, kabely - včetně komunikačního rozhraní ModBus. Dodávka a montáž.</t>
  </si>
  <si>
    <t>-1672914410</t>
  </si>
  <si>
    <t>Poznámka k položce:
DPS část D.1.5
příloha D.1.5.1 - Technická zpráva a Seznam hlavních komponent-Legenda
příloha D.1.5.2 - Seznam zařízení a materiálu : pozice 26</t>
  </si>
  <si>
    <t>Oběhové čerpadlo – sušárna teplo -  přívod tepla z pyrolyzéru:   - medium topná voda - Q = 24,0 m3/h, Y= 60 J/kg - elektronické - výkon řiditelný ex. regulací 0 – 10 V - PN 10, 230 V, 620 W,  - DN 65,  přírubové připojení . Dodávka a montáž.</t>
  </si>
  <si>
    <t>-382523199</t>
  </si>
  <si>
    <t>Poznámka k položce:
DPS část D.1.5
příloha D.1.5.1 - Technická zpráva a Seznam hlavních komponent-Legenda
příloha D.1.5.2 - Seznam zařízení a materiálu : pozice 27</t>
  </si>
  <si>
    <t>Vypouštěcí kulový kohout (VK××)  DN 15, dodávka a montáž</t>
  </si>
  <si>
    <t>280828975</t>
  </si>
  <si>
    <t>Nádobka odvzdušňovací DN 50, dodávka a montáž</t>
  </si>
  <si>
    <t>-1760929950</t>
  </si>
  <si>
    <t>Uzavírací kulový kohout (UK××) DN 10, dodávka a montáž</t>
  </si>
  <si>
    <t>-1905468595</t>
  </si>
  <si>
    <t>Uzavírací kulový kohout (UK××) DN 50, dodávka a montáž</t>
  </si>
  <si>
    <t>1632189464</t>
  </si>
  <si>
    <t>Uzavírací klapka (UKL××) DN 80 – mezipřírubová vč. ps, dodávka a montáž</t>
  </si>
  <si>
    <t>830866899</t>
  </si>
  <si>
    <t>Uzavírací klapka (UKL××) DN 100 – mezipřírubová vč. ps, dodávka a montáž</t>
  </si>
  <si>
    <t>924732532</t>
  </si>
  <si>
    <t>Flexibilní připojení PN 16  (PK××) - kompenzátory DN 80, dodávka a montáž</t>
  </si>
  <si>
    <t>-1054833131</t>
  </si>
  <si>
    <t>Zpětná klapka  (ZV××) DN 80 – mezipřírubová vč. ps, dodávka a montáž</t>
  </si>
  <si>
    <t>-761210854</t>
  </si>
  <si>
    <t>Filtr  (F××) DN 80 / PN16 – přírubový, dodávka a montáž</t>
  </si>
  <si>
    <t>599449328</t>
  </si>
  <si>
    <t>Seřizovací přírubová armatura s kalibr. nastavením   (SAM××) DN 65 / PN 16, dodávka a montáž</t>
  </si>
  <si>
    <t>21966467</t>
  </si>
  <si>
    <t>Tlakoměr průměr 100 mm + 3 cest kohout rozsah 0 – 0,6 MPa, dodávka a montáž</t>
  </si>
  <si>
    <t>2020871687</t>
  </si>
  <si>
    <t>Teploměr typ bimetalový ručkový D 80 mm, 0 - 120 °C, délka čidla 45 mm + pouzdro do T kusu, dodávka a montáž</t>
  </si>
  <si>
    <t>407825294</t>
  </si>
  <si>
    <t>1612906178</t>
  </si>
  <si>
    <t>-140529778</t>
  </si>
  <si>
    <t>315314593</t>
  </si>
  <si>
    <t>-588287219</t>
  </si>
  <si>
    <t>Ocelové potrubí včetně tvarovek, přechodek, montáže D 57/2,9 mm, hladké trubky včetně montáže + přípojky, tvarovky a redukce</t>
  </si>
  <si>
    <t>360447463</t>
  </si>
  <si>
    <t>Ocelové potrubí včetně tvarovek, přechodek, montáže D 76/3,2 mm, hladké trubky včetně montáže + přípojky, tvarovky a redukce</t>
  </si>
  <si>
    <t>-1609016625</t>
  </si>
  <si>
    <t>Ocelové potrubí včetně tvarovek, přechodek, montáže D 89/3,6 mm, hladké trubky včetně montáže + přípojky, tvarovky a redukce</t>
  </si>
  <si>
    <t>-846410665</t>
  </si>
  <si>
    <t>Ocelové potrubí včetně tvarovek, přechodek, montáže D 108/4 mm, hladké trubky včetně montáže + přípojky, tvarovky a redukce</t>
  </si>
  <si>
    <t>-63544115</t>
  </si>
  <si>
    <t>181770418</t>
  </si>
  <si>
    <t>Návarky a T-kusy pro potřeby profese MaR (M 20×1  nebo G 1/2“), dodávka a montáž</t>
  </si>
  <si>
    <t>-1107713325</t>
  </si>
  <si>
    <t>494466259</t>
  </si>
  <si>
    <t>Izolace tepelná návlečnou izolací  s min. vlny  s povrchovou úpravou oplechování Al plechem pro potrubí ocelové DN 32 tl. 40 mm, dodávka a montáž</t>
  </si>
  <si>
    <t>1719657622</t>
  </si>
  <si>
    <t>Izolace tepelná návlečnou izolací  s min. vlny  s povrchovou úpravou oplechování Al plechem pro potrubí ocelové D 57/2,7 tl. 50 mm, dodávka a montáž</t>
  </si>
  <si>
    <t>-1509682226</t>
  </si>
  <si>
    <t>Izolace tepelná návlečnou izolací  s min. vlny  s povrchovou úpravou oplechování Al plechem pro potrubí ocelové D 76/3,2 tl. 50 mm, dodávka a montáž</t>
  </si>
  <si>
    <t>304391488</t>
  </si>
  <si>
    <t>Izolace tepelná návlečnou izolací  s min. vlny  s povrchovou úpravou oplechování Al plechem pro potrubí ocelové D 89/3,6 tl. 80 mm, dodávka a montáž</t>
  </si>
  <si>
    <t>1889174826</t>
  </si>
  <si>
    <t>Izolace tepelná návlečnou izolací  s min. vlny  s povrchovou úpravou oplechování Al plechem pro potrubí ocelové D 108/4 tl. 80 mm vč. montáže topného kabelu, dodávka a montáž</t>
  </si>
  <si>
    <t>630742006</t>
  </si>
  <si>
    <t>1873631306</t>
  </si>
  <si>
    <t>1137387628</t>
  </si>
  <si>
    <t>-1572964807</t>
  </si>
  <si>
    <t>Nátěry kovových potrubí a armatur do DN 40 synt. na vzduchuschnoucí dvojnásobné základní DN 10 + konečný nátěr</t>
  </si>
  <si>
    <t>1054934606</t>
  </si>
  <si>
    <t>Nátěry kovových potrubí a armatur do DN 40 synt. na vzduchuschnoucí dvojnásobné základní DN 15</t>
  </si>
  <si>
    <t>-620531003</t>
  </si>
  <si>
    <t>Nátěry kovových potrubí a armatur do DN 40 synt. na vzduchuschnoucí dvojnásobné základní DN 32</t>
  </si>
  <si>
    <t>847044656</t>
  </si>
  <si>
    <t>Nátěry kovových potrubí a armatur do DN 100 synt. na vzduchuschnoucí dvojnásobné základní D 57/2,9 mm</t>
  </si>
  <si>
    <t>588145400</t>
  </si>
  <si>
    <t>Nátěry kovových potrubí a armatur do DN 100 synt. na vzduchuschnoucí dvojnásobné základní D 76/3,2 mm</t>
  </si>
  <si>
    <t>-797604182</t>
  </si>
  <si>
    <t>Nátěry kovových potrubí a armatur do DN 100 synt. na vzduchuschnoucí dvojnásobné základní D 89/3,6 mm</t>
  </si>
  <si>
    <t>-752072248</t>
  </si>
  <si>
    <t>Nátěry kovových potrubí a armatur do DN 100 synt. na vzduchuschnoucí dvojnásobné základní D 108/4,0 mm</t>
  </si>
  <si>
    <t>176871102</t>
  </si>
  <si>
    <t>-429899009</t>
  </si>
  <si>
    <t>2146017866</t>
  </si>
  <si>
    <t>1778595869</t>
  </si>
  <si>
    <t>-297505736</t>
  </si>
  <si>
    <t>Zhotovení protipožárních prostupů stěnami pro potrubí pr. DN 100 (kompletní dodávka a provedení)</t>
  </si>
  <si>
    <t>-576714519</t>
  </si>
  <si>
    <t>10.6, 10.7 - Rozvody pitné a užitkové vody, ZTI</t>
  </si>
  <si>
    <t>10.6, 10.7 - A - Zdravotechnické instalace - uznatelná část</t>
  </si>
  <si>
    <t xml:space="preserve">Pro ocenění ZTI jsou nedílnou součástí přílohy D.1.6. Soupis prací není jediným zdrojem veškerých informací pro jednoznačné a kompletní ocenění příslušné části projektu.  </t>
  </si>
  <si>
    <t xml:space="preserve">    721 - Kanalizace</t>
  </si>
  <si>
    <t xml:space="preserve">    722 - Vodovod</t>
  </si>
  <si>
    <t xml:space="preserve">    725 - Zařizovací předměty</t>
  </si>
  <si>
    <t>OST - Ostatní konstrukce a práce</t>
  </si>
  <si>
    <t>STÚ - Stavební úpravy</t>
  </si>
  <si>
    <t>721</t>
  </si>
  <si>
    <t>Kanalizace</t>
  </si>
  <si>
    <t>721K01</t>
  </si>
  <si>
    <t>Kanalizační plastové svodné potrubí PVC KG 160 SN10 ( položka obsahuje montáž , uložení , tvarovky, spojovací materiál )</t>
  </si>
  <si>
    <t>1509738841</t>
  </si>
  <si>
    <t>6,00</t>
  </si>
  <si>
    <t>721K02</t>
  </si>
  <si>
    <t>Kanalizační plastové svodné potrubí PVC KG 110 SN10 ( položka obsahuje montáž , uložení , tvarovky, spojovací materiál )</t>
  </si>
  <si>
    <t>1592802377</t>
  </si>
  <si>
    <t>2,00</t>
  </si>
  <si>
    <t>721K03</t>
  </si>
  <si>
    <t>Kanalizační plastové potrubí HT 75 ( položka obsahuje montáž , uložení , tvarovky, spojovací materiál )</t>
  </si>
  <si>
    <t>108629274</t>
  </si>
  <si>
    <t>3,00</t>
  </si>
  <si>
    <t>721K04</t>
  </si>
  <si>
    <t>Kanalizační plastové potrubí HT 50 ( položka obsahuje montáž , uložení , tvarovky, spojovací materiál )</t>
  </si>
  <si>
    <t>654684458</t>
  </si>
  <si>
    <t>721K05</t>
  </si>
  <si>
    <t>Kanalizační plastové potrubí HT 32 ( položka obsahuje montáž , uložení , tvarovky, spojovací materiál )</t>
  </si>
  <si>
    <t>1765877979</t>
  </si>
  <si>
    <t>721K06</t>
  </si>
  <si>
    <t>Kanalizační plastové potrubí HT 40 ( položka obsahuje montáž , uložení , tvarovky, spojovací materiál )</t>
  </si>
  <si>
    <t>1701305424</t>
  </si>
  <si>
    <t>721K07</t>
  </si>
  <si>
    <t>Podlahová vpusť plastová, svislý odtok d110</t>
  </si>
  <si>
    <t>1714707407</t>
  </si>
  <si>
    <t>721K08</t>
  </si>
  <si>
    <t>Přivětrávací hlavice DN50</t>
  </si>
  <si>
    <t>-1938047944</t>
  </si>
  <si>
    <t>721K09</t>
  </si>
  <si>
    <t>Zkouška těsnosti kanalizace</t>
  </si>
  <si>
    <t>1153998445</t>
  </si>
  <si>
    <t>24,00</t>
  </si>
  <si>
    <t>721K10</t>
  </si>
  <si>
    <t>Kondenzační sifon D32</t>
  </si>
  <si>
    <t>-1699601472</t>
  </si>
  <si>
    <t>722</t>
  </si>
  <si>
    <t>Vodovod</t>
  </si>
  <si>
    <t>722V01</t>
  </si>
  <si>
    <t>Flexibilní chránička R90/75</t>
  </si>
  <si>
    <t>-2057328179</t>
  </si>
  <si>
    <t>18,00</t>
  </si>
  <si>
    <t>722V02</t>
  </si>
  <si>
    <t>Potrubí vodovodní plastové PE50 ( položka obsahuje montáž, uložení, tvarovky, spojovací materiál )</t>
  </si>
  <si>
    <t>2081646591</t>
  </si>
  <si>
    <t>722V03</t>
  </si>
  <si>
    <t>Potrubí vodovodní plastové PPR 63x6,8 ( položka obsahuje montáž, uložení, tvarovky, spojovací materiál)</t>
  </si>
  <si>
    <t>-165650225</t>
  </si>
  <si>
    <t>80,00</t>
  </si>
  <si>
    <t>722V04</t>
  </si>
  <si>
    <t>Potrubí vodovodní plastové PPR 32x5,4 ( položka obsahuje montáž, uložení, tvarovky, spojovací materiál )</t>
  </si>
  <si>
    <t>1417743461</t>
  </si>
  <si>
    <t>15,00</t>
  </si>
  <si>
    <t>722V05</t>
  </si>
  <si>
    <t>Potrubí vodovodní plastové PPR 25x4,2 ( položka obsahuje montáž, uložení, tvarovky, spojovací materiál )</t>
  </si>
  <si>
    <t>-737095152</t>
  </si>
  <si>
    <t>55,00</t>
  </si>
  <si>
    <t>722V06</t>
  </si>
  <si>
    <t>Štítky na označení rozvodů ZTI</t>
  </si>
  <si>
    <t>-338800114</t>
  </si>
  <si>
    <t>25,00</t>
  </si>
  <si>
    <t>722V07</t>
  </si>
  <si>
    <t>Tlaková zkouška vodovodu</t>
  </si>
  <si>
    <t>1320581927</t>
  </si>
  <si>
    <t>168,00</t>
  </si>
  <si>
    <t>722V08</t>
  </si>
  <si>
    <t>Proplach a dezinfekce vodovodu</t>
  </si>
  <si>
    <t>1593254093</t>
  </si>
  <si>
    <t>722V09</t>
  </si>
  <si>
    <t>Tepelná izolace trubek odlehčený pěnový polyethylen tl. 20 mm</t>
  </si>
  <si>
    <t>228616729</t>
  </si>
  <si>
    <t>150,00</t>
  </si>
  <si>
    <t>722V10</t>
  </si>
  <si>
    <t>Výtokové ventily DN 20 ( se šroubením pro hadici)</t>
  </si>
  <si>
    <t>1041690801</t>
  </si>
  <si>
    <t>8,00</t>
  </si>
  <si>
    <t>722V11</t>
  </si>
  <si>
    <t>Kulový kohout DN 50 na pitnou vodu s vypouštěním</t>
  </si>
  <si>
    <t>1963924813</t>
  </si>
  <si>
    <t>722V12</t>
  </si>
  <si>
    <t>Kulový kohout DN 40 na pitnou vodu s vypouštěním</t>
  </si>
  <si>
    <t>-1064380670</t>
  </si>
  <si>
    <t>722V13</t>
  </si>
  <si>
    <t>Kulový kohout DN 25 na pitnou vodu s vypouštěním</t>
  </si>
  <si>
    <t>1306843584</t>
  </si>
  <si>
    <t>12,00</t>
  </si>
  <si>
    <t>722V14</t>
  </si>
  <si>
    <t>Elektromagnetický ventil DN50, 230V</t>
  </si>
  <si>
    <t>-379682108</t>
  </si>
  <si>
    <t>722V15</t>
  </si>
  <si>
    <t>Elektromagnetický ventil DN25, 230V</t>
  </si>
  <si>
    <t>-935355231</t>
  </si>
  <si>
    <t>722V16</t>
  </si>
  <si>
    <t>Rohový ventil s filtrem 1/2x3/8"</t>
  </si>
  <si>
    <t>1833645154</t>
  </si>
  <si>
    <t>722V17</t>
  </si>
  <si>
    <t>Průtokový ohřívač Ne= 5kW, 230V, včetně bezpečnostních armatur</t>
  </si>
  <si>
    <t>2122819341</t>
  </si>
  <si>
    <t>722V18</t>
  </si>
  <si>
    <t>Pojistný ventil DN 20</t>
  </si>
  <si>
    <t>2049057874</t>
  </si>
  <si>
    <t>722V19</t>
  </si>
  <si>
    <t>Manometr 0-1MPa</t>
  </si>
  <si>
    <t>246644882</t>
  </si>
  <si>
    <t>722V20</t>
  </si>
  <si>
    <t>Bezpečnostní oční sprcha</t>
  </si>
  <si>
    <t>1852746135</t>
  </si>
  <si>
    <t>722V21</t>
  </si>
  <si>
    <t>Samoregulační topný kabel 15W/m, včetně regulace výkonu a příslušenství</t>
  </si>
  <si>
    <t>-1340856144</t>
  </si>
  <si>
    <t>725</t>
  </si>
  <si>
    <t>Zařizovací předměty</t>
  </si>
  <si>
    <t>725Z01</t>
  </si>
  <si>
    <t>Umyvadlo 60x45</t>
  </si>
  <si>
    <t>723316556</t>
  </si>
  <si>
    <t>725Z02</t>
  </si>
  <si>
    <t>Sifon umyvadlový, trubkový 40</t>
  </si>
  <si>
    <t>-1996524841</t>
  </si>
  <si>
    <t>725Z03</t>
  </si>
  <si>
    <t>Umyvadlová baterie s výpustí</t>
  </si>
  <si>
    <t>637193995</t>
  </si>
  <si>
    <t>OST</t>
  </si>
  <si>
    <t>Ostatní konstrukce a práce</t>
  </si>
  <si>
    <t>OST02</t>
  </si>
  <si>
    <t>1024</t>
  </si>
  <si>
    <t>-1565044388</t>
  </si>
  <si>
    <t>OST03</t>
  </si>
  <si>
    <t>Odvoz a likvidace odpadu</t>
  </si>
  <si>
    <t>1613769407</t>
  </si>
  <si>
    <t>STÚ</t>
  </si>
  <si>
    <t>Stavební úpravy</t>
  </si>
  <si>
    <t>STÚ01</t>
  </si>
  <si>
    <t>Zhotovení protipožárních prostupů stěnami pro vodovodní potrubí plastové PPR 63x6,8</t>
  </si>
  <si>
    <t>-1275877242</t>
  </si>
  <si>
    <t>STÚ02</t>
  </si>
  <si>
    <t>Zhotovení protipožárních prostupů stěnami pro potrubí vodovodní plastové PPR 25x4,2</t>
  </si>
  <si>
    <t>-643941911</t>
  </si>
  <si>
    <t>10.6, 10.7 - B - Vodovodní přípojka - uznatelná část</t>
  </si>
  <si>
    <t xml:space="preserve">Pro ocenění vodovodní přípojky jsou nedílnou součástí přílohy D.1.2.3. Soupis prací není jediným zdrojem veškerých informací pro jednoznačné a kompletní ocenění příslušné části projektu.  </t>
  </si>
  <si>
    <t xml:space="preserve">    5 - Komunikace pozemní</t>
  </si>
  <si>
    <t xml:space="preserve">    8 - Trubní vedení</t>
  </si>
  <si>
    <t>113107324</t>
  </si>
  <si>
    <t>Odstranění podkladu z kameniva drceného tl přes 300 do 400 mm strojně pl do 50 m2</t>
  </si>
  <si>
    <t>-1857745596</t>
  </si>
  <si>
    <t>pojížděná plocha štd tl.400 mm</t>
  </si>
  <si>
    <t>rýha</t>
  </si>
  <si>
    <t>0,90*11,55 "vodovodní přípojka</t>
  </si>
  <si>
    <t>0,90*8,0 "odvodnění hydrantu</t>
  </si>
  <si>
    <t>1,0*1,50+1,0*0,50 "odbočka D225/160, šoupě DN150</t>
  </si>
  <si>
    <t>113107336</t>
  </si>
  <si>
    <t>Odstranění podkladu z betonu vyztuženého sítěmi tl přes 100 do 150 mm strojně pl do 50 m2</t>
  </si>
  <si>
    <t>995690474</t>
  </si>
  <si>
    <t>manipulační plocha ...železobeton ... tl.150 mm</t>
  </si>
  <si>
    <t>2043713224</t>
  </si>
  <si>
    <t>Poznámka k položce:
včetně likvidace čerpaných vod</t>
  </si>
  <si>
    <t>srážkové vody</t>
  </si>
  <si>
    <t>odhad 10 dnů/2 hod denně ... 2 čerpadla</t>
  </si>
  <si>
    <t>10*2*2</t>
  </si>
  <si>
    <t>-501616321</t>
  </si>
  <si>
    <t>odhad 10 dnů/2hod denně ... 2 čerpadla</t>
  </si>
  <si>
    <t>10*2</t>
  </si>
  <si>
    <t>119001405</t>
  </si>
  <si>
    <t>Dočasné zajištění potrubí z PE DN do 200 mm</t>
  </si>
  <si>
    <t>1031309705</t>
  </si>
  <si>
    <t>stávající potrubí PE D160</t>
  </si>
  <si>
    <t>1,00*1</t>
  </si>
  <si>
    <t>119001406</t>
  </si>
  <si>
    <t>Dočasné zajištění potrubí z PE DN přes 200 do 500 mm</t>
  </si>
  <si>
    <t>-2087943998</t>
  </si>
  <si>
    <t>stávající řad PE D225</t>
  </si>
  <si>
    <t>1,00*2</t>
  </si>
  <si>
    <t>132254202</t>
  </si>
  <si>
    <t>Hloubení zapažených rýh š do 2000 mm v hornině třídy těžitelnosti I skupiny 3 objem do 50 m3</t>
  </si>
  <si>
    <t>1596201338</t>
  </si>
  <si>
    <t>vodovodní přípojka</t>
  </si>
  <si>
    <t>0,90*11,55*1,70 "PE D63 hl. 1,70m samost. rýha</t>
  </si>
  <si>
    <t>odvodnění hydrantu</t>
  </si>
  <si>
    <t>0,90*8,00*2,00 "PE D110 hl. 2,00m samost. rýha</t>
  </si>
  <si>
    <t>odbočka nová D225/160, nové šoupě DN150</t>
  </si>
  <si>
    <t>(1,00*1,50+1,00*0,50)*1,80</t>
  </si>
  <si>
    <t>odpočet povrchů</t>
  </si>
  <si>
    <t>pojížděná plocha betonová</t>
  </si>
  <si>
    <t>-0,90*11,55*0,55 "vodovodní přípojka</t>
  </si>
  <si>
    <t>-0,90*8,00*0,55 "odvodnění hydrantu</t>
  </si>
  <si>
    <t>-(1,00*1,50+1,00*0,50)*0,55 "odbočka, šoupě</t>
  </si>
  <si>
    <t>24,895*1,0 "geologie tř.I sk.3 ... 100% "</t>
  </si>
  <si>
    <t>53283905</t>
  </si>
  <si>
    <t>11,55*1,70*2 "PE D63 hl. 1,70m samost. rýha</t>
  </si>
  <si>
    <t>8,00*2,00*2 "PE D110 hl. 2,00m samost. rýha</t>
  </si>
  <si>
    <t>(1,50+0,50*3)*1,80 "hl. 1,80m</t>
  </si>
  <si>
    <t>780295629</t>
  </si>
  <si>
    <t>-1033999606</t>
  </si>
  <si>
    <t>15,212-9,548 "potřeba pro zpětný zásyp...meziskládka</t>
  </si>
  <si>
    <t>5,664*2 "meziskládka tam a zpět</t>
  </si>
  <si>
    <t>-378149979</t>
  </si>
  <si>
    <t>skládka zeminy 10km</t>
  </si>
  <si>
    <t>24,895 "výkop sk.1-3</t>
  </si>
  <si>
    <t>-5,664 "meziskládka</t>
  </si>
  <si>
    <t>1052507015</t>
  </si>
  <si>
    <t>19,231*2 'Přepočtené koeficientem množství</t>
  </si>
  <si>
    <t>-833190323</t>
  </si>
  <si>
    <t>5,664 "meziskládka</t>
  </si>
  <si>
    <t>1614254409</t>
  </si>
  <si>
    <t>19,231 "skládka 1-3</t>
  </si>
  <si>
    <t>19,231*1,67*1,1*1,01</t>
  </si>
  <si>
    <t>-273277803</t>
  </si>
  <si>
    <t>334238213</t>
  </si>
  <si>
    <t>zásyp</t>
  </si>
  <si>
    <t>24,895 "výkop celkem</t>
  </si>
  <si>
    <t>odpočet D potrubí</t>
  </si>
  <si>
    <t>-3,14*0,0315*0,0315*11,55 "PE D63</t>
  </si>
  <si>
    <t>-3,14*0,055*0,055*8,00 "PE D110</t>
  </si>
  <si>
    <t>-3,14*0,08*0,08*0,50 "PE D160</t>
  </si>
  <si>
    <t>-3,14*0,1125*0,1125*1,0 "PE D225</t>
  </si>
  <si>
    <t>-7,311 "obsypy</t>
  </si>
  <si>
    <t>-1,960 "lože</t>
  </si>
  <si>
    <t>-0,250 "podkl. beton. bloky</t>
  </si>
  <si>
    <t>aktivní zóna tl.50cm...manipulační plocha</t>
  </si>
  <si>
    <t>0,90*11,55*0,50 "vodovodní přípojka</t>
  </si>
  <si>
    <t>0,90*8,00*0,50 "odvodnění hydrantu</t>
  </si>
  <si>
    <t>1,00*1,00*0,50 "PE D225</t>
  </si>
  <si>
    <t>1,00*0,50*0,50 "PE D160</t>
  </si>
  <si>
    <t>potřeba pro zpětný zásyp</t>
  </si>
  <si>
    <t>15,212-9,548 "zásyp manip. plocha bez akt.z.</t>
  </si>
  <si>
    <t>58344197</t>
  </si>
  <si>
    <t>štěrkodrť frakce 0/63</t>
  </si>
  <si>
    <t>-808613994</t>
  </si>
  <si>
    <t>aktivní zóna tl. 500mm...manipulační plocha</t>
  </si>
  <si>
    <t>9,548*1,67*1,1*1,01 "akt.z.</t>
  </si>
  <si>
    <t>1296337472</t>
  </si>
  <si>
    <t>obsyp 300 mm nad vrch potrubí</t>
  </si>
  <si>
    <t>0,90*11,55*0,363 "PE D63 samost. rýha</t>
  </si>
  <si>
    <t>0,90*8,00*0,41 "PE D110 samost. rýha</t>
  </si>
  <si>
    <t>1,00*1,50*0,525+1,00*0,50*0,46</t>
  </si>
  <si>
    <t>-3,14*0,0314*0,0314*11,55 "PE D63</t>
  </si>
  <si>
    <t>-3,14*0,1125*0,1125*1,50 "PE D225</t>
  </si>
  <si>
    <t>odpočet bet. podkl. bloků</t>
  </si>
  <si>
    <t>-0,50*0,50*0,50*2</t>
  </si>
  <si>
    <t>58337302</t>
  </si>
  <si>
    <t>štěrkopísek frakce 0/16</t>
  </si>
  <si>
    <t>-888175216</t>
  </si>
  <si>
    <t>7,311*1,67*1,1*1,01 "obsypy</t>
  </si>
  <si>
    <t>181912112</t>
  </si>
  <si>
    <t>Úprava pláně v hornině třídy těžitelnosti I skupiny 3 se zhutněním ručně</t>
  </si>
  <si>
    <t>245813767</t>
  </si>
  <si>
    <t>v šířce rýhy</t>
  </si>
  <si>
    <t>0,90*8,00 "odvodnění hydrantu</t>
  </si>
  <si>
    <t>359901211R</t>
  </si>
  <si>
    <t>Monitoring potrubí přípojky jakékoli výšky na nové kanalizaci</t>
  </si>
  <si>
    <t>1643508363</t>
  </si>
  <si>
    <t>8,00 "PE D110</t>
  </si>
  <si>
    <t>1692840127</t>
  </si>
  <si>
    <t>vodovodní přípojka...lože tl.100mm</t>
  </si>
  <si>
    <t>0,90*11,55*0,10 "PE D63</t>
  </si>
  <si>
    <t>odvodnění hydrantu...lože tl.100mm</t>
  </si>
  <si>
    <t>0,90*8,00*0,10 "PE D110</t>
  </si>
  <si>
    <t>(1,00*1,50+1,00*0,50)*0,10</t>
  </si>
  <si>
    <t>452313131</t>
  </si>
  <si>
    <t>Podkladní bloky z betonu prostého tř. C 12/15 otevřený výkop</t>
  </si>
  <si>
    <t>377705263</t>
  </si>
  <si>
    <t>0,50*0,50*0,50 "T-kus</t>
  </si>
  <si>
    <t>0,50*0,50*0,50 "hydrant H1</t>
  </si>
  <si>
    <t>452353101</t>
  </si>
  <si>
    <t>Bednění podkladních bloků otevřený výkop</t>
  </si>
  <si>
    <t>-483937973</t>
  </si>
  <si>
    <t>4*0,50*0,50 "T-kus</t>
  </si>
  <si>
    <t>4*0,50*0,50 "hydrant H1</t>
  </si>
  <si>
    <t>Komunikace pozemní</t>
  </si>
  <si>
    <t>564861011</t>
  </si>
  <si>
    <t>Podklad ze štěrkodrtě ŠD plochy do 100 m2 tl 200 mm</t>
  </si>
  <si>
    <t>1130709187</t>
  </si>
  <si>
    <t>manipulační plocha...štd tl.200+200 mm</t>
  </si>
  <si>
    <t>19,595*2</t>
  </si>
  <si>
    <t>582126115R01</t>
  </si>
  <si>
    <t>Kryt cementobetonový vyztužený tl 150 mm</t>
  </si>
  <si>
    <t>1844662683</t>
  </si>
  <si>
    <t>manipulační plocha ...železobeton tl.150 mm</t>
  </si>
  <si>
    <t>Trubní vedení</t>
  </si>
  <si>
    <t>857242122</t>
  </si>
  <si>
    <t>Montáž litinových tvarovek jednoosých přírubových otevřený výkop DN 80</t>
  </si>
  <si>
    <t>-1080070285</t>
  </si>
  <si>
    <t>př.č. D.1.2.3.5</t>
  </si>
  <si>
    <t>1 "PPK pro H1</t>
  </si>
  <si>
    <t>1 "TP-kus</t>
  </si>
  <si>
    <t>H552-500R</t>
  </si>
  <si>
    <t>Koleno přírubové patkové DN80</t>
  </si>
  <si>
    <t>-1933516470</t>
  </si>
  <si>
    <t>1 "patkové přírubové koleno pro H1</t>
  </si>
  <si>
    <t>55253235R</t>
  </si>
  <si>
    <t>trouba přírubová litinová vodovodní PN10/16 DN 80 dl 200mm</t>
  </si>
  <si>
    <t>1122348697</t>
  </si>
  <si>
    <t>871211211</t>
  </si>
  <si>
    <t>Montáž potrubí z PE100 SDR 11 otevřený výkop svařovaných elektrotvarovkou D 63 x 5,8 mm</t>
  </si>
  <si>
    <t>-119295050</t>
  </si>
  <si>
    <t>vodovodní přípojka PE D63</t>
  </si>
  <si>
    <t>11,55</t>
  </si>
  <si>
    <t>28613113</t>
  </si>
  <si>
    <t>trubka vodovodní PE100 PN 16 SDR11 63x5,8mm</t>
  </si>
  <si>
    <t>1189328573</t>
  </si>
  <si>
    <t>11,55*1,015 'Přepočtené koeficientem množství</t>
  </si>
  <si>
    <t>871264201</t>
  </si>
  <si>
    <t>Montáž kanalizačního potrubí z PE SDR11 otevřený výkop sklon do 20 % svařovaných na tupo D 110x10 mm</t>
  </si>
  <si>
    <t>-925939784</t>
  </si>
  <si>
    <t>8,00 "odvodnění hydrantu</t>
  </si>
  <si>
    <t>28619320</t>
  </si>
  <si>
    <t>trubka kanalizační PE-HD D 110mm</t>
  </si>
  <si>
    <t>-1649464516</t>
  </si>
  <si>
    <t>8*1,015 'Přepočtené koeficientem množství</t>
  </si>
  <si>
    <t>871321211</t>
  </si>
  <si>
    <t>Montáž potrubí z PE100 SDR 11 otevřený výkop svařovaných elektrotvarovkou D 160 x 14,6 mm</t>
  </si>
  <si>
    <t>2033151264</t>
  </si>
  <si>
    <t>odbočka D225/160</t>
  </si>
  <si>
    <t>0,50 "PE D160</t>
  </si>
  <si>
    <t>28613118</t>
  </si>
  <si>
    <t>trubka vodovodní PE100 PN 16 SDR11 160x14,6mm</t>
  </si>
  <si>
    <t>1531235271</t>
  </si>
  <si>
    <t>0,5*1,015 'Přepočtené koeficientem množství</t>
  </si>
  <si>
    <t>871351212</t>
  </si>
  <si>
    <t>Montáž potrubí z PE100 SDR 11 otevřený výkop svařovaných elektrotvarovkou D 225 x 20,5 mm</t>
  </si>
  <si>
    <t>363471885</t>
  </si>
  <si>
    <t>odbočka nová D225/160</t>
  </si>
  <si>
    <t>2*0,50 "PE D225</t>
  </si>
  <si>
    <t>28613181</t>
  </si>
  <si>
    <t>trubka vodovodní PE100 PN 16 SDR11 225x20,5mm</t>
  </si>
  <si>
    <t>1332707959</t>
  </si>
  <si>
    <t>1*1,015 'Přepočtené koeficientem množství</t>
  </si>
  <si>
    <t>877211101</t>
  </si>
  <si>
    <t>Montáž elektrospojek na vodovodním potrubí z PE trub d 63</t>
  </si>
  <si>
    <t>1202945652</t>
  </si>
  <si>
    <t>1 "redukce D90/63</t>
  </si>
  <si>
    <t>28614977</t>
  </si>
  <si>
    <t>elektroredukce PE 100 PN16 D 90-63mm</t>
  </si>
  <si>
    <t>-1473455041</t>
  </si>
  <si>
    <t>877241101</t>
  </si>
  <si>
    <t>Montáž elektrospojek na vodovodním potrubí z PE trub d 90</t>
  </si>
  <si>
    <t>55117979</t>
  </si>
  <si>
    <t>1 "lemový nákružek D90/DN80</t>
  </si>
  <si>
    <t>28653135R01</t>
  </si>
  <si>
    <t>nákružek lemový PE 100 SDR11 d 90/DN80 s integrovanou přírubou</t>
  </si>
  <si>
    <t>1156804125</t>
  </si>
  <si>
    <t>877251101</t>
  </si>
  <si>
    <t>Montáž elektrospojek na vodovodním potrubí z PE trub d 110</t>
  </si>
  <si>
    <t>-931671593</t>
  </si>
  <si>
    <t>1 "redukce D110/63</t>
  </si>
  <si>
    <t>28614978R63</t>
  </si>
  <si>
    <t>elektroredukce PE 100 PN16 D 110-63mm</t>
  </si>
  <si>
    <t>1121771644</t>
  </si>
  <si>
    <t>877265201R</t>
  </si>
  <si>
    <t>Montáž spojek na kanalizačním potrubí z PE trub d 110</t>
  </si>
  <si>
    <t>-1430304338</t>
  </si>
  <si>
    <t>1 "odvodnění hydrantu</t>
  </si>
  <si>
    <t>28619496R110</t>
  </si>
  <si>
    <t>přechodka PE/litina bez hrdla D 110</t>
  </si>
  <si>
    <t>-1177784264</t>
  </si>
  <si>
    <t>877265210</t>
  </si>
  <si>
    <t>Montáž elektrokolen 45° na kanalizačním potrubí z PE trub d 110</t>
  </si>
  <si>
    <t>2091246446</t>
  </si>
  <si>
    <t>28614949</t>
  </si>
  <si>
    <t>elektrokoleno 45° PE 100 PN16 D 110mm</t>
  </si>
  <si>
    <t>-1079633126</t>
  </si>
  <si>
    <t>877321101</t>
  </si>
  <si>
    <t>Montáž elektrospojek na vodovodním potrubí z PE trub d 160</t>
  </si>
  <si>
    <t>-9499951</t>
  </si>
  <si>
    <t>2 "spojka PE D160</t>
  </si>
  <si>
    <t>1 "redukce D160/110</t>
  </si>
  <si>
    <t>2 "lemový nákružek D160</t>
  </si>
  <si>
    <t>28615978</t>
  </si>
  <si>
    <t>elektrospojka SDR11 PE 100 PN16 D 160mm</t>
  </si>
  <si>
    <t>-803083087</t>
  </si>
  <si>
    <t>2 "spojka D160</t>
  </si>
  <si>
    <t>2*1,015 'Přepočtené koeficientem množství</t>
  </si>
  <si>
    <t>28614980</t>
  </si>
  <si>
    <t>elektroredukce PE 100 PN16 D 160-110mm</t>
  </si>
  <si>
    <t>-1313822063</t>
  </si>
  <si>
    <t>28653139R01</t>
  </si>
  <si>
    <t>nákružek lemový PE 100 SDR11 d 160/DN150 s integrovanou přírubou</t>
  </si>
  <si>
    <t>658571610</t>
  </si>
  <si>
    <t>877321116R225</t>
  </si>
  <si>
    <t>Montáž elektro T-kusů redukovaných na vodovodním potrubí z PE trub d 225/160</t>
  </si>
  <si>
    <t>-682215105</t>
  </si>
  <si>
    <t>1 "odbočka D225/160</t>
  </si>
  <si>
    <t>28614970R225</t>
  </si>
  <si>
    <t>elektrotvarovka T-kus redukovaný PE 100 PN16 D 225-160mm</t>
  </si>
  <si>
    <t>2061145086</t>
  </si>
  <si>
    <t>877351102</t>
  </si>
  <si>
    <t>Montáž elektrospojek na vodovodním potrubí z PE trub d 225</t>
  </si>
  <si>
    <t>-646176374</t>
  </si>
  <si>
    <t>odbočka nová D225/160...propoj na stáv. PE D225</t>
  </si>
  <si>
    <t>28615981</t>
  </si>
  <si>
    <t>elektrospojka SDR11 PE 100 PN16 D 225mm</t>
  </si>
  <si>
    <t>-135923802</t>
  </si>
  <si>
    <t>891212312R01</t>
  </si>
  <si>
    <t>Dodávka a montáž vodoměrné sestavy pro potrubí D63 v šachtě</t>
  </si>
  <si>
    <t>-1062215876</t>
  </si>
  <si>
    <t>Poznámka k položce:
souprava vodoměrná závitová se šroubením, kohouty, vodoměrem, filtrem a zpětnou klapkou</t>
  </si>
  <si>
    <t>891241112</t>
  </si>
  <si>
    <t>Montáž vodovodních šoupátek otevřený výkop DN 80</t>
  </si>
  <si>
    <t>2101270460</t>
  </si>
  <si>
    <t>př.č. D1.2.3.5</t>
  </si>
  <si>
    <t>1 "Š DN80</t>
  </si>
  <si>
    <t>H400208000016</t>
  </si>
  <si>
    <t>Šoupátko přírubové krátké DN80</t>
  </si>
  <si>
    <t>-640715110</t>
  </si>
  <si>
    <t>891247212</t>
  </si>
  <si>
    <t>Montáž hydrantů nadzemních DN 80</t>
  </si>
  <si>
    <t>1026824511</t>
  </si>
  <si>
    <t>1 "H1</t>
  </si>
  <si>
    <t>42273681R01</t>
  </si>
  <si>
    <t>hydrant tunelový nadzemní DN 80 tvárná litina s dvojitým uzávěrem s výstupy typu C</t>
  </si>
  <si>
    <t>1253551566</t>
  </si>
  <si>
    <t>Poznámka k položce:
vč. zemní soupravy</t>
  </si>
  <si>
    <t>891311112</t>
  </si>
  <si>
    <t>Montáž vodovodních šoupátek otevřený výkop DN 150</t>
  </si>
  <si>
    <t>1148956786</t>
  </si>
  <si>
    <t>stávající potrubí D160</t>
  </si>
  <si>
    <t>H400215000016</t>
  </si>
  <si>
    <t>Šoupátko přírubové krátké DN150</t>
  </si>
  <si>
    <t>-128189048</t>
  </si>
  <si>
    <t>výkres č. D.1.2.1.2</t>
  </si>
  <si>
    <t>1 "Š DN150</t>
  </si>
  <si>
    <t>HR52010015002</t>
  </si>
  <si>
    <t>Souprava zemní teleskopická L=1,00-2,65 m</t>
  </si>
  <si>
    <t>950101505</t>
  </si>
  <si>
    <t>1 "Š DN50</t>
  </si>
  <si>
    <t>892233122R</t>
  </si>
  <si>
    <t>Proplach a dezinfekce vodovodního potrubí DN od 32 do 70</t>
  </si>
  <si>
    <t>-703607617</t>
  </si>
  <si>
    <t>11,55 "vodov. přípojka D63</t>
  </si>
  <si>
    <t>892241111</t>
  </si>
  <si>
    <t>Tlaková zkouška vodou potrubí DN do 80</t>
  </si>
  <si>
    <t>306197718</t>
  </si>
  <si>
    <t>892271111</t>
  </si>
  <si>
    <t>Tlaková zkouška vodou potrubí DN 100 nebo 125</t>
  </si>
  <si>
    <t>-1573269867</t>
  </si>
  <si>
    <t>892353122</t>
  </si>
  <si>
    <t>Proplach a dezinfekce vodovodního potrubí DN 150 nebo 200</t>
  </si>
  <si>
    <t>-1816993295</t>
  </si>
  <si>
    <t>7,50 "stáv. potrubí D160</t>
  </si>
  <si>
    <t>38,0+47,50 "stáv. potrubí D225</t>
  </si>
  <si>
    <t>892372111</t>
  </si>
  <si>
    <t>Zabezpečení konců potrubí DN do 300 při tlakových zkouškách vodou</t>
  </si>
  <si>
    <t>713059233</t>
  </si>
  <si>
    <t>1 "PE D110</t>
  </si>
  <si>
    <t>899401112</t>
  </si>
  <si>
    <t>Osazení poklopů litinových šoupátkových</t>
  </si>
  <si>
    <t>-1349012988</t>
  </si>
  <si>
    <t>1 "na stáv. PE D160</t>
  </si>
  <si>
    <t>1 "vodovodní přípojka PE D63</t>
  </si>
  <si>
    <t>42291352</t>
  </si>
  <si>
    <t>poklop litinový šoupátkový pro zemní soupravy osazení do terénu a do vozovky</t>
  </si>
  <si>
    <t>-513556595</t>
  </si>
  <si>
    <t>56230636</t>
  </si>
  <si>
    <t>deska podkladová uličního poklopu plastového ventilkového a šoupatového</t>
  </si>
  <si>
    <t>314344919</t>
  </si>
  <si>
    <t>899721111</t>
  </si>
  <si>
    <t>Signalizační vodič DN do 150 mm na potrubí</t>
  </si>
  <si>
    <t>-2106617354</t>
  </si>
  <si>
    <t>11,55 "vodovodní přípojka</t>
  </si>
  <si>
    <t>8,0 "odvodnění hydrantu</t>
  </si>
  <si>
    <t>899721112</t>
  </si>
  <si>
    <t>Signalizační vodič DN přes 150 mm na potrubí</t>
  </si>
  <si>
    <t>-1377899651</t>
  </si>
  <si>
    <t>1,0 "PE D225</t>
  </si>
  <si>
    <t>899722112</t>
  </si>
  <si>
    <t>Krytí potrubí z plastů výstražnou fólií z PVC 25 cm</t>
  </si>
  <si>
    <t>-418452439</t>
  </si>
  <si>
    <t>953334312</t>
  </si>
  <si>
    <t>Kombinovaný těsnící PVC pás s bobtnavým profilem do pracovních spar betonových kcí š 125 mm</t>
  </si>
  <si>
    <t>-1627824440</t>
  </si>
  <si>
    <t>vodovodní přípojka D63</t>
  </si>
  <si>
    <t>2*3,14*0,063/2</t>
  </si>
  <si>
    <t>919735123R01</t>
  </si>
  <si>
    <t>Řezání stávajícího železobetonového krytu hl přes 100 do 150 mm</t>
  </si>
  <si>
    <t>1896059362</t>
  </si>
  <si>
    <t>(0,90+11,55)*2 " rýha</t>
  </si>
  <si>
    <t>(0,90+8,00)*2 "rýha</t>
  </si>
  <si>
    <t>(1,00+1,50+0,50)*2"rýha</t>
  </si>
  <si>
    <t>871351811</t>
  </si>
  <si>
    <t>Bourání stávajícího potrubí z polyetylenu D přes 140 do 225 mm</t>
  </si>
  <si>
    <t>1776120894</t>
  </si>
  <si>
    <t>0,50*2 "PE D225</t>
  </si>
  <si>
    <t>891247922R01</t>
  </si>
  <si>
    <t>Demontáž vodovodního stojanu</t>
  </si>
  <si>
    <t>-1234087943</t>
  </si>
  <si>
    <t>1 "stáv. vodov. přípojka</t>
  </si>
  <si>
    <t>977151121</t>
  </si>
  <si>
    <t>Jádrové vrty diamantovými korunkami do stavebních materiálů D přes 110 do 120 mm</t>
  </si>
  <si>
    <t>-1590201388</t>
  </si>
  <si>
    <t>stáv. šachta...tl. stěny 250 mm</t>
  </si>
  <si>
    <t>1*0,25</t>
  </si>
  <si>
    <t>-1995590045</t>
  </si>
  <si>
    <t>6,466 "železobeton</t>
  </si>
  <si>
    <t>0,006 "vrtání beton. šachta</t>
  </si>
  <si>
    <t xml:space="preserve">0,023 "potrubí PE </t>
  </si>
  <si>
    <t>0,008 "vodovodní stojan</t>
  </si>
  <si>
    <t>2017241944</t>
  </si>
  <si>
    <t>66,1829345163316*11 'Přepočtené koeficientem množství</t>
  </si>
  <si>
    <t>997013602</t>
  </si>
  <si>
    <t>Poplatek za uložení na skládce (skládkovné) stavebního odpadu železobetonového kód odpadu 17 01 01</t>
  </si>
  <si>
    <t>-437918561</t>
  </si>
  <si>
    <t>997013631</t>
  </si>
  <si>
    <t>Poplatek za uložení na skládce (skládkovné) stavebního odpadu směsného kód odpadu 17 09 04</t>
  </si>
  <si>
    <t>-130526849</t>
  </si>
  <si>
    <t>997013813</t>
  </si>
  <si>
    <t>Poplatek za uložení na skládce (skládkovné) stavebního odpadu z plastických hmot kód odpadu 17 02 03</t>
  </si>
  <si>
    <t>407317876</t>
  </si>
  <si>
    <t>183694871</t>
  </si>
  <si>
    <t>-1632675219</t>
  </si>
  <si>
    <t>11,365 "štd</t>
  </si>
  <si>
    <t>997221551</t>
  </si>
  <si>
    <t>Vodorovná doprava suti ze sypkých materiálů do 1 km</t>
  </si>
  <si>
    <t>1982358600</t>
  </si>
  <si>
    <t>997221559</t>
  </si>
  <si>
    <t>Příplatek ZKD 1 km u vodorovné dopravy suti ze sypkých materiálů</t>
  </si>
  <si>
    <t>2038158353</t>
  </si>
  <si>
    <t>11,365*11 'Přepočtené koeficientem množství</t>
  </si>
  <si>
    <t>998276101</t>
  </si>
  <si>
    <t>Přesun hmot pro trubní vedení z trub z plastických hmot otevřený výkop</t>
  </si>
  <si>
    <t>-965191638</t>
  </si>
  <si>
    <t>SO-11 - Komunikace a zpevněné plochy</t>
  </si>
  <si>
    <t>11.1 - Komunikace a zpevněné plochy - uznatelná část</t>
  </si>
  <si>
    <t xml:space="preserve">Pro ocenění SO-11 jsou nedílnou součástí přílohy D.1.3. Soupis prací není jediným zdrojem veškerých informací pro jednoznačné a kompletní ocenění příslušné části projektu.  </t>
  </si>
  <si>
    <t xml:space="preserve">    2 - Zakládání   </t>
  </si>
  <si>
    <t xml:space="preserve">    3 - Svislé a kompletní konstrukce   </t>
  </si>
  <si>
    <t xml:space="preserve">    46 - Zpevněné plochy kromě vozovek a železničních svršků</t>
  </si>
  <si>
    <t xml:space="preserve">    5 - Komunikace pozemní   </t>
  </si>
  <si>
    <t xml:space="preserve">    8 - Trubní vedení   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</si>
  <si>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</si>
  <si>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</si>
  <si>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95 - Různé dokončovací konstrukce a práce pozemních staveb</t>
  </si>
  <si>
    <t xml:space="preserve">    998 - Přesun hmot   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</si>
  <si>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</si>
  <si>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</si>
  <si>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-406499056</t>
  </si>
  <si>
    <t>vybourání stávající betonové vozovky v tl.200 mm</t>
  </si>
  <si>
    <t>837,0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</si>
  <si>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</si>
  <si>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</si>
  <si>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-656013276</t>
  </si>
  <si>
    <t>bourání betonových chodníků v předpokládané tloušťce 250 mm</t>
  </si>
  <si>
    <t>10,0*0,6</t>
  </si>
  <si>
    <t>113155124</t>
  </si>
  <si>
    <t>Frézování betonového podkladu nebo krytu s naložením na dopravní prostředek plochy do 500 m2 bez překážek v trase pruhu šířky přes 0,5 m do 1 m, tloušťky vrstvy 100 mm</t>
  </si>
  <si>
    <t>-397202691</t>
  </si>
  <si>
    <t>frézování stávající betonové vozovky v tl.100 mm</t>
  </si>
  <si>
    <t>17,0</t>
  </si>
  <si>
    <t>113155363</t>
  </si>
  <si>
    <t>Frézování betonového podkladu nebo krytu s naložením na dopravní prostředek plochy přes 1 000 do 10 000 m2 s překážkami v trase pruhu šířky přes 1 m do 2 m, tloušťky vrstvy 50 mm</t>
  </si>
  <si>
    <t>1226379709</t>
  </si>
  <si>
    <t>frézování stávající betonové vozovky v tl.50 mm</t>
  </si>
  <si>
    <t>1554,0</t>
  </si>
  <si>
    <t>113202111</t>
  </si>
  <si>
    <t>Vytrhání obrub s vybouráním lože, s přemístěním hmot na skládku na vzdálenost do 3 m nebo s naložením na dopravní prostředek z krajníků nebo obrubníků stojatých</t>
  </si>
  <si>
    <t>988117704</t>
  </si>
  <si>
    <t>Poznámka k položce:
Poznámka k položce: Množství stávajících obrubníků poškozených při frézování stávajícího krytu bude zhodnoceno podle stavu na stavbě.</t>
  </si>
  <si>
    <t>stávající obrubníky stojaté, šířka do 15cm</t>
  </si>
  <si>
    <t>152,0</t>
  </si>
  <si>
    <t>stávající obrubníky stojaté, poškozené při frézování stávajícího krytu, šířka do 15cm</t>
  </si>
  <si>
    <t>95,0</t>
  </si>
  <si>
    <t>723223300</t>
  </si>
  <si>
    <t>2043736966</t>
  </si>
  <si>
    <t>-1041013726</t>
  </si>
  <si>
    <t>odkopávka podkladních vrstev stávající betonové vozovky v tl.400 mm</t>
  </si>
  <si>
    <t>837,0*0,4</t>
  </si>
  <si>
    <t>odkopávky pro opěrnou stěnu a úpravu nivelety nových zpevněných ploch</t>
  </si>
  <si>
    <t>391,0</t>
  </si>
  <si>
    <t>122251403</t>
  </si>
  <si>
    <t>Vykopávky v zemnících na suchu strojně zapažených i nezapažených v hornině třídy těžitelnosti I skupiny 3 přes 50 do 100 m3</t>
  </si>
  <si>
    <t>495825532</t>
  </si>
  <si>
    <t>zásyp opěrné stěny nakoupenou zeminou (strana od komunikace)</t>
  </si>
  <si>
    <t>75,0</t>
  </si>
  <si>
    <t>10364100</t>
  </si>
  <si>
    <t>zemina pro terénní úpravy - tříděná</t>
  </si>
  <si>
    <t>-356272447</t>
  </si>
  <si>
    <t>75*1,8 "Přepočtené koeficientem množství</t>
  </si>
  <si>
    <t>122252204</t>
  </si>
  <si>
    <t>Odkopávky a prokopávky nezapažené pro silnice a dálnice strojně v hornině třídy těžitelnosti I přes 100 do 500 m3</t>
  </si>
  <si>
    <t>1296035017</t>
  </si>
  <si>
    <t>odkopávky pro výměnu podloží v aktivní zóně v tl. 500 mm</t>
  </si>
  <si>
    <t>Konstrukce  1 - komunikace v areálu ČOV</t>
  </si>
  <si>
    <t>976,0*0,5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</si>
  <si>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</si>
  <si>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</si>
  <si>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1809689685</t>
  </si>
  <si>
    <t>Poznámka k položce:
Poznámka k položce: Množství bude upřesněno dle zastižení konstrukcí na stavbě.</t>
  </si>
  <si>
    <t>bourání betonových konstrukcí v úrovni terénu (základy pro stroje, patky,...), odhad</t>
  </si>
  <si>
    <t>5,0</t>
  </si>
  <si>
    <t>132251101</t>
  </si>
  <si>
    <t>Hloubení nezapažených rýh šířky do 800 mm strojně s urovnáním dna do předepsaného profilu a spádu v hornině třídy těžitelnosti I skupiny 3 do 20 m3</t>
  </si>
  <si>
    <t>-1104667413</t>
  </si>
  <si>
    <t>rýhy pro trativody, dl.73,0m</t>
  </si>
  <si>
    <t>(0,3+0,4)*0,5*0,5*73,0</t>
  </si>
  <si>
    <t>1139821197</t>
  </si>
  <si>
    <t>Poznámka k položce:
Poznámka k položce: Přemístění materiálu pro výměnu podloží  na mezideponii stavby.</t>
  </si>
  <si>
    <t>materiál z frézování stávající betonové vozovky v tl.50 mm</t>
  </si>
  <si>
    <t>1554,0*0,05</t>
  </si>
  <si>
    <t>materiál z frézování stávající betonové vozovky v tl.100 mm</t>
  </si>
  <si>
    <t>17,0*0,1</t>
  </si>
  <si>
    <t>materiál z odkopávky podkladních vrstev stávající betonové vozovky v tl.400 mm</t>
  </si>
  <si>
    <t>-1909577158</t>
  </si>
  <si>
    <t>Poznámka k položce:
Poznámka k položce: Přemístění materiálu pro výměnu podloží z mezideponie stavby na místo určení.</t>
  </si>
  <si>
    <t>-603997871</t>
  </si>
  <si>
    <t>1922390764</t>
  </si>
  <si>
    <t>Poznámka k položce:
Poznámka k položce: Přemístění zeminy ze zemníku k místu zásypu.</t>
  </si>
  <si>
    <t>-1875867414</t>
  </si>
  <si>
    <t>Poznámka k položce:
Poznámka k položce: Nakládání materiálu pro výměnu podloží na mezideponii stavby.</t>
  </si>
  <si>
    <t>materiál pro výměnu podloží na mezideponii stavby</t>
  </si>
  <si>
    <t>414,2</t>
  </si>
  <si>
    <t>171152111</t>
  </si>
  <si>
    <t>Uložení sypaniny z hornin nesoudržných a sypkých do násypů zhutněných v aktivní zóně silnic a dálnic</t>
  </si>
  <si>
    <t>-612329522</t>
  </si>
  <si>
    <t>Poznámka k položce:
Poznámka k položce: Pro výměnu podloží bude použit materiál z frézování betonových krytů a sejmutých podkladních vrsev stávající betonové vozovky. Chybějící objem bude doplněn dovezenou štěrkodrtí fr. 0/63.</t>
  </si>
  <si>
    <t>výměna podloží v aktivní zóně v tl. 500 mm</t>
  </si>
  <si>
    <t>-288213400</t>
  </si>
  <si>
    <t>Poznámka k položce:
Poznámka k položce: Chybějící materiál pro výměnu podloží.</t>
  </si>
  <si>
    <t>výměna podloží v aktivní zóně v tl. 500 mm, potřebný objem</t>
  </si>
  <si>
    <t>materiál z frézování betonových krytů</t>
  </si>
  <si>
    <t>-1554,0*0,05-17,0*0,1</t>
  </si>
  <si>
    <t>odstraněné podkladní vrstvy stávající betonové vozovky</t>
  </si>
  <si>
    <t>-837,0*0,4</t>
  </si>
  <si>
    <t>73,8*2 "Přepočtené koeficientem množství</t>
  </si>
  <si>
    <t>171152501</t>
  </si>
  <si>
    <t>Zhutnění podloží z hornin soudržných nebo nesoudržných pod násypy</t>
  </si>
  <si>
    <t>-129519229</t>
  </si>
  <si>
    <t>976,0</t>
  </si>
  <si>
    <t>Konstrukce  2 - konstrukce betonové plochy</t>
  </si>
  <si>
    <t>80,0</t>
  </si>
  <si>
    <t>Konstrukce 3 - nepojížděné zpevněné plochy</t>
  </si>
  <si>
    <t>34,0</t>
  </si>
  <si>
    <t>-2032958295</t>
  </si>
  <si>
    <t>Poznámka k položce:
Poznámka k položce: Včetně požadovaných rozborů.</t>
  </si>
  <si>
    <t>891,775*1,85 "Přepočtené koeficientem množství</t>
  </si>
  <si>
    <t>696764218</t>
  </si>
  <si>
    <t>Poznámka k položce:
Poznámka k položce: Uložení materiálu pro výměnu podloží na mezideponii stavby.</t>
  </si>
  <si>
    <t>1982047076</t>
  </si>
  <si>
    <t>1913037863</t>
  </si>
  <si>
    <t>zásyp opěrné stěny ze štěrkodrti fr. 0/32 (strana pod komunikací)</t>
  </si>
  <si>
    <t>257,7</t>
  </si>
  <si>
    <t>58344171</t>
  </si>
  <si>
    <t>štěrkodrť frakce 0/32</t>
  </si>
  <si>
    <t>146559672</t>
  </si>
  <si>
    <t>257,7*2,0</t>
  </si>
  <si>
    <t xml:space="preserve">Zakládání   </t>
  </si>
  <si>
    <t>2082190229</t>
  </si>
  <si>
    <t>trativody pod komunikací, dl.73,0m</t>
  </si>
  <si>
    <t>(0,3+0,4+0,5*2)*73,0</t>
  </si>
  <si>
    <t>trativody podél opěrné stěny, dl.110,0m</t>
  </si>
  <si>
    <t>0,4*4*55,0*2</t>
  </si>
  <si>
    <t>69311228</t>
  </si>
  <si>
    <t>geotextilie netkaná separační, ochranná, filtrační, drenážní PES 250g/m2</t>
  </si>
  <si>
    <t>-313692375</t>
  </si>
  <si>
    <t>300,1*1,2 "Přepočtené koeficientem množství</t>
  </si>
  <si>
    <t>213311142</t>
  </si>
  <si>
    <t>Polštáře zhutněné pod základy ze štěrkopísku netříděného</t>
  </si>
  <si>
    <t>141355295</t>
  </si>
  <si>
    <t>opěrná stěna, podsyp ze štěrkopísku tl.300 mm</t>
  </si>
  <si>
    <t>5,0*1,9*0,3*2</t>
  </si>
  <si>
    <t>5,38*2,1*0,3</t>
  </si>
  <si>
    <t>(4,0+4,21)*0,5*2,1*0,3</t>
  </si>
  <si>
    <t>(1,76+2,0)*0,5*2,1*0,3</t>
  </si>
  <si>
    <t>(27,44+27,69)*0,5*2,4*0,3</t>
  </si>
  <si>
    <t>(6,21+5,96)*0,5*2,4*0,3</t>
  </si>
  <si>
    <t>214500211</t>
  </si>
  <si>
    <t>Zřízení výplně rýhy s drenážním potrubím z trub DN do 200 štěrkem, pískem nebo štěrkopískem, výšky přes 300 do 550 mm</t>
  </si>
  <si>
    <t>299169568</t>
  </si>
  <si>
    <t>trativody pod komunikací</t>
  </si>
  <si>
    <t>73,0</t>
  </si>
  <si>
    <t>trativody podél opěrné stěny</t>
  </si>
  <si>
    <t>55,0*2</t>
  </si>
  <si>
    <t>58333674</t>
  </si>
  <si>
    <t>kamenivo těžené hrubé frakce 16/32</t>
  </si>
  <si>
    <t>-381068615</t>
  </si>
  <si>
    <t>(0,3+0,4)*0,5*0,5*73,0*2,0</t>
  </si>
  <si>
    <t>0,4*0,4*55,0*2*2,0</t>
  </si>
  <si>
    <t>1076990898</t>
  </si>
  <si>
    <t>opěrná stěna, podkladní beton tl.100 mm</t>
  </si>
  <si>
    <t>5,45*1,9*0,1*2</t>
  </si>
  <si>
    <t>6,05*2,1*0,1</t>
  </si>
  <si>
    <t>(4,0+4,21)*0,5*2,1*0,1</t>
  </si>
  <si>
    <t>(1,76+2,0)*0,5*2,1*0,1</t>
  </si>
  <si>
    <t>(27,44+27,69)*0,5*2,4*0,1</t>
  </si>
  <si>
    <t>(6,21+5,96)*0,5*2,4*0,1</t>
  </si>
  <si>
    <t>podbetonování "odskoků" v délce 500 mm a šířce 300 mm</t>
  </si>
  <si>
    <t>(1,9*2+2,1*2)*0,5*0,3</t>
  </si>
  <si>
    <t xml:space="preserve">Svislé a kompletní konstrukce   </t>
  </si>
  <si>
    <t>327324128</t>
  </si>
  <si>
    <t>Opěrné zdi a valy ze ŽB odolného proti agresivnímu prostředí tř. C 30/37</t>
  </si>
  <si>
    <t>-1181046540</t>
  </si>
  <si>
    <t>opěrná stěna OP1, pata</t>
  </si>
  <si>
    <t>5,51*1,6*0,4</t>
  </si>
  <si>
    <t>opěrná stěna OP1, dřík</t>
  </si>
  <si>
    <t>(1,89+1,94)*0,5*5,38*0,4</t>
  </si>
  <si>
    <t>opěrná stěna OP2, pata</t>
  </si>
  <si>
    <t>5,51*1,8*0,4</t>
  </si>
  <si>
    <t>opěrná stěna OP2, dřík</t>
  </si>
  <si>
    <t>(2,34+2,4)*0,5*5,38*0,4</t>
  </si>
  <si>
    <t>opěrná stěna OP3, pata</t>
  </si>
  <si>
    <t>(5,46+5,68)*0,5*2,1*0,4</t>
  </si>
  <si>
    <t>(0,86+1,09)*0,5*2,1*0,4</t>
  </si>
  <si>
    <t>opěrná stěna OP3, dřík</t>
  </si>
  <si>
    <t>(3,2+3,26)*0,5*(5,49+1,02)*0,4</t>
  </si>
  <si>
    <t>opěrná stěna OP4, pata</t>
  </si>
  <si>
    <t>6,48*2,1*0,4</t>
  </si>
  <si>
    <t>opěrná stěna OP4, dřík</t>
  </si>
  <si>
    <t>(3,26+3,29)*0,5*6,48*0,4</t>
  </si>
  <si>
    <t>opěrná stěna OP5, pata</t>
  </si>
  <si>
    <t>opěrná stěna OP5, dřík</t>
  </si>
  <si>
    <t>(3,29+3,33)*0,5*6,48*0,4</t>
  </si>
  <si>
    <t>opěrná stěna OP6, pata</t>
  </si>
  <si>
    <t>opěrná stěna OP6, dřík</t>
  </si>
  <si>
    <t>(3,33+3,27)*0,5*6,48*0,4</t>
  </si>
  <si>
    <t>opěrná stěna OP7, pata</t>
  </si>
  <si>
    <t>6,53*2,1*0,4</t>
  </si>
  <si>
    <t>opěrná stěna OP7, dřík</t>
  </si>
  <si>
    <t>(3,27+3,19)*0,5*6,53*0,4</t>
  </si>
  <si>
    <t>opěrná stěna OP8, pata</t>
  </si>
  <si>
    <t>(4,01+4,21)*0,5*1,8*0,4</t>
  </si>
  <si>
    <t>(1,22+1,42)*0,5*1,8*0,4</t>
  </si>
  <si>
    <t>opěrná stěna OP8, dřík</t>
  </si>
  <si>
    <t>(2,79+2,71)*0,5*(4,15+1,23)*0,4</t>
  </si>
  <si>
    <t>opěrná stěna OP9, pata</t>
  </si>
  <si>
    <t>5,43*1,6*0,4</t>
  </si>
  <si>
    <t>opěrná stěna OP9, dřík</t>
  </si>
  <si>
    <t>(2,31+2,17)*0,5*5,3*0,4</t>
  </si>
  <si>
    <t>327351211</t>
  </si>
  <si>
    <t>Bednění opěrných zdí a valů svislých i skloněných zřízení</t>
  </si>
  <si>
    <t>-1376977455</t>
  </si>
  <si>
    <t>(5,51*2+1,6*2)*0,4</t>
  </si>
  <si>
    <t>(1,89+1,94)*0,5*5,38*2+(1,89+1,94)*0,4</t>
  </si>
  <si>
    <t>(5,51*2+1,8*2)*0,4</t>
  </si>
  <si>
    <t>(2,34+2,4)*0,5*5,38*2+2,4*0,4</t>
  </si>
  <si>
    <t>(5,46+0,86+2,1+1,09+5,68+2,1)*0,4</t>
  </si>
  <si>
    <t>(3,2+3,26)*0,5*(5,49+1,02+5,45+0,98)+3,26*0,4</t>
  </si>
  <si>
    <t>(6,48*2+2,1)*0,4</t>
  </si>
  <si>
    <t>(3,26+3,29)*0,5*6,48*2+3,29*0,4</t>
  </si>
  <si>
    <t>(3,29+3,33)*0,5*6,48*2+3,33*0,4</t>
  </si>
  <si>
    <t>(3,33+3,27)*0,5*6,48*2+3,27*0,4</t>
  </si>
  <si>
    <t>(6,53*2+2,1)*0,4</t>
  </si>
  <si>
    <t>(3,27+3,19)*0,5*6,53*2+3,19*0,4</t>
  </si>
  <si>
    <t>(4,01+1,22+1,8+1,42+4,21+1,8)*0,4</t>
  </si>
  <si>
    <t>(2,79+2,71)*0,5*(4,15+1,23+1,18+4,1)+2,71*0,4</t>
  </si>
  <si>
    <t>(5,43*2+1,6*2)*0,4</t>
  </si>
  <si>
    <t>(2,31+2,17)*0,5*5,3*2+2,17*0,4</t>
  </si>
  <si>
    <t>327351221</t>
  </si>
  <si>
    <t>Bednění opěrných zdí a valů svislých i skloněných odstranění</t>
  </si>
  <si>
    <t>1298123135</t>
  </si>
  <si>
    <t>Poznámka k položce:
Poznámka k položce: Výkaz výměr viz položka 327351211.</t>
  </si>
  <si>
    <t>327361006</t>
  </si>
  <si>
    <t>Výztuž opěrných zdí a valů D 12 mm z betonářské oceli 10 505</t>
  </si>
  <si>
    <t>1868624664</t>
  </si>
  <si>
    <t>opěrná stěna, výztuž 100 kg/m3</t>
  </si>
  <si>
    <t>104,548*0,1</t>
  </si>
  <si>
    <t>R 03 11 01</t>
  </si>
  <si>
    <t>Drenážní prostupy v opěrné stěně, D+M</t>
  </si>
  <si>
    <t>1626082351</t>
  </si>
  <si>
    <t>Poznámka k položce:
Poznámka k položce: Trubky PVC DN 100 délky 400 mm osazené do bednění opěrné stěny.</t>
  </si>
  <si>
    <t>Zpevněné plochy kromě vozovek a železničních svršků</t>
  </si>
  <si>
    <t>451577877</t>
  </si>
  <si>
    <t>Podklad nebo lože pod dlažbu (přídlažbu) v ploše vodorovné nebo ve sklonu do 1:5, tloušťky od 30 do 100 mm ze štěrkopísku</t>
  </si>
  <si>
    <t>-1992005518</t>
  </si>
  <si>
    <t>451579877</t>
  </si>
  <si>
    <t>Podklad nebo lože pod dlažbu (přídlažbu) Příplatek k cenám za každých dalších i započatých 10 mm tloušťky podkladu nebo lože ze štěrkopísku</t>
  </si>
  <si>
    <t>-1172427936</t>
  </si>
  <si>
    <t>Konstrukce 3 - nepojížděné zpevněné plochy, příplatek za dalších 50 mm podkladu</t>
  </si>
  <si>
    <t>34,0*5</t>
  </si>
  <si>
    <t>463211132</t>
  </si>
  <si>
    <t>Rovnanina z lomového kamene neopracovaného tříděného pro všechny tl. rovnaniny, bez vypracování líce s vyplněním spár a dutin těženým kamenivem</t>
  </si>
  <si>
    <t>-1807801443</t>
  </si>
  <si>
    <t>opevnění svahu u opěrné stěny</t>
  </si>
  <si>
    <t>111,0*0,3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</si>
  <si>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</si>
  <si>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</t>
  </si>
  <si>
    <t>-1631961471</t>
  </si>
  <si>
    <t>59245018</t>
  </si>
  <si>
    <t>dlažba tvar obdélník betonová 200x100x60mm přírodní</t>
  </si>
  <si>
    <t>-1279318381</t>
  </si>
  <si>
    <t>34*1,03 "Přepočtené koeficientem množství</t>
  </si>
  <si>
    <t xml:space="preserve">Komunikace pozemní   </t>
  </si>
  <si>
    <t>564861111</t>
  </si>
  <si>
    <t>Podklad ze štěrkodrtě ŠD tl 200 mm 0-63mm</t>
  </si>
  <si>
    <t>692157922</t>
  </si>
  <si>
    <t>565135101</t>
  </si>
  <si>
    <t>Asfaltový beton vrstva podkladní ACP 16 (obalované kamenivo střednězrnné - OKS) s rozprostřením a zhutněním v pruhu šířky do 1,5 m, po zhutnění tl. 50 mm</t>
  </si>
  <si>
    <t>1850993413</t>
  </si>
  <si>
    <t>Konstrukce  4 - konstrukce vozovky napojení na stávající stav</t>
  </si>
  <si>
    <t>565155121</t>
  </si>
  <si>
    <t>Asfaltový beton vrstva podkladní ACP 16 (obalované kamenivo OKS) tl 70 mm š přes 3 m</t>
  </si>
  <si>
    <t>-2138339562</t>
  </si>
  <si>
    <t>885,0</t>
  </si>
  <si>
    <t>567122114</t>
  </si>
  <si>
    <t>Podklad ze směsi stmelené cementem SC C 8/10 (KSC I) tl 150 mm</t>
  </si>
  <si>
    <t>-1160710848</t>
  </si>
  <si>
    <t>929,0</t>
  </si>
  <si>
    <t>77,0</t>
  </si>
  <si>
    <t>573111111</t>
  </si>
  <si>
    <t>Postřik živičný infiltrační s posypem z asfaltu množství 0,60 kg/m2</t>
  </si>
  <si>
    <t>1655872884</t>
  </si>
  <si>
    <t>573211106</t>
  </si>
  <si>
    <t>Postřik živičný spojovací z asfaltu v množství 0,20 kg/m2</t>
  </si>
  <si>
    <t>-520387588</t>
  </si>
  <si>
    <t>573211109</t>
  </si>
  <si>
    <t>Postřik živičný spojovací z asfaltu v množství 0,50 kg/m2</t>
  </si>
  <si>
    <t>-1984993690</t>
  </si>
  <si>
    <t>Konstrukce  5 - konstrukce manipulační plochy po frézování</t>
  </si>
  <si>
    <t>1567,0</t>
  </si>
  <si>
    <t>v místech dilatačních spár stávajícího betonového krytu po odfrézování, šířka 1 m</t>
  </si>
  <si>
    <t>727,0</t>
  </si>
  <si>
    <t>577144121</t>
  </si>
  <si>
    <t>Asfaltový beton vrstva obrusná ACO 11 (ABS) tř. I tl 50 mm š přes 3 m z nemodifikovaného asfaltu</t>
  </si>
  <si>
    <t>55672964</t>
  </si>
  <si>
    <t>581131211</t>
  </si>
  <si>
    <t>Kryt cementobetonový vozovek skupiny CB II tl 200 mm</t>
  </si>
  <si>
    <t>-939795409</t>
  </si>
  <si>
    <t>632481213</t>
  </si>
  <si>
    <t>Separační vrstva z PE fólie</t>
  </si>
  <si>
    <t>2048665581</t>
  </si>
  <si>
    <t>R 919721221.1</t>
  </si>
  <si>
    <t>Geomříž pro vyztužení asfaltového povrchu ze skelných vláken</t>
  </si>
  <si>
    <t>1088485818</t>
  </si>
  <si>
    <t xml:space="preserve">Trubní vedení   </t>
  </si>
  <si>
    <t>871228111</t>
  </si>
  <si>
    <t>Kladení drenážního potrubí z tvrdého PVC průměru přes 90 do 150 mm</t>
  </si>
  <si>
    <t>985890695</t>
  </si>
  <si>
    <t>trativody pod komunikací PVC DN 100</t>
  </si>
  <si>
    <t>trativody podél opěrné stěny PVC DN 100</t>
  </si>
  <si>
    <t>28610458</t>
  </si>
  <si>
    <t>trubka drenážní PVC-U SN 4 se spojkou perforace 220° tunelového tvaru pro liniové stavby DN 100</t>
  </si>
  <si>
    <t>-808727184</t>
  </si>
  <si>
    <t>183*1,01 "Přepočtené koeficientem množství</t>
  </si>
  <si>
    <t>R 899231111.1</t>
  </si>
  <si>
    <t>Výšková úprava uličního vstupu nebo vpusti do 200 mm zvýšení/snížení mříže</t>
  </si>
  <si>
    <t>-1250437460</t>
  </si>
  <si>
    <t>Doplňující konstrukce a práce pozemních komunikací, letišť a ploch</t>
  </si>
  <si>
    <t>915111116</t>
  </si>
  <si>
    <t>Vodorovné dopravní značení dělící čáry souvislé š 125 mm retroreflexní žlutá barva</t>
  </si>
  <si>
    <t>-2115593317</t>
  </si>
  <si>
    <t>915611111</t>
  </si>
  <si>
    <t>Předznačení vodorovného liniového značení</t>
  </si>
  <si>
    <t>385983540</t>
  </si>
  <si>
    <t>916131213</t>
  </si>
  <si>
    <t>Osazení silničního obrubníku betonového stojatého s boční opěrou do lože z betonu prostého</t>
  </si>
  <si>
    <t>1882160599</t>
  </si>
  <si>
    <t>obrubníky 100/15/25</t>
  </si>
  <si>
    <t>165,0</t>
  </si>
  <si>
    <t>obrubníky 100/15/15</t>
  </si>
  <si>
    <t>53,0</t>
  </si>
  <si>
    <t>obrubníky 100/10/25</t>
  </si>
  <si>
    <t>21,0</t>
  </si>
  <si>
    <t>59217031</t>
  </si>
  <si>
    <t>obrubník betonový silniční 1000x150x250mm</t>
  </si>
  <si>
    <t>-1238483776</t>
  </si>
  <si>
    <t>nově navržené obrubníky</t>
  </si>
  <si>
    <t>obnova stávajících obrubníků, poškozených při frézování stávajícího krytu</t>
  </si>
  <si>
    <t>59217029</t>
  </si>
  <si>
    <t>obrubník betonový silniční nájezdový 1000x150x150mm</t>
  </si>
  <si>
    <t>1739170168</t>
  </si>
  <si>
    <t>59217017</t>
  </si>
  <si>
    <t>obrubník betonový chodníkový 1000x100x250mm</t>
  </si>
  <si>
    <t>-683808158</t>
  </si>
  <si>
    <t>919732211</t>
  </si>
  <si>
    <t>Styčná spára napojení nového živičného povrchu na stávající za tepla š 15 mm hl 25 mm s prořezáním</t>
  </si>
  <si>
    <t>1336345954</t>
  </si>
  <si>
    <t>Poznámka k položce:
Poznámka k položce: zalití modifikovanou asfaltovou zálivkou</t>
  </si>
  <si>
    <t>v místech napojení na stávající vozovky</t>
  </si>
  <si>
    <t>56,0</t>
  </si>
  <si>
    <t>919735125</t>
  </si>
  <si>
    <t>Řezání stávajícího betonového krytu nebo podkladu hloubky přes 200 do 250 mm</t>
  </si>
  <si>
    <t>-1467855309</t>
  </si>
  <si>
    <t>Poznámka k položce:
Poznámka k položce: V místech napojení na stávající vozovky nebo rozhraní bourání celé konstrukce.</t>
  </si>
  <si>
    <t>řezání stávající betonové vozovky v tl.250 mm</t>
  </si>
  <si>
    <t>78,0</t>
  </si>
  <si>
    <t>R 911381124.1</t>
  </si>
  <si>
    <t>Silniční svodidlo betonové jednostranné délky 4/2 m výšky 1,2 m</t>
  </si>
  <si>
    <t>-226203872</t>
  </si>
  <si>
    <t>svodidlo jednostranné 120/55/400, 5ks</t>
  </si>
  <si>
    <t>5*4,0</t>
  </si>
  <si>
    <t>svodidlo jednostranné 120/55/200, 3ks</t>
  </si>
  <si>
    <t>3*2,0</t>
  </si>
  <si>
    <t>R 919732211.1</t>
  </si>
  <si>
    <t>Utěsnění dilatačních spár ve stávající vozovce po odfrézování, vyčištění/ prořezání a zalití modifikovanou asfaltovou zálivkou</t>
  </si>
  <si>
    <t>1327085773</t>
  </si>
  <si>
    <t>dilatační spáry v betonové vozovce po odfrézování</t>
  </si>
  <si>
    <t>R 919732211.2</t>
  </si>
  <si>
    <t>Zapravení trhlin v krytu stávající betonové vozovky po odfrézování, vyčištění/ prořezání a zalití modifikovanou asfaltovou zálivkou</t>
  </si>
  <si>
    <t>-1668986171</t>
  </si>
  <si>
    <t>Poznámka k položce:
Poznámka k položce: Pouze pro stanovení jednotkové ceny, po odsouhlasení TDI, dle skutečně zastižených poměrů na stavbě.</t>
  </si>
  <si>
    <t>R 919735122.1</t>
  </si>
  <si>
    <t>Řezání stávajícího betonového krytu nebo podkladu hloubky přes 50 do 100 mm</t>
  </si>
  <si>
    <t>1273017946</t>
  </si>
  <si>
    <t>řezání stávající betonové vozovky v tl. 50 mm</t>
  </si>
  <si>
    <t>58,0</t>
  </si>
  <si>
    <t>Různé dokončovací konstrukce a práce inženýrských staveb</t>
  </si>
  <si>
    <t>935113111</t>
  </si>
  <si>
    <t>Osazení odvodňovacího žlabu s krycím roštem polymerbetonového šířky do 200 mm</t>
  </si>
  <si>
    <t>1825060397</t>
  </si>
  <si>
    <t>R27114.1</t>
  </si>
  <si>
    <t>žlab odvodňovací s roštem bez spádu dna monolitický z polymerbetonu š 150mm, tř.D400</t>
  </si>
  <si>
    <t>1928084737</t>
  </si>
  <si>
    <t>Poznámka k položce:
Poznámka k položce: Včetně veškerého příslušenství.</t>
  </si>
  <si>
    <t>935923216</t>
  </si>
  <si>
    <t>Osazení odvodňovacího žlabu s krycím roštem vpusti pro žlab šířky do 200 mm</t>
  </si>
  <si>
    <t>1149222844</t>
  </si>
  <si>
    <t>R.416990.1</t>
  </si>
  <si>
    <t>vpust ke žlabu odvodňovacímu s roštem, monolitická z polymerbetonu š 150mm, tř.D400</t>
  </si>
  <si>
    <t>-666575313</t>
  </si>
  <si>
    <t>Různé dokončovací konstrukce a práce pozemních staveb</t>
  </si>
  <si>
    <t>931992121</t>
  </si>
  <si>
    <t>Výplň dilatačních spár z polystyrenu extrudovaného, tloušťky 20 mm</t>
  </si>
  <si>
    <t>-1569001718</t>
  </si>
  <si>
    <t>dilatační spára OP1/OP2</t>
  </si>
  <si>
    <t>(2,34+1,9)*0,4</t>
  </si>
  <si>
    <t>dilatační spára OP2/OP3</t>
  </si>
  <si>
    <t>(3,2+2,1)*0,4</t>
  </si>
  <si>
    <t>dilatační spára OP3/OP4</t>
  </si>
  <si>
    <t>(3,26+2,1)*0,4</t>
  </si>
  <si>
    <t>dilatační spára OP4/OP5</t>
  </si>
  <si>
    <t>(3,29+2,1)*0,4</t>
  </si>
  <si>
    <t>dilatační spára OP5/OP6</t>
  </si>
  <si>
    <t>(3,33+2,1)*0,4</t>
  </si>
  <si>
    <t>dilatační spára OP6/OP7</t>
  </si>
  <si>
    <t>(3,27+2,1)*0,4</t>
  </si>
  <si>
    <t>dilatační spára OP7/OP8</t>
  </si>
  <si>
    <t>dilatační spára OP8/OP9</t>
  </si>
  <si>
    <t>(2,7+1,9)*0,4</t>
  </si>
  <si>
    <t>931994142</t>
  </si>
  <si>
    <t>Těsnění spáry betonové konstrukce pásy, profily, tmely tmelem polyuretanovým spáry dilatační do 4,0 cm2</t>
  </si>
  <si>
    <t>1427707949</t>
  </si>
  <si>
    <t>2,34*2+0,4*3</t>
  </si>
  <si>
    <t>3,2*2+1,7+0,4*3</t>
  </si>
  <si>
    <t>3,26*2+1,7+0,4*3</t>
  </si>
  <si>
    <t>3,29*2+1,7+0,4*3</t>
  </si>
  <si>
    <t>3,33*2+1,7+0,4*3</t>
  </si>
  <si>
    <t>3,27*2+1,7+0,4*3</t>
  </si>
  <si>
    <t>2,7*2+1,5+0,4*3</t>
  </si>
  <si>
    <t>953241111</t>
  </si>
  <si>
    <t>Osazení smykových trnů do dilatačních spár jednoduchých pro nižší zatížení z nerezové nebo pozinkované oceli bez pouzdra, průměr 20 mm</t>
  </si>
  <si>
    <t>781759149</t>
  </si>
  <si>
    <t>opěrná stěna</t>
  </si>
  <si>
    <t>54879307</t>
  </si>
  <si>
    <t>trn pro přenos smykové síly u dilatačních spár pro nižší zatížení pozink bez pouzdra D 20mm</t>
  </si>
  <si>
    <t>-1536130285</t>
  </si>
  <si>
    <t>997006006</t>
  </si>
  <si>
    <t>Úprava stavebního odpadu drcení s dopravou na vzdálenost do 100 m a naložením do drtícího zařízení ze zdiva betonového</t>
  </si>
  <si>
    <t>-2120434696</t>
  </si>
  <si>
    <t>5,0*2,0</t>
  </si>
  <si>
    <t>10,0*0,6*0,625</t>
  </si>
  <si>
    <t>997006007</t>
  </si>
  <si>
    <t>Úprava stavebního odpadu drcení s dopravou na vzdálenost do 100 m a naložením do drtícího zařízení ze zdiva železobetonového</t>
  </si>
  <si>
    <t>374011633</t>
  </si>
  <si>
    <t>152,0*0,205</t>
  </si>
  <si>
    <t>95,0*0,205</t>
  </si>
  <si>
    <t>vybourání stávající betonové vozovky v tl.200 mm (vyztužené sítěmi)</t>
  </si>
  <si>
    <t>837,0*0,63</t>
  </si>
  <si>
    <t>439456906</t>
  </si>
  <si>
    <t>-1797311743</t>
  </si>
  <si>
    <t>1863744612</t>
  </si>
  <si>
    <t>591,695*9 "Přepočtené koeficientem množství</t>
  </si>
  <si>
    <t>997221611</t>
  </si>
  <si>
    <t>Nakládání suti na dopravní prostředky pro vodorovnou dopravu</t>
  </si>
  <si>
    <t>-33746461</t>
  </si>
  <si>
    <t xml:space="preserve">Přesun hmot   </t>
  </si>
  <si>
    <t>998225111</t>
  </si>
  <si>
    <t>Přesun hmot pro pozemní komunikace s krytem z kamene, monolitickým betonovým nebo živičným</t>
  </si>
  <si>
    <t>1064074217</t>
  </si>
  <si>
    <t>Provedení izolace proti zemní vlhkosti natěradly a tmely za studena na ploše vodorovné V nátěrem penetračním</t>
  </si>
  <si>
    <t>1967874327</t>
  </si>
  <si>
    <t>opěrná stěna OP1</t>
  </si>
  <si>
    <t>5,51*1,6</t>
  </si>
  <si>
    <t>opěrná stěna OP2</t>
  </si>
  <si>
    <t>5,51*1,8</t>
  </si>
  <si>
    <t>opěrná stěna OP3</t>
  </si>
  <si>
    <t>(5,46+5,68)*0,5*2,1</t>
  </si>
  <si>
    <t>(0,86+1,09)*0,5*2,1</t>
  </si>
  <si>
    <t>opěrná stěna OP4</t>
  </si>
  <si>
    <t>6,48*2,1</t>
  </si>
  <si>
    <t>opěrná stěna OP5</t>
  </si>
  <si>
    <t>opěrná stěna OP6</t>
  </si>
  <si>
    <t>opěrná stěna OP7</t>
  </si>
  <si>
    <t>6,53*2,1</t>
  </si>
  <si>
    <t>opěrná stěna OP8</t>
  </si>
  <si>
    <t>(4,01+4,21)*0,5*1,8</t>
  </si>
  <si>
    <t>(1,22+1,42)*0,5*1,8</t>
  </si>
  <si>
    <t>opěrná stěna OP9</t>
  </si>
  <si>
    <t>5,43*1,6</t>
  </si>
  <si>
    <t>-196362885</t>
  </si>
  <si>
    <t>105,478*0,0003 "Přepočtené koeficientem množství</t>
  </si>
  <si>
    <t>Provedení izolace proti zemní vlhkosti natěradly a tmely za studena na ploše svislé S nátěrem penetračním</t>
  </si>
  <si>
    <t>730316020</t>
  </si>
  <si>
    <t>(1,89+1,94)*0,5*5,38*2+(5,51*2+1,6+1,89)*0,4</t>
  </si>
  <si>
    <t>(2,34+2,4)*0,5*5,38*2+5,51*2*0,4</t>
  </si>
  <si>
    <t>(3,2+3,26)*0,5*(5,49+1,02+5,45+0,98)+(5,46+0,86+1,09+5,68)*0,4</t>
  </si>
  <si>
    <t>(3,26+3,29)*0,5*6,48*2+6,48*2*0,4</t>
  </si>
  <si>
    <t>(3,29+3,33)*0,5*6,48*2+6,48*2*0,4</t>
  </si>
  <si>
    <t>(3,33+3,27)*0,5*6,48*2+6,48*2*0,4</t>
  </si>
  <si>
    <t>(3,27+3,19)*0,5*6,53*2+6,53*2*0,4</t>
  </si>
  <si>
    <t>(2,79+2,71)*0,5*(4,15+1,23+1,18+4,1)+(4,01+1,22+1,42+4,21)*0,4</t>
  </si>
  <si>
    <t>(2,31+2,17)*0,5*5,3*2+(5,43*2+1,6+2,17)*0,4</t>
  </si>
  <si>
    <t>-1034297094</t>
  </si>
  <si>
    <t>357,675*0,00034 "Přepočtené koeficientem množství</t>
  </si>
  <si>
    <t>711113111</t>
  </si>
  <si>
    <t>Izolace proti zemní vlhkosti natěradly a tmely za studena na ploše vodorovné V těsnícím nátěrem na bázi pryže (latexu) a bitumenů</t>
  </si>
  <si>
    <t>1540167786</t>
  </si>
  <si>
    <t>opěrná stěna, izolované plochy vodorovné, dvojnásobný nátěr</t>
  </si>
  <si>
    <t>105,478*2</t>
  </si>
  <si>
    <t>711113121</t>
  </si>
  <si>
    <t>Izolace proti zemní vlhkosti natěradly a tmely za studena na ploše svislé S těsnícím nátěrem na bázi pryže (latexu) a bitumenů</t>
  </si>
  <si>
    <t>-1637348194</t>
  </si>
  <si>
    <t>opěrná stěna, izolované plochy svislé, dvojnásobný nátěr</t>
  </si>
  <si>
    <t>357,675*2</t>
  </si>
  <si>
    <t>Přesun hmot pro izolace proti vodě, vlhkosti a plynům stanovený z hmotnosti přesunovaného materiálu vodorovná dopravní vzdálenost do 50 m v objektech výšky do 6 m</t>
  </si>
  <si>
    <t>247145824</t>
  </si>
  <si>
    <t>SO-13 - Nezpevněné plochy a sadové úpravy</t>
  </si>
  <si>
    <t>13.1 - Nezpevněné plochy a sadové úpravy - uznatelná část</t>
  </si>
  <si>
    <t xml:space="preserve">Pro ocenění SO-13 jsou nedílnou součástí přílohy D.1.3. Soupis prací není jediným zdrojem veškerých informací pro jednoznačné a kompletní ocenění příslušné části projektu.  </t>
  </si>
  <si>
    <t xml:space="preserve">    11 - Zemní práce - přípravné a přidružené práce</t>
  </si>
  <si>
    <t>121151123</t>
  </si>
  <si>
    <t>Sejmutí ornice plochy přes 500 m2 tl vrstvy do 200 mm strojně</t>
  </si>
  <si>
    <t>-2026569936</t>
  </si>
  <si>
    <t>Poznámka k položce:
Poznámka k položce: Přemístění do 50m, složení.</t>
  </si>
  <si>
    <t>402715820</t>
  </si>
  <si>
    <t>239,00*0,10*2 "na meziskládku a zpět ... pro zpětné rozprostření</t>
  </si>
  <si>
    <t>-1379871422</t>
  </si>
  <si>
    <t>89,50-47,80 "odvoz přebytku ornice mimo areál AČOV na skládku ... celkem 12km</t>
  </si>
  <si>
    <t>-948328738</t>
  </si>
  <si>
    <t>41,70*2</t>
  </si>
  <si>
    <t>171000001R</t>
  </si>
  <si>
    <t>Hutnící zkoušky</t>
  </si>
  <si>
    <t>-1978450278</t>
  </si>
  <si>
    <t>1 "pláň po odstranění ornice</t>
  </si>
  <si>
    <t>-514687144</t>
  </si>
  <si>
    <t>41,70*1,8 "t/m3</t>
  </si>
  <si>
    <t>2482165</t>
  </si>
  <si>
    <t>181411132</t>
  </si>
  <si>
    <t>Založení trávníku na půdě předem připravené plochy do 1000 m2 výsevem včetně utažení parkového na svahu přes 1:5 do 1:2</t>
  </si>
  <si>
    <t>-1937249033</t>
  </si>
  <si>
    <t>založení trávníku na ohumusovaných plochách</t>
  </si>
  <si>
    <t>239,0</t>
  </si>
  <si>
    <t>00572410</t>
  </si>
  <si>
    <t>osivo směs travní parková</t>
  </si>
  <si>
    <t>-1443035691</t>
  </si>
  <si>
    <t>239*0,02 "Přepočtené koeficientem množství</t>
  </si>
  <si>
    <t>182351123</t>
  </si>
  <si>
    <t>Rozprostření a urovnání ornice ve svahu sklonu přes 1:5 strojně při souvislé ploše přes 100 do 500 m2, tl. vrstvy do 200 mm</t>
  </si>
  <si>
    <t>106390083</t>
  </si>
  <si>
    <t>zpětné ohumusování ploch v tl.100 mm</t>
  </si>
  <si>
    <t>181951112</t>
  </si>
  <si>
    <t>Úprava pláně v hornině třídy těžitelnosti I, skupiny 1 až 3 se zhutněním strojně</t>
  </si>
  <si>
    <t>-709681584</t>
  </si>
  <si>
    <t>Poznámka k položce:
Úprava pláně HTÚ dle předepsaných sklonů vč. případných hutnících pokusů a vystavení protokolů o zkoušce ověření modulu přetvárnosti</t>
  </si>
  <si>
    <t>Zemní práce - přípravné a přidružené práce</t>
  </si>
  <si>
    <t>111211231</t>
  </si>
  <si>
    <t>Snesení listnatého klestu D do 30 cm ve svahu do 1:3</t>
  </si>
  <si>
    <t>700746553</t>
  </si>
  <si>
    <t>111211232</t>
  </si>
  <si>
    <t>Snesení listnatého klestu D přes 30 cm ve svahu do 1:3</t>
  </si>
  <si>
    <t>-860412830</t>
  </si>
  <si>
    <t>111251101</t>
  </si>
  <si>
    <t>Odstranění křovin a stromů průměru kmene do 100 mm i s kořeny sklonu terénu do 1:5 z celkové plochy do 100 m2 strojně</t>
  </si>
  <si>
    <t>242271140</t>
  </si>
  <si>
    <t>112101101</t>
  </si>
  <si>
    <t>Odstranění stromů listnatých průměru kmene přes 100 do 300 mm</t>
  </si>
  <si>
    <t>1677892836</t>
  </si>
  <si>
    <t>stromy listnaté, průměr do 300 mm</t>
  </si>
  <si>
    <t>112101102</t>
  </si>
  <si>
    <t>Odstranění stromů listnatých průměru kmene přes 300 do 500 mm</t>
  </si>
  <si>
    <t>-1001197230</t>
  </si>
  <si>
    <t>stromy listnaté, průměr 400 mm</t>
  </si>
  <si>
    <t>stromy listnaté, průměr 500 mm</t>
  </si>
  <si>
    <t>112155311</t>
  </si>
  <si>
    <t>Štěpkování s naložením na dopravní prostředek a odvozem do 20 km keřového porostu středně hustého</t>
  </si>
  <si>
    <t>1932443060</t>
  </si>
  <si>
    <t>162201401</t>
  </si>
  <si>
    <t>Vodorovné přemístění větví stromů listnatých do 1 km D kmene přes 100 do 300 mm</t>
  </si>
  <si>
    <t>1892194000</t>
  </si>
  <si>
    <t>162201402</t>
  </si>
  <si>
    <t>Vodorovné přemístění větví stromů listnatých do 1 km D kmene přes 300 do 500 mm</t>
  </si>
  <si>
    <t>448476780</t>
  </si>
  <si>
    <t>162201411</t>
  </si>
  <si>
    <t>Vodorovné přemístění kmenů stromů listnatých do 1 km D kmene přes 100 do 300 mm</t>
  </si>
  <si>
    <t>-1922424548</t>
  </si>
  <si>
    <t>162201412</t>
  </si>
  <si>
    <t>Vodorovné přemístění kmenů stromů listnatých do 1 km D kmene přes 300 do 500 mm</t>
  </si>
  <si>
    <t>-1465451827</t>
  </si>
  <si>
    <t>162201421</t>
  </si>
  <si>
    <t>Vodorovné přemístění pařezů do 1 km D přes 100 do 300 mm</t>
  </si>
  <si>
    <t>1752864714</t>
  </si>
  <si>
    <t>162201422</t>
  </si>
  <si>
    <t>Vodorovné přemístění pařezů do 1 km D přes 300 do 500 mm</t>
  </si>
  <si>
    <t>-890901642</t>
  </si>
  <si>
    <t>998231311</t>
  </si>
  <si>
    <t>Přesun hmot pro sadovnické a krajinářské úpravy vodorovně do 5000 m</t>
  </si>
  <si>
    <t>-1707422483</t>
  </si>
  <si>
    <t>SO-14 - Oplocení, vrata a vrátka</t>
  </si>
  <si>
    <t>14.1 - Oplocení, vrata a vrátka - uznatelná část</t>
  </si>
  <si>
    <t xml:space="preserve">Pro ocenění SO-14 jsou nedílnou součástí přílohy D.1.7. Soupis prací není jediným zdrojem veškerých informací pro jednoznačné a kompletní ocenění příslušné části projektu.  </t>
  </si>
  <si>
    <t xml:space="preserve">    9 - Ostatní konstrukce a práce, bourání   </t>
  </si>
  <si>
    <t>338171115</t>
  </si>
  <si>
    <t>Montáž sloupků a vzpěr plotových ocelových trubkových nebo profilovaných výšky do 2 m ukotvením k pevnému podkladu</t>
  </si>
  <si>
    <t>254441599</t>
  </si>
  <si>
    <t>sloupky</t>
  </si>
  <si>
    <t xml:space="preserve">19 </t>
  </si>
  <si>
    <t>vzpěry</t>
  </si>
  <si>
    <t xml:space="preserve">Součet   </t>
  </si>
  <si>
    <t>R42252.1</t>
  </si>
  <si>
    <t>sloupek plotový poplastovaný 1850/48x2 mm, včetně čepičky</t>
  </si>
  <si>
    <t>-281813948</t>
  </si>
  <si>
    <t>Poznámka k položce:
Poznámka k položce: Včetně kompletní sady vhodného příslušenství - krycího kloboučku a úchytek napínacího drátu.</t>
  </si>
  <si>
    <t>R42252.2</t>
  </si>
  <si>
    <t>ocelová Pz patka s plotnou pro sloupek 48 mm</t>
  </si>
  <si>
    <t>-1563815514</t>
  </si>
  <si>
    <t>Poznámka k položce:
Poznámka k položce: Včetně montážního materiálu.</t>
  </si>
  <si>
    <t>R42273.1</t>
  </si>
  <si>
    <t>vzpěra plotová poplastovaná 1800/42x1,5 mm, včetně úchytu</t>
  </si>
  <si>
    <t>-1079260851</t>
  </si>
  <si>
    <t>Poznámka k položce:
Poznámka k položce: Včetně kompletní sady vhodného příslušenství pro přichycení vzpěry ke sloupku.</t>
  </si>
  <si>
    <t>R42273.2</t>
  </si>
  <si>
    <t>ocelová Pz patka s plotnou pro vzpěru 42 mm</t>
  </si>
  <si>
    <t>1700209130</t>
  </si>
  <si>
    <t>348401130</t>
  </si>
  <si>
    <t>Montáž oplocení ze strojového pletiva s napínacími dráty v přes 1,6 do 2,0 m</t>
  </si>
  <si>
    <t>1131102279</t>
  </si>
  <si>
    <t>0,98+16,25+31,24+6,55</t>
  </si>
  <si>
    <t>31327505</t>
  </si>
  <si>
    <t>pletivo drátěné plastifikované se čtvercovými oky 50/2,7 mm v 1600mm</t>
  </si>
  <si>
    <t>12981469</t>
  </si>
  <si>
    <t>55,02*1,05 "Přepočtené koeficientem množství</t>
  </si>
  <si>
    <t>348401360</t>
  </si>
  <si>
    <t>Montáž oplocení z pletiva rozvinutí, uchycení a napnutí drátu přiháčkování pletiva k napínacímu drátu</t>
  </si>
  <si>
    <t>978162434</t>
  </si>
  <si>
    <t>(0,98+16,25+31,24+6,55)*3</t>
  </si>
  <si>
    <t>15619100</t>
  </si>
  <si>
    <t>drát kruhový poplastovaný napínací 2,5/3,5mm</t>
  </si>
  <si>
    <t>340070705</t>
  </si>
  <si>
    <t>165,06*1,05 "Přepočtené koeficientem množství</t>
  </si>
  <si>
    <t>R000403.1</t>
  </si>
  <si>
    <t>Napínák (ráčna) napínacího drátu Pz + PVC</t>
  </si>
  <si>
    <t>165229641</t>
  </si>
  <si>
    <t xml:space="preserve">Ostatní konstrukce a práce, bourání   </t>
  </si>
  <si>
    <t>966071711</t>
  </si>
  <si>
    <t>Bourání plotových sloupků a vzpěr ocelových trubkových nebo profilovaných výšky do 2,50 m zabetonovaných</t>
  </si>
  <si>
    <t>-1126501141</t>
  </si>
  <si>
    <t>Poznámka k položce:
Poznámka k položce: V ceně jsou započteny i náklady na odklizení materiálu na vzdálenost do 20 m nebo naložení na dopravní prostředek.</t>
  </si>
  <si>
    <t>stávající sloupky, odhad</t>
  </si>
  <si>
    <t>stávající vzpěry, odhad</t>
  </si>
  <si>
    <t>966071822</t>
  </si>
  <si>
    <t>Rozebrání oplocení z drátěného pletiva se čtvercovými oky v přes 1,6 do 2,0 m</t>
  </si>
  <si>
    <t>-748650697</t>
  </si>
  <si>
    <t>Poznámka k položce:
Poznámka k položce: V ceně jsou započteny i náklady na odklizení materiálu na vzdálenost do 20 m nebo naložení na dopravní prostředek. V ceně nejsou započteny náklady na demontáž sloupků.</t>
  </si>
  <si>
    <t>-1891580708</t>
  </si>
  <si>
    <t>1554526428</t>
  </si>
  <si>
    <t>5,099*9 "Přepočtené koeficientem množství</t>
  </si>
  <si>
    <t>545138128</t>
  </si>
  <si>
    <t>998232111</t>
  </si>
  <si>
    <t>Přesun hmot pro oplocení se svislou nosnou konstrukcí zděnou z cihel, tvárnic, bloků, popř. kovovou nebo dřevěnou vodorovná dopravní vzdálenost do 50 m, pro oplocení výšky přes 3 do 10 m</t>
  </si>
  <si>
    <t>-934294487</t>
  </si>
  <si>
    <t>VRN - Ostatní a vedlejší náklady</t>
  </si>
  <si>
    <t xml:space="preserve">Pro ocenění vedlejších a ostatních rozpočtových nákladů je nedílnou součástí příloha B.1. Soupis prací není jediným zdrojem veškerých informací pro jednoznačné a kompletní ocenění příslušné části projektu.  </t>
  </si>
  <si>
    <t>VRN - Vedlejší rozpočtové náklady</t>
  </si>
  <si>
    <t>Vedlejší rozpočtové náklady</t>
  </si>
  <si>
    <t>2.01</t>
  </si>
  <si>
    <t>Zařízení staveniště, vybudování, provoz, odstranění</t>
  </si>
  <si>
    <t>1400875060</t>
  </si>
  <si>
    <t>Poznámka k položce:
Kompletní požadavky jsou specifikovány v příloze B.1</t>
  </si>
  <si>
    <t>2.02</t>
  </si>
  <si>
    <t>Informační panely</t>
  </si>
  <si>
    <t>-1629731991</t>
  </si>
  <si>
    <t>2.03</t>
  </si>
  <si>
    <t>Pamětní deska</t>
  </si>
  <si>
    <t>1556199728</t>
  </si>
  <si>
    <t>2.04</t>
  </si>
  <si>
    <t>Ostatní náklady vyplývající z obchodních podmínek</t>
  </si>
  <si>
    <t>-1980671298</t>
  </si>
  <si>
    <t>2.05</t>
  </si>
  <si>
    <t>Dodavatelská dokumentace pro realizaci stavby</t>
  </si>
  <si>
    <t>-901859821</t>
  </si>
  <si>
    <t>2.06</t>
  </si>
  <si>
    <t>Vytýčení stavby a nových a stávajících sítí</t>
  </si>
  <si>
    <t>1781056547</t>
  </si>
  <si>
    <t>2.07</t>
  </si>
  <si>
    <t>Provizorní rozvody elektrické energie</t>
  </si>
  <si>
    <t>-2096579540</t>
  </si>
  <si>
    <t>2.08</t>
  </si>
  <si>
    <t>Náhradní transport odpadních vod a provizorní opatření, skládky, propoje a čerpání při rekonstrukcích</t>
  </si>
  <si>
    <t>-1246587854</t>
  </si>
  <si>
    <t>2.09</t>
  </si>
  <si>
    <t>Doplňující průzkumy, měření a zkoušky</t>
  </si>
  <si>
    <t>-433380649</t>
  </si>
  <si>
    <t>2.10</t>
  </si>
  <si>
    <t>Individuální, komplexní a garanční vyzkoušení</t>
  </si>
  <si>
    <t>-1807815372</t>
  </si>
  <si>
    <t>2.11</t>
  </si>
  <si>
    <t>Havarijní plán</t>
  </si>
  <si>
    <t>-2047331735</t>
  </si>
  <si>
    <t>2.12</t>
  </si>
  <si>
    <t>Aktualizace provozního řádu</t>
  </si>
  <si>
    <t>650839888</t>
  </si>
  <si>
    <t>2.13</t>
  </si>
  <si>
    <t>Zaškolení obsluhy</t>
  </si>
  <si>
    <t>211206416</t>
  </si>
  <si>
    <t>2.14</t>
  </si>
  <si>
    <t>Geodetické zaměření skutečného provedení</t>
  </si>
  <si>
    <t>-1530606065</t>
  </si>
  <si>
    <t>2.15</t>
  </si>
  <si>
    <t>Geometrické plány</t>
  </si>
  <si>
    <t>-69778169</t>
  </si>
  <si>
    <t>2.16</t>
  </si>
  <si>
    <t>Dokumentace skutečného provedení</t>
  </si>
  <si>
    <t>-2059270109</t>
  </si>
  <si>
    <t>2.17</t>
  </si>
  <si>
    <t>Technik BOZP zhotovitele</t>
  </si>
  <si>
    <t>-165793567</t>
  </si>
  <si>
    <t>2.18</t>
  </si>
  <si>
    <t>Asistence pracovníků provozovatele</t>
  </si>
  <si>
    <t>-1538076268</t>
  </si>
  <si>
    <t>Poznámka k položce:
Kompletní požadavky jsou specifikovány v příloze B.1
Zhotovitel uvede do jednotkové ceny pevnou částku 250.000,-Kč
Z toho :
1.1 provozní asistence, zajištění běžného provozu :  obsluha ČOV cca 570hod x 350,-Kč/hod
1.2 technolog, vedoucí ČOV : kvalifikované práce 60hod x 830,-Kč/hod</t>
  </si>
  <si>
    <t>2.19</t>
  </si>
  <si>
    <t>Zkušební provoz, předčasné užívání</t>
  </si>
  <si>
    <t>-863632403</t>
  </si>
  <si>
    <t>2.20</t>
  </si>
  <si>
    <t>Čištění vozovek po dobu výstavby</t>
  </si>
  <si>
    <t>395970571</t>
  </si>
  <si>
    <t>2.21</t>
  </si>
  <si>
    <t>Fotodokumentace a pasportizace</t>
  </si>
  <si>
    <t>-1050175864</t>
  </si>
  <si>
    <t>Poznámka k položce:
KOMPLETNÍ PODROBNÁ SPECIFIKACE S UPŘESNĚNÍM PARAMETRŮ DLE PŘÍLOHY D.2.1.2
Rozsah dodávky a montáže :
° 1. KALOVÝ BUNKR včetně příslušenství 3,6x8,0m s výškou plnění max. 2,0m odvodněného               kalu s dnovým posunem kalu dvěma nezávislými shrabováky, efektivní objem cca 60m3
           = Uzavírací poklop zásobníku kalu
           = Vibrační mříž
           = Hydraulický agregát
           = Hydraulický válec ... 2 sady
           = Vibrátor mříže
           = Strojní zařízení betonového zásobníku kalu
           = Hydraulická jednotka
           = Hydraulické válce
           = Montážní materiál pro propojení agregátů a válců
° 2. VYBÍRACÍ ŠNEKOVÝ DOPRAVNÍK pro dopravu odvodněného kalu ze zásobníku (podzemní) do dalšího navazujícího dopravníku. Dopravník je žlabový, otevřený shora téměř po celé délce. Žlab je optařen přírubami pro přívod a odvod kalu. Násypka je o rozměrech cca 4000x300mm s přírubou, výtlačné potrubí DN250mm s přírubou, příruba pro osazení čidla měření sušiny kalu-příprava (čidlo není součástí dodávky). Odkalovací hrdlo DN100. Dopravník není vybaven vyhříváním, je připevněn k bunkru, řízení ze systému externím frekvenčním měničem (součást dodávky). Materiálové provedení  nerez ocel 1.4301, žlab opatřen nátěrem, bezhřídelová šnekovnice z oceli ST52.3 uložena na kluzném vedení.
            = Dopravované množství Qmax=2,5m3/hod
            = Médium : odvodněný kal o sušině 20-30%
            = Průměr šnekovnice D=250mm
            = Délka dopravníku L=5300mm
            = Sklon žlabu 0°
            = Příkon pohonu cca 2,2kW, 400V, 50Hz
° 3. SVISLÝ ŠNEKOVÝ DOPRAVNÍK
            = Provedení : zavěšená šnekovice
            = Médium : odvodněný kal o sušině 20-30%
            = Čerpané množství Qmax=2,5m3/hod
            = Průměr šnekovnice D=250mm
            = Délka dopravníku L=7300mm
            = Sklon žlabu 90°
            = Elektromotor o výkonu cca 3kW, 400V, 50Hz</t>
  </si>
  <si>
    <t xml:space="preserve">            = Řízení ze systému externím frekvenčním měničem (součást dodávky)
            = Vyhřívání : cca 1,5kW, 230V, 50Hz
            = Výtlačné potrubí DN=250mm s přírubou
            = Vybaveno nerezovým límcem (okapničkou) sloužící jako zábrana vniku dešťové vody do strojovny kalového bunkru
            = Materiálové provedení : žlab a kryty nerezová ocel 1.4301, žlab opatřen nátěrem, šnekovnice z oceli ST52.3 uložena na kluzném vedení
° 4. VODOROVNÝ ŠNEKOVÝ DOPRAVNÍK
            = Provedení : žlabový, bezhřídelová šnekovice
            = Médium : odvodněný kal o sušině 20-30%
            = Čerpané množství Qmax=2,5m3/hod
            = Průměr šnekovnice D=250mm
            = Délka dopravníku L=2200mm
            = Sklon žlabu 0°
            = Elektromotor o výkonu cca 2,2kW, 400V, 50Hz
            = Řízení ze systému externím frekvenčním měničem (součást dodávky)
            = Vyhřívání : cca 1,5kW, 230V, 50Hz
            = Odnímatelné kryty
            = 1x násypka
            = 1x výsypka
            = Dopravník je zhotoven jako žlabový, bezhřídelová šnekovnice uložena v otevřeném žlabu tvaru U. Mimo vstup je žlab zakrytován odnímatelnými kryty
            = Materiálové provedení : žlab a kryty nerezová ocel 1.4301, žlab opatřen nátěrem, šnekovnice z oceli ST52.3 uložena na kluzném vedení            
° 5. OSTATNÍ
            = Nástěnný ventilátor do výbušného prostředí
            = Přetlaková žaluzie šedá
            = Trubka pro osazení měření 2 x UZ
            = Vystrojení bunkru elektro</t>
  </si>
  <si>
    <t>Poznámka k položce:
KOMPLETNÍ PODROBNÁ SPECIFIKACE S UPŘESNĚNÍM PARAMETRŮ DLE PŘÍLOHY D.2.1.2
Návrhové parametry sušárny :
  Návrhové podmínky (průměrné roční) : 10° C
  Okolní prostředí : 75% rel.vlhkost vzduchu, 97.723 Pa
  Vysoušený materiál : čistírenský kal
  Roční množství max : 10000 t/rok
  Počet provozních hodin min : 7500 h/rok
  Hmotnostní tok při podávání max : 1300 kg/h
  Sušina odv.kalu : 20-30%
  Obsah pevných látek při vynášení : 90-95%
  Množství usušeného kalu max : 400 kg/rok
  Odpar vody max : 1000 kg/rok
Rozsah dodávky : (parametry viz příloha D.2.1.2)
  ° Šnekový dopravník odvodněného kalu do sušárny
          = žlabový, bezhřídelová šnekovnice
          = žlaby a kryty nerez 1.4301, žlab opatřen nátěrem
          = bezhřídelová šnekovnice z oceli ST52.3 uložena na kluzném vedení
  ° Šnekový dopravník odvodněného kalu do kalového bunkru/kontejneru
          = žlabový, bezhřídelová šnekovnice
          = žlaby a kryty nerez 1.4301, žlab opatřen nátěrem
          = bezhřídelová šnekovnice z oceli ST52.3 uložena na kluzném vedení
  ° Nízkoteplotní sušárna 17,7x3,0x2,8m, počet komor 12ks, počet ventilátorů 24ks, materiál pouzdro-nerez AISI 304, pás-polyester, s tkanými bronzovými nitěmi
          = rozvaděč
          = vstupní šnek materiálu
          = výstupní šnekový dopravník
          = rotační podavač
          = recirkulační ventilátory
          = pohon pásu
          = instrumentace
  ° Rekuperátor
          = systém vzduch-vzduch pro rekuperaci tepla z odváděného vzduchu</t>
  </si>
  <si>
    <t xml:space="preserve">  ° Pračka vzduchu
          = dvoustupňová absoprce, rozměr kompaktního absorbéru 5700x26580x1600 mm
          = cirkulační okruh sorbentu I.stupně (H2SO4)
          = cirkulační okruh sorbentu II.stupně (NaOH)
          = dávkování 96% H2SO4 - I.stupeň
          = dávkování 30% NaOH a 35% H2O2 - II.stupeň
          = vybavení MaR
  ° Ventilátor odpadního vzduchu
          = ventilátor, silentbloky, kompenzátor sání, kompenzátor výtlak, čidlo vibrací předního ložiska motoru, protihlukový kryt
          = hmotnost cca 470kg
          = materiálové provedení : skříně a rotor a spoj.materiál nerez ocel 1.4301, silentbloky mat. tř.11 pozink+guma, kompenzátory mat. tř.11 zinek+flex guma
  ° Šnekový dopravník vysušeného kalu
          = žlabový se středovou šnekovnicí dl.7500mm
          = žlab a kryty ocel žár.zinkovaná lde EN ISO 1461, žlab opatřen nátěrem o min.tl. 40µm
          = šnekovnice z oceli ST52.3 uložena na kluzném vedení
  ° Provizorní doprava odvodněného kalu na provizorní místo po dobu výstavby
  ° Montážní a dopravní mechanismy
  ° Provizoria
  ° Ostatní náležitosti nutné ke správnému provozu
  ° Dodávka a montáž včetně kabeláže, elektrotechnického materiálu, požárního utěsnění prostupů, uvedení do provozu, revizí
  ° Včetně všech náležitostí pro správnou funkci zařízení</t>
  </si>
  <si>
    <t xml:space="preserve">Poznámka k položce:
KOMPLETNÍ PODROBNÁ SPECIFIKACE S UPŘESNĚNÍM PARAMETRŮ DLE PŘÍLOHY D.2.1.3
= potrubí D 159x3mm PN10 materiál 1.4301 ... 41m
= potrubí D 84x2mm PN10 materiál 1.4301 ... 9m
= přírubový spoj DN150 sestávající z příruby, zaslepovací příruby, lemových nákružků, těsnění,        spojovacího materiálu ... 2ks
= koleno 90° DN150 PN10 materiál 1.4301 ... 3ks
= koleno 90° DN80 PN10 materiál 1.4301 ... 16ks
= návarek DN25 materiál 1.4301 ... 1ks
= návarek DN50 materiál 1.4301 ... 3ks
= návarek DN80 materiál 1.4301 ... 4ks
= návarek DN100 materiál 1.4301 ... 1ks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</si>
  <si>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60,3x2mm PN10 materiál 1.4301 ... 5,5m
= koleno 90° DN50 PN10 materiál 1.4301 ... 3ks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</si>
  <si>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60,3x2mm PN10 materiál 1.4301 ... 7m
= koleno 45° DN50 PN10 materiál 1.4301 ... 1ks
= koleno 90° DN50 PN10 materiál 1.4301 ... 8ks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</si>
  <si>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33,7x2mm PN10 materiál 1.4301 ... 5m
= kulový kohout DN25 ... 1ks
= koleno 90° DN25 PN10 materiál 1.4301 ... 5ks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</si>
  <si>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60,3x2mm PN10 materiál 1.4301 ... 21m
= nožové šoupátko ruční DN50 ... 1ks
= přírubový spoj DN50 sestávající z přírub, lemových nákružků, těsnění a spojovacího materiálu     ... 2ks
= zpětná klapka DN50 ... 1ks
= koleno 15° DN50 PN10 materiál 1.4301 ... 2ks
= koleno 90° DN50 PN10 materiál 1.4301 ... 2ks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</si>
  <si>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159x3mm PN10 materiál 1.4301 ... 48m
= přírubový spoj DN150 sestávající z přírub, lemových nákružků, těsnění a spojovacího materiálu     ... 2ks
= uzavírací klapka ruční DN150 ... 1ks
= koleno 90° DN150 PN10 materiál 1.4301 ... 10ks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</si>
  <si>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25x1,9m PN16 materiál PVC-U ... 14m
= centrická redukce 50x20mm PN10 materiál PVC-U ... 1ks
= koleno 90° DN20 materiál PVC-U ... 5ks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</si>
  <si>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25x1,9mm PN16 materiál PVC-U ... 14m
= centrická redukce 50x20mm PN10 materiál PVC-U ... 1ks
= koleno 45° DN20 materiál PVC-U ... 1ks
= koleno 90° DN20 materiál PVC-U ... 5ks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</si>
  <si>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D 25x1,9mm PN16 materiál PVC-U ... 14m
= centrická redukce 50x20mm PVC10 materiál PVC-U ... 1ks
= koleno 90° DN20 materiál PVC-U ... 6ks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</si>
  <si>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spiro včetně oizolování DN800x0,8mm materiál 1.0226 (galvanicky zinkováno) ... 10m
= potrubí spiro DN800xO,8mm materiál 1.0226 (galvanicky zinkováno) ... 4m
= potrubí spiro včetně oizolování DN560x0,7mm materiál 1.0226 (galvanicky zinkováno) ... 16m
= T-kus DN800/800 včetně oizolování materiál 1.0226 (galvanicky zinkováno) ... 2ks
= T-kus DN800/560 včetně oizolování materiál 1.0226 (galvanicky zinkováno) ... 2ks 
= koleno 90° DN800 materiál 1.0226 (galvanicky zinkováno) ... 1ks
= koleno 45° včetně oizolování DN800 materiál 1.0226 (galvanicky zinkováno) ... 2ks
= koleno 90° DN560 materiál 1.0226 (galvanicky zinkováno) ... 4ks
= koleno 45° DN560 materiál 1.0226 (galvanicky zinkováno) ... 6ks
= redukce 1900x1900/800 včetně oizolování materiál 1.0226 (galvanicky zinkováno) ... 1ks
= redukce 1900x1900/800 materiál 1.0226 (galvanicky zinkováno) ... 1ks
= redukce 800/560 včetně oizolování materiál 1.0226 (galvanicky zinkováno) ... 1ks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</si>
  <si>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D.2.1.3
= potrubí spiro včetně oizolování DN800x0,8mm materiál 1.0226 (galvanicky zinkováno) ... 11m
= potrubí spiro DN800x0,8mm materiál 1.0226 (galvanicky zinkováno) ... 2m 
= potrubí spiro DN710x0,7mm materiál 1.0226 (galvanicky zinkováno) ... 6m
= potrubí spiro včetně oizolování DN560x0,7mm materiál 1.0226 (galvanicky zinkováno) ... 1m
= potrubí spiro DN560x0,7mm materiál 1.0226 (galvanicky zinkováno) ... 0,5m
= T-kus DN800/560 materiál 1.0226 (galvanicky zinkováno) ... 2ks
= koleno 90° včetně oizolování DN800 materiál 1.0226 (galvanicky zinkováno) ... 2ks
= koleno 45° DN800 materiál 1.0226 (galvanicky zinkováno) ... 2ks
= redukce včetně oizolování DN800/560 mateiál 1.0226 (galvanicky zinkováno) ... 1ks
= redukce DN800/500 mateiál 1.0226 (galvanicky zinkováno) ... 1ks
= redukce DN710/500 mateiál 1.0226 (galvanicky zinkováno) ... 1ks
= redukce 1550x750/800 mateiál 1.0226 (galvanicky zinkováno) ... 1ks
= redukce 670x670/710 mateiál 1.0226 (galvanicky zinkováno) ... 1ks
= koleno 90° včetně oizolování DN560 materiál 1.0226 (galvanicky zinkováno) ... 4ks
Včetně návarků pro SŘTP a proplachy potrubí, odvodnění, odvzdušnění, uložení potrubí a všech ostatních náležitostí potrubní větve
</t>
  </si>
  <si>
    <t xml:space="preserve">Poznámka k položce:
KOMPLETNÍ PODROBNÁ SPECIFIKACE S UPŘESNĚNÍM PARAMETRŮ DLE PŘÍLOHY D.2.1.3
= potrubí D 104x2mm PN10 materiál 1.4301 ... 29m
= koleno 45° DN100 PN10 materiál 1.4301 ... 1ks
= koleno 90° DN100 PN10 materiál 1.4301 ... 4ks
= redukce 100x50 PN10 materiál 1.4301 ... 1ks
= redukce 100x90 PN10 materiál 1.4301 ... 1ks
= T-kus 90° DN100PN10 materiál 1.4301 ... 1ks
Včetně návarků pro SŘTP a proplachy potrubí, odvodnění, odvzdušnění, uložení potrubí a všech ostatních náležitostí potrubní větve.
</t>
  </si>
  <si>
    <t xml:space="preserve">Poznámka k položce:
KOMPLETNÍ PODROBNÁ SPECIFIKACE S UPŘESNĚNÍM PARAMETRŮ DLE PŘÍLOHY D.2.1.2
= vnější rozměry : cca 5,3x2,5x1,23m
= objem : cca 12m3
= zadní sklopné čelo jištěné spodními háky
= shora otevřený, včetně plachty na kontejner s otvorem pro zaústění výsypky dopravníku
= po obvodu háčky pro připevnění plachty nebo sítě
= krycí plachta s plnícím otvorem zabraňující prášení skladovaného materiálu do okolí
= nosnost : cca 18t
= určení především pro převoz vysušeného kalu a karbocharu
</t>
  </si>
  <si>
    <t xml:space="preserve">Poznámka k položce:
KOMPLETNÍ PODROBNÁ SPECIFIKACE S UPŘESNĚNÍM PARAMETRŮ DLE PŘÍLOHY D.2.1.3
= potrubí D 25x1,9mm PN16 materiál PVC-U ... 36m
= koleno 90° DN20 PN16 materiál PVC-U ... 5ks
Včetně návarků pro SŘTP a proplachy potrubí, odvodnění, odvzdušnění, uložení potrubí a všech ostatních náležitostí potrubní větve.
</t>
  </si>
  <si>
    <t>Poznámka k položce:
KOMPLETNÍ PODROBNÁ SPECIFIKACE S UPŘESNĚNÍM PARAMETRŮ DLE PŘÍLOHY D.2.1.2
Charakteristika vstupního materiálu :
     Typ : standardní čistírenský kal
     Množství : 400 kg sušiny/h při 11 MJ/kg sušiny
     Předpokládaná výhřevnost : 11500 kJ/kg sušiny
     Odpovídá přibližně : 10000 kJ/kg vysušeného kalu
     Zrnitost : max. velikost zrna 30mm, sypká hmota bez slepenců
     Předpokládané hodnoty :
          Podíl popela max : 55% hmotnosti sušiny kalu
          Podíl síry max : 1% hmotnosti sušiny kalu
          Podíl dusíku max : 0,50% hmotnosti sušiny kalu
          Podíl draslíku max : 4% hmotnosti sušiny kalu
     Množství karbocharu na výstupu : 1790 T sušiny/rok (při maximálním množství 3033 t      sušiny/rok na vstupu)
     Předpokládané množství karbocharu na výstupu Tábor : 1800 t/rok (při maximálním množství      2800 t sušeného kaluúrok na vstupu)
Rozsah dodávky :
= šnekový dopravník usušeného kalu, by-pass pyrolyzéru
     ° délka cca 4,5m
     ° materiálové provedení nerez ocel 1.4301
     ° dopravník zhotoven jako žlabový, hřídelový, uložen v otevřeném žlabu tvaru U. Mimo         vstup je žlab zakrytován odnímatelnými kryty¨
     ° 1x násypka
     ° 2x výsypka
     ° zateplení dopravníku
= pyrolyzér
     ° technologický kontejner rozměry 12x3x5,8m, váíha cca 33t
     ° násypka
     ° pyrolýzní reaktor
     ° filtr procesního plynu
     ° spalovací komora
     ° spalinový výměník
     ° vynášecí šnek se skrápěním
     ° rozvaděč elektro a SŘTP
     ° kontejner čištění spalin
     ° dávkování 50% NaOH</t>
  </si>
  <si>
    <t xml:space="preserve">= šnekový dopravník karbocharu - vynášecí
     ° délka cca 9m
     ° 2x násypka
     ° materiálové provedení nerez ocel 1.4301
     ° dopravník zhotoven jako žlabový, hřídelový, uložen v otevřeném žlabu tvaru U. Mimo  vstup je žlab zakrytován odnímatelnými kryty¨
     ° zateplení dopravníku
= šnekový dopravník karbocharu - distribuční
     ° délka cca 7m
     ° materiálové provedenií nerez ocel 1.4301
     ° dopravník zhotoven jako žlabový, hřídelový, uložen v otevřeném žlabu tvaru U. Mimo vstup je žlab zakrytován odnímatelnými kryty¨
     ° zateplení dopravníku
= šnekový dopravník karbocharu - plnění kontejneru ... 2 sady
     ° délka cca 2,5m
     ° materiálové provedení nerez ocel 1.4301
     ° dopravník zhotoven jako žlabový, hřídelový, uložen v otevřeném žlabu tvaru U. Mimo vstup je žlab zakrytován odnímatelnými kryty¨
     ° zateplení dopravníku
Montážní a dopravní mechanismy
Provizoria
Ostatní náležitosti nutné ke správnému provozu
Dodávka a montáž včetně kabeláže, elektrotechnického materiálu, požárního utěsnění  prostupů, uvedení do provozu a revizí
Včetně všech náležitostí pro správnou funkci zařízení
</t>
  </si>
  <si>
    <t>{08ffc295-3005-4d09-8b77-63de5c58d36c}</t>
  </si>
  <si>
    <t>SPECIFIKACE NABÍZENÝCH STROJŮ A ZAŘÍZENÍ TECHNOLOGICKÉ ČÁSTI STAVBY</t>
  </si>
  <si>
    <t>ing. Michal Ašer, ing. Iveta Heřmanská</t>
  </si>
  <si>
    <t>Pro níže vybrané položky soupisu prací je zhotovitel povinen vyplnit typ, výrobce a jím nabízené parametry oceněného zařízení</t>
  </si>
  <si>
    <t>Typ zařízení</t>
  </si>
  <si>
    <t>Výrobce zařízení</t>
  </si>
  <si>
    <t>Parametry zařízení</t>
  </si>
  <si>
    <t>17.01 (a)</t>
  </si>
  <si>
    <t>Vybírací šnekový dopravník</t>
  </si>
  <si>
    <t>nutno vyplnit !</t>
  </si>
  <si>
    <t xml:space="preserve"> nutno vyplnit !</t>
  </si>
  <si>
    <t>-332686009</t>
  </si>
  <si>
    <t>17.01 (b)</t>
  </si>
  <si>
    <t xml:space="preserve">Svislý šnekový dopravník odvodněného kalu </t>
  </si>
  <si>
    <t>17.01 (c)</t>
  </si>
  <si>
    <t xml:space="preserve">Vodorovný šnekový dopravník odvodněného kalu </t>
  </si>
  <si>
    <t>17.03 (a)</t>
  </si>
  <si>
    <t>Šnekový dopravník odvodněného kalu do sušárny</t>
  </si>
  <si>
    <t>17.03 (b)</t>
  </si>
  <si>
    <t>Šnekový dopravník odvodněného kalu do kalového bunkru / kontejneru</t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</si>
  <si>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Provedení: žlabový, bezhřídelová šnekovnice
• Médium: odvodněný kal o sušině 20÷30%  
• Čerpané množství Qmax= 2,5 m3/hod
• Průměr šnekovnice D = cca 250 mm
• Délka dopravníku L = cca 10300mm
• Sklon žlabu 0°
• Elektromotor o výkonu cca 2,2 kW; 400 V; 50 Hz
• Řízení ze systému externím frekvenčním měničem (součást dodávky)
• Vyhřívání: cca 1,5 kW, 230 V, 50 Hz
• Odnímatelné kryty
• 2x Násypka
• 2x Výsypka (1x s el. Ovládáním cca 0,35kW, 230V, 50Hz)
• Dopravník je zhotoven jako žlabový, bezhřídelová šnekovnice uložena v otevřeném žlabu tvaru U. Mimo vstup je žlab zakrytován odnímatelnými kryty.
• Výsypka plnící bunkr bude vybavena nerezovým límcem (okapničkou) sloužící jako zábrana vniku dešťové vody do kalového bunkru.
Materiálové provedení:
• žlab a kryty: nerezová ocel 1.4301, žlab opatřen nátěrem
• šnekovnice z oceli ST52.3 uložena na kluzném vedení
</t>
    </r>
  </si>
  <si>
    <t>17.03 (c)</t>
  </si>
  <si>
    <t>Nízkoteplotní sušárna 17,7x3,0x2,8m</t>
  </si>
  <si>
    <t>-1782789693</t>
  </si>
  <si>
    <t>17.03 (d)</t>
  </si>
  <si>
    <r>
      <t>Pračka vzduchu</t>
    </r>
    <r>
      <rPr>
        <sz val="9"/>
        <rFont val="Arial CE"/>
        <family val="2"/>
      </rPr>
      <t xml:space="preserve"> (dvoustupňová absorpce)</t>
    </r>
  </si>
  <si>
    <t>17.03 (e)</t>
  </si>
  <si>
    <t>Šnekový dopravník vysušeného kalu</t>
  </si>
  <si>
    <t>232394539</t>
  </si>
  <si>
    <t>18.01 (a)</t>
  </si>
  <si>
    <t>Šnekový dopravník usušeného kalu, by-pass pyrolyzéru</t>
  </si>
  <si>
    <t>18.01 (b)</t>
  </si>
  <si>
    <t>18.01 (c)</t>
  </si>
  <si>
    <t>Šnekový dopravník karbocharu - vynášecí</t>
  </si>
  <si>
    <t>18.01 (d)</t>
  </si>
  <si>
    <t>Šnekový dopravník karbocharu - distribuční</t>
  </si>
  <si>
    <t>18.01 (e)</t>
  </si>
  <si>
    <t>Šnekový dopravník karbocharu - plnění kontejneru … 2 sady</t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</si>
  <si>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Provedení: zavěšená šnekovnice
• Médium: odvodněný kal o sušině 20÷30%  
• Čerpané množství Qmax= 2,5 m3/hod
• Průměr šnekovnice D =250 mm
• Délka dopravníku L = 7300mm
• Sklon žlabu 90°
• Elektromotor o výkonu cca 3 kw; 400 V; 50 Hz
• Řízení ze systému externím frekvenčním měničem (součást dodávky)
• Vyhřívání: cca 1,5 kw, 230 V, 50 Hz
• Výtlačné potrubí průměr 250mm s přírubou
• Vybaveno nerezovým límcem (okapničkou) sloužící jako zábrana vniku dešťové vody do sutrojovny kalového bunkru.
Materiálové provedení:
• Žlab a kryty: nerezová ocel 1.4301, žlab opatřen nátěrem
• Šnekovnice z oceli ST52.3 uložena na kluzném vedení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</si>
  <si>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Provedení: žlabový, bezhřídelová šnekovnice
• Médium: odvodněný kal o sušině 20÷30%  
• Čerpané množství Qmax= 2,5 m3/hod
• Průměr šnekovnice D = cca250 mm
• Délka dopravníku L = cca 13500 mm
• Sklon žlabu 16°
• Elektromotor o výkonu cca 3 kW; 400 V; 50 Hz 
• Řízení ze systému externím frekvenčním měničem (součást dodávky)
• Vyhřívání: cca 2 kW, 230 V, 50 Hz
• Odnímatelné kryty
• 2x Násypka
• 2x Výsypka (1x s el. Ovládáním cca 0,35kW, 230V, 50Hz)
• Dopravník je zhotoven jako žlabový, bezhřídelová šnekovnice uložena v otevřeném žlabu tvaru U. Mimo vstup je žlab zakrytován odnímatelnými kryty.
Materiálové provedení:
• žlab a kryty: nerezová ocel 1.4301, žlab opatřen nátěrem
• šnekovnice z oceli ST52.3 uložena na kluzném vedení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</si>
  <si>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Parametry zařízení:
• Délka 17,7 m
• Šířka 3,0 m
• Výška 2,8 m
• Počet sušicích komor 12
• Počet recirkulačních ventilátorů 24
• Materiál
• Pouzdro: Nerezová ocel AISI 304
• Pás: Polyester, s tkanými bronzovými nitěmi
Média:
• Tepelná energie
- Ohřev: nepřímý ohřev
- Zdroj energie: voda
- Teplota na vstupu: 90°C
- Vratná teplota: 70°C
- Potřeba tepelné energie max.:  880 kWh/h
• Elektrická energie
- Příkon: cca 93kW
- Potřeba elektrické energie: cca 50kW
• Spotřeba vody
- Provozní voda pro sušárnu:  140m3/rok
• Odváděný vzduch
- Provozní objemový proud max.:  18000 m3/h      
- Teplota :  40°C
Potřeba vody a množství vzduchu kolísají podle podmínek okolního prostředí.
Pro vytápění sušárny musí být navržen zdroj teplé vody, který pokryje krátkodobě potřebu tepla celé sušárny. Bude se jednat o stávající kotle na bioplyn a zemní plyn s teplotním spádem 90/70 °C.
Druhým zdrojem teplé vody bude odpadní teplo z pyrolýzy což zajistí podle způsobu provozování až 65 % tepelné potřeby sušárny. 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</si>
  <si>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Objemový průtok:  18000 m3/h 
• Sorbent:  I. STUPEŇ 3% H2SO4 
                II. STUPEŇ 3% NaOH 
• Teplota vzdušniny:    max. + 45°C 
• Umístění: v budově 
I. STUPEŇ 
• Emise:                   200 mg/m3 NH3 
• Limit:                   4 mg/m3 NH3 
II. STUPEŇ 
• Emise:                   10 mg/m3 H2S 
• Limit:                    1 mg/m3 H2S 
Popis funkce: 
Neutralizace odplynu ze sušárny kalů je řešeno pomocí dvoustupňové absorpce a předpíracího stupně. 
Předpírací stupeň má za úkol odstranit z plynu prachové částice, aby se ty dále neusazovaly. 
I. stupeň - kyselý je řešen pomocí náplňového absorbéru. Obdélníková komora s naplní RALLu (stacionární náplň) o délce cca 1 200 mm. Plyn dále prostupuje přes lamelový odlučovač kapek do II. stupně – zásaditý. Ten také obdélníkovou komorou s náplní
RALLu. Dále jde plyn znovu přes odlučovač kapek do ventilátoru. 
Absorbér je tvořen jako jeden kompaktní celek o hlavních rozměrech cca.: 5 700 x 2 650 x 1 600 mm (délka x výška x šířka)
• Cirkulační okruh sorbentu I. stupně (H2SO4) 
Cirkulační okruh sorbetu je tvořen odstředivým čerpadlem o parametrech cca 300 l/min při cca 15,5 m, cca 1,5 kW, regulační armaturou, uzavíracímu armaturami a potrubí. Součástí je také potrubí vypouštění sorbentu do kanálu včetně automatické armatury. 
• Cirkulační okruh sorbentu II. Stupně (NaOH) 
Cirkulační okruh sorbetu je tvořen odstředivým čerpadlem o parametrech cca 300 l/min při cca 15,5 m, cca 1,5 kW, regulační armaturou, uzavíracímu armaturami a potrubí. Součástí je také potrubí vypouštění sorbentu do kanálu včetně automatické armatury. 
</t>
    </r>
  </si>
  <si>
    <t xml:space="preserve">• Dávkování 96% H2SO4 – I. stupeň 
 Součástí dávkování je: 
• dávkovací čerpadlo cca 12 l/hod včetně příslušenství 
• čerpadlo umístěno na stěně v dávkovacím boxu s čidlem úkapů 
• plastová záchytná vany o objemu 1m3 
• IBC kontejner o objemu 1m3
• trasa dávkování do pračky včetně zpětného ventilu 
• řízeno společnou jednotkou 
• Dávkování 30% NaOH a 35% H2O2 - II. stupeň 
 Součástí dávkování je: 
• Dávkovací čerpadlo cca 12 l/hod včetně příslušenství pro hydroxid 
• Dávkovací čerpadlo cca 12 l/hod včetně příslušenství pro peroxid 
• Čerpadla jsou umístěna na stěně v dávkovacích boxech s čidly úkapů
• 2x plastová záchytná vany o objemu 1m3 
• 2x ibc kontejner o objemu 1m3
• Trasa dávkování do pračky včetně zpětného ventilu 
• Řízeno společnou jednotkou 
Vybavení MaR 
• Řídící jednotka (řízení čerpadel přes ph) 
• 6ks / limitní měření hladiny (MIN a MAX) v nádržích sorbentu (pouze sondy) 
• 2ks / solenoidový ventil - dopouštění vody - DN25 - NC 
• 1x sada / odtokový ventil DN50 - pračka čpavku - 
• 230VAC - NC - 1x sada / odtokový ventil DN50 - pračka sirovodíku - 230VAC - NC
</t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</si>
  <si>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Provedení: žlabový se středovou šnekovnicí
• Médium: odvodněný kal o sušině 20÷30%  
• Čerpané množství Qmax= 2,5 m3/hod
• Průměr šnekovnice D = cca 220 mm
• Délka dopravníku L = cca 7500mm
• Sklon žlabu 41,5°
• Elektromotor o výkonu cca 2,2 kW; 400 V; 50 Hz
• Řízení ze systému externím frekvenčním měničem (součást dodávky)
• Vyhřívání: cca 1,5 kW, 230 V, 50 Hz
• Odnímatelné kryty
• 1x Násypka
• 2x Výsypka (1x s el. Ovládáním cca 0,35kW, 230V, 50Hz)
• Dopravník je zhotoven jako žlabový. Mimo vstup je žlab zakrytován 2 odnímatelnými kryty
Materiálové provedení:
• žlab a kryty: ocel žárově zinkováná dle EN ISO 1461, žlab opatřen nátěrem o minimální tloušťce 40 µm
• šnekovnice z oceli ST52.3 uložena na kluzném vedení
Provizorní doprava odvodněného kalu na provizorní místo po dobu výstavby:
V provozu bude pouze odstředivka. Stávající šnekový dopravník se otočí v ose výsypky z odstředivky o 180°. Následovat bude nový šnekový dopravník o délce cca 3 m a stávající otočný dopravník. Celá konfigurace dopravníků bude: 6,6 m a 13°, 3 m a 5°, 8,2 m a 26°. Všechny dopravníky budou provizorně podepřeny. Poslední dopravník bude vraty vyveden před budovu odvodnění kalu a podepřen konstrukcí ve stavební dodávce. Vrata budou zaslepena OSB  deskami.
</t>
    </r>
  </si>
  <si>
    <t xml:space="preserve">• Montážní a dopravní mechanizmy
• Provizoria
• Ostatní náležitosti nutné ke správnému provozu
• Dodávka a montáž včetně kabeláže, elektrotechnického materiálu, požárního utěsnění prostupů, uvedení do provozu a revizí
• Včetně všech náležitostí pro správnou funkci zařízení
</t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</si>
  <si>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pro dopravu odvodněného kalu ze zásobníku (podzemní) do dalšího navazujícího dopravníku 
Dopravník je zhotoven jako žlabový, bezhřídelová šnekovnice uložena v otevřeném žlabu tvaru U. Žlab je otevřený shora téměř po celé délce. Žlab je opatřen přírubami pro přívod a odvod kalu. Násypka o rozměrech cca 4000×300 mm s přírubou, výtlačné potrubí průměr 250mm s přírubou, 
příruba pro osazení čidla měření sušiny kalu- příprava (čidlo není součástí dodávky). 
Odkalovací hrdlo DN 100. Dopravník není vybaven vyhříváním. Je připevněn k bunkru. Řízení ze systému externím frekvenčním měničem (součástí dodávky). 
Materiálové provedení: nerezová ocel 1.4301, žlab opatřen nátěrem; bezhřídelová šnekovnice z oceli St 52.3 uložena na kluzném vedení. 
• Dopravované množství Qmax= 2,5 m3/hod 
• odvodněného kalu o sušině 20÷30%   
• Průměr šnekovnice D = 250 mm 
• Délka dopravníku L = 5300 mm 
• Sklon žlabu 0° 
• Příkon pohonu cca 2,2 kW; 400 V; 50 Hz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</si>
  <si>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Provedení: žlabový, bezhřídelová šnekovnice
• Médium: odvodněný kal o sušině 20÷30%  
• Čerpané množství Qmax= 2,5 m3/hod
• Průměr šnekovnice D =250 mm
• Délka dopravníku L = 2200mm
• Sklon žlabu 0°
• Elektromotor o výkonu cca 2,2 kW; 400 V; 50 Hz
• Řízení ze systému externím frekvenčním měničem (součást dodávky)
• Vyhřívání: cca 1,5 kW, 230 V, 50 Hz
• Odnímatelné kryty
• 1x Násypka
• 1x Výsypka
• Dopravník je zhotoven jako žlabový, bezhřídelová šnekovnice uložena v otevřeném žlabu tvaru U. Mimo vstup je žlab zakrytován odnímatelnými kryty.
Materiálové provedení:
• žlab a kryty: nerezová ocel 1.4301, žlab opatřen nátěrem
• šnekovnice z oceli ST52.3 uložena na kluzném vedení
</t>
    </r>
  </si>
  <si>
    <r>
      <rPr>
        <b/>
        <i/>
        <sz val="7"/>
        <color rgb="FF969696"/>
        <rFont val="Arial CE"/>
        <family val="2"/>
      </rPr>
      <t xml:space="preserve">• Rozvaděč </t>
    </r>
    <r>
      <rPr>
        <i/>
        <sz val="7"/>
        <color rgb="FF969696"/>
        <rFont val="Arial CE"/>
        <family val="2"/>
      </rPr>
      <t xml:space="preserve">
• Stupeň ochrany IP 55
• Typ Rozvaděč s PLC a dotyk.panelem ve dveřích rozvaděče jako HMI.
• HMI 15palcový dotykový panel
• pro bezproblémový provoz jednotky 
• </t>
    </r>
    <r>
      <rPr>
        <b/>
        <i/>
        <sz val="7"/>
        <color rgb="FF969696"/>
        <rFont val="Arial CE"/>
        <family val="2"/>
      </rPr>
      <t>Vstupní šnek materiálu</t>
    </r>
    <r>
      <rPr>
        <i/>
        <sz val="7"/>
        <color rgb="FF969696"/>
        <rFont val="Arial CE"/>
        <family val="2"/>
      </rPr>
      <t xml:space="preserve">
• Jmenovitý výkon cca 3 KW
• </t>
    </r>
    <r>
      <rPr>
        <b/>
        <i/>
        <sz val="7"/>
        <color rgb="FF969696"/>
        <rFont val="Arial CE"/>
        <family val="2"/>
      </rPr>
      <t>Výstupní šnekový dopravník</t>
    </r>
    <r>
      <rPr>
        <i/>
        <sz val="7"/>
        <color rgb="FF969696"/>
        <rFont val="Arial CE"/>
        <family val="2"/>
      </rPr>
      <t xml:space="preserve">
• Jmenovitý výkon cca 3 KW
• </t>
    </r>
    <r>
      <rPr>
        <b/>
        <i/>
        <sz val="7"/>
        <color rgb="FF969696"/>
        <rFont val="Arial CE"/>
        <family val="2"/>
      </rPr>
      <t>Rotační podavač</t>
    </r>
    <r>
      <rPr>
        <i/>
        <sz val="7"/>
        <color rgb="FF969696"/>
        <rFont val="Arial CE"/>
        <family val="2"/>
      </rPr>
      <t xml:space="preserve">
• Jmenovitý výkon cca 0,55 kW
• Recirkulační ventilátory
• 24 ks
• Typ s frekvenčním měničem
• Jmenovitý výkon cca 3kW 
• </t>
    </r>
    <r>
      <rPr>
        <b/>
        <i/>
        <sz val="7"/>
        <color rgb="FF969696"/>
        <rFont val="Arial CE"/>
        <family val="2"/>
      </rPr>
      <t>Pohon pásu</t>
    </r>
    <r>
      <rPr>
        <i/>
        <sz val="7"/>
        <color rgb="FF969696"/>
        <rFont val="Arial CE"/>
        <family val="2"/>
      </rPr>
      <t xml:space="preserve">
• Typ Převodový motor
• Jmenovitý výkon cca 0,25 KW 
• </t>
    </r>
    <r>
      <rPr>
        <b/>
        <i/>
        <sz val="7"/>
        <color rgb="FF969696"/>
        <rFont val="Arial CE"/>
        <family val="2"/>
      </rPr>
      <t>Instrumentace</t>
    </r>
    <r>
      <rPr>
        <i/>
        <sz val="7"/>
        <color rgb="FF969696"/>
        <rFont val="Arial CE"/>
        <family val="2"/>
      </rPr>
      <t xml:space="preserve">
• Měření hladiny 3 ks
• Teplotní senzory 25 ks
• Měření průtoku vzduchu 1 ks
• Měření částic 1 ks
• Čidla zanesení filtrů sušárny
Přívod horké vody 2 x DN65
Napájení horkou vodou (~95°C).
Přívod zpátečky 2 x DN65
Návrat horké vody (~75°C).
Sprinkler 1 x DN65
Čisticí voda 1 x DN50
Přívod čerstvého vzduchu 3 x DN500
Výstup odpadního vzduchu3 x DN560
Odpadní voda 2 x DN80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</si>
  <si>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Délka dopravníku L= cca 4,5 m
• Sklon dopravníku 0°
• Jmenovitý průměr D= cca 200 mm
• Elektromotor o (příkonu cca 0,55 kW; 230/400V; 50 Hz; krytí motoru IP 55)
• Dopravované množství 
• 50 % výkonu 0,36 t/h
• 100 % výkonu 0,72 t/h
• Materiálové provedení nerezová ocel 1.4301
• Dopravník je zhotoven jako žlabový, hřídelový, uložen v otevřeném žlabu tvaru U. Mimo vstup je žlab zakrytován odnímatelnými kryty.
• 1x Násypka
• 2x Výsypka
• Zateplení dopravníku pro provoz ve venkovním prostředí. Vyhřívání: cca 1,5 kW, 230 V, 50 Hz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</si>
  <si>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Provozní podmínky:
Zbytkové vyprodukované teplo max:  650 kW (tepelná energie)
Předpokládaný počet provozních hodin: 7 500 / rok
Množství energie na vstupu:   cca 1 280 kW
Připojovací podmínky:
Elektrická energie:    400 V, 50 Hz, 200 A, kolísání napětí max. 1%
Provozní voda:             &gt;5 m3/hod, 6-10 bar
      pevné části &lt;100 mg/l
      pH 6,5 – 8
      tvrdost &lt;10° dH
                                             vodivost &lt;2500 mS/cm při 20°C
                                                          spotřeba cca 0,6 m3/h 
Spotřeba vody cca 3 600 m3/rok
Startovací plyn: 
Zemní plyn
- tlak 100 mbar
- vlhkost 75%
Spotřeba: cca 8 000 m3/rok
Tlakový vzduch:    
tlak 6 bar, součást dodávky
Dusík pro profukování filtru prachu: součást dodávky
Tlakový vzduch: tlak 6-10 bar
• Technologický kontejner:
• (Rozměry: 12x3,0x5,8 m, váha ca. 33 t)
• Násypka
• pyrolýzní reaktor
• Filtr procesního plynu
• Spalovací komora 
• Spalinový výměník
• Vynášecí šnek se skrápěním
• Rozvaděč Elektro a SŘTP
</t>
    </r>
  </si>
  <si>
    <t xml:space="preserve">Násypka:
• Rozměr: 2,5x1,7x4,2 m
• Pohyblivé podávací dno, šnekový dopravník
• Podavač materiálu se vzduchotěsnou uzávěrou
• Revizní vstup
Pyrolýzní reaktor
• Rozměry: 4,5x0,8x0,8 m
• Modul filtru procesního plynu
Filtr procesního plynu
• zachytávání prachu 
• plynu-odstranění prachu a pevných částic 
• Rozměry: 6x2,98x4,87 m
• Automatické řízení, tlaková regulace
• N2 generátor pro čištění filtru
Spalovací komora
• Spalování pyrolýzního plynu
• Řízení spalování pomocí lambda sondy
• Rozměry: 5x2,98x2,98m
• Hořák: včetně startovacího hořáku
Spalinový výměník
• Slouží pro využití zbytkového tepla
• Dvoustupňový keramický a nerezový výměník
• Rozměry: 4,4x1,9x2,1 m
Vynášecí šnek
• Slouží k dopravě karbonizovaného kalu 
• Rozměry: 7,0x0,25 m
Podavač materiálu se vzduchotěsnou uzávěrou
Skrápěcí systém 
Modul rozvaděče
Rozměry: 4x2,98 x2,78m (4 pole)
Centrální napájení a řízení technologie
Kontejner čištění spalin skládající se z:
• (Rozměry: 12,0x3,0x5,8 m, váha ca. 18 t)
• V této části probíhá komplexní čištění spalin 
• Bezpečnostní chlazení
</t>
  </si>
  <si>
    <t xml:space="preserve">• Spalinové ventilátory
• Spalinový ventilátor: cca 15 kW 
• Spalinový zpětný ventilátor: cca 5,5 kW
• Ventilátor na Spalovací vzduch: cca 15 kW
• Čištění spalin
• Plně automatické čištění spalin dle 
• zákona 201/2012 Sb. Zákon o ochraně ovzduší
• Mokrá pračka
• Neutralizace
• Filtr s aktivním uhlím
• Filtr procesního plynu
• Bezpečnostní chlazení
• Deskový výměník s chladiči
• Ventilátor: cca 3 kW 
• Analyzátor spalin
Dávkování 50% NaOH 
• Součástí dávkování je: 
• dávkovací čerpadlo cca 12 l/hod včetně příslušenství pro hydroxid 
• čerpadlo je umístěno na stěně v hale sušárny v dávkovacím boxu s čidlem úkapů
• plastová záchytná vany o objemu 1m3 
• IBC kontejner o objemu 1m3
• trasa dávkování do pračky včetně zpětného ventilu 
• Komplexní jednotka na analýzu spalin dle 
• zákona 201/2012 Sb. Zákon o ochraně ovzduší
</t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</si>
  <si>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Délka dopravníku L= cca 9 m
• Sklon dopravníku 23°
• 2x násypka
• Jmenovitý průměr D= cca 200 mm 
• Elektromotor o (příkon cca 0,55 kW; 230/400V; 50 Hz; krytí motoru IP 55)
• Dopravované množství 
• 50 % výkonu cca 0,36 t/h
• 100 % výkonu cca 0,72 t/h
• Materiálové provedení nerezová ocel 1.4301
• Dopravník je zhotoven jako žlabový, hřídelový, uložen v otevřeném žlabu tvaru U. Mimo vstup je žlab zakrytován odnímatelnými kryty.
• Zateplení dopravníku pro provoz ve venkovním prostředí
</t>
    </r>
  </si>
  <si>
    <r>
      <t xml:space="preserve">Poznámka k položce:
</t>
    </r>
    <r>
      <rPr>
        <b/>
        <i/>
        <sz val="7"/>
        <rFont val="Arial CE"/>
        <family val="2"/>
      </rPr>
      <t xml:space="preserve">KOMPLETNÍ PODROBNÁ SPECIFIKACE S UPŘESNĚNÍM PARAMETRŮ DLE PŘÍLOHY D.2.1.2
</t>
    </r>
    <r>
      <rPr>
        <i/>
        <sz val="7"/>
        <color rgb="FF969696"/>
        <rFont val="Arial CE"/>
        <family val="2"/>
      </rPr>
      <t xml:space="preserve">• Délka dopravníku L= cca 7 m
• Sklon dopravníku 0°
• Jmenovitý průměr D= cca 200 mm
• Elektromotor o výkonu (příkon cca 0,55 kW; 230/400V; 50 Hz; krytí motoru IP 55)
• Dopravované množství 
• 50 % výkonu cca 0,36 t/h
• 100 % výkonu cca 0,72 t/h
• Materiálové provedení nerezová ocel 1.4301
• Dopravník je zhotoven jako žlabový, hřídelový, uložen v otevřeném žlabu tvaru U. Mimo vstup je žlab zakrytován odnímatelnými kryty.
• Zateplení dopravníku pro provoz ve venkovním prostředí
</t>
    </r>
  </si>
  <si>
    <r>
      <t xml:space="preserve">Poznámka k položce:
</t>
    </r>
    <r>
      <rPr>
        <b/>
        <i/>
        <sz val="7"/>
        <rFont val="Arial CE"/>
        <family val="2"/>
      </rPr>
      <t>KOMPLETNÍ PODROBNÁ SPECIFIKACE S UPŘESNĚNÍM PARAMETRŮ DLE PŘÍLOHY D.2.1.2</t>
    </r>
    <r>
      <rPr>
        <i/>
        <sz val="7"/>
        <color rgb="FF969696"/>
        <rFont val="Arial CE"/>
        <family val="2"/>
      </rPr>
      <t xml:space="preserve">
• Délka dopravníku L= cca 2,5 m
• Sklon dopravníku 0°
• Jmenovitý průměr D= cca 200 mm
• Elektromotor o výkonu (příkon cca 0,55 kW; 230/400V; 50 Hz; krytí motoru IP 55)
• Dopravované množství 
• 50 % výkonu cca 0,36 t/h
• 100 % výkonu cca 0,72 t/h
• Materiálové provedení nerezová ocel 1.4301
• Dopravník je zhotoven jako žlabový, hřídelový, uložen v otevřeném žlabu tvaru U. Mimo vstup je žlab zakrytován odnímatelnými kryty.
• Zateplení dopravníku pro provoz ve venkovním prostředí
• Dodávka a montáž včetně kabeláže, elektrotechnického materiálu, požárního utěsnění prostupů, uvedení do provozu a revizí
• Včetně všech náležitostí pro správnou funkci zařízení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</si>
</sst>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003366"/>
      <name val="Arial CE"/>
      <family val="2"/>
    </font>
    <font>
      <b/>
      <sz val="9"/>
      <name val="Arial CE"/>
      <family val="2"/>
    </font>
    <font>
      <sz val="9"/>
      <color rgb="FFFF0000"/>
      <name val="Arial CE"/>
      <family val="2"/>
    </font>
    <font>
      <b/>
      <i/>
      <sz val="7"/>
      <name val="Arial CE"/>
      <family val="2"/>
    </font>
    <font>
      <b/>
      <i/>
      <sz val="7"/>
      <color rgb="FF969696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 style="thin"/>
      <right style="thin"/>
      <top style="thin"/>
      <bottom style="thin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thin"/>
      <top style="thin"/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 style="hair">
        <color rgb="FF969696"/>
      </top>
      <bottom style="thin"/>
    </border>
    <border>
      <left/>
      <right style="thin"/>
      <top style="hair">
        <color rgb="FF969696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8" fillId="0" borderId="0" xfId="0" applyFont="1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 quotePrefix="1">
      <alignment vertical="top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19" fillId="5" borderId="0" xfId="0" applyFont="1" applyFill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9" fillId="0" borderId="26" xfId="0" applyFont="1" applyBorder="1"/>
    <xf numFmtId="0" fontId="9" fillId="0" borderId="27" xfId="0" applyFont="1" applyBorder="1"/>
    <xf numFmtId="0" fontId="42" fillId="0" borderId="26" xfId="0" applyFont="1" applyBorder="1" applyAlignment="1">
      <alignment horizontal="center" vertical="center"/>
    </xf>
    <xf numFmtId="0" fontId="42" fillId="6" borderId="29" xfId="0" applyFont="1" applyFill="1" applyBorder="1" applyAlignment="1">
      <alignment horizontal="center" vertical="center"/>
    </xf>
    <xf numFmtId="0" fontId="42" fillId="6" borderId="29" xfId="0" applyFont="1" applyFill="1" applyBorder="1" applyAlignment="1" applyProtection="1">
      <alignment horizontal="center" vertical="center"/>
      <protection locked="0"/>
    </xf>
    <xf numFmtId="4" fontId="42" fillId="6" borderId="29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66" fontId="42" fillId="0" borderId="0" xfId="0" applyNumberFormat="1" applyFont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167" fontId="24" fillId="0" borderId="30" xfId="0" applyNumberFormat="1" applyFont="1" applyBorder="1" applyAlignment="1">
      <alignment vertical="center"/>
    </xf>
    <xf numFmtId="4" fontId="44" fillId="2" borderId="30" xfId="0" applyNumberFormat="1" applyFont="1" applyFill="1" applyBorder="1" applyAlignment="1" applyProtection="1">
      <alignment horizontal="center" vertical="center"/>
      <protection locked="0"/>
    </xf>
    <xf numFmtId="4" fontId="44" fillId="2" borderId="31" xfId="0" applyNumberFormat="1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>
      <alignment vertical="top" wrapText="1"/>
    </xf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4" fontId="44" fillId="2" borderId="22" xfId="0" applyNumberFormat="1" applyFont="1" applyFill="1" applyBorder="1" applyAlignment="1" applyProtection="1">
      <alignment horizontal="center" vertical="center"/>
      <protection locked="0"/>
    </xf>
    <xf numFmtId="4" fontId="44" fillId="2" borderId="22" xfId="0" applyNumberFormat="1" applyFont="1" applyFill="1" applyBorder="1" applyAlignment="1">
      <alignment horizontal="center" vertical="center"/>
    </xf>
    <xf numFmtId="4" fontId="44" fillId="2" borderId="3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7" fillId="0" borderId="34" xfId="0" applyFont="1" applyBorder="1" applyAlignment="1">
      <alignment horizontal="left" vertical="center"/>
    </xf>
    <xf numFmtId="0" fontId="38" fillId="0" borderId="34" xfId="0" applyFont="1" applyBorder="1" applyAlignment="1">
      <alignment vertical="center" wrapText="1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3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08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R5" s="20"/>
      <c r="BE5" s="205" t="s">
        <v>15</v>
      </c>
      <c r="BS5" s="17" t="s">
        <v>6</v>
      </c>
    </row>
    <row r="6" spans="2:71" ht="36.95" customHeight="1">
      <c r="B6" s="20"/>
      <c r="D6" s="26" t="s">
        <v>16</v>
      </c>
      <c r="K6" s="21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R6" s="20"/>
      <c r="BE6" s="206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06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06"/>
      <c r="BS8" s="17" t="s">
        <v>6</v>
      </c>
    </row>
    <row r="9" spans="2:71" ht="14.45" customHeight="1">
      <c r="B9" s="20"/>
      <c r="AR9" s="20"/>
      <c r="BE9" s="206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06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06"/>
      <c r="BS11" s="17" t="s">
        <v>6</v>
      </c>
    </row>
    <row r="12" spans="2:71" ht="6.95" customHeight="1">
      <c r="B12" s="20"/>
      <c r="AR12" s="20"/>
      <c r="BE12" s="206"/>
      <c r="BS12" s="17" t="s">
        <v>6</v>
      </c>
    </row>
    <row r="13" spans="2:7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06"/>
      <c r="BS13" s="17" t="s">
        <v>6</v>
      </c>
    </row>
    <row r="14" spans="2:71" ht="12.75">
      <c r="B14" s="20"/>
      <c r="E14" s="211" t="s">
        <v>30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7" t="s">
        <v>28</v>
      </c>
      <c r="AN14" s="29" t="s">
        <v>30</v>
      </c>
      <c r="AR14" s="20"/>
      <c r="BE14" s="206"/>
      <c r="BS14" s="17" t="s">
        <v>6</v>
      </c>
    </row>
    <row r="15" spans="2:71" ht="6.95" customHeight="1">
      <c r="B15" s="20"/>
      <c r="AR15" s="20"/>
      <c r="BE15" s="206"/>
      <c r="BS15" s="17" t="s">
        <v>4</v>
      </c>
    </row>
    <row r="16" spans="2:71" ht="12" customHeight="1">
      <c r="B16" s="20"/>
      <c r="D16" s="27" t="s">
        <v>31</v>
      </c>
      <c r="AK16" s="27" t="s">
        <v>25</v>
      </c>
      <c r="AN16" s="25" t="s">
        <v>32</v>
      </c>
      <c r="AR16" s="20"/>
      <c r="BE16" s="206"/>
      <c r="BS16" s="17" t="s">
        <v>4</v>
      </c>
    </row>
    <row r="17" spans="2:71" ht="18.4" customHeight="1">
      <c r="B17" s="20"/>
      <c r="E17" s="25" t="s">
        <v>33</v>
      </c>
      <c r="AK17" s="27" t="s">
        <v>28</v>
      </c>
      <c r="AN17" s="25" t="s">
        <v>1</v>
      </c>
      <c r="AR17" s="20"/>
      <c r="BE17" s="206"/>
      <c r="BS17" s="17" t="s">
        <v>34</v>
      </c>
    </row>
    <row r="18" spans="2:71" ht="6.95" customHeight="1">
      <c r="B18" s="20"/>
      <c r="AR18" s="20"/>
      <c r="BE18" s="206"/>
      <c r="BS18" s="17" t="s">
        <v>6</v>
      </c>
    </row>
    <row r="19" spans="2:71" ht="12" customHeight="1">
      <c r="B19" s="20"/>
      <c r="D19" s="27" t="s">
        <v>35</v>
      </c>
      <c r="AK19" s="27" t="s">
        <v>25</v>
      </c>
      <c r="AN19" s="25" t="s">
        <v>1</v>
      </c>
      <c r="AR19" s="20"/>
      <c r="BE19" s="206"/>
      <c r="BS19" s="17" t="s">
        <v>6</v>
      </c>
    </row>
    <row r="20" spans="2:71" ht="18.4" customHeight="1">
      <c r="B20" s="20"/>
      <c r="E20" s="25" t="s">
        <v>36</v>
      </c>
      <c r="AK20" s="27" t="s">
        <v>28</v>
      </c>
      <c r="AN20" s="25" t="s">
        <v>1</v>
      </c>
      <c r="AR20" s="20"/>
      <c r="BE20" s="206"/>
      <c r="BS20" s="17" t="s">
        <v>34</v>
      </c>
    </row>
    <row r="21" spans="2:57" ht="6.95" customHeight="1">
      <c r="B21" s="20"/>
      <c r="AR21" s="20"/>
      <c r="BE21" s="206"/>
    </row>
    <row r="22" spans="2:57" ht="12" customHeight="1">
      <c r="B22" s="20"/>
      <c r="D22" s="27" t="s">
        <v>37</v>
      </c>
      <c r="AR22" s="20"/>
      <c r="BE22" s="206"/>
    </row>
    <row r="23" spans="2:57" ht="95.25" customHeight="1">
      <c r="B23" s="20"/>
      <c r="E23" s="213" t="s">
        <v>38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20"/>
      <c r="BE23" s="206"/>
    </row>
    <row r="24" spans="2:57" ht="6.95" customHeight="1">
      <c r="B24" s="20"/>
      <c r="AR24" s="20"/>
      <c r="BE24" s="206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6"/>
    </row>
    <row r="26" spans="2:57" s="1" customFormat="1" ht="25.9" customHeight="1">
      <c r="B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4">
        <f>ROUND(AG94,2)</f>
        <v>0</v>
      </c>
      <c r="AL26" s="215"/>
      <c r="AM26" s="215"/>
      <c r="AN26" s="215"/>
      <c r="AO26" s="215"/>
      <c r="AR26" s="32"/>
      <c r="BE26" s="206"/>
    </row>
    <row r="27" spans="2:57" s="1" customFormat="1" ht="6.95" customHeight="1">
      <c r="B27" s="32"/>
      <c r="AR27" s="32"/>
      <c r="BE27" s="206"/>
    </row>
    <row r="28" spans="2:57" s="1" customFormat="1" ht="12.75">
      <c r="B28" s="32"/>
      <c r="L28" s="216" t="s">
        <v>40</v>
      </c>
      <c r="M28" s="216"/>
      <c r="N28" s="216"/>
      <c r="O28" s="216"/>
      <c r="P28" s="216"/>
      <c r="W28" s="216" t="s">
        <v>41</v>
      </c>
      <c r="X28" s="216"/>
      <c r="Y28" s="216"/>
      <c r="Z28" s="216"/>
      <c r="AA28" s="216"/>
      <c r="AB28" s="216"/>
      <c r="AC28" s="216"/>
      <c r="AD28" s="216"/>
      <c r="AE28" s="216"/>
      <c r="AK28" s="216" t="s">
        <v>42</v>
      </c>
      <c r="AL28" s="216"/>
      <c r="AM28" s="216"/>
      <c r="AN28" s="216"/>
      <c r="AO28" s="216"/>
      <c r="AR28" s="32"/>
      <c r="BE28" s="206"/>
    </row>
    <row r="29" spans="2:57" s="2" customFormat="1" ht="14.45" customHeight="1">
      <c r="B29" s="36"/>
      <c r="D29" s="27" t="s">
        <v>43</v>
      </c>
      <c r="F29" s="27" t="s">
        <v>44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6"/>
      <c r="BE29" s="207"/>
    </row>
    <row r="30" spans="2:57" s="2" customFormat="1" ht="14.45" customHeight="1">
      <c r="B30" s="36"/>
      <c r="F30" s="27" t="s">
        <v>45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6"/>
      <c r="BE30" s="207"/>
    </row>
    <row r="31" spans="2:57" s="2" customFormat="1" ht="14.45" customHeight="1" hidden="1">
      <c r="B31" s="36"/>
      <c r="F31" s="27" t="s">
        <v>46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6"/>
      <c r="BE31" s="207"/>
    </row>
    <row r="32" spans="2:57" s="2" customFormat="1" ht="14.45" customHeight="1" hidden="1">
      <c r="B32" s="36"/>
      <c r="F32" s="27" t="s">
        <v>47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6"/>
      <c r="BE32" s="207"/>
    </row>
    <row r="33" spans="2:57" s="2" customFormat="1" ht="14.45" customHeight="1" hidden="1">
      <c r="B33" s="36"/>
      <c r="F33" s="27" t="s">
        <v>48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6"/>
      <c r="BE33" s="207"/>
    </row>
    <row r="34" spans="2:57" s="1" customFormat="1" ht="6.95" customHeight="1">
      <c r="B34" s="32"/>
      <c r="AR34" s="32"/>
      <c r="BE34" s="206"/>
    </row>
    <row r="35" spans="2:44" s="1" customFormat="1" ht="25.9" customHeight="1">
      <c r="B35" s="32"/>
      <c r="C35" s="37"/>
      <c r="D35" s="38" t="s">
        <v>49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50</v>
      </c>
      <c r="U35" s="39"/>
      <c r="V35" s="39"/>
      <c r="W35" s="39"/>
      <c r="X35" s="223" t="s">
        <v>51</v>
      </c>
      <c r="Y35" s="221"/>
      <c r="Z35" s="221"/>
      <c r="AA35" s="221"/>
      <c r="AB35" s="221"/>
      <c r="AC35" s="39"/>
      <c r="AD35" s="39"/>
      <c r="AE35" s="39"/>
      <c r="AF35" s="39"/>
      <c r="AG35" s="39"/>
      <c r="AH35" s="39"/>
      <c r="AI35" s="39"/>
      <c r="AJ35" s="39"/>
      <c r="AK35" s="220">
        <f>SUM(AK26:AK33)</f>
        <v>0</v>
      </c>
      <c r="AL35" s="221"/>
      <c r="AM35" s="221"/>
      <c r="AN35" s="221"/>
      <c r="AO35" s="222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52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53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54</v>
      </c>
      <c r="AI60" s="34"/>
      <c r="AJ60" s="34"/>
      <c r="AK60" s="34"/>
      <c r="AL60" s="34"/>
      <c r="AM60" s="43" t="s">
        <v>55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57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54</v>
      </c>
      <c r="AI75" s="34"/>
      <c r="AJ75" s="34"/>
      <c r="AK75" s="34"/>
      <c r="AL75" s="34"/>
      <c r="AM75" s="43" t="s">
        <v>55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58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1590521-50</v>
      </c>
      <c r="AR84" s="48"/>
    </row>
    <row r="85" spans="2:44" s="4" customFormat="1" ht="36.95" customHeight="1">
      <c r="B85" s="49"/>
      <c r="C85" s="50" t="s">
        <v>16</v>
      </c>
      <c r="L85" s="230" t="str">
        <f>K6</f>
        <v>ZPRACOVÁNÍ ČISTÍRENSKÝCH KALŮ AČOV TÁBOR</v>
      </c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Čelkovice</v>
      </c>
      <c r="AI87" s="27" t="s">
        <v>22</v>
      </c>
      <c r="AM87" s="237" t="str">
        <f>IF(AN8="","",AN8)</f>
        <v>7. 6. 2023</v>
      </c>
      <c r="AN87" s="237"/>
      <c r="AR87" s="32"/>
    </row>
    <row r="88" spans="2:44" s="1" customFormat="1" ht="6.95" customHeight="1">
      <c r="B88" s="32"/>
      <c r="AR88" s="32"/>
    </row>
    <row r="89" spans="2:56" s="1" customFormat="1" ht="25.7" customHeight="1">
      <c r="B89" s="32"/>
      <c r="C89" s="27" t="s">
        <v>24</v>
      </c>
      <c r="L89" s="3" t="str">
        <f>IF(E11="","",E11)</f>
        <v>Vodárenská společnost Táborsko s.r.o.</v>
      </c>
      <c r="AI89" s="27" t="s">
        <v>31</v>
      </c>
      <c r="AM89" s="238" t="str">
        <f>IF(E17="","",E17)</f>
        <v xml:space="preserve">Aquaprocon s.r.o., divize Praha </v>
      </c>
      <c r="AN89" s="239"/>
      <c r="AO89" s="239"/>
      <c r="AP89" s="239"/>
      <c r="AR89" s="32"/>
      <c r="AS89" s="240" t="s">
        <v>59</v>
      </c>
      <c r="AT89" s="241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29</v>
      </c>
      <c r="L90" s="3" t="str">
        <f>IF(E14="Vyplň údaj","",E14)</f>
        <v/>
      </c>
      <c r="AI90" s="27" t="s">
        <v>35</v>
      </c>
      <c r="AM90" s="238" t="str">
        <f>IF(E20="","",E20)</f>
        <v>ing. Iveta Heřmanská</v>
      </c>
      <c r="AN90" s="239"/>
      <c r="AO90" s="239"/>
      <c r="AP90" s="239"/>
      <c r="AR90" s="32"/>
      <c r="AS90" s="242"/>
      <c r="AT90" s="243"/>
      <c r="BD90" s="56"/>
    </row>
    <row r="91" spans="2:56" s="1" customFormat="1" ht="10.9" customHeight="1">
      <c r="B91" s="32"/>
      <c r="AR91" s="32"/>
      <c r="AS91" s="242"/>
      <c r="AT91" s="243"/>
      <c r="BD91" s="56"/>
    </row>
    <row r="92" spans="2:56" s="1" customFormat="1" ht="29.25" customHeight="1">
      <c r="B92" s="32"/>
      <c r="C92" s="234" t="s">
        <v>60</v>
      </c>
      <c r="D92" s="233"/>
      <c r="E92" s="233"/>
      <c r="F92" s="233"/>
      <c r="G92" s="233"/>
      <c r="H92" s="57"/>
      <c r="I92" s="232" t="s">
        <v>61</v>
      </c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45" t="s">
        <v>62</v>
      </c>
      <c r="AH92" s="233"/>
      <c r="AI92" s="233"/>
      <c r="AJ92" s="233"/>
      <c r="AK92" s="233"/>
      <c r="AL92" s="233"/>
      <c r="AM92" s="233"/>
      <c r="AN92" s="232" t="s">
        <v>63</v>
      </c>
      <c r="AO92" s="233"/>
      <c r="AP92" s="244"/>
      <c r="AQ92" s="58" t="s">
        <v>64</v>
      </c>
      <c r="AR92" s="32"/>
      <c r="AS92" s="59" t="s">
        <v>65</v>
      </c>
      <c r="AT92" s="60" t="s">
        <v>66</v>
      </c>
      <c r="AU92" s="60" t="s">
        <v>67</v>
      </c>
      <c r="AV92" s="60" t="s">
        <v>68</v>
      </c>
      <c r="AW92" s="60" t="s">
        <v>69</v>
      </c>
      <c r="AX92" s="60" t="s">
        <v>70</v>
      </c>
      <c r="AY92" s="60" t="s">
        <v>71</v>
      </c>
      <c r="AZ92" s="60" t="s">
        <v>72</v>
      </c>
      <c r="BA92" s="60" t="s">
        <v>73</v>
      </c>
      <c r="BB92" s="60" t="s">
        <v>74</v>
      </c>
      <c r="BC92" s="60" t="s">
        <v>75</v>
      </c>
      <c r="BD92" s="61" t="s">
        <v>76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46">
        <f>ROUND(AG95+AG98+AG100+AG103+AG105+AG107+AG110+AG112+AG118+AG120+AG129+AG131+AG133+AG135,2)</f>
        <v>0</v>
      </c>
      <c r="AH94" s="246"/>
      <c r="AI94" s="246"/>
      <c r="AJ94" s="246"/>
      <c r="AK94" s="246"/>
      <c r="AL94" s="246"/>
      <c r="AM94" s="246"/>
      <c r="AN94" s="247">
        <f aca="true" t="shared" si="0" ref="AN94:AN135">SUM(AG94,AT94)</f>
        <v>0</v>
      </c>
      <c r="AO94" s="247"/>
      <c r="AP94" s="247"/>
      <c r="AQ94" s="67" t="s">
        <v>1</v>
      </c>
      <c r="AR94" s="63"/>
      <c r="AS94" s="68">
        <f>ROUND(AS95+AS98+AS100+AS103+AS105+AS107+AS110+AS112+AS118+AS120+AS129+AS131+AS133+AS135,2)</f>
        <v>0</v>
      </c>
      <c r="AT94" s="69">
        <f aca="true" t="shared" si="1" ref="AT94:AT135">ROUND(SUM(AV94:AW94),2)</f>
        <v>0</v>
      </c>
      <c r="AU94" s="70">
        <f>ROUND(AU95+AU98+AU100+AU103+AU105+AU107+AU110+AU112+AU118+AU120+AU129+AU131+AU133+AU135,5)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ROUND(AZ95+AZ98+AZ100+AZ103+AZ105+AZ107+AZ110+AZ112+AZ118+AZ120+AZ129+AZ131+AZ133+AZ135,2)</f>
        <v>0</v>
      </c>
      <c r="BA94" s="69">
        <f>ROUND(BA95+BA98+BA100+BA103+BA105+BA107+BA110+BA112+BA118+BA120+BA129+BA131+BA133+BA135,2)</f>
        <v>0</v>
      </c>
      <c r="BB94" s="69">
        <f>ROUND(BB95+BB98+BB100+BB103+BB105+BB107+BB110+BB112+BB118+BB120+BB129+BB131+BB133+BB135,2)</f>
        <v>0</v>
      </c>
      <c r="BC94" s="69">
        <f>ROUND(BC95+BC98+BC100+BC103+BC105+BC107+BC110+BC112+BC118+BC120+BC129+BC131+BC133+BC135,2)</f>
        <v>0</v>
      </c>
      <c r="BD94" s="71">
        <f>ROUND(BD95+BD98+BD100+BD103+BD105+BD107+BD110+BD112+BD118+BD120+BD129+BD131+BD133+BD135,2)</f>
        <v>0</v>
      </c>
      <c r="BS94" s="72" t="s">
        <v>78</v>
      </c>
      <c r="BT94" s="72" t="s">
        <v>79</v>
      </c>
      <c r="BU94" s="73" t="s">
        <v>80</v>
      </c>
      <c r="BV94" s="72" t="s">
        <v>81</v>
      </c>
      <c r="BW94" s="72" t="s">
        <v>5</v>
      </c>
      <c r="BX94" s="72" t="s">
        <v>82</v>
      </c>
      <c r="CL94" s="72" t="s">
        <v>1</v>
      </c>
    </row>
    <row r="95" spans="2:91" s="6" customFormat="1" ht="16.5" customHeight="1">
      <c r="B95" s="74"/>
      <c r="C95" s="75"/>
      <c r="D95" s="235" t="s">
        <v>83</v>
      </c>
      <c r="E95" s="235"/>
      <c r="F95" s="235"/>
      <c r="G95" s="235"/>
      <c r="H95" s="235"/>
      <c r="I95" s="76"/>
      <c r="J95" s="235" t="s">
        <v>84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28">
        <f>ROUND(SUM(AG96:AG97),2)</f>
        <v>0</v>
      </c>
      <c r="AH95" s="227"/>
      <c r="AI95" s="227"/>
      <c r="AJ95" s="227"/>
      <c r="AK95" s="227"/>
      <c r="AL95" s="227"/>
      <c r="AM95" s="227"/>
      <c r="AN95" s="226">
        <f t="shared" si="0"/>
        <v>0</v>
      </c>
      <c r="AO95" s="227"/>
      <c r="AP95" s="227"/>
      <c r="AQ95" s="77" t="s">
        <v>85</v>
      </c>
      <c r="AR95" s="74"/>
      <c r="AS95" s="78">
        <f>ROUND(SUM(AS96:AS97),2)</f>
        <v>0</v>
      </c>
      <c r="AT95" s="79">
        <f t="shared" si="1"/>
        <v>0</v>
      </c>
      <c r="AU95" s="80">
        <f>ROUND(SUM(AU96:AU97),5)</f>
        <v>0</v>
      </c>
      <c r="AV95" s="79">
        <f>ROUND(AZ95*L29,2)</f>
        <v>0</v>
      </c>
      <c r="AW95" s="79">
        <f>ROUND(BA95*L30,2)</f>
        <v>0</v>
      </c>
      <c r="AX95" s="79">
        <f>ROUND(BB95*L29,2)</f>
        <v>0</v>
      </c>
      <c r="AY95" s="79">
        <f>ROUND(BC95*L30,2)</f>
        <v>0</v>
      </c>
      <c r="AZ95" s="79">
        <f>ROUND(SUM(AZ96:AZ97),2)</f>
        <v>0</v>
      </c>
      <c r="BA95" s="79">
        <f>ROUND(SUM(BA96:BA97),2)</f>
        <v>0</v>
      </c>
      <c r="BB95" s="79">
        <f>ROUND(SUM(BB96:BB97),2)</f>
        <v>0</v>
      </c>
      <c r="BC95" s="79">
        <f>ROUND(SUM(BC96:BC97),2)</f>
        <v>0</v>
      </c>
      <c r="BD95" s="81">
        <f>ROUND(SUM(BD96:BD97),2)</f>
        <v>0</v>
      </c>
      <c r="BS95" s="82" t="s">
        <v>78</v>
      </c>
      <c r="BT95" s="82" t="s">
        <v>86</v>
      </c>
      <c r="BU95" s="82" t="s">
        <v>80</v>
      </c>
      <c r="BV95" s="82" t="s">
        <v>81</v>
      </c>
      <c r="BW95" s="82" t="s">
        <v>87</v>
      </c>
      <c r="BX95" s="82" t="s">
        <v>5</v>
      </c>
      <c r="CL95" s="82" t="s">
        <v>1</v>
      </c>
      <c r="CM95" s="82" t="s">
        <v>88</v>
      </c>
    </row>
    <row r="96" spans="1:90" s="3" customFormat="1" ht="16.5" customHeight="1">
      <c r="A96" s="83" t="s">
        <v>89</v>
      </c>
      <c r="B96" s="48"/>
      <c r="C96" s="9"/>
      <c r="D96" s="9"/>
      <c r="E96" s="236" t="s">
        <v>90</v>
      </c>
      <c r="F96" s="236"/>
      <c r="G96" s="236"/>
      <c r="H96" s="236"/>
      <c r="I96" s="236"/>
      <c r="J96" s="9"/>
      <c r="K96" s="236" t="s">
        <v>91</v>
      </c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24">
        <f>'14.1 - Elektro část-silov...'!J32</f>
        <v>0</v>
      </c>
      <c r="AH96" s="225"/>
      <c r="AI96" s="225"/>
      <c r="AJ96" s="225"/>
      <c r="AK96" s="225"/>
      <c r="AL96" s="225"/>
      <c r="AM96" s="225"/>
      <c r="AN96" s="224">
        <f t="shared" si="0"/>
        <v>0</v>
      </c>
      <c r="AO96" s="225"/>
      <c r="AP96" s="225"/>
      <c r="AQ96" s="84" t="s">
        <v>92</v>
      </c>
      <c r="AR96" s="48"/>
      <c r="AS96" s="85">
        <v>0</v>
      </c>
      <c r="AT96" s="86">
        <f t="shared" si="1"/>
        <v>0</v>
      </c>
      <c r="AU96" s="87">
        <f>'14.1 - Elektro část-silov...'!P132</f>
        <v>0</v>
      </c>
      <c r="AV96" s="86">
        <f>'14.1 - Elektro část-silov...'!J35</f>
        <v>0</v>
      </c>
      <c r="AW96" s="86">
        <f>'14.1 - Elektro část-silov...'!J36</f>
        <v>0</v>
      </c>
      <c r="AX96" s="86">
        <f>'14.1 - Elektro část-silov...'!J37</f>
        <v>0</v>
      </c>
      <c r="AY96" s="86">
        <f>'14.1 - Elektro část-silov...'!J38</f>
        <v>0</v>
      </c>
      <c r="AZ96" s="86">
        <f>'14.1 - Elektro část-silov...'!F35</f>
        <v>0</v>
      </c>
      <c r="BA96" s="86">
        <f>'14.1 - Elektro část-silov...'!F36</f>
        <v>0</v>
      </c>
      <c r="BB96" s="86">
        <f>'14.1 - Elektro část-silov...'!F37</f>
        <v>0</v>
      </c>
      <c r="BC96" s="86">
        <f>'14.1 - Elektro část-silov...'!F38</f>
        <v>0</v>
      </c>
      <c r="BD96" s="88">
        <f>'14.1 - Elektro část-silov...'!F39</f>
        <v>0</v>
      </c>
      <c r="BT96" s="25" t="s">
        <v>88</v>
      </c>
      <c r="BV96" s="25" t="s">
        <v>81</v>
      </c>
      <c r="BW96" s="25" t="s">
        <v>93</v>
      </c>
      <c r="BX96" s="25" t="s">
        <v>87</v>
      </c>
      <c r="CL96" s="25" t="s">
        <v>1</v>
      </c>
    </row>
    <row r="97" spans="1:90" s="3" customFormat="1" ht="16.5" customHeight="1">
      <c r="A97" s="83" t="s">
        <v>89</v>
      </c>
      <c r="B97" s="48"/>
      <c r="C97" s="9"/>
      <c r="D97" s="9"/>
      <c r="E97" s="236" t="s">
        <v>94</v>
      </c>
      <c r="F97" s="236"/>
      <c r="G97" s="236"/>
      <c r="H97" s="236"/>
      <c r="I97" s="236"/>
      <c r="J97" s="9"/>
      <c r="K97" s="236" t="s">
        <v>95</v>
      </c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24">
        <f>'14.2 - Elektro část-silov...'!J32</f>
        <v>0</v>
      </c>
      <c r="AH97" s="225"/>
      <c r="AI97" s="225"/>
      <c r="AJ97" s="225"/>
      <c r="AK97" s="225"/>
      <c r="AL97" s="225"/>
      <c r="AM97" s="225"/>
      <c r="AN97" s="224">
        <f t="shared" si="0"/>
        <v>0</v>
      </c>
      <c r="AO97" s="225"/>
      <c r="AP97" s="225"/>
      <c r="AQ97" s="84" t="s">
        <v>92</v>
      </c>
      <c r="AR97" s="48"/>
      <c r="AS97" s="85">
        <v>0</v>
      </c>
      <c r="AT97" s="86">
        <f t="shared" si="1"/>
        <v>0</v>
      </c>
      <c r="AU97" s="87">
        <f>'14.2 - Elektro část-silov...'!P131</f>
        <v>0</v>
      </c>
      <c r="AV97" s="86">
        <f>'14.2 - Elektro část-silov...'!J35</f>
        <v>0</v>
      </c>
      <c r="AW97" s="86">
        <f>'14.2 - Elektro část-silov...'!J36</f>
        <v>0</v>
      </c>
      <c r="AX97" s="86">
        <f>'14.2 - Elektro část-silov...'!J37</f>
        <v>0</v>
      </c>
      <c r="AY97" s="86">
        <f>'14.2 - Elektro část-silov...'!J38</f>
        <v>0</v>
      </c>
      <c r="AZ97" s="86">
        <f>'14.2 - Elektro část-silov...'!F35</f>
        <v>0</v>
      </c>
      <c r="BA97" s="86">
        <f>'14.2 - Elektro část-silov...'!F36</f>
        <v>0</v>
      </c>
      <c r="BB97" s="86">
        <f>'14.2 - Elektro část-silov...'!F37</f>
        <v>0</v>
      </c>
      <c r="BC97" s="86">
        <f>'14.2 - Elektro část-silov...'!F38</f>
        <v>0</v>
      </c>
      <c r="BD97" s="88">
        <f>'14.2 - Elektro část-silov...'!F39</f>
        <v>0</v>
      </c>
      <c r="BT97" s="25" t="s">
        <v>88</v>
      </c>
      <c r="BV97" s="25" t="s">
        <v>81</v>
      </c>
      <c r="BW97" s="25" t="s">
        <v>96</v>
      </c>
      <c r="BX97" s="25" t="s">
        <v>87</v>
      </c>
      <c r="CL97" s="25" t="s">
        <v>1</v>
      </c>
    </row>
    <row r="98" spans="2:91" s="6" customFormat="1" ht="16.5" customHeight="1">
      <c r="B98" s="74"/>
      <c r="C98" s="75"/>
      <c r="D98" s="235" t="s">
        <v>97</v>
      </c>
      <c r="E98" s="235"/>
      <c r="F98" s="235"/>
      <c r="G98" s="235"/>
      <c r="H98" s="235"/>
      <c r="I98" s="76"/>
      <c r="J98" s="235" t="s">
        <v>98</v>
      </c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28">
        <f>ROUND(AG99,2)</f>
        <v>0</v>
      </c>
      <c r="AH98" s="227"/>
      <c r="AI98" s="227"/>
      <c r="AJ98" s="227"/>
      <c r="AK98" s="227"/>
      <c r="AL98" s="227"/>
      <c r="AM98" s="227"/>
      <c r="AN98" s="226">
        <f t="shared" si="0"/>
        <v>0</v>
      </c>
      <c r="AO98" s="227"/>
      <c r="AP98" s="227"/>
      <c r="AQ98" s="77" t="s">
        <v>99</v>
      </c>
      <c r="AR98" s="74"/>
      <c r="AS98" s="78">
        <f>ROUND(AS99,2)</f>
        <v>0</v>
      </c>
      <c r="AT98" s="79">
        <f t="shared" si="1"/>
        <v>0</v>
      </c>
      <c r="AU98" s="80">
        <f>ROUND(AU99,5)</f>
        <v>0</v>
      </c>
      <c r="AV98" s="79">
        <f>ROUND(AZ98*L29,2)</f>
        <v>0</v>
      </c>
      <c r="AW98" s="79">
        <f>ROUND(BA98*L30,2)</f>
        <v>0</v>
      </c>
      <c r="AX98" s="79">
        <f>ROUND(BB98*L29,2)</f>
        <v>0</v>
      </c>
      <c r="AY98" s="79">
        <f>ROUND(BC98*L30,2)</f>
        <v>0</v>
      </c>
      <c r="AZ98" s="79">
        <f>ROUND(AZ99,2)</f>
        <v>0</v>
      </c>
      <c r="BA98" s="79">
        <f>ROUND(BA99,2)</f>
        <v>0</v>
      </c>
      <c r="BB98" s="79">
        <f>ROUND(BB99,2)</f>
        <v>0</v>
      </c>
      <c r="BC98" s="79">
        <f>ROUND(BC99,2)</f>
        <v>0</v>
      </c>
      <c r="BD98" s="81">
        <f>ROUND(BD99,2)</f>
        <v>0</v>
      </c>
      <c r="BS98" s="82" t="s">
        <v>78</v>
      </c>
      <c r="BT98" s="82" t="s">
        <v>86</v>
      </c>
      <c r="BU98" s="82" t="s">
        <v>80</v>
      </c>
      <c r="BV98" s="82" t="s">
        <v>81</v>
      </c>
      <c r="BW98" s="82" t="s">
        <v>100</v>
      </c>
      <c r="BX98" s="82" t="s">
        <v>5</v>
      </c>
      <c r="CL98" s="82" t="s">
        <v>1</v>
      </c>
      <c r="CM98" s="82" t="s">
        <v>88</v>
      </c>
    </row>
    <row r="99" spans="1:90" s="3" customFormat="1" ht="23.25" customHeight="1">
      <c r="A99" s="83" t="s">
        <v>89</v>
      </c>
      <c r="B99" s="48"/>
      <c r="C99" s="9"/>
      <c r="D99" s="9"/>
      <c r="E99" s="236" t="s">
        <v>101</v>
      </c>
      <c r="F99" s="236"/>
      <c r="G99" s="236"/>
      <c r="H99" s="236"/>
      <c r="I99" s="236"/>
      <c r="J99" s="9"/>
      <c r="K99" s="236" t="s">
        <v>102</v>
      </c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24">
        <f>'15.1 - Hlavní VN a NN roz...'!J32</f>
        <v>0</v>
      </c>
      <c r="AH99" s="225"/>
      <c r="AI99" s="225"/>
      <c r="AJ99" s="225"/>
      <c r="AK99" s="225"/>
      <c r="AL99" s="225"/>
      <c r="AM99" s="225"/>
      <c r="AN99" s="224">
        <f t="shared" si="0"/>
        <v>0</v>
      </c>
      <c r="AO99" s="225"/>
      <c r="AP99" s="225"/>
      <c r="AQ99" s="84" t="s">
        <v>92</v>
      </c>
      <c r="AR99" s="48"/>
      <c r="AS99" s="85">
        <v>0</v>
      </c>
      <c r="AT99" s="86">
        <f t="shared" si="1"/>
        <v>0</v>
      </c>
      <c r="AU99" s="87">
        <f>'15.1 - Hlavní VN a NN roz...'!P127</f>
        <v>0</v>
      </c>
      <c r="AV99" s="86">
        <f>'15.1 - Hlavní VN a NN roz...'!J35</f>
        <v>0</v>
      </c>
      <c r="AW99" s="86">
        <f>'15.1 - Hlavní VN a NN roz...'!J36</f>
        <v>0</v>
      </c>
      <c r="AX99" s="86">
        <f>'15.1 - Hlavní VN a NN roz...'!J37</f>
        <v>0</v>
      </c>
      <c r="AY99" s="86">
        <f>'15.1 - Hlavní VN a NN roz...'!J38</f>
        <v>0</v>
      </c>
      <c r="AZ99" s="86">
        <f>'15.1 - Hlavní VN a NN roz...'!F35</f>
        <v>0</v>
      </c>
      <c r="BA99" s="86">
        <f>'15.1 - Hlavní VN a NN roz...'!F36</f>
        <v>0</v>
      </c>
      <c r="BB99" s="86">
        <f>'15.1 - Hlavní VN a NN roz...'!F37</f>
        <v>0</v>
      </c>
      <c r="BC99" s="86">
        <f>'15.1 - Hlavní VN a NN roz...'!F38</f>
        <v>0</v>
      </c>
      <c r="BD99" s="88">
        <f>'15.1 - Hlavní VN a NN roz...'!F39</f>
        <v>0</v>
      </c>
      <c r="BT99" s="25" t="s">
        <v>88</v>
      </c>
      <c r="BV99" s="25" t="s">
        <v>81</v>
      </c>
      <c r="BW99" s="25" t="s">
        <v>103</v>
      </c>
      <c r="BX99" s="25" t="s">
        <v>100</v>
      </c>
      <c r="CL99" s="25" t="s">
        <v>1</v>
      </c>
    </row>
    <row r="100" spans="2:91" s="6" customFormat="1" ht="16.5" customHeight="1">
      <c r="B100" s="74"/>
      <c r="C100" s="75"/>
      <c r="D100" s="235" t="s">
        <v>104</v>
      </c>
      <c r="E100" s="235"/>
      <c r="F100" s="235"/>
      <c r="G100" s="235"/>
      <c r="H100" s="235"/>
      <c r="I100" s="76"/>
      <c r="J100" s="235" t="s">
        <v>105</v>
      </c>
      <c r="K100" s="235"/>
      <c r="L100" s="235"/>
      <c r="M100" s="235"/>
      <c r="N100" s="235"/>
      <c r="O100" s="235"/>
      <c r="P100" s="235"/>
      <c r="Q100" s="235"/>
      <c r="R100" s="235"/>
      <c r="S100" s="235"/>
      <c r="T100" s="235"/>
      <c r="U100" s="235"/>
      <c r="V100" s="235"/>
      <c r="W100" s="235"/>
      <c r="X100" s="235"/>
      <c r="Y100" s="235"/>
      <c r="Z100" s="235"/>
      <c r="AA100" s="235"/>
      <c r="AB100" s="235"/>
      <c r="AC100" s="235"/>
      <c r="AD100" s="235"/>
      <c r="AE100" s="235"/>
      <c r="AF100" s="235"/>
      <c r="AG100" s="228">
        <f>ROUND(SUM(AG101:AG102),2)</f>
        <v>0</v>
      </c>
      <c r="AH100" s="227"/>
      <c r="AI100" s="227"/>
      <c r="AJ100" s="227"/>
      <c r="AK100" s="227"/>
      <c r="AL100" s="227"/>
      <c r="AM100" s="227"/>
      <c r="AN100" s="226">
        <f t="shared" si="0"/>
        <v>0</v>
      </c>
      <c r="AO100" s="227"/>
      <c r="AP100" s="227"/>
      <c r="AQ100" s="77" t="s">
        <v>99</v>
      </c>
      <c r="AR100" s="74"/>
      <c r="AS100" s="78">
        <f>ROUND(SUM(AS101:AS102),2)</f>
        <v>0</v>
      </c>
      <c r="AT100" s="79">
        <f t="shared" si="1"/>
        <v>0</v>
      </c>
      <c r="AU100" s="80">
        <f>ROUND(SUM(AU101:AU102),5)</f>
        <v>0</v>
      </c>
      <c r="AV100" s="79">
        <f>ROUND(AZ100*L29,2)</f>
        <v>0</v>
      </c>
      <c r="AW100" s="79">
        <f>ROUND(BA100*L30,2)</f>
        <v>0</v>
      </c>
      <c r="AX100" s="79">
        <f>ROUND(BB100*L29,2)</f>
        <v>0</v>
      </c>
      <c r="AY100" s="79">
        <f>ROUND(BC100*L30,2)</f>
        <v>0</v>
      </c>
      <c r="AZ100" s="79">
        <f>ROUND(SUM(AZ101:AZ102),2)</f>
        <v>0</v>
      </c>
      <c r="BA100" s="79">
        <f>ROUND(SUM(BA101:BA102),2)</f>
        <v>0</v>
      </c>
      <c r="BB100" s="79">
        <f>ROUND(SUM(BB101:BB102),2)</f>
        <v>0</v>
      </c>
      <c r="BC100" s="79">
        <f>ROUND(SUM(BC101:BC102),2)</f>
        <v>0</v>
      </c>
      <c r="BD100" s="81">
        <f>ROUND(SUM(BD101:BD102),2)</f>
        <v>0</v>
      </c>
      <c r="BS100" s="82" t="s">
        <v>78</v>
      </c>
      <c r="BT100" s="82" t="s">
        <v>86</v>
      </c>
      <c r="BU100" s="82" t="s">
        <v>80</v>
      </c>
      <c r="BV100" s="82" t="s">
        <v>81</v>
      </c>
      <c r="BW100" s="82" t="s">
        <v>106</v>
      </c>
      <c r="BX100" s="82" t="s">
        <v>5</v>
      </c>
      <c r="CL100" s="82" t="s">
        <v>1</v>
      </c>
      <c r="CM100" s="82" t="s">
        <v>88</v>
      </c>
    </row>
    <row r="101" spans="1:90" s="3" customFormat="1" ht="16.5" customHeight="1">
      <c r="A101" s="83" t="s">
        <v>89</v>
      </c>
      <c r="B101" s="48"/>
      <c r="C101" s="9"/>
      <c r="D101" s="9"/>
      <c r="E101" s="236" t="s">
        <v>107</v>
      </c>
      <c r="F101" s="236"/>
      <c r="G101" s="236"/>
      <c r="H101" s="236"/>
      <c r="I101" s="236"/>
      <c r="J101" s="9"/>
      <c r="K101" s="236" t="s">
        <v>108</v>
      </c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24">
        <f>'16.1 - ASŘTP - uznatelná ...'!J32</f>
        <v>0</v>
      </c>
      <c r="AH101" s="225"/>
      <c r="AI101" s="225"/>
      <c r="AJ101" s="225"/>
      <c r="AK101" s="225"/>
      <c r="AL101" s="225"/>
      <c r="AM101" s="225"/>
      <c r="AN101" s="224">
        <f t="shared" si="0"/>
        <v>0</v>
      </c>
      <c r="AO101" s="225"/>
      <c r="AP101" s="225"/>
      <c r="AQ101" s="84" t="s">
        <v>92</v>
      </c>
      <c r="AR101" s="48"/>
      <c r="AS101" s="85">
        <v>0</v>
      </c>
      <c r="AT101" s="86">
        <f t="shared" si="1"/>
        <v>0</v>
      </c>
      <c r="AU101" s="87">
        <f>'16.1 - ASŘTP - uznatelná ...'!P130</f>
        <v>0</v>
      </c>
      <c r="AV101" s="86">
        <f>'16.1 - ASŘTP - uznatelná ...'!J35</f>
        <v>0</v>
      </c>
      <c r="AW101" s="86">
        <f>'16.1 - ASŘTP - uznatelná ...'!J36</f>
        <v>0</v>
      </c>
      <c r="AX101" s="86">
        <f>'16.1 - ASŘTP - uznatelná ...'!J37</f>
        <v>0</v>
      </c>
      <c r="AY101" s="86">
        <f>'16.1 - ASŘTP - uznatelná ...'!J38</f>
        <v>0</v>
      </c>
      <c r="AZ101" s="86">
        <f>'16.1 - ASŘTP - uznatelná ...'!F35</f>
        <v>0</v>
      </c>
      <c r="BA101" s="86">
        <f>'16.1 - ASŘTP - uznatelná ...'!F36</f>
        <v>0</v>
      </c>
      <c r="BB101" s="86">
        <f>'16.1 - ASŘTP - uznatelná ...'!F37</f>
        <v>0</v>
      </c>
      <c r="BC101" s="86">
        <f>'16.1 - ASŘTP - uznatelná ...'!F38</f>
        <v>0</v>
      </c>
      <c r="BD101" s="88">
        <f>'16.1 - ASŘTP - uznatelná ...'!F39</f>
        <v>0</v>
      </c>
      <c r="BT101" s="25" t="s">
        <v>88</v>
      </c>
      <c r="BV101" s="25" t="s">
        <v>81</v>
      </c>
      <c r="BW101" s="25" t="s">
        <v>109</v>
      </c>
      <c r="BX101" s="25" t="s">
        <v>106</v>
      </c>
      <c r="CL101" s="25" t="s">
        <v>1</v>
      </c>
    </row>
    <row r="102" spans="1:90" s="3" customFormat="1" ht="16.5" customHeight="1">
      <c r="A102" s="83" t="s">
        <v>89</v>
      </c>
      <c r="B102" s="48"/>
      <c r="C102" s="9"/>
      <c r="D102" s="9"/>
      <c r="E102" s="236" t="s">
        <v>110</v>
      </c>
      <c r="F102" s="236"/>
      <c r="G102" s="236"/>
      <c r="H102" s="236"/>
      <c r="I102" s="236"/>
      <c r="J102" s="9"/>
      <c r="K102" s="236" t="s">
        <v>111</v>
      </c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24">
        <f>'16.2 - ASŘTP - neuznateln...'!J32</f>
        <v>0</v>
      </c>
      <c r="AH102" s="225"/>
      <c r="AI102" s="225"/>
      <c r="AJ102" s="225"/>
      <c r="AK102" s="225"/>
      <c r="AL102" s="225"/>
      <c r="AM102" s="225"/>
      <c r="AN102" s="224">
        <f t="shared" si="0"/>
        <v>0</v>
      </c>
      <c r="AO102" s="225"/>
      <c r="AP102" s="225"/>
      <c r="AQ102" s="84" t="s">
        <v>92</v>
      </c>
      <c r="AR102" s="48"/>
      <c r="AS102" s="85">
        <v>0</v>
      </c>
      <c r="AT102" s="86">
        <f t="shared" si="1"/>
        <v>0</v>
      </c>
      <c r="AU102" s="87">
        <f>'16.2 - ASŘTP - neuznateln...'!P126</f>
        <v>0</v>
      </c>
      <c r="AV102" s="86">
        <f>'16.2 - ASŘTP - neuznateln...'!J35</f>
        <v>0</v>
      </c>
      <c r="AW102" s="86">
        <f>'16.2 - ASŘTP - neuznateln...'!J36</f>
        <v>0</v>
      </c>
      <c r="AX102" s="86">
        <f>'16.2 - ASŘTP - neuznateln...'!J37</f>
        <v>0</v>
      </c>
      <c r="AY102" s="86">
        <f>'16.2 - ASŘTP - neuznateln...'!J38</f>
        <v>0</v>
      </c>
      <c r="AZ102" s="86">
        <f>'16.2 - ASŘTP - neuznateln...'!F35</f>
        <v>0</v>
      </c>
      <c r="BA102" s="86">
        <f>'16.2 - ASŘTP - neuznateln...'!F36</f>
        <v>0</v>
      </c>
      <c r="BB102" s="86">
        <f>'16.2 - ASŘTP - neuznateln...'!F37</f>
        <v>0</v>
      </c>
      <c r="BC102" s="86">
        <f>'16.2 - ASŘTP - neuznateln...'!F38</f>
        <v>0</v>
      </c>
      <c r="BD102" s="88">
        <f>'16.2 - ASŘTP - neuznateln...'!F39</f>
        <v>0</v>
      </c>
      <c r="BT102" s="25" t="s">
        <v>88</v>
      </c>
      <c r="BV102" s="25" t="s">
        <v>81</v>
      </c>
      <c r="BW102" s="25" t="s">
        <v>112</v>
      </c>
      <c r="BX102" s="25" t="s">
        <v>106</v>
      </c>
      <c r="CL102" s="25" t="s">
        <v>1</v>
      </c>
    </row>
    <row r="103" spans="2:91" s="6" customFormat="1" ht="16.5" customHeight="1">
      <c r="B103" s="74"/>
      <c r="C103" s="75"/>
      <c r="D103" s="235" t="s">
        <v>113</v>
      </c>
      <c r="E103" s="235"/>
      <c r="F103" s="235"/>
      <c r="G103" s="235"/>
      <c r="H103" s="235"/>
      <c r="I103" s="76"/>
      <c r="J103" s="235" t="s">
        <v>114</v>
      </c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28">
        <f>ROUND(AG104,2)</f>
        <v>0</v>
      </c>
      <c r="AH103" s="227"/>
      <c r="AI103" s="227"/>
      <c r="AJ103" s="227"/>
      <c r="AK103" s="227"/>
      <c r="AL103" s="227"/>
      <c r="AM103" s="227"/>
      <c r="AN103" s="226">
        <f t="shared" si="0"/>
        <v>0</v>
      </c>
      <c r="AO103" s="227"/>
      <c r="AP103" s="227"/>
      <c r="AQ103" s="77" t="s">
        <v>99</v>
      </c>
      <c r="AR103" s="74"/>
      <c r="AS103" s="78">
        <f>ROUND(AS104,2)</f>
        <v>0</v>
      </c>
      <c r="AT103" s="79">
        <f t="shared" si="1"/>
        <v>0</v>
      </c>
      <c r="AU103" s="80">
        <f>ROUND(AU104,5)</f>
        <v>0</v>
      </c>
      <c r="AV103" s="79">
        <f>ROUND(AZ103*L29,2)</f>
        <v>0</v>
      </c>
      <c r="AW103" s="79">
        <f>ROUND(BA103*L30,2)</f>
        <v>0</v>
      </c>
      <c r="AX103" s="79">
        <f>ROUND(BB103*L29,2)</f>
        <v>0</v>
      </c>
      <c r="AY103" s="79">
        <f>ROUND(BC103*L30,2)</f>
        <v>0</v>
      </c>
      <c r="AZ103" s="79">
        <f>ROUND(AZ104,2)</f>
        <v>0</v>
      </c>
      <c r="BA103" s="79">
        <f>ROUND(BA104,2)</f>
        <v>0</v>
      </c>
      <c r="BB103" s="79">
        <f>ROUND(BB104,2)</f>
        <v>0</v>
      </c>
      <c r="BC103" s="79">
        <f>ROUND(BC104,2)</f>
        <v>0</v>
      </c>
      <c r="BD103" s="81">
        <f>ROUND(BD104,2)</f>
        <v>0</v>
      </c>
      <c r="BS103" s="82" t="s">
        <v>78</v>
      </c>
      <c r="BT103" s="82" t="s">
        <v>86</v>
      </c>
      <c r="BU103" s="82" t="s">
        <v>80</v>
      </c>
      <c r="BV103" s="82" t="s">
        <v>81</v>
      </c>
      <c r="BW103" s="82" t="s">
        <v>115</v>
      </c>
      <c r="BX103" s="82" t="s">
        <v>5</v>
      </c>
      <c r="CL103" s="82" t="s">
        <v>116</v>
      </c>
      <c r="CM103" s="82" t="s">
        <v>88</v>
      </c>
    </row>
    <row r="104" spans="1:90" s="3" customFormat="1" ht="16.5" customHeight="1">
      <c r="A104" s="83" t="s">
        <v>89</v>
      </c>
      <c r="B104" s="48"/>
      <c r="C104" s="9"/>
      <c r="D104" s="9"/>
      <c r="E104" s="236" t="s">
        <v>117</v>
      </c>
      <c r="F104" s="236"/>
      <c r="G104" s="236"/>
      <c r="H104" s="236"/>
      <c r="I104" s="236"/>
      <c r="J104" s="9"/>
      <c r="K104" s="236" t="s">
        <v>118</v>
      </c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24">
        <f>'17.1 - Sušárna kalu - uzn...'!J32</f>
        <v>0</v>
      </c>
      <c r="AH104" s="225"/>
      <c r="AI104" s="225"/>
      <c r="AJ104" s="225"/>
      <c r="AK104" s="225"/>
      <c r="AL104" s="225"/>
      <c r="AM104" s="225"/>
      <c r="AN104" s="224">
        <f t="shared" si="0"/>
        <v>0</v>
      </c>
      <c r="AO104" s="225"/>
      <c r="AP104" s="225"/>
      <c r="AQ104" s="84" t="s">
        <v>92</v>
      </c>
      <c r="AR104" s="48"/>
      <c r="AS104" s="85">
        <v>0</v>
      </c>
      <c r="AT104" s="86">
        <f t="shared" si="1"/>
        <v>0</v>
      </c>
      <c r="AU104" s="87">
        <f>'17.1 - Sušárna kalu - uzn...'!P123</f>
        <v>0</v>
      </c>
      <c r="AV104" s="86">
        <f>'17.1 - Sušárna kalu - uzn...'!J35</f>
        <v>0</v>
      </c>
      <c r="AW104" s="86">
        <f>'17.1 - Sušárna kalu - uzn...'!J36</f>
        <v>0</v>
      </c>
      <c r="AX104" s="86">
        <f>'17.1 - Sušárna kalu - uzn...'!J37</f>
        <v>0</v>
      </c>
      <c r="AY104" s="86">
        <f>'17.1 - Sušárna kalu - uzn...'!J38</f>
        <v>0</v>
      </c>
      <c r="AZ104" s="86">
        <f>'17.1 - Sušárna kalu - uzn...'!F35</f>
        <v>0</v>
      </c>
      <c r="BA104" s="86">
        <f>'17.1 - Sušárna kalu - uzn...'!F36</f>
        <v>0</v>
      </c>
      <c r="BB104" s="86">
        <f>'17.1 - Sušárna kalu - uzn...'!F37</f>
        <v>0</v>
      </c>
      <c r="BC104" s="86">
        <f>'17.1 - Sušárna kalu - uzn...'!F38</f>
        <v>0</v>
      </c>
      <c r="BD104" s="88">
        <f>'17.1 - Sušárna kalu - uzn...'!F39</f>
        <v>0</v>
      </c>
      <c r="BT104" s="25" t="s">
        <v>88</v>
      </c>
      <c r="BV104" s="25" t="s">
        <v>81</v>
      </c>
      <c r="BW104" s="25" t="s">
        <v>119</v>
      </c>
      <c r="BX104" s="25" t="s">
        <v>115</v>
      </c>
      <c r="CL104" s="25" t="s">
        <v>116</v>
      </c>
    </row>
    <row r="105" spans="2:91" s="6" customFormat="1" ht="16.5" customHeight="1">
      <c r="B105" s="74"/>
      <c r="C105" s="75"/>
      <c r="D105" s="235" t="s">
        <v>120</v>
      </c>
      <c r="E105" s="235"/>
      <c r="F105" s="235"/>
      <c r="G105" s="235"/>
      <c r="H105" s="235"/>
      <c r="I105" s="76"/>
      <c r="J105" s="235" t="s">
        <v>121</v>
      </c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28">
        <f>ROUND(AG106,2)</f>
        <v>0</v>
      </c>
      <c r="AH105" s="227"/>
      <c r="AI105" s="227"/>
      <c r="AJ105" s="227"/>
      <c r="AK105" s="227"/>
      <c r="AL105" s="227"/>
      <c r="AM105" s="227"/>
      <c r="AN105" s="226">
        <f t="shared" si="0"/>
        <v>0</v>
      </c>
      <c r="AO105" s="227"/>
      <c r="AP105" s="227"/>
      <c r="AQ105" s="77" t="s">
        <v>99</v>
      </c>
      <c r="AR105" s="74"/>
      <c r="AS105" s="78">
        <f>ROUND(AS106,2)</f>
        <v>0</v>
      </c>
      <c r="AT105" s="79">
        <f t="shared" si="1"/>
        <v>0</v>
      </c>
      <c r="AU105" s="80">
        <f>ROUND(AU106,5)</f>
        <v>0</v>
      </c>
      <c r="AV105" s="79">
        <f>ROUND(AZ105*L29,2)</f>
        <v>0</v>
      </c>
      <c r="AW105" s="79">
        <f>ROUND(BA105*L30,2)</f>
        <v>0</v>
      </c>
      <c r="AX105" s="79">
        <f>ROUND(BB105*L29,2)</f>
        <v>0</v>
      </c>
      <c r="AY105" s="79">
        <f>ROUND(BC105*L30,2)</f>
        <v>0</v>
      </c>
      <c r="AZ105" s="79">
        <f>ROUND(AZ106,2)</f>
        <v>0</v>
      </c>
      <c r="BA105" s="79">
        <f>ROUND(BA106,2)</f>
        <v>0</v>
      </c>
      <c r="BB105" s="79">
        <f>ROUND(BB106,2)</f>
        <v>0</v>
      </c>
      <c r="BC105" s="79">
        <f>ROUND(BC106,2)</f>
        <v>0</v>
      </c>
      <c r="BD105" s="81">
        <f>ROUND(BD106,2)</f>
        <v>0</v>
      </c>
      <c r="BS105" s="82" t="s">
        <v>78</v>
      </c>
      <c r="BT105" s="82" t="s">
        <v>86</v>
      </c>
      <c r="BU105" s="82" t="s">
        <v>80</v>
      </c>
      <c r="BV105" s="82" t="s">
        <v>81</v>
      </c>
      <c r="BW105" s="82" t="s">
        <v>122</v>
      </c>
      <c r="BX105" s="82" t="s">
        <v>5</v>
      </c>
      <c r="CL105" s="82" t="s">
        <v>116</v>
      </c>
      <c r="CM105" s="82" t="s">
        <v>88</v>
      </c>
    </row>
    <row r="106" spans="1:90" s="3" customFormat="1" ht="16.5" customHeight="1">
      <c r="A106" s="83" t="s">
        <v>89</v>
      </c>
      <c r="B106" s="48"/>
      <c r="C106" s="9"/>
      <c r="D106" s="9"/>
      <c r="E106" s="236" t="s">
        <v>123</v>
      </c>
      <c r="F106" s="236"/>
      <c r="G106" s="236"/>
      <c r="H106" s="236"/>
      <c r="I106" s="236"/>
      <c r="J106" s="9"/>
      <c r="K106" s="236" t="s">
        <v>124</v>
      </c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24">
        <f>'18.1 - Pyrolyzér - neuzna...'!J32</f>
        <v>0</v>
      </c>
      <c r="AH106" s="225"/>
      <c r="AI106" s="225"/>
      <c r="AJ106" s="225"/>
      <c r="AK106" s="225"/>
      <c r="AL106" s="225"/>
      <c r="AM106" s="225"/>
      <c r="AN106" s="224">
        <f t="shared" si="0"/>
        <v>0</v>
      </c>
      <c r="AO106" s="225"/>
      <c r="AP106" s="225"/>
      <c r="AQ106" s="84" t="s">
        <v>92</v>
      </c>
      <c r="AR106" s="48"/>
      <c r="AS106" s="85">
        <v>0</v>
      </c>
      <c r="AT106" s="86">
        <f t="shared" si="1"/>
        <v>0</v>
      </c>
      <c r="AU106" s="87">
        <f>'18.1 - Pyrolyzér - neuzna...'!P123</f>
        <v>0</v>
      </c>
      <c r="AV106" s="86">
        <f>'18.1 - Pyrolyzér - neuzna...'!J35</f>
        <v>0</v>
      </c>
      <c r="AW106" s="86">
        <f>'18.1 - Pyrolyzér - neuzna...'!J36</f>
        <v>0</v>
      </c>
      <c r="AX106" s="86">
        <f>'18.1 - Pyrolyzér - neuzna...'!J37</f>
        <v>0</v>
      </c>
      <c r="AY106" s="86">
        <f>'18.1 - Pyrolyzér - neuzna...'!J38</f>
        <v>0</v>
      </c>
      <c r="AZ106" s="86">
        <f>'18.1 - Pyrolyzér - neuzna...'!F35</f>
        <v>0</v>
      </c>
      <c r="BA106" s="86">
        <f>'18.1 - Pyrolyzér - neuzna...'!F36</f>
        <v>0</v>
      </c>
      <c r="BB106" s="86">
        <f>'18.1 - Pyrolyzér - neuzna...'!F37</f>
        <v>0</v>
      </c>
      <c r="BC106" s="86">
        <f>'18.1 - Pyrolyzér - neuzna...'!F38</f>
        <v>0</v>
      </c>
      <c r="BD106" s="88">
        <f>'18.1 - Pyrolyzér - neuzna...'!F39</f>
        <v>0</v>
      </c>
      <c r="BT106" s="25" t="s">
        <v>88</v>
      </c>
      <c r="BV106" s="25" t="s">
        <v>81</v>
      </c>
      <c r="BW106" s="25" t="s">
        <v>125</v>
      </c>
      <c r="BX106" s="25" t="s">
        <v>122</v>
      </c>
      <c r="CL106" s="25" t="s">
        <v>116</v>
      </c>
    </row>
    <row r="107" spans="2:91" s="6" customFormat="1" ht="24.75" customHeight="1">
      <c r="B107" s="74"/>
      <c r="C107" s="75"/>
      <c r="D107" s="235" t="s">
        <v>126</v>
      </c>
      <c r="E107" s="235"/>
      <c r="F107" s="235"/>
      <c r="G107" s="235"/>
      <c r="H107" s="235"/>
      <c r="I107" s="76"/>
      <c r="J107" s="235" t="s">
        <v>127</v>
      </c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28">
        <f>ROUND(SUM(AG108:AG109),2)</f>
        <v>0</v>
      </c>
      <c r="AH107" s="227"/>
      <c r="AI107" s="227"/>
      <c r="AJ107" s="227"/>
      <c r="AK107" s="227"/>
      <c r="AL107" s="227"/>
      <c r="AM107" s="227"/>
      <c r="AN107" s="226">
        <f t="shared" si="0"/>
        <v>0</v>
      </c>
      <c r="AO107" s="227"/>
      <c r="AP107" s="227"/>
      <c r="AQ107" s="77" t="s">
        <v>85</v>
      </c>
      <c r="AR107" s="74"/>
      <c r="AS107" s="78">
        <f>ROUND(SUM(AS108:AS109),2)</f>
        <v>0</v>
      </c>
      <c r="AT107" s="79">
        <f t="shared" si="1"/>
        <v>0</v>
      </c>
      <c r="AU107" s="80">
        <f>ROUND(SUM(AU108:AU109),5)</f>
        <v>0</v>
      </c>
      <c r="AV107" s="79">
        <f>ROUND(AZ107*L29,2)</f>
        <v>0</v>
      </c>
      <c r="AW107" s="79">
        <f>ROUND(BA107*L30,2)</f>
        <v>0</v>
      </c>
      <c r="AX107" s="79">
        <f>ROUND(BB107*L29,2)</f>
        <v>0</v>
      </c>
      <c r="AY107" s="79">
        <f>ROUND(BC107*L30,2)</f>
        <v>0</v>
      </c>
      <c r="AZ107" s="79">
        <f>ROUND(SUM(AZ108:AZ109),2)</f>
        <v>0</v>
      </c>
      <c r="BA107" s="79">
        <f>ROUND(SUM(BA108:BA109),2)</f>
        <v>0</v>
      </c>
      <c r="BB107" s="79">
        <f>ROUND(SUM(BB108:BB109),2)</f>
        <v>0</v>
      </c>
      <c r="BC107" s="79">
        <f>ROUND(SUM(BC108:BC109),2)</f>
        <v>0</v>
      </c>
      <c r="BD107" s="81">
        <f>ROUND(SUM(BD108:BD109),2)</f>
        <v>0</v>
      </c>
      <c r="BS107" s="82" t="s">
        <v>78</v>
      </c>
      <c r="BT107" s="82" t="s">
        <v>86</v>
      </c>
      <c r="BU107" s="82" t="s">
        <v>80</v>
      </c>
      <c r="BV107" s="82" t="s">
        <v>81</v>
      </c>
      <c r="BW107" s="82" t="s">
        <v>128</v>
      </c>
      <c r="BX107" s="82" t="s">
        <v>5</v>
      </c>
      <c r="CL107" s="82" t="s">
        <v>129</v>
      </c>
      <c r="CM107" s="82" t="s">
        <v>88</v>
      </c>
    </row>
    <row r="108" spans="1:90" s="3" customFormat="1" ht="16.5" customHeight="1">
      <c r="A108" s="83" t="s">
        <v>89</v>
      </c>
      <c r="B108" s="48"/>
      <c r="C108" s="9"/>
      <c r="D108" s="9"/>
      <c r="E108" s="236" t="s">
        <v>130</v>
      </c>
      <c r="F108" s="236"/>
      <c r="G108" s="236"/>
      <c r="H108" s="236"/>
      <c r="I108" s="236"/>
      <c r="J108" s="9"/>
      <c r="K108" s="236" t="s">
        <v>131</v>
      </c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24">
        <f>'02.03 - Šneková čerpací s...'!J32</f>
        <v>0</v>
      </c>
      <c r="AH108" s="225"/>
      <c r="AI108" s="225"/>
      <c r="AJ108" s="225"/>
      <c r="AK108" s="225"/>
      <c r="AL108" s="225"/>
      <c r="AM108" s="225"/>
      <c r="AN108" s="224">
        <f t="shared" si="0"/>
        <v>0</v>
      </c>
      <c r="AO108" s="225"/>
      <c r="AP108" s="225"/>
      <c r="AQ108" s="84" t="s">
        <v>92</v>
      </c>
      <c r="AR108" s="48"/>
      <c r="AS108" s="85">
        <v>0</v>
      </c>
      <c r="AT108" s="86">
        <f t="shared" si="1"/>
        <v>0</v>
      </c>
      <c r="AU108" s="87">
        <f>'02.03 - Šneková čerpací s...'!P127</f>
        <v>0</v>
      </c>
      <c r="AV108" s="86">
        <f>'02.03 - Šneková čerpací s...'!J35</f>
        <v>0</v>
      </c>
      <c r="AW108" s="86">
        <f>'02.03 - Šneková čerpací s...'!J36</f>
        <v>0</v>
      </c>
      <c r="AX108" s="86">
        <f>'02.03 - Šneková čerpací s...'!J37</f>
        <v>0</v>
      </c>
      <c r="AY108" s="86">
        <f>'02.03 - Šneková čerpací s...'!J38</f>
        <v>0</v>
      </c>
      <c r="AZ108" s="86">
        <f>'02.03 - Šneková čerpací s...'!F35</f>
        <v>0</v>
      </c>
      <c r="BA108" s="86">
        <f>'02.03 - Šneková čerpací s...'!F36</f>
        <v>0</v>
      </c>
      <c r="BB108" s="86">
        <f>'02.03 - Šneková čerpací s...'!F37</f>
        <v>0</v>
      </c>
      <c r="BC108" s="86">
        <f>'02.03 - Šneková čerpací s...'!F38</f>
        <v>0</v>
      </c>
      <c r="BD108" s="88">
        <f>'02.03 - Šneková čerpací s...'!F39</f>
        <v>0</v>
      </c>
      <c r="BT108" s="25" t="s">
        <v>88</v>
      </c>
      <c r="BV108" s="25" t="s">
        <v>81</v>
      </c>
      <c r="BW108" s="25" t="s">
        <v>132</v>
      </c>
      <c r="BX108" s="25" t="s">
        <v>128</v>
      </c>
      <c r="CL108" s="25" t="s">
        <v>1</v>
      </c>
    </row>
    <row r="109" spans="1:90" s="3" customFormat="1" ht="16.5" customHeight="1">
      <c r="A109" s="83" t="s">
        <v>89</v>
      </c>
      <c r="B109" s="48"/>
      <c r="C109" s="9"/>
      <c r="D109" s="9"/>
      <c r="E109" s="236" t="s">
        <v>133</v>
      </c>
      <c r="F109" s="236"/>
      <c r="G109" s="236"/>
      <c r="H109" s="236"/>
      <c r="I109" s="236"/>
      <c r="J109" s="9"/>
      <c r="K109" s="236" t="s">
        <v>134</v>
      </c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24">
        <f>'02.04 - Česlovna - uznate...'!J32</f>
        <v>0</v>
      </c>
      <c r="AH109" s="225"/>
      <c r="AI109" s="225"/>
      <c r="AJ109" s="225"/>
      <c r="AK109" s="225"/>
      <c r="AL109" s="225"/>
      <c r="AM109" s="225"/>
      <c r="AN109" s="224">
        <f t="shared" si="0"/>
        <v>0</v>
      </c>
      <c r="AO109" s="225"/>
      <c r="AP109" s="225"/>
      <c r="AQ109" s="84" t="s">
        <v>92</v>
      </c>
      <c r="AR109" s="48"/>
      <c r="AS109" s="85">
        <v>0</v>
      </c>
      <c r="AT109" s="86">
        <f t="shared" si="1"/>
        <v>0</v>
      </c>
      <c r="AU109" s="87">
        <f>'02.04 - Česlovna - uznate...'!P141</f>
        <v>0</v>
      </c>
      <c r="AV109" s="86">
        <f>'02.04 - Česlovna - uznate...'!J35</f>
        <v>0</v>
      </c>
      <c r="AW109" s="86">
        <f>'02.04 - Česlovna - uznate...'!J36</f>
        <v>0</v>
      </c>
      <c r="AX109" s="86">
        <f>'02.04 - Česlovna - uznate...'!J37</f>
        <v>0</v>
      </c>
      <c r="AY109" s="86">
        <f>'02.04 - Česlovna - uznate...'!J38</f>
        <v>0</v>
      </c>
      <c r="AZ109" s="86">
        <f>'02.04 - Česlovna - uznate...'!F35</f>
        <v>0</v>
      </c>
      <c r="BA109" s="86">
        <f>'02.04 - Česlovna - uznate...'!F36</f>
        <v>0</v>
      </c>
      <c r="BB109" s="86">
        <f>'02.04 - Česlovna - uznate...'!F37</f>
        <v>0</v>
      </c>
      <c r="BC109" s="86">
        <f>'02.04 - Česlovna - uznate...'!F38</f>
        <v>0</v>
      </c>
      <c r="BD109" s="88">
        <f>'02.04 - Česlovna - uznate...'!F39</f>
        <v>0</v>
      </c>
      <c r="BT109" s="25" t="s">
        <v>88</v>
      </c>
      <c r="BV109" s="25" t="s">
        <v>81</v>
      </c>
      <c r="BW109" s="25" t="s">
        <v>135</v>
      </c>
      <c r="BX109" s="25" t="s">
        <v>128</v>
      </c>
      <c r="CL109" s="25" t="s">
        <v>1</v>
      </c>
    </row>
    <row r="110" spans="2:91" s="6" customFormat="1" ht="16.5" customHeight="1">
      <c r="B110" s="74"/>
      <c r="C110" s="75"/>
      <c r="D110" s="235" t="s">
        <v>136</v>
      </c>
      <c r="E110" s="235"/>
      <c r="F110" s="235"/>
      <c r="G110" s="235"/>
      <c r="H110" s="235"/>
      <c r="I110" s="76"/>
      <c r="J110" s="235" t="s">
        <v>137</v>
      </c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28">
        <f>ROUND(AG111,2)</f>
        <v>0</v>
      </c>
      <c r="AH110" s="227"/>
      <c r="AI110" s="227"/>
      <c r="AJ110" s="227"/>
      <c r="AK110" s="227"/>
      <c r="AL110" s="227"/>
      <c r="AM110" s="227"/>
      <c r="AN110" s="226">
        <f t="shared" si="0"/>
        <v>0</v>
      </c>
      <c r="AO110" s="227"/>
      <c r="AP110" s="227"/>
      <c r="AQ110" s="77" t="s">
        <v>85</v>
      </c>
      <c r="AR110" s="74"/>
      <c r="AS110" s="78">
        <f>ROUND(AS111,2)</f>
        <v>0</v>
      </c>
      <c r="AT110" s="79">
        <f t="shared" si="1"/>
        <v>0</v>
      </c>
      <c r="AU110" s="80">
        <f>ROUND(AU111,5)</f>
        <v>0</v>
      </c>
      <c r="AV110" s="79">
        <f>ROUND(AZ110*L29,2)</f>
        <v>0</v>
      </c>
      <c r="AW110" s="79">
        <f>ROUND(BA110*L30,2)</f>
        <v>0</v>
      </c>
      <c r="AX110" s="79">
        <f>ROUND(BB110*L29,2)</f>
        <v>0</v>
      </c>
      <c r="AY110" s="79">
        <f>ROUND(BC110*L30,2)</f>
        <v>0</v>
      </c>
      <c r="AZ110" s="79">
        <f>ROUND(AZ111,2)</f>
        <v>0</v>
      </c>
      <c r="BA110" s="79">
        <f>ROUND(BA111,2)</f>
        <v>0</v>
      </c>
      <c r="BB110" s="79">
        <f>ROUND(BB111,2)</f>
        <v>0</v>
      </c>
      <c r="BC110" s="79">
        <f>ROUND(BC111,2)</f>
        <v>0</v>
      </c>
      <c r="BD110" s="81">
        <f>ROUND(BD111,2)</f>
        <v>0</v>
      </c>
      <c r="BS110" s="82" t="s">
        <v>78</v>
      </c>
      <c r="BT110" s="82" t="s">
        <v>86</v>
      </c>
      <c r="BU110" s="82" t="s">
        <v>80</v>
      </c>
      <c r="BV110" s="82" t="s">
        <v>81</v>
      </c>
      <c r="BW110" s="82" t="s">
        <v>138</v>
      </c>
      <c r="BX110" s="82" t="s">
        <v>5</v>
      </c>
      <c r="CL110" s="82" t="s">
        <v>116</v>
      </c>
      <c r="CM110" s="82" t="s">
        <v>88</v>
      </c>
    </row>
    <row r="111" spans="1:90" s="3" customFormat="1" ht="16.5" customHeight="1">
      <c r="A111" s="83" t="s">
        <v>89</v>
      </c>
      <c r="B111" s="48"/>
      <c r="C111" s="9"/>
      <c r="D111" s="9"/>
      <c r="E111" s="236" t="s">
        <v>139</v>
      </c>
      <c r="F111" s="236"/>
      <c r="G111" s="236"/>
      <c r="H111" s="236"/>
      <c r="I111" s="236"/>
      <c r="J111" s="9"/>
      <c r="K111" s="236" t="s">
        <v>140</v>
      </c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24">
        <f>'03.02 - Dešťová zdrž - uz...'!J32</f>
        <v>0</v>
      </c>
      <c r="AH111" s="225"/>
      <c r="AI111" s="225"/>
      <c r="AJ111" s="225"/>
      <c r="AK111" s="225"/>
      <c r="AL111" s="225"/>
      <c r="AM111" s="225"/>
      <c r="AN111" s="224">
        <f t="shared" si="0"/>
        <v>0</v>
      </c>
      <c r="AO111" s="225"/>
      <c r="AP111" s="225"/>
      <c r="AQ111" s="84" t="s">
        <v>92</v>
      </c>
      <c r="AR111" s="48"/>
      <c r="AS111" s="85">
        <v>0</v>
      </c>
      <c r="AT111" s="86">
        <f t="shared" si="1"/>
        <v>0</v>
      </c>
      <c r="AU111" s="87">
        <f>'03.02 - Dešťová zdrž - uz...'!P125</f>
        <v>0</v>
      </c>
      <c r="AV111" s="86">
        <f>'03.02 - Dešťová zdrž - uz...'!J35</f>
        <v>0</v>
      </c>
      <c r="AW111" s="86">
        <f>'03.02 - Dešťová zdrž - uz...'!J36</f>
        <v>0</v>
      </c>
      <c r="AX111" s="86">
        <f>'03.02 - Dešťová zdrž - uz...'!J37</f>
        <v>0</v>
      </c>
      <c r="AY111" s="86">
        <f>'03.02 - Dešťová zdrž - uz...'!J38</f>
        <v>0</v>
      </c>
      <c r="AZ111" s="86">
        <f>'03.02 - Dešťová zdrž - uz...'!F35</f>
        <v>0</v>
      </c>
      <c r="BA111" s="86">
        <f>'03.02 - Dešťová zdrž - uz...'!F36</f>
        <v>0</v>
      </c>
      <c r="BB111" s="86">
        <f>'03.02 - Dešťová zdrž - uz...'!F37</f>
        <v>0</v>
      </c>
      <c r="BC111" s="86">
        <f>'03.02 - Dešťová zdrž - uz...'!F38</f>
        <v>0</v>
      </c>
      <c r="BD111" s="88">
        <f>'03.02 - Dešťová zdrž - uz...'!F39</f>
        <v>0</v>
      </c>
      <c r="BT111" s="25" t="s">
        <v>88</v>
      </c>
      <c r="BV111" s="25" t="s">
        <v>81</v>
      </c>
      <c r="BW111" s="25" t="s">
        <v>141</v>
      </c>
      <c r="BX111" s="25" t="s">
        <v>138</v>
      </c>
      <c r="CL111" s="25" t="s">
        <v>1</v>
      </c>
    </row>
    <row r="112" spans="2:91" s="6" customFormat="1" ht="16.5" customHeight="1">
      <c r="B112" s="74"/>
      <c r="C112" s="75"/>
      <c r="D112" s="235" t="s">
        <v>142</v>
      </c>
      <c r="E112" s="235"/>
      <c r="F112" s="235"/>
      <c r="G112" s="235"/>
      <c r="H112" s="235"/>
      <c r="I112" s="76"/>
      <c r="J112" s="235" t="s">
        <v>143</v>
      </c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28">
        <f>ROUND(SUM(AG113:AG117),2)</f>
        <v>0</v>
      </c>
      <c r="AH112" s="227"/>
      <c r="AI112" s="227"/>
      <c r="AJ112" s="227"/>
      <c r="AK112" s="227"/>
      <c r="AL112" s="227"/>
      <c r="AM112" s="227"/>
      <c r="AN112" s="226">
        <f t="shared" si="0"/>
        <v>0</v>
      </c>
      <c r="AO112" s="227"/>
      <c r="AP112" s="227"/>
      <c r="AQ112" s="77" t="s">
        <v>85</v>
      </c>
      <c r="AR112" s="74"/>
      <c r="AS112" s="78">
        <f>ROUND(SUM(AS113:AS117),2)</f>
        <v>0</v>
      </c>
      <c r="AT112" s="79">
        <f t="shared" si="1"/>
        <v>0</v>
      </c>
      <c r="AU112" s="80">
        <f>ROUND(SUM(AU113:AU117),5)</f>
        <v>0</v>
      </c>
      <c r="AV112" s="79">
        <f>ROUND(AZ112*L29,2)</f>
        <v>0</v>
      </c>
      <c r="AW112" s="79">
        <f>ROUND(BA112*L30,2)</f>
        <v>0</v>
      </c>
      <c r="AX112" s="79">
        <f>ROUND(BB112*L29,2)</f>
        <v>0</v>
      </c>
      <c r="AY112" s="79">
        <f>ROUND(BC112*L30,2)</f>
        <v>0</v>
      </c>
      <c r="AZ112" s="79">
        <f>ROUND(SUM(AZ113:AZ117),2)</f>
        <v>0</v>
      </c>
      <c r="BA112" s="79">
        <f>ROUND(SUM(BA113:BA117),2)</f>
        <v>0</v>
      </c>
      <c r="BB112" s="79">
        <f>ROUND(SUM(BB113:BB117),2)</f>
        <v>0</v>
      </c>
      <c r="BC112" s="79">
        <f>ROUND(SUM(BC113:BC117),2)</f>
        <v>0</v>
      </c>
      <c r="BD112" s="81">
        <f>ROUND(SUM(BD113:BD117),2)</f>
        <v>0</v>
      </c>
      <c r="BS112" s="82" t="s">
        <v>78</v>
      </c>
      <c r="BT112" s="82" t="s">
        <v>86</v>
      </c>
      <c r="BU112" s="82" t="s">
        <v>80</v>
      </c>
      <c r="BV112" s="82" t="s">
        <v>81</v>
      </c>
      <c r="BW112" s="82" t="s">
        <v>144</v>
      </c>
      <c r="BX112" s="82" t="s">
        <v>5</v>
      </c>
      <c r="CL112" s="82" t="s">
        <v>145</v>
      </c>
      <c r="CM112" s="82" t="s">
        <v>88</v>
      </c>
    </row>
    <row r="113" spans="1:90" s="3" customFormat="1" ht="16.5" customHeight="1">
      <c r="A113" s="83" t="s">
        <v>89</v>
      </c>
      <c r="B113" s="48"/>
      <c r="C113" s="9"/>
      <c r="D113" s="9"/>
      <c r="E113" s="236" t="s">
        <v>146</v>
      </c>
      <c r="F113" s="236"/>
      <c r="G113" s="236"/>
      <c r="H113" s="236"/>
      <c r="I113" s="236"/>
      <c r="J113" s="9"/>
      <c r="K113" s="236" t="s">
        <v>147</v>
      </c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24">
        <f>'07.06 - Hala odvodňování ...'!J32</f>
        <v>0</v>
      </c>
      <c r="AH113" s="225"/>
      <c r="AI113" s="225"/>
      <c r="AJ113" s="225"/>
      <c r="AK113" s="225"/>
      <c r="AL113" s="225"/>
      <c r="AM113" s="225"/>
      <c r="AN113" s="224">
        <f t="shared" si="0"/>
        <v>0</v>
      </c>
      <c r="AO113" s="225"/>
      <c r="AP113" s="225"/>
      <c r="AQ113" s="84" t="s">
        <v>92</v>
      </c>
      <c r="AR113" s="48"/>
      <c r="AS113" s="85">
        <v>0</v>
      </c>
      <c r="AT113" s="86">
        <f t="shared" si="1"/>
        <v>0</v>
      </c>
      <c r="AU113" s="87">
        <f>'07.06 - Hala odvodňování ...'!P134</f>
        <v>0</v>
      </c>
      <c r="AV113" s="86">
        <f>'07.06 - Hala odvodňování ...'!J35</f>
        <v>0</v>
      </c>
      <c r="AW113" s="86">
        <f>'07.06 - Hala odvodňování ...'!J36</f>
        <v>0</v>
      </c>
      <c r="AX113" s="86">
        <f>'07.06 - Hala odvodňování ...'!J37</f>
        <v>0</v>
      </c>
      <c r="AY113" s="86">
        <f>'07.06 - Hala odvodňování ...'!J38</f>
        <v>0</v>
      </c>
      <c r="AZ113" s="86">
        <f>'07.06 - Hala odvodňování ...'!F35</f>
        <v>0</v>
      </c>
      <c r="BA113" s="86">
        <f>'07.06 - Hala odvodňování ...'!F36</f>
        <v>0</v>
      </c>
      <c r="BB113" s="86">
        <f>'07.06 - Hala odvodňování ...'!F37</f>
        <v>0</v>
      </c>
      <c r="BC113" s="86">
        <f>'07.06 - Hala odvodňování ...'!F38</f>
        <v>0</v>
      </c>
      <c r="BD113" s="88">
        <f>'07.06 - Hala odvodňování ...'!F39</f>
        <v>0</v>
      </c>
      <c r="BT113" s="25" t="s">
        <v>88</v>
      </c>
      <c r="BV113" s="25" t="s">
        <v>81</v>
      </c>
      <c r="BW113" s="25" t="s">
        <v>148</v>
      </c>
      <c r="BX113" s="25" t="s">
        <v>144</v>
      </c>
      <c r="CL113" s="25" t="s">
        <v>1</v>
      </c>
    </row>
    <row r="114" spans="1:90" s="3" customFormat="1" ht="23.25" customHeight="1">
      <c r="A114" s="83" t="s">
        <v>89</v>
      </c>
      <c r="B114" s="48"/>
      <c r="C114" s="9"/>
      <c r="D114" s="9"/>
      <c r="E114" s="236" t="s">
        <v>149</v>
      </c>
      <c r="F114" s="236"/>
      <c r="G114" s="236"/>
      <c r="H114" s="236"/>
      <c r="I114" s="236"/>
      <c r="J114" s="9"/>
      <c r="K114" s="236" t="s">
        <v>150</v>
      </c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24">
        <f>'07.09 - Manipulační sklád...'!J32</f>
        <v>0</v>
      </c>
      <c r="AH114" s="225"/>
      <c r="AI114" s="225"/>
      <c r="AJ114" s="225"/>
      <c r="AK114" s="225"/>
      <c r="AL114" s="225"/>
      <c r="AM114" s="225"/>
      <c r="AN114" s="224">
        <f t="shared" si="0"/>
        <v>0</v>
      </c>
      <c r="AO114" s="225"/>
      <c r="AP114" s="225"/>
      <c r="AQ114" s="84" t="s">
        <v>92</v>
      </c>
      <c r="AR114" s="48"/>
      <c r="AS114" s="85">
        <v>0</v>
      </c>
      <c r="AT114" s="86">
        <f t="shared" si="1"/>
        <v>0</v>
      </c>
      <c r="AU114" s="87">
        <f>'07.09 - Manipulační sklád...'!P125</f>
        <v>0</v>
      </c>
      <c r="AV114" s="86">
        <f>'07.09 - Manipulační sklád...'!J35</f>
        <v>0</v>
      </c>
      <c r="AW114" s="86">
        <f>'07.09 - Manipulační sklád...'!J36</f>
        <v>0</v>
      </c>
      <c r="AX114" s="86">
        <f>'07.09 - Manipulační sklád...'!J37</f>
        <v>0</v>
      </c>
      <c r="AY114" s="86">
        <f>'07.09 - Manipulační sklád...'!J38</f>
        <v>0</v>
      </c>
      <c r="AZ114" s="86">
        <f>'07.09 - Manipulační sklád...'!F35</f>
        <v>0</v>
      </c>
      <c r="BA114" s="86">
        <f>'07.09 - Manipulační sklád...'!F36</f>
        <v>0</v>
      </c>
      <c r="BB114" s="86">
        <f>'07.09 - Manipulační sklád...'!F37</f>
        <v>0</v>
      </c>
      <c r="BC114" s="86">
        <f>'07.09 - Manipulační sklád...'!F38</f>
        <v>0</v>
      </c>
      <c r="BD114" s="88">
        <f>'07.09 - Manipulační sklád...'!F39</f>
        <v>0</v>
      </c>
      <c r="BT114" s="25" t="s">
        <v>88</v>
      </c>
      <c r="BV114" s="25" t="s">
        <v>81</v>
      </c>
      <c r="BW114" s="25" t="s">
        <v>151</v>
      </c>
      <c r="BX114" s="25" t="s">
        <v>144</v>
      </c>
      <c r="CL114" s="25" t="s">
        <v>1</v>
      </c>
    </row>
    <row r="115" spans="1:90" s="3" customFormat="1" ht="16.5" customHeight="1">
      <c r="A115" s="83" t="s">
        <v>89</v>
      </c>
      <c r="B115" s="48"/>
      <c r="C115" s="9"/>
      <c r="D115" s="9"/>
      <c r="E115" s="236" t="s">
        <v>152</v>
      </c>
      <c r="F115" s="236"/>
      <c r="G115" s="236"/>
      <c r="H115" s="236"/>
      <c r="I115" s="236"/>
      <c r="J115" s="9"/>
      <c r="K115" s="236" t="s">
        <v>118</v>
      </c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24">
        <f>'07.10 - Sušárna kalu - uz...'!J32</f>
        <v>0</v>
      </c>
      <c r="AH115" s="225"/>
      <c r="AI115" s="225"/>
      <c r="AJ115" s="225"/>
      <c r="AK115" s="225"/>
      <c r="AL115" s="225"/>
      <c r="AM115" s="225"/>
      <c r="AN115" s="224">
        <f t="shared" si="0"/>
        <v>0</v>
      </c>
      <c r="AO115" s="225"/>
      <c r="AP115" s="225"/>
      <c r="AQ115" s="84" t="s">
        <v>92</v>
      </c>
      <c r="AR115" s="48"/>
      <c r="AS115" s="85">
        <v>0</v>
      </c>
      <c r="AT115" s="86">
        <f t="shared" si="1"/>
        <v>0</v>
      </c>
      <c r="AU115" s="87">
        <f>'07.10 - Sušárna kalu - uz...'!P144</f>
        <v>0</v>
      </c>
      <c r="AV115" s="86">
        <f>'07.10 - Sušárna kalu - uz...'!J35</f>
        <v>0</v>
      </c>
      <c r="AW115" s="86">
        <f>'07.10 - Sušárna kalu - uz...'!J36</f>
        <v>0</v>
      </c>
      <c r="AX115" s="86">
        <f>'07.10 - Sušárna kalu - uz...'!J37</f>
        <v>0</v>
      </c>
      <c r="AY115" s="86">
        <f>'07.10 - Sušárna kalu - uz...'!J38</f>
        <v>0</v>
      </c>
      <c r="AZ115" s="86">
        <f>'07.10 - Sušárna kalu - uz...'!F35</f>
        <v>0</v>
      </c>
      <c r="BA115" s="86">
        <f>'07.10 - Sušárna kalu - uz...'!F36</f>
        <v>0</v>
      </c>
      <c r="BB115" s="86">
        <f>'07.10 - Sušárna kalu - uz...'!F37</f>
        <v>0</v>
      </c>
      <c r="BC115" s="86">
        <f>'07.10 - Sušárna kalu - uz...'!F38</f>
        <v>0</v>
      </c>
      <c r="BD115" s="88">
        <f>'07.10 - Sušárna kalu - uz...'!F39</f>
        <v>0</v>
      </c>
      <c r="BT115" s="25" t="s">
        <v>88</v>
      </c>
      <c r="BV115" s="25" t="s">
        <v>81</v>
      </c>
      <c r="BW115" s="25" t="s">
        <v>153</v>
      </c>
      <c r="BX115" s="25" t="s">
        <v>144</v>
      </c>
      <c r="CL115" s="25" t="s">
        <v>1</v>
      </c>
    </row>
    <row r="116" spans="1:90" s="3" customFormat="1" ht="16.5" customHeight="1">
      <c r="A116" s="83" t="s">
        <v>89</v>
      </c>
      <c r="B116" s="48"/>
      <c r="C116" s="9"/>
      <c r="D116" s="9"/>
      <c r="E116" s="236" t="s">
        <v>154</v>
      </c>
      <c r="F116" s="236"/>
      <c r="G116" s="236"/>
      <c r="H116" s="236"/>
      <c r="I116" s="236"/>
      <c r="J116" s="9"/>
      <c r="K116" s="236" t="s">
        <v>155</v>
      </c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24">
        <f>'07.11 - Kalový bunkr - uz...'!J32</f>
        <v>0</v>
      </c>
      <c r="AH116" s="225"/>
      <c r="AI116" s="225"/>
      <c r="AJ116" s="225"/>
      <c r="AK116" s="225"/>
      <c r="AL116" s="225"/>
      <c r="AM116" s="225"/>
      <c r="AN116" s="224">
        <f t="shared" si="0"/>
        <v>0</v>
      </c>
      <c r="AO116" s="225"/>
      <c r="AP116" s="225"/>
      <c r="AQ116" s="84" t="s">
        <v>92</v>
      </c>
      <c r="AR116" s="48"/>
      <c r="AS116" s="85">
        <v>0</v>
      </c>
      <c r="AT116" s="86">
        <f t="shared" si="1"/>
        <v>0</v>
      </c>
      <c r="AU116" s="87">
        <f>'07.11 - Kalový bunkr - uz...'!P133</f>
        <v>0</v>
      </c>
      <c r="AV116" s="86">
        <f>'07.11 - Kalový bunkr - uz...'!J35</f>
        <v>0</v>
      </c>
      <c r="AW116" s="86">
        <f>'07.11 - Kalový bunkr - uz...'!J36</f>
        <v>0</v>
      </c>
      <c r="AX116" s="86">
        <f>'07.11 - Kalový bunkr - uz...'!J37</f>
        <v>0</v>
      </c>
      <c r="AY116" s="86">
        <f>'07.11 - Kalový bunkr - uz...'!J38</f>
        <v>0</v>
      </c>
      <c r="AZ116" s="86">
        <f>'07.11 - Kalový bunkr - uz...'!F35</f>
        <v>0</v>
      </c>
      <c r="BA116" s="86">
        <f>'07.11 - Kalový bunkr - uz...'!F36</f>
        <v>0</v>
      </c>
      <c r="BB116" s="86">
        <f>'07.11 - Kalový bunkr - uz...'!F37</f>
        <v>0</v>
      </c>
      <c r="BC116" s="86">
        <f>'07.11 - Kalový bunkr - uz...'!F38</f>
        <v>0</v>
      </c>
      <c r="BD116" s="88">
        <f>'07.11 - Kalový bunkr - uz...'!F39</f>
        <v>0</v>
      </c>
      <c r="BT116" s="25" t="s">
        <v>88</v>
      </c>
      <c r="BV116" s="25" t="s">
        <v>81</v>
      </c>
      <c r="BW116" s="25" t="s">
        <v>156</v>
      </c>
      <c r="BX116" s="25" t="s">
        <v>144</v>
      </c>
      <c r="CL116" s="25" t="s">
        <v>1</v>
      </c>
    </row>
    <row r="117" spans="1:90" s="3" customFormat="1" ht="16.5" customHeight="1">
      <c r="A117" s="83" t="s">
        <v>89</v>
      </c>
      <c r="B117" s="48"/>
      <c r="C117" s="9"/>
      <c r="D117" s="9"/>
      <c r="E117" s="236" t="s">
        <v>157</v>
      </c>
      <c r="F117" s="236"/>
      <c r="G117" s="236"/>
      <c r="H117" s="236"/>
      <c r="I117" s="236"/>
      <c r="J117" s="9"/>
      <c r="K117" s="236" t="s">
        <v>158</v>
      </c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24">
        <f>'07.12 - Přístřešek pyroly...'!J32</f>
        <v>0</v>
      </c>
      <c r="AH117" s="225"/>
      <c r="AI117" s="225"/>
      <c r="AJ117" s="225"/>
      <c r="AK117" s="225"/>
      <c r="AL117" s="225"/>
      <c r="AM117" s="225"/>
      <c r="AN117" s="224">
        <f t="shared" si="0"/>
        <v>0</v>
      </c>
      <c r="AO117" s="225"/>
      <c r="AP117" s="225"/>
      <c r="AQ117" s="84" t="s">
        <v>92</v>
      </c>
      <c r="AR117" s="48"/>
      <c r="AS117" s="85">
        <v>0</v>
      </c>
      <c r="AT117" s="86">
        <f t="shared" si="1"/>
        <v>0</v>
      </c>
      <c r="AU117" s="87">
        <f>'07.12 - Přístřešek pyroly...'!P133</f>
        <v>0</v>
      </c>
      <c r="AV117" s="86">
        <f>'07.12 - Přístřešek pyroly...'!J35</f>
        <v>0</v>
      </c>
      <c r="AW117" s="86">
        <f>'07.12 - Přístřešek pyroly...'!J36</f>
        <v>0</v>
      </c>
      <c r="AX117" s="86">
        <f>'07.12 - Přístřešek pyroly...'!J37</f>
        <v>0</v>
      </c>
      <c r="AY117" s="86">
        <f>'07.12 - Přístřešek pyroly...'!J38</f>
        <v>0</v>
      </c>
      <c r="AZ117" s="86">
        <f>'07.12 - Přístřešek pyroly...'!F35</f>
        <v>0</v>
      </c>
      <c r="BA117" s="86">
        <f>'07.12 - Přístřešek pyroly...'!F36</f>
        <v>0</v>
      </c>
      <c r="BB117" s="86">
        <f>'07.12 - Přístřešek pyroly...'!F37</f>
        <v>0</v>
      </c>
      <c r="BC117" s="86">
        <f>'07.12 - Přístřešek pyroly...'!F38</f>
        <v>0</v>
      </c>
      <c r="BD117" s="88">
        <f>'07.12 - Přístřešek pyroly...'!F39</f>
        <v>0</v>
      </c>
      <c r="BT117" s="25" t="s">
        <v>88</v>
      </c>
      <c r="BV117" s="25" t="s">
        <v>81</v>
      </c>
      <c r="BW117" s="25" t="s">
        <v>159</v>
      </c>
      <c r="BX117" s="25" t="s">
        <v>144</v>
      </c>
      <c r="CL117" s="25" t="s">
        <v>1</v>
      </c>
    </row>
    <row r="118" spans="2:91" s="6" customFormat="1" ht="16.5" customHeight="1">
      <c r="B118" s="74"/>
      <c r="C118" s="75"/>
      <c r="D118" s="235" t="s">
        <v>160</v>
      </c>
      <c r="E118" s="235"/>
      <c r="F118" s="235"/>
      <c r="G118" s="235"/>
      <c r="H118" s="235"/>
      <c r="I118" s="76"/>
      <c r="J118" s="235" t="s">
        <v>161</v>
      </c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28">
        <f>ROUND(AG119,2)</f>
        <v>0</v>
      </c>
      <c r="AH118" s="227"/>
      <c r="AI118" s="227"/>
      <c r="AJ118" s="227"/>
      <c r="AK118" s="227"/>
      <c r="AL118" s="227"/>
      <c r="AM118" s="227"/>
      <c r="AN118" s="226">
        <f t="shared" si="0"/>
        <v>0</v>
      </c>
      <c r="AO118" s="227"/>
      <c r="AP118" s="227"/>
      <c r="AQ118" s="77" t="s">
        <v>85</v>
      </c>
      <c r="AR118" s="74"/>
      <c r="AS118" s="78">
        <f>ROUND(AS119,2)</f>
        <v>0</v>
      </c>
      <c r="AT118" s="79">
        <f t="shared" si="1"/>
        <v>0</v>
      </c>
      <c r="AU118" s="80">
        <f>ROUND(AU119,5)</f>
        <v>0</v>
      </c>
      <c r="AV118" s="79">
        <f>ROUND(AZ118*L29,2)</f>
        <v>0</v>
      </c>
      <c r="AW118" s="79">
        <f>ROUND(BA118*L30,2)</f>
        <v>0</v>
      </c>
      <c r="AX118" s="79">
        <f>ROUND(BB118*L29,2)</f>
        <v>0</v>
      </c>
      <c r="AY118" s="79">
        <f>ROUND(BC118*L30,2)</f>
        <v>0</v>
      </c>
      <c r="AZ118" s="79">
        <f>ROUND(AZ119,2)</f>
        <v>0</v>
      </c>
      <c r="BA118" s="79">
        <f>ROUND(BA119,2)</f>
        <v>0</v>
      </c>
      <c r="BB118" s="79">
        <f>ROUND(BB119,2)</f>
        <v>0</v>
      </c>
      <c r="BC118" s="79">
        <f>ROUND(BC119,2)</f>
        <v>0</v>
      </c>
      <c r="BD118" s="81">
        <f>ROUND(BD119,2)</f>
        <v>0</v>
      </c>
      <c r="BS118" s="82" t="s">
        <v>78</v>
      </c>
      <c r="BT118" s="82" t="s">
        <v>86</v>
      </c>
      <c r="BU118" s="82" t="s">
        <v>80</v>
      </c>
      <c r="BV118" s="82" t="s">
        <v>81</v>
      </c>
      <c r="BW118" s="82" t="s">
        <v>162</v>
      </c>
      <c r="BX118" s="82" t="s">
        <v>5</v>
      </c>
      <c r="CL118" s="82" t="s">
        <v>163</v>
      </c>
      <c r="CM118" s="82" t="s">
        <v>88</v>
      </c>
    </row>
    <row r="119" spans="1:90" s="3" customFormat="1" ht="23.25" customHeight="1">
      <c r="A119" s="83" t="s">
        <v>89</v>
      </c>
      <c r="B119" s="48"/>
      <c r="C119" s="9"/>
      <c r="D119" s="9"/>
      <c r="E119" s="236" t="s">
        <v>164</v>
      </c>
      <c r="F119" s="236"/>
      <c r="G119" s="236"/>
      <c r="H119" s="236"/>
      <c r="I119" s="236"/>
      <c r="J119" s="9"/>
      <c r="K119" s="236" t="s">
        <v>165</v>
      </c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24">
        <f>'08.3 - Energetické využit...'!J32</f>
        <v>0</v>
      </c>
      <c r="AH119" s="225"/>
      <c r="AI119" s="225"/>
      <c r="AJ119" s="225"/>
      <c r="AK119" s="225"/>
      <c r="AL119" s="225"/>
      <c r="AM119" s="225"/>
      <c r="AN119" s="224">
        <f t="shared" si="0"/>
        <v>0</v>
      </c>
      <c r="AO119" s="225"/>
      <c r="AP119" s="225"/>
      <c r="AQ119" s="84" t="s">
        <v>92</v>
      </c>
      <c r="AR119" s="48"/>
      <c r="AS119" s="85">
        <v>0</v>
      </c>
      <c r="AT119" s="86">
        <f t="shared" si="1"/>
        <v>0</v>
      </c>
      <c r="AU119" s="87">
        <f>'08.3 - Energetické využit...'!P125</f>
        <v>0</v>
      </c>
      <c r="AV119" s="86">
        <f>'08.3 - Energetické využit...'!J35</f>
        <v>0</v>
      </c>
      <c r="AW119" s="86">
        <f>'08.3 - Energetické využit...'!J36</f>
        <v>0</v>
      </c>
      <c r="AX119" s="86">
        <f>'08.3 - Energetické využit...'!J37</f>
        <v>0</v>
      </c>
      <c r="AY119" s="86">
        <f>'08.3 - Energetické využit...'!J38</f>
        <v>0</v>
      </c>
      <c r="AZ119" s="86">
        <f>'08.3 - Energetické využit...'!F35</f>
        <v>0</v>
      </c>
      <c r="BA119" s="86">
        <f>'08.3 - Energetické využit...'!F36</f>
        <v>0</v>
      </c>
      <c r="BB119" s="86">
        <f>'08.3 - Energetické využit...'!F37</f>
        <v>0</v>
      </c>
      <c r="BC119" s="86">
        <f>'08.3 - Energetické využit...'!F38</f>
        <v>0</v>
      </c>
      <c r="BD119" s="88">
        <f>'08.3 - Energetické využit...'!F39</f>
        <v>0</v>
      </c>
      <c r="BT119" s="25" t="s">
        <v>88</v>
      </c>
      <c r="BV119" s="25" t="s">
        <v>81</v>
      </c>
      <c r="BW119" s="25" t="s">
        <v>166</v>
      </c>
      <c r="BX119" s="25" t="s">
        <v>162</v>
      </c>
      <c r="CL119" s="25" t="s">
        <v>1</v>
      </c>
    </row>
    <row r="120" spans="2:91" s="6" customFormat="1" ht="16.5" customHeight="1">
      <c r="B120" s="74"/>
      <c r="C120" s="75"/>
      <c r="D120" s="235" t="s">
        <v>167</v>
      </c>
      <c r="E120" s="235"/>
      <c r="F120" s="235"/>
      <c r="G120" s="235"/>
      <c r="H120" s="235"/>
      <c r="I120" s="76"/>
      <c r="J120" s="235" t="s">
        <v>168</v>
      </c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5"/>
      <c r="AD120" s="235"/>
      <c r="AE120" s="235"/>
      <c r="AF120" s="235"/>
      <c r="AG120" s="228">
        <f>ROUND(AG121+AG122+AG126,2)</f>
        <v>0</v>
      </c>
      <c r="AH120" s="227"/>
      <c r="AI120" s="227"/>
      <c r="AJ120" s="227"/>
      <c r="AK120" s="227"/>
      <c r="AL120" s="227"/>
      <c r="AM120" s="227"/>
      <c r="AN120" s="226">
        <f t="shared" si="0"/>
        <v>0</v>
      </c>
      <c r="AO120" s="227"/>
      <c r="AP120" s="227"/>
      <c r="AQ120" s="77" t="s">
        <v>85</v>
      </c>
      <c r="AR120" s="74"/>
      <c r="AS120" s="78">
        <f>ROUND(AS121+AS122+AS126,2)</f>
        <v>0</v>
      </c>
      <c r="AT120" s="79">
        <f t="shared" si="1"/>
        <v>0</v>
      </c>
      <c r="AU120" s="80">
        <f>ROUND(AU121+AU122+AU126,5)</f>
        <v>0</v>
      </c>
      <c r="AV120" s="79">
        <f>ROUND(AZ120*L29,2)</f>
        <v>0</v>
      </c>
      <c r="AW120" s="79">
        <f>ROUND(BA120*L30,2)</f>
        <v>0</v>
      </c>
      <c r="AX120" s="79">
        <f>ROUND(BB120*L29,2)</f>
        <v>0</v>
      </c>
      <c r="AY120" s="79">
        <f>ROUND(BC120*L30,2)</f>
        <v>0</v>
      </c>
      <c r="AZ120" s="79">
        <f>ROUND(AZ121+AZ122+AZ126,2)</f>
        <v>0</v>
      </c>
      <c r="BA120" s="79">
        <f>ROUND(BA121+BA122+BA126,2)</f>
        <v>0</v>
      </c>
      <c r="BB120" s="79">
        <f>ROUND(BB121+BB122+BB126,2)</f>
        <v>0</v>
      </c>
      <c r="BC120" s="79">
        <f>ROUND(BC121+BC122+BC126,2)</f>
        <v>0</v>
      </c>
      <c r="BD120" s="81">
        <f>ROUND(BD121+BD122+BD126,2)</f>
        <v>0</v>
      </c>
      <c r="BS120" s="82" t="s">
        <v>78</v>
      </c>
      <c r="BT120" s="82" t="s">
        <v>86</v>
      </c>
      <c r="BU120" s="82" t="s">
        <v>80</v>
      </c>
      <c r="BV120" s="82" t="s">
        <v>81</v>
      </c>
      <c r="BW120" s="82" t="s">
        <v>169</v>
      </c>
      <c r="BX120" s="82" t="s">
        <v>5</v>
      </c>
      <c r="CL120" s="82" t="s">
        <v>170</v>
      </c>
      <c r="CM120" s="82" t="s">
        <v>88</v>
      </c>
    </row>
    <row r="121" spans="1:90" s="3" customFormat="1" ht="16.5" customHeight="1">
      <c r="A121" s="83" t="s">
        <v>89</v>
      </c>
      <c r="B121" s="48"/>
      <c r="C121" s="9"/>
      <c r="D121" s="9"/>
      <c r="E121" s="236" t="s">
        <v>171</v>
      </c>
      <c r="F121" s="236"/>
      <c r="G121" s="236"/>
      <c r="H121" s="236"/>
      <c r="I121" s="236"/>
      <c r="J121" s="9"/>
      <c r="K121" s="236" t="s">
        <v>172</v>
      </c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24">
        <f>'10.1 - Gravitační rozvody...'!J32</f>
        <v>0</v>
      </c>
      <c r="AH121" s="225"/>
      <c r="AI121" s="225"/>
      <c r="AJ121" s="225"/>
      <c r="AK121" s="225"/>
      <c r="AL121" s="225"/>
      <c r="AM121" s="225"/>
      <c r="AN121" s="224">
        <f t="shared" si="0"/>
        <v>0</v>
      </c>
      <c r="AO121" s="225"/>
      <c r="AP121" s="225"/>
      <c r="AQ121" s="84" t="s">
        <v>92</v>
      </c>
      <c r="AR121" s="48"/>
      <c r="AS121" s="85">
        <v>0</v>
      </c>
      <c r="AT121" s="86">
        <f t="shared" si="1"/>
        <v>0</v>
      </c>
      <c r="AU121" s="87">
        <f>'10.1 - Gravitační rozvody...'!P132</f>
        <v>0</v>
      </c>
      <c r="AV121" s="86">
        <f>'10.1 - Gravitační rozvody...'!J35</f>
        <v>0</v>
      </c>
      <c r="AW121" s="86">
        <f>'10.1 - Gravitační rozvody...'!J36</f>
        <v>0</v>
      </c>
      <c r="AX121" s="86">
        <f>'10.1 - Gravitační rozvody...'!J37</f>
        <v>0</v>
      </c>
      <c r="AY121" s="86">
        <f>'10.1 - Gravitační rozvody...'!J38</f>
        <v>0</v>
      </c>
      <c r="AZ121" s="86">
        <f>'10.1 - Gravitační rozvody...'!F35</f>
        <v>0</v>
      </c>
      <c r="BA121" s="86">
        <f>'10.1 - Gravitační rozvody...'!F36</f>
        <v>0</v>
      </c>
      <c r="BB121" s="86">
        <f>'10.1 - Gravitační rozvody...'!F37</f>
        <v>0</v>
      </c>
      <c r="BC121" s="86">
        <f>'10.1 - Gravitační rozvody...'!F38</f>
        <v>0</v>
      </c>
      <c r="BD121" s="88">
        <f>'10.1 - Gravitační rozvody...'!F39</f>
        <v>0</v>
      </c>
      <c r="BT121" s="25" t="s">
        <v>88</v>
      </c>
      <c r="BV121" s="25" t="s">
        <v>81</v>
      </c>
      <c r="BW121" s="25" t="s">
        <v>173</v>
      </c>
      <c r="BX121" s="25" t="s">
        <v>169</v>
      </c>
      <c r="CL121" s="25" t="s">
        <v>170</v>
      </c>
    </row>
    <row r="122" spans="2:90" s="3" customFormat="1" ht="23.25" customHeight="1">
      <c r="B122" s="48"/>
      <c r="C122" s="9"/>
      <c r="D122" s="9"/>
      <c r="E122" s="236" t="s">
        <v>174</v>
      </c>
      <c r="F122" s="236"/>
      <c r="G122" s="236"/>
      <c r="H122" s="236"/>
      <c r="I122" s="236"/>
      <c r="J122" s="9"/>
      <c r="K122" s="236" t="s">
        <v>175</v>
      </c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29">
        <f>ROUND(SUM(AG123:AG125),2)</f>
        <v>0</v>
      </c>
      <c r="AH122" s="225"/>
      <c r="AI122" s="225"/>
      <c r="AJ122" s="225"/>
      <c r="AK122" s="225"/>
      <c r="AL122" s="225"/>
      <c r="AM122" s="225"/>
      <c r="AN122" s="224">
        <f t="shared" si="0"/>
        <v>0</v>
      </c>
      <c r="AO122" s="225"/>
      <c r="AP122" s="225"/>
      <c r="AQ122" s="84" t="s">
        <v>92</v>
      </c>
      <c r="AR122" s="48"/>
      <c r="AS122" s="85">
        <f>ROUND(SUM(AS123:AS125),2)</f>
        <v>0</v>
      </c>
      <c r="AT122" s="86">
        <f t="shared" si="1"/>
        <v>0</v>
      </c>
      <c r="AU122" s="87">
        <f>ROUND(SUM(AU123:AU125),5)</f>
        <v>0</v>
      </c>
      <c r="AV122" s="86">
        <f>ROUND(AZ122*L29,2)</f>
        <v>0</v>
      </c>
      <c r="AW122" s="86">
        <f>ROUND(BA122*L30,2)</f>
        <v>0</v>
      </c>
      <c r="AX122" s="86">
        <f>ROUND(BB122*L29,2)</f>
        <v>0</v>
      </c>
      <c r="AY122" s="86">
        <f>ROUND(BC122*L30,2)</f>
        <v>0</v>
      </c>
      <c r="AZ122" s="86">
        <f>ROUND(SUM(AZ123:AZ125),2)</f>
        <v>0</v>
      </c>
      <c r="BA122" s="86">
        <f>ROUND(SUM(BA123:BA125),2)</f>
        <v>0</v>
      </c>
      <c r="BB122" s="86">
        <f>ROUND(SUM(BB123:BB125),2)</f>
        <v>0</v>
      </c>
      <c r="BC122" s="86">
        <f>ROUND(SUM(BC123:BC125),2)</f>
        <v>0</v>
      </c>
      <c r="BD122" s="88">
        <f>ROUND(SUM(BD123:BD125),2)</f>
        <v>0</v>
      </c>
      <c r="BS122" s="25" t="s">
        <v>78</v>
      </c>
      <c r="BT122" s="25" t="s">
        <v>88</v>
      </c>
      <c r="BU122" s="25" t="s">
        <v>80</v>
      </c>
      <c r="BV122" s="25" t="s">
        <v>81</v>
      </c>
      <c r="BW122" s="25" t="s">
        <v>176</v>
      </c>
      <c r="BX122" s="25" t="s">
        <v>169</v>
      </c>
      <c r="CL122" s="25" t="s">
        <v>170</v>
      </c>
    </row>
    <row r="123" spans="1:90" s="3" customFormat="1" ht="16.5" customHeight="1">
      <c r="A123" s="83" t="s">
        <v>89</v>
      </c>
      <c r="B123" s="48"/>
      <c r="C123" s="9"/>
      <c r="D123" s="9"/>
      <c r="E123" s="9"/>
      <c r="F123" s="236" t="s">
        <v>177</v>
      </c>
      <c r="G123" s="236"/>
      <c r="H123" s="236"/>
      <c r="I123" s="236"/>
      <c r="J123" s="236"/>
      <c r="K123" s="9"/>
      <c r="L123" s="236" t="s">
        <v>178</v>
      </c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24">
        <f>'01.1 - Plynovod - neuznat...'!J34</f>
        <v>0</v>
      </c>
      <c r="AH123" s="225"/>
      <c r="AI123" s="225"/>
      <c r="AJ123" s="225"/>
      <c r="AK123" s="225"/>
      <c r="AL123" s="225"/>
      <c r="AM123" s="225"/>
      <c r="AN123" s="224">
        <f t="shared" si="0"/>
        <v>0</v>
      </c>
      <c r="AO123" s="225"/>
      <c r="AP123" s="225"/>
      <c r="AQ123" s="84" t="s">
        <v>92</v>
      </c>
      <c r="AR123" s="48"/>
      <c r="AS123" s="85">
        <v>0</v>
      </c>
      <c r="AT123" s="86">
        <f t="shared" si="1"/>
        <v>0</v>
      </c>
      <c r="AU123" s="87">
        <f>'01.1 - Plynovod - neuznat...'!P130</f>
        <v>0</v>
      </c>
      <c r="AV123" s="86">
        <f>'01.1 - Plynovod - neuznat...'!J37</f>
        <v>0</v>
      </c>
      <c r="AW123" s="86">
        <f>'01.1 - Plynovod - neuznat...'!J38</f>
        <v>0</v>
      </c>
      <c r="AX123" s="86">
        <f>'01.1 - Plynovod - neuznat...'!J39</f>
        <v>0</v>
      </c>
      <c r="AY123" s="86">
        <f>'01.1 - Plynovod - neuznat...'!J40</f>
        <v>0</v>
      </c>
      <c r="AZ123" s="86">
        <f>'01.1 - Plynovod - neuznat...'!F37</f>
        <v>0</v>
      </c>
      <c r="BA123" s="86">
        <f>'01.1 - Plynovod - neuznat...'!F38</f>
        <v>0</v>
      </c>
      <c r="BB123" s="86">
        <f>'01.1 - Plynovod - neuznat...'!F39</f>
        <v>0</v>
      </c>
      <c r="BC123" s="86">
        <f>'01.1 - Plynovod - neuznat...'!F40</f>
        <v>0</v>
      </c>
      <c r="BD123" s="88">
        <f>'01.1 - Plynovod - neuznat...'!F41</f>
        <v>0</v>
      </c>
      <c r="BT123" s="25" t="s">
        <v>179</v>
      </c>
      <c r="BV123" s="25" t="s">
        <v>81</v>
      </c>
      <c r="BW123" s="25" t="s">
        <v>180</v>
      </c>
      <c r="BX123" s="25" t="s">
        <v>176</v>
      </c>
      <c r="CL123" s="25" t="s">
        <v>1</v>
      </c>
    </row>
    <row r="124" spans="1:90" s="3" customFormat="1" ht="16.5" customHeight="1">
      <c r="A124" s="83" t="s">
        <v>89</v>
      </c>
      <c r="B124" s="48"/>
      <c r="C124" s="9"/>
      <c r="D124" s="9"/>
      <c r="E124" s="9"/>
      <c r="F124" s="236" t="s">
        <v>181</v>
      </c>
      <c r="G124" s="236"/>
      <c r="H124" s="236"/>
      <c r="I124" s="236"/>
      <c r="J124" s="236"/>
      <c r="K124" s="9"/>
      <c r="L124" s="236" t="s">
        <v>182</v>
      </c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24">
        <f>'02.1 - Vytápění - uznatel...'!J34</f>
        <v>0</v>
      </c>
      <c r="AH124" s="225"/>
      <c r="AI124" s="225"/>
      <c r="AJ124" s="225"/>
      <c r="AK124" s="225"/>
      <c r="AL124" s="225"/>
      <c r="AM124" s="225"/>
      <c r="AN124" s="224">
        <f t="shared" si="0"/>
        <v>0</v>
      </c>
      <c r="AO124" s="225"/>
      <c r="AP124" s="225"/>
      <c r="AQ124" s="84" t="s">
        <v>92</v>
      </c>
      <c r="AR124" s="48"/>
      <c r="AS124" s="85">
        <v>0</v>
      </c>
      <c r="AT124" s="86">
        <f t="shared" si="1"/>
        <v>0</v>
      </c>
      <c r="AU124" s="87">
        <f>'02.1 - Vytápění - uznatel...'!P134</f>
        <v>0</v>
      </c>
      <c r="AV124" s="86">
        <f>'02.1 - Vytápění - uznatel...'!J37</f>
        <v>0</v>
      </c>
      <c r="AW124" s="86">
        <f>'02.1 - Vytápění - uznatel...'!J38</f>
        <v>0</v>
      </c>
      <c r="AX124" s="86">
        <f>'02.1 - Vytápění - uznatel...'!J39</f>
        <v>0</v>
      </c>
      <c r="AY124" s="86">
        <f>'02.1 - Vytápění - uznatel...'!J40</f>
        <v>0</v>
      </c>
      <c r="AZ124" s="86">
        <f>'02.1 - Vytápění - uznatel...'!F37</f>
        <v>0</v>
      </c>
      <c r="BA124" s="86">
        <f>'02.1 - Vytápění - uznatel...'!F38</f>
        <v>0</v>
      </c>
      <c r="BB124" s="86">
        <f>'02.1 - Vytápění - uznatel...'!F39</f>
        <v>0</v>
      </c>
      <c r="BC124" s="86">
        <f>'02.1 - Vytápění - uznatel...'!F40</f>
        <v>0</v>
      </c>
      <c r="BD124" s="88">
        <f>'02.1 - Vytápění - uznatel...'!F41</f>
        <v>0</v>
      </c>
      <c r="BT124" s="25" t="s">
        <v>179</v>
      </c>
      <c r="BV124" s="25" t="s">
        <v>81</v>
      </c>
      <c r="BW124" s="25" t="s">
        <v>183</v>
      </c>
      <c r="BX124" s="25" t="s">
        <v>176</v>
      </c>
      <c r="CL124" s="25" t="s">
        <v>1</v>
      </c>
    </row>
    <row r="125" spans="1:90" s="3" customFormat="1" ht="16.5" customHeight="1">
      <c r="A125" s="83" t="s">
        <v>89</v>
      </c>
      <c r="B125" s="48"/>
      <c r="C125" s="9"/>
      <c r="D125" s="9"/>
      <c r="E125" s="9"/>
      <c r="F125" s="236" t="s">
        <v>184</v>
      </c>
      <c r="G125" s="236"/>
      <c r="H125" s="236"/>
      <c r="I125" s="236"/>
      <c r="J125" s="236"/>
      <c r="K125" s="9"/>
      <c r="L125" s="236" t="s">
        <v>185</v>
      </c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24">
        <f>'02.2 - Vytápění - neuznat...'!J34</f>
        <v>0</v>
      </c>
      <c r="AH125" s="225"/>
      <c r="AI125" s="225"/>
      <c r="AJ125" s="225"/>
      <c r="AK125" s="225"/>
      <c r="AL125" s="225"/>
      <c r="AM125" s="225"/>
      <c r="AN125" s="224">
        <f t="shared" si="0"/>
        <v>0</v>
      </c>
      <c r="AO125" s="225"/>
      <c r="AP125" s="225"/>
      <c r="AQ125" s="84" t="s">
        <v>92</v>
      </c>
      <c r="AR125" s="48"/>
      <c r="AS125" s="85">
        <v>0</v>
      </c>
      <c r="AT125" s="86">
        <f t="shared" si="1"/>
        <v>0</v>
      </c>
      <c r="AU125" s="87">
        <f>'02.2 - Vytápění - neuznat...'!P132</f>
        <v>0</v>
      </c>
      <c r="AV125" s="86">
        <f>'02.2 - Vytápění - neuznat...'!J37</f>
        <v>0</v>
      </c>
      <c r="AW125" s="86">
        <f>'02.2 - Vytápění - neuznat...'!J38</f>
        <v>0</v>
      </c>
      <c r="AX125" s="86">
        <f>'02.2 - Vytápění - neuznat...'!J39</f>
        <v>0</v>
      </c>
      <c r="AY125" s="86">
        <f>'02.2 - Vytápění - neuznat...'!J40</f>
        <v>0</v>
      </c>
      <c r="AZ125" s="86">
        <f>'02.2 - Vytápění - neuznat...'!F37</f>
        <v>0</v>
      </c>
      <c r="BA125" s="86">
        <f>'02.2 - Vytápění - neuznat...'!F38</f>
        <v>0</v>
      </c>
      <c r="BB125" s="86">
        <f>'02.2 - Vytápění - neuznat...'!F39</f>
        <v>0</v>
      </c>
      <c r="BC125" s="86">
        <f>'02.2 - Vytápění - neuznat...'!F40</f>
        <v>0</v>
      </c>
      <c r="BD125" s="88">
        <f>'02.2 - Vytápění - neuznat...'!F41</f>
        <v>0</v>
      </c>
      <c r="BT125" s="25" t="s">
        <v>179</v>
      </c>
      <c r="BV125" s="25" t="s">
        <v>81</v>
      </c>
      <c r="BW125" s="25" t="s">
        <v>186</v>
      </c>
      <c r="BX125" s="25" t="s">
        <v>176</v>
      </c>
      <c r="CL125" s="25" t="s">
        <v>1</v>
      </c>
    </row>
    <row r="126" spans="2:90" s="3" customFormat="1" ht="23.25" customHeight="1">
      <c r="B126" s="48"/>
      <c r="C126" s="9"/>
      <c r="D126" s="9"/>
      <c r="E126" s="236" t="s">
        <v>187</v>
      </c>
      <c r="F126" s="236"/>
      <c r="G126" s="236"/>
      <c r="H126" s="236"/>
      <c r="I126" s="236"/>
      <c r="J126" s="9"/>
      <c r="K126" s="236" t="s">
        <v>188</v>
      </c>
      <c r="L126" s="236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29">
        <f>ROUND(SUM(AG127:AG128),2)</f>
        <v>0</v>
      </c>
      <c r="AH126" s="225"/>
      <c r="AI126" s="225"/>
      <c r="AJ126" s="225"/>
      <c r="AK126" s="225"/>
      <c r="AL126" s="225"/>
      <c r="AM126" s="225"/>
      <c r="AN126" s="224">
        <f t="shared" si="0"/>
        <v>0</v>
      </c>
      <c r="AO126" s="225"/>
      <c r="AP126" s="225"/>
      <c r="AQ126" s="84" t="s">
        <v>92</v>
      </c>
      <c r="AR126" s="48"/>
      <c r="AS126" s="85">
        <f>ROUND(SUM(AS127:AS128),2)</f>
        <v>0</v>
      </c>
      <c r="AT126" s="86">
        <f t="shared" si="1"/>
        <v>0</v>
      </c>
      <c r="AU126" s="87">
        <f>ROUND(SUM(AU127:AU128),5)</f>
        <v>0</v>
      </c>
      <c r="AV126" s="86">
        <f>ROUND(AZ126*L29,2)</f>
        <v>0</v>
      </c>
      <c r="AW126" s="86">
        <f>ROUND(BA126*L30,2)</f>
        <v>0</v>
      </c>
      <c r="AX126" s="86">
        <f>ROUND(BB126*L29,2)</f>
        <v>0</v>
      </c>
      <c r="AY126" s="86">
        <f>ROUND(BC126*L30,2)</f>
        <v>0</v>
      </c>
      <c r="AZ126" s="86">
        <f>ROUND(SUM(AZ127:AZ128),2)</f>
        <v>0</v>
      </c>
      <c r="BA126" s="86">
        <f>ROUND(SUM(BA127:BA128),2)</f>
        <v>0</v>
      </c>
      <c r="BB126" s="86">
        <f>ROUND(SUM(BB127:BB128),2)</f>
        <v>0</v>
      </c>
      <c r="BC126" s="86">
        <f>ROUND(SUM(BC127:BC128),2)</f>
        <v>0</v>
      </c>
      <c r="BD126" s="88">
        <f>ROUND(SUM(BD127:BD128),2)</f>
        <v>0</v>
      </c>
      <c r="BS126" s="25" t="s">
        <v>78</v>
      </c>
      <c r="BT126" s="25" t="s">
        <v>88</v>
      </c>
      <c r="BU126" s="25" t="s">
        <v>80</v>
      </c>
      <c r="BV126" s="25" t="s">
        <v>81</v>
      </c>
      <c r="BW126" s="25" t="s">
        <v>189</v>
      </c>
      <c r="BX126" s="25" t="s">
        <v>169</v>
      </c>
      <c r="CL126" s="25" t="s">
        <v>170</v>
      </c>
    </row>
    <row r="127" spans="1:90" s="3" customFormat="1" ht="35.25" customHeight="1">
      <c r="A127" s="83" t="s">
        <v>89</v>
      </c>
      <c r="B127" s="48"/>
      <c r="C127" s="9"/>
      <c r="D127" s="9"/>
      <c r="E127" s="9"/>
      <c r="F127" s="236" t="s">
        <v>190</v>
      </c>
      <c r="G127" s="236"/>
      <c r="H127" s="236"/>
      <c r="I127" s="236"/>
      <c r="J127" s="236"/>
      <c r="K127" s="9"/>
      <c r="L127" s="236" t="s">
        <v>191</v>
      </c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24">
        <f>'10.6, 10.7 - A - Zdravote...'!J34</f>
        <v>0</v>
      </c>
      <c r="AH127" s="225"/>
      <c r="AI127" s="225"/>
      <c r="AJ127" s="225"/>
      <c r="AK127" s="225"/>
      <c r="AL127" s="225"/>
      <c r="AM127" s="225"/>
      <c r="AN127" s="224">
        <f t="shared" si="0"/>
        <v>0</v>
      </c>
      <c r="AO127" s="225"/>
      <c r="AP127" s="225"/>
      <c r="AQ127" s="84" t="s">
        <v>92</v>
      </c>
      <c r="AR127" s="48"/>
      <c r="AS127" s="85">
        <v>0</v>
      </c>
      <c r="AT127" s="86">
        <f t="shared" si="1"/>
        <v>0</v>
      </c>
      <c r="AU127" s="87">
        <f>'10.6, 10.7 - A - Zdravote...'!P130</f>
        <v>0</v>
      </c>
      <c r="AV127" s="86">
        <f>'10.6, 10.7 - A - Zdravote...'!J37</f>
        <v>0</v>
      </c>
      <c r="AW127" s="86">
        <f>'10.6, 10.7 - A - Zdravote...'!J38</f>
        <v>0</v>
      </c>
      <c r="AX127" s="86">
        <f>'10.6, 10.7 - A - Zdravote...'!J39</f>
        <v>0</v>
      </c>
      <c r="AY127" s="86">
        <f>'10.6, 10.7 - A - Zdravote...'!J40</f>
        <v>0</v>
      </c>
      <c r="AZ127" s="86">
        <f>'10.6, 10.7 - A - Zdravote...'!F37</f>
        <v>0</v>
      </c>
      <c r="BA127" s="86">
        <f>'10.6, 10.7 - A - Zdravote...'!F38</f>
        <v>0</v>
      </c>
      <c r="BB127" s="86">
        <f>'10.6, 10.7 - A - Zdravote...'!F39</f>
        <v>0</v>
      </c>
      <c r="BC127" s="86">
        <f>'10.6, 10.7 - A - Zdravote...'!F40</f>
        <v>0</v>
      </c>
      <c r="BD127" s="88">
        <f>'10.6, 10.7 - A - Zdravote...'!F41</f>
        <v>0</v>
      </c>
      <c r="BT127" s="25" t="s">
        <v>179</v>
      </c>
      <c r="BV127" s="25" t="s">
        <v>81</v>
      </c>
      <c r="BW127" s="25" t="s">
        <v>192</v>
      </c>
      <c r="BX127" s="25" t="s">
        <v>189</v>
      </c>
      <c r="CL127" s="25" t="s">
        <v>170</v>
      </c>
    </row>
    <row r="128" spans="1:90" s="3" customFormat="1" ht="35.25" customHeight="1">
      <c r="A128" s="83" t="s">
        <v>89</v>
      </c>
      <c r="B128" s="48"/>
      <c r="C128" s="9"/>
      <c r="D128" s="9"/>
      <c r="E128" s="9"/>
      <c r="F128" s="236" t="s">
        <v>193</v>
      </c>
      <c r="G128" s="236"/>
      <c r="H128" s="236"/>
      <c r="I128" s="236"/>
      <c r="J128" s="236"/>
      <c r="K128" s="9"/>
      <c r="L128" s="236" t="s">
        <v>194</v>
      </c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24">
        <f>'10.6, 10.7 - B - Vodovodn...'!J34</f>
        <v>0</v>
      </c>
      <c r="AH128" s="225"/>
      <c r="AI128" s="225"/>
      <c r="AJ128" s="225"/>
      <c r="AK128" s="225"/>
      <c r="AL128" s="225"/>
      <c r="AM128" s="225"/>
      <c r="AN128" s="224">
        <f t="shared" si="0"/>
        <v>0</v>
      </c>
      <c r="AO128" s="225"/>
      <c r="AP128" s="225"/>
      <c r="AQ128" s="84" t="s">
        <v>92</v>
      </c>
      <c r="AR128" s="48"/>
      <c r="AS128" s="85">
        <v>0</v>
      </c>
      <c r="AT128" s="86">
        <f t="shared" si="1"/>
        <v>0</v>
      </c>
      <c r="AU128" s="87">
        <f>'10.6, 10.7 - B - Vodovodn...'!P134</f>
        <v>0</v>
      </c>
      <c r="AV128" s="86">
        <f>'10.6, 10.7 - B - Vodovodn...'!J37</f>
        <v>0</v>
      </c>
      <c r="AW128" s="86">
        <f>'10.6, 10.7 - B - Vodovodn...'!J38</f>
        <v>0</v>
      </c>
      <c r="AX128" s="86">
        <f>'10.6, 10.7 - B - Vodovodn...'!J39</f>
        <v>0</v>
      </c>
      <c r="AY128" s="86">
        <f>'10.6, 10.7 - B - Vodovodn...'!J40</f>
        <v>0</v>
      </c>
      <c r="AZ128" s="86">
        <f>'10.6, 10.7 - B - Vodovodn...'!F37</f>
        <v>0</v>
      </c>
      <c r="BA128" s="86">
        <f>'10.6, 10.7 - B - Vodovodn...'!F38</f>
        <v>0</v>
      </c>
      <c r="BB128" s="86">
        <f>'10.6, 10.7 - B - Vodovodn...'!F39</f>
        <v>0</v>
      </c>
      <c r="BC128" s="86">
        <f>'10.6, 10.7 - B - Vodovodn...'!F40</f>
        <v>0</v>
      </c>
      <c r="BD128" s="88">
        <f>'10.6, 10.7 - B - Vodovodn...'!F41</f>
        <v>0</v>
      </c>
      <c r="BT128" s="25" t="s">
        <v>179</v>
      </c>
      <c r="BV128" s="25" t="s">
        <v>81</v>
      </c>
      <c r="BW128" s="25" t="s">
        <v>195</v>
      </c>
      <c r="BX128" s="25" t="s">
        <v>189</v>
      </c>
      <c r="CL128" s="25" t="s">
        <v>170</v>
      </c>
    </row>
    <row r="129" spans="2:91" s="6" customFormat="1" ht="16.5" customHeight="1">
      <c r="B129" s="74"/>
      <c r="C129" s="75"/>
      <c r="D129" s="235" t="s">
        <v>196</v>
      </c>
      <c r="E129" s="235"/>
      <c r="F129" s="235"/>
      <c r="G129" s="235"/>
      <c r="H129" s="235"/>
      <c r="I129" s="76"/>
      <c r="J129" s="235" t="s">
        <v>197</v>
      </c>
      <c r="K129" s="235"/>
      <c r="L129" s="235"/>
      <c r="M129" s="235"/>
      <c r="N129" s="235"/>
      <c r="O129" s="235"/>
      <c r="P129" s="235"/>
      <c r="Q129" s="235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5"/>
      <c r="AD129" s="235"/>
      <c r="AE129" s="235"/>
      <c r="AF129" s="235"/>
      <c r="AG129" s="228">
        <f>ROUND(AG130,2)</f>
        <v>0</v>
      </c>
      <c r="AH129" s="227"/>
      <c r="AI129" s="227"/>
      <c r="AJ129" s="227"/>
      <c r="AK129" s="227"/>
      <c r="AL129" s="227"/>
      <c r="AM129" s="227"/>
      <c r="AN129" s="226">
        <f t="shared" si="0"/>
        <v>0</v>
      </c>
      <c r="AO129" s="227"/>
      <c r="AP129" s="227"/>
      <c r="AQ129" s="77" t="s">
        <v>85</v>
      </c>
      <c r="AR129" s="74"/>
      <c r="AS129" s="78">
        <f>ROUND(AS130,2)</f>
        <v>0</v>
      </c>
      <c r="AT129" s="79">
        <f t="shared" si="1"/>
        <v>0</v>
      </c>
      <c r="AU129" s="80">
        <f>ROUND(AU130,5)</f>
        <v>0</v>
      </c>
      <c r="AV129" s="79">
        <f>ROUND(AZ129*L29,2)</f>
        <v>0</v>
      </c>
      <c r="AW129" s="79">
        <f>ROUND(BA129*L30,2)</f>
        <v>0</v>
      </c>
      <c r="AX129" s="79">
        <f>ROUND(BB129*L29,2)</f>
        <v>0</v>
      </c>
      <c r="AY129" s="79">
        <f>ROUND(BC129*L30,2)</f>
        <v>0</v>
      </c>
      <c r="AZ129" s="79">
        <f>ROUND(AZ130,2)</f>
        <v>0</v>
      </c>
      <c r="BA129" s="79">
        <f>ROUND(BA130,2)</f>
        <v>0</v>
      </c>
      <c r="BB129" s="79">
        <f>ROUND(BB130,2)</f>
        <v>0</v>
      </c>
      <c r="BC129" s="79">
        <f>ROUND(BC130,2)</f>
        <v>0</v>
      </c>
      <c r="BD129" s="81">
        <f>ROUND(BD130,2)</f>
        <v>0</v>
      </c>
      <c r="BS129" s="82" t="s">
        <v>78</v>
      </c>
      <c r="BT129" s="82" t="s">
        <v>86</v>
      </c>
      <c r="BU129" s="82" t="s">
        <v>80</v>
      </c>
      <c r="BV129" s="82" t="s">
        <v>81</v>
      </c>
      <c r="BW129" s="82" t="s">
        <v>198</v>
      </c>
      <c r="BX129" s="82" t="s">
        <v>5</v>
      </c>
      <c r="CL129" s="82" t="s">
        <v>199</v>
      </c>
      <c r="CM129" s="82" t="s">
        <v>88</v>
      </c>
    </row>
    <row r="130" spans="1:90" s="3" customFormat="1" ht="23.25" customHeight="1">
      <c r="A130" s="83" t="s">
        <v>89</v>
      </c>
      <c r="B130" s="48"/>
      <c r="C130" s="9"/>
      <c r="D130" s="9"/>
      <c r="E130" s="236" t="s">
        <v>200</v>
      </c>
      <c r="F130" s="236"/>
      <c r="G130" s="236"/>
      <c r="H130" s="236"/>
      <c r="I130" s="236"/>
      <c r="J130" s="9"/>
      <c r="K130" s="236" t="s">
        <v>201</v>
      </c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24">
        <f>'11.1 - Komunikace a zpevn...'!J32</f>
        <v>0</v>
      </c>
      <c r="AH130" s="225"/>
      <c r="AI130" s="225"/>
      <c r="AJ130" s="225"/>
      <c r="AK130" s="225"/>
      <c r="AL130" s="225"/>
      <c r="AM130" s="225"/>
      <c r="AN130" s="224">
        <f t="shared" si="0"/>
        <v>0</v>
      </c>
      <c r="AO130" s="225"/>
      <c r="AP130" s="225"/>
      <c r="AQ130" s="84" t="s">
        <v>92</v>
      </c>
      <c r="AR130" s="48"/>
      <c r="AS130" s="85">
        <v>0</v>
      </c>
      <c r="AT130" s="86">
        <f t="shared" si="1"/>
        <v>0</v>
      </c>
      <c r="AU130" s="87">
        <f>'11.1 - Komunikace a zpevn...'!P134</f>
        <v>0</v>
      </c>
      <c r="AV130" s="86">
        <f>'11.1 - Komunikace a zpevn...'!J35</f>
        <v>0</v>
      </c>
      <c r="AW130" s="86">
        <f>'11.1 - Komunikace a zpevn...'!J36</f>
        <v>0</v>
      </c>
      <c r="AX130" s="86">
        <f>'11.1 - Komunikace a zpevn...'!J37</f>
        <v>0</v>
      </c>
      <c r="AY130" s="86">
        <f>'11.1 - Komunikace a zpevn...'!J38</f>
        <v>0</v>
      </c>
      <c r="AZ130" s="86">
        <f>'11.1 - Komunikace a zpevn...'!F35</f>
        <v>0</v>
      </c>
      <c r="BA130" s="86">
        <f>'11.1 - Komunikace a zpevn...'!F36</f>
        <v>0</v>
      </c>
      <c r="BB130" s="86">
        <f>'11.1 - Komunikace a zpevn...'!F37</f>
        <v>0</v>
      </c>
      <c r="BC130" s="86">
        <f>'11.1 - Komunikace a zpevn...'!F38</f>
        <v>0</v>
      </c>
      <c r="BD130" s="88">
        <f>'11.1 - Komunikace a zpevn...'!F39</f>
        <v>0</v>
      </c>
      <c r="BT130" s="25" t="s">
        <v>88</v>
      </c>
      <c r="BV130" s="25" t="s">
        <v>81</v>
      </c>
      <c r="BW130" s="25" t="s">
        <v>202</v>
      </c>
      <c r="BX130" s="25" t="s">
        <v>198</v>
      </c>
      <c r="CL130" s="25" t="s">
        <v>199</v>
      </c>
    </row>
    <row r="131" spans="2:91" s="6" customFormat="1" ht="16.5" customHeight="1">
      <c r="B131" s="74"/>
      <c r="C131" s="75"/>
      <c r="D131" s="235" t="s">
        <v>203</v>
      </c>
      <c r="E131" s="235"/>
      <c r="F131" s="235"/>
      <c r="G131" s="235"/>
      <c r="H131" s="235"/>
      <c r="I131" s="76"/>
      <c r="J131" s="235" t="s">
        <v>204</v>
      </c>
      <c r="K131" s="235"/>
      <c r="L131" s="235"/>
      <c r="M131" s="235"/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28">
        <f>ROUND(AG132,2)</f>
        <v>0</v>
      </c>
      <c r="AH131" s="227"/>
      <c r="AI131" s="227"/>
      <c r="AJ131" s="227"/>
      <c r="AK131" s="227"/>
      <c r="AL131" s="227"/>
      <c r="AM131" s="227"/>
      <c r="AN131" s="226">
        <f t="shared" si="0"/>
        <v>0</v>
      </c>
      <c r="AO131" s="227"/>
      <c r="AP131" s="227"/>
      <c r="AQ131" s="77" t="s">
        <v>85</v>
      </c>
      <c r="AR131" s="74"/>
      <c r="AS131" s="78">
        <f>ROUND(AS132,2)</f>
        <v>0</v>
      </c>
      <c r="AT131" s="79">
        <f t="shared" si="1"/>
        <v>0</v>
      </c>
      <c r="AU131" s="80">
        <f>ROUND(AU132,5)</f>
        <v>0</v>
      </c>
      <c r="AV131" s="79">
        <f>ROUND(AZ131*L29,2)</f>
        <v>0</v>
      </c>
      <c r="AW131" s="79">
        <f>ROUND(BA131*L30,2)</f>
        <v>0</v>
      </c>
      <c r="AX131" s="79">
        <f>ROUND(BB131*L29,2)</f>
        <v>0</v>
      </c>
      <c r="AY131" s="79">
        <f>ROUND(BC131*L30,2)</f>
        <v>0</v>
      </c>
      <c r="AZ131" s="79">
        <f>ROUND(AZ132,2)</f>
        <v>0</v>
      </c>
      <c r="BA131" s="79">
        <f>ROUND(BA132,2)</f>
        <v>0</v>
      </c>
      <c r="BB131" s="79">
        <f>ROUND(BB132,2)</f>
        <v>0</v>
      </c>
      <c r="BC131" s="79">
        <f>ROUND(BC132,2)</f>
        <v>0</v>
      </c>
      <c r="BD131" s="81">
        <f>ROUND(BD132,2)</f>
        <v>0</v>
      </c>
      <c r="BS131" s="82" t="s">
        <v>78</v>
      </c>
      <c r="BT131" s="82" t="s">
        <v>86</v>
      </c>
      <c r="BU131" s="82" t="s">
        <v>80</v>
      </c>
      <c r="BV131" s="82" t="s">
        <v>81</v>
      </c>
      <c r="BW131" s="82" t="s">
        <v>205</v>
      </c>
      <c r="BX131" s="82" t="s">
        <v>5</v>
      </c>
      <c r="CL131" s="82" t="s">
        <v>206</v>
      </c>
      <c r="CM131" s="82" t="s">
        <v>88</v>
      </c>
    </row>
    <row r="132" spans="1:90" s="3" customFormat="1" ht="23.25" customHeight="1">
      <c r="A132" s="83" t="s">
        <v>89</v>
      </c>
      <c r="B132" s="48"/>
      <c r="C132" s="9"/>
      <c r="D132" s="9"/>
      <c r="E132" s="236" t="s">
        <v>207</v>
      </c>
      <c r="F132" s="236"/>
      <c r="G132" s="236"/>
      <c r="H132" s="236"/>
      <c r="I132" s="236"/>
      <c r="J132" s="9"/>
      <c r="K132" s="236" t="s">
        <v>208</v>
      </c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24">
        <f>'13.1 - Nezpevněné plochy ...'!J32</f>
        <v>0</v>
      </c>
      <c r="AH132" s="225"/>
      <c r="AI132" s="225"/>
      <c r="AJ132" s="225"/>
      <c r="AK132" s="225"/>
      <c r="AL132" s="225"/>
      <c r="AM132" s="225"/>
      <c r="AN132" s="224">
        <f t="shared" si="0"/>
        <v>0</v>
      </c>
      <c r="AO132" s="225"/>
      <c r="AP132" s="225"/>
      <c r="AQ132" s="84" t="s">
        <v>92</v>
      </c>
      <c r="AR132" s="48"/>
      <c r="AS132" s="85">
        <v>0</v>
      </c>
      <c r="AT132" s="86">
        <f t="shared" si="1"/>
        <v>0</v>
      </c>
      <c r="AU132" s="87">
        <f>'13.1 - Nezpevněné plochy ...'!P124</f>
        <v>0</v>
      </c>
      <c r="AV132" s="86">
        <f>'13.1 - Nezpevněné plochy ...'!J35</f>
        <v>0</v>
      </c>
      <c r="AW132" s="86">
        <f>'13.1 - Nezpevněné plochy ...'!J36</f>
        <v>0</v>
      </c>
      <c r="AX132" s="86">
        <f>'13.1 - Nezpevněné plochy ...'!J37</f>
        <v>0</v>
      </c>
      <c r="AY132" s="86">
        <f>'13.1 - Nezpevněné plochy ...'!J38</f>
        <v>0</v>
      </c>
      <c r="AZ132" s="86">
        <f>'13.1 - Nezpevněné plochy ...'!F35</f>
        <v>0</v>
      </c>
      <c r="BA132" s="86">
        <f>'13.1 - Nezpevněné plochy ...'!F36</f>
        <v>0</v>
      </c>
      <c r="BB132" s="86">
        <f>'13.1 - Nezpevněné plochy ...'!F37</f>
        <v>0</v>
      </c>
      <c r="BC132" s="86">
        <f>'13.1 - Nezpevněné plochy ...'!F38</f>
        <v>0</v>
      </c>
      <c r="BD132" s="88">
        <f>'13.1 - Nezpevněné plochy ...'!F39</f>
        <v>0</v>
      </c>
      <c r="BT132" s="25" t="s">
        <v>88</v>
      </c>
      <c r="BV132" s="25" t="s">
        <v>81</v>
      </c>
      <c r="BW132" s="25" t="s">
        <v>209</v>
      </c>
      <c r="BX132" s="25" t="s">
        <v>205</v>
      </c>
      <c r="CL132" s="25" t="s">
        <v>206</v>
      </c>
    </row>
    <row r="133" spans="2:91" s="6" customFormat="1" ht="16.5" customHeight="1">
      <c r="B133" s="74"/>
      <c r="C133" s="75"/>
      <c r="D133" s="235" t="s">
        <v>210</v>
      </c>
      <c r="E133" s="235"/>
      <c r="F133" s="235"/>
      <c r="G133" s="235"/>
      <c r="H133" s="235"/>
      <c r="I133" s="76"/>
      <c r="J133" s="235" t="s">
        <v>211</v>
      </c>
      <c r="K133" s="235"/>
      <c r="L133" s="235"/>
      <c r="M133" s="235"/>
      <c r="N133" s="235"/>
      <c r="O133" s="235"/>
      <c r="P133" s="235"/>
      <c r="Q133" s="235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  <c r="AC133" s="235"/>
      <c r="AD133" s="235"/>
      <c r="AE133" s="235"/>
      <c r="AF133" s="235"/>
      <c r="AG133" s="228">
        <f>ROUND(AG134,2)</f>
        <v>0</v>
      </c>
      <c r="AH133" s="227"/>
      <c r="AI133" s="227"/>
      <c r="AJ133" s="227"/>
      <c r="AK133" s="227"/>
      <c r="AL133" s="227"/>
      <c r="AM133" s="227"/>
      <c r="AN133" s="226">
        <f t="shared" si="0"/>
        <v>0</v>
      </c>
      <c r="AO133" s="227"/>
      <c r="AP133" s="227"/>
      <c r="AQ133" s="77" t="s">
        <v>85</v>
      </c>
      <c r="AR133" s="74"/>
      <c r="AS133" s="78">
        <f>ROUND(AS134,2)</f>
        <v>0</v>
      </c>
      <c r="AT133" s="79">
        <f t="shared" si="1"/>
        <v>0</v>
      </c>
      <c r="AU133" s="80">
        <f>ROUND(AU134,5)</f>
        <v>0</v>
      </c>
      <c r="AV133" s="79">
        <f>ROUND(AZ133*L29,2)</f>
        <v>0</v>
      </c>
      <c r="AW133" s="79">
        <f>ROUND(BA133*L30,2)</f>
        <v>0</v>
      </c>
      <c r="AX133" s="79">
        <f>ROUND(BB133*L29,2)</f>
        <v>0</v>
      </c>
      <c r="AY133" s="79">
        <f>ROUND(BC133*L30,2)</f>
        <v>0</v>
      </c>
      <c r="AZ133" s="79">
        <f>ROUND(AZ134,2)</f>
        <v>0</v>
      </c>
      <c r="BA133" s="79">
        <f>ROUND(BA134,2)</f>
        <v>0</v>
      </c>
      <c r="BB133" s="79">
        <f>ROUND(BB134,2)</f>
        <v>0</v>
      </c>
      <c r="BC133" s="79">
        <f>ROUND(BC134,2)</f>
        <v>0</v>
      </c>
      <c r="BD133" s="81">
        <f>ROUND(BD134,2)</f>
        <v>0</v>
      </c>
      <c r="BS133" s="82" t="s">
        <v>78</v>
      </c>
      <c r="BT133" s="82" t="s">
        <v>86</v>
      </c>
      <c r="BU133" s="82" t="s">
        <v>80</v>
      </c>
      <c r="BV133" s="82" t="s">
        <v>81</v>
      </c>
      <c r="BW133" s="82" t="s">
        <v>212</v>
      </c>
      <c r="BX133" s="82" t="s">
        <v>5</v>
      </c>
      <c r="CL133" s="82" t="s">
        <v>213</v>
      </c>
      <c r="CM133" s="82" t="s">
        <v>88</v>
      </c>
    </row>
    <row r="134" spans="1:90" s="3" customFormat="1" ht="16.5" customHeight="1">
      <c r="A134" s="83" t="s">
        <v>89</v>
      </c>
      <c r="B134" s="48"/>
      <c r="C134" s="9"/>
      <c r="D134" s="9"/>
      <c r="E134" s="236" t="s">
        <v>90</v>
      </c>
      <c r="F134" s="236"/>
      <c r="G134" s="236"/>
      <c r="H134" s="236"/>
      <c r="I134" s="236"/>
      <c r="J134" s="9"/>
      <c r="K134" s="236" t="s">
        <v>214</v>
      </c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24">
        <f>'14.1 - Oplocení, vrata a ...'!J32</f>
        <v>0</v>
      </c>
      <c r="AH134" s="225"/>
      <c r="AI134" s="225"/>
      <c r="AJ134" s="225"/>
      <c r="AK134" s="225"/>
      <c r="AL134" s="225"/>
      <c r="AM134" s="225"/>
      <c r="AN134" s="224">
        <f t="shared" si="0"/>
        <v>0</v>
      </c>
      <c r="AO134" s="225"/>
      <c r="AP134" s="225"/>
      <c r="AQ134" s="84" t="s">
        <v>92</v>
      </c>
      <c r="AR134" s="48"/>
      <c r="AS134" s="85">
        <v>0</v>
      </c>
      <c r="AT134" s="86">
        <f t="shared" si="1"/>
        <v>0</v>
      </c>
      <c r="AU134" s="87">
        <f>'14.1 - Oplocení, vrata a ...'!P125</f>
        <v>0</v>
      </c>
      <c r="AV134" s="86">
        <f>'14.1 - Oplocení, vrata a ...'!J35</f>
        <v>0</v>
      </c>
      <c r="AW134" s="86">
        <f>'14.1 - Oplocení, vrata a ...'!J36</f>
        <v>0</v>
      </c>
      <c r="AX134" s="86">
        <f>'14.1 - Oplocení, vrata a ...'!J37</f>
        <v>0</v>
      </c>
      <c r="AY134" s="86">
        <f>'14.1 - Oplocení, vrata a ...'!J38</f>
        <v>0</v>
      </c>
      <c r="AZ134" s="86">
        <f>'14.1 - Oplocení, vrata a ...'!F35</f>
        <v>0</v>
      </c>
      <c r="BA134" s="86">
        <f>'14.1 - Oplocení, vrata a ...'!F36</f>
        <v>0</v>
      </c>
      <c r="BB134" s="86">
        <f>'14.1 - Oplocení, vrata a ...'!F37</f>
        <v>0</v>
      </c>
      <c r="BC134" s="86">
        <f>'14.1 - Oplocení, vrata a ...'!F38</f>
        <v>0</v>
      </c>
      <c r="BD134" s="88">
        <f>'14.1 - Oplocení, vrata a ...'!F39</f>
        <v>0</v>
      </c>
      <c r="BT134" s="25" t="s">
        <v>88</v>
      </c>
      <c r="BV134" s="25" t="s">
        <v>81</v>
      </c>
      <c r="BW134" s="25" t="s">
        <v>215</v>
      </c>
      <c r="BX134" s="25" t="s">
        <v>212</v>
      </c>
      <c r="CL134" s="25" t="s">
        <v>213</v>
      </c>
    </row>
    <row r="135" spans="1:91" s="6" customFormat="1" ht="16.5" customHeight="1">
      <c r="A135" s="83" t="s">
        <v>89</v>
      </c>
      <c r="B135" s="74"/>
      <c r="C135" s="75"/>
      <c r="D135" s="235" t="s">
        <v>216</v>
      </c>
      <c r="E135" s="235"/>
      <c r="F135" s="235"/>
      <c r="G135" s="235"/>
      <c r="H135" s="235"/>
      <c r="I135" s="76"/>
      <c r="J135" s="235" t="s">
        <v>217</v>
      </c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26">
        <f>'VRN - Ostatní a vedlejší ...'!J30</f>
        <v>0</v>
      </c>
      <c r="AH135" s="227"/>
      <c r="AI135" s="227"/>
      <c r="AJ135" s="227"/>
      <c r="AK135" s="227"/>
      <c r="AL135" s="227"/>
      <c r="AM135" s="227"/>
      <c r="AN135" s="226">
        <f t="shared" si="0"/>
        <v>0</v>
      </c>
      <c r="AO135" s="227"/>
      <c r="AP135" s="227"/>
      <c r="AQ135" s="77" t="s">
        <v>218</v>
      </c>
      <c r="AR135" s="74"/>
      <c r="AS135" s="89">
        <v>0</v>
      </c>
      <c r="AT135" s="90">
        <f t="shared" si="1"/>
        <v>0</v>
      </c>
      <c r="AU135" s="91">
        <f>'VRN - Ostatní a vedlejší ...'!P117</f>
        <v>0</v>
      </c>
      <c r="AV135" s="90">
        <f>'VRN - Ostatní a vedlejší ...'!J33</f>
        <v>0</v>
      </c>
      <c r="AW135" s="90">
        <f>'VRN - Ostatní a vedlejší ...'!J34</f>
        <v>0</v>
      </c>
      <c r="AX135" s="90">
        <f>'VRN - Ostatní a vedlejší ...'!J35</f>
        <v>0</v>
      </c>
      <c r="AY135" s="90">
        <f>'VRN - Ostatní a vedlejší ...'!J36</f>
        <v>0</v>
      </c>
      <c r="AZ135" s="90">
        <f>'VRN - Ostatní a vedlejší ...'!F33</f>
        <v>0</v>
      </c>
      <c r="BA135" s="90">
        <f>'VRN - Ostatní a vedlejší ...'!F34</f>
        <v>0</v>
      </c>
      <c r="BB135" s="90">
        <f>'VRN - Ostatní a vedlejší ...'!F35</f>
        <v>0</v>
      </c>
      <c r="BC135" s="90">
        <f>'VRN - Ostatní a vedlejší ...'!F36</f>
        <v>0</v>
      </c>
      <c r="BD135" s="92">
        <f>'VRN - Ostatní a vedlejší ...'!F37</f>
        <v>0</v>
      </c>
      <c r="BT135" s="82" t="s">
        <v>86</v>
      </c>
      <c r="BV135" s="82" t="s">
        <v>81</v>
      </c>
      <c r="BW135" s="82" t="s">
        <v>219</v>
      </c>
      <c r="BX135" s="82" t="s">
        <v>5</v>
      </c>
      <c r="CL135" s="82" t="s">
        <v>220</v>
      </c>
      <c r="CM135" s="82" t="s">
        <v>88</v>
      </c>
    </row>
    <row r="136" spans="2:44" s="1" customFormat="1" ht="30" customHeight="1">
      <c r="B136" s="32"/>
      <c r="AR136" s="32"/>
    </row>
    <row r="137" spans="2:44" s="1" customFormat="1" ht="6.95" customHeight="1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32"/>
    </row>
  </sheetData>
  <sheetProtection algorithmName="SHA-512" hashValue="goOJNGtjYYyKR4exEiL4Pe4xIuvnki8CgXutaSRm1hEQpy/yMawSUd0BFhh3ASPoIs0QdGYz91t1ZmY3y7QfZg==" saltValue="l3kmb6Tp0zYjQNJBk9L+nzcnWmBeFfKVa7sq7AnqTfJ1YtTnGBAiwfcnMv1EOzbNhCiQFuQ0OnVC6U3LPNwggg==" spinCount="100000" sheet="1" objects="1" scenarios="1" formatColumns="0" formatRows="0"/>
  <mergeCells count="202">
    <mergeCell ref="E134:I134"/>
    <mergeCell ref="K134:AF134"/>
    <mergeCell ref="D135:H135"/>
    <mergeCell ref="J135:AF135"/>
    <mergeCell ref="D129:H129"/>
    <mergeCell ref="J129:AF129"/>
    <mergeCell ref="E130:I130"/>
    <mergeCell ref="K130:AF130"/>
    <mergeCell ref="D131:H131"/>
    <mergeCell ref="J131:AF131"/>
    <mergeCell ref="E132:I132"/>
    <mergeCell ref="K132:AF132"/>
    <mergeCell ref="D133:H133"/>
    <mergeCell ref="J133:AF133"/>
    <mergeCell ref="F124:J124"/>
    <mergeCell ref="L124:AF124"/>
    <mergeCell ref="L125:AF125"/>
    <mergeCell ref="F125:J125"/>
    <mergeCell ref="E126:I126"/>
    <mergeCell ref="K126:AF126"/>
    <mergeCell ref="L127:AF127"/>
    <mergeCell ref="F127:J127"/>
    <mergeCell ref="L128:AF128"/>
    <mergeCell ref="F128:J128"/>
    <mergeCell ref="K119:AF119"/>
    <mergeCell ref="E119:I119"/>
    <mergeCell ref="J120:AF120"/>
    <mergeCell ref="D120:H120"/>
    <mergeCell ref="E121:I121"/>
    <mergeCell ref="K121:AF121"/>
    <mergeCell ref="K122:AF122"/>
    <mergeCell ref="E122:I122"/>
    <mergeCell ref="F123:J123"/>
    <mergeCell ref="L123:AF123"/>
    <mergeCell ref="E114:I114"/>
    <mergeCell ref="K114:AF114"/>
    <mergeCell ref="E115:I115"/>
    <mergeCell ref="K115:AF115"/>
    <mergeCell ref="K116:AF116"/>
    <mergeCell ref="E116:I116"/>
    <mergeCell ref="E117:I117"/>
    <mergeCell ref="K117:AF117"/>
    <mergeCell ref="D118:H118"/>
    <mergeCell ref="J118:AF118"/>
    <mergeCell ref="K109:AF109"/>
    <mergeCell ref="E109:I109"/>
    <mergeCell ref="J110:AF110"/>
    <mergeCell ref="D110:H110"/>
    <mergeCell ref="K111:AF111"/>
    <mergeCell ref="E111:I111"/>
    <mergeCell ref="J112:AF112"/>
    <mergeCell ref="D112:H112"/>
    <mergeCell ref="E113:I113"/>
    <mergeCell ref="K113:AF113"/>
    <mergeCell ref="K104:AF104"/>
    <mergeCell ref="E104:I104"/>
    <mergeCell ref="D105:H105"/>
    <mergeCell ref="J105:AF105"/>
    <mergeCell ref="K106:AF106"/>
    <mergeCell ref="E106:I106"/>
    <mergeCell ref="D107:H107"/>
    <mergeCell ref="J107:AF107"/>
    <mergeCell ref="K108:AF108"/>
    <mergeCell ref="E108:I108"/>
    <mergeCell ref="D103:H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AN134:AP134"/>
    <mergeCell ref="AG134:AM134"/>
    <mergeCell ref="AN135:AP135"/>
    <mergeCell ref="AG135:AM135"/>
    <mergeCell ref="L85:AJ85"/>
    <mergeCell ref="I92:AF92"/>
    <mergeCell ref="C92:G92"/>
    <mergeCell ref="J95:AF95"/>
    <mergeCell ref="D95:H95"/>
    <mergeCell ref="K96:AF96"/>
    <mergeCell ref="E96:I96"/>
    <mergeCell ref="K97:AF97"/>
    <mergeCell ref="E97:I97"/>
    <mergeCell ref="J98:AF98"/>
    <mergeCell ref="D98:H98"/>
    <mergeCell ref="K99:AF99"/>
    <mergeCell ref="E99:I99"/>
    <mergeCell ref="J100:AF100"/>
    <mergeCell ref="D100:H100"/>
    <mergeCell ref="K101:AF101"/>
    <mergeCell ref="E101:I101"/>
    <mergeCell ref="E102:I102"/>
    <mergeCell ref="K102:AF102"/>
    <mergeCell ref="J103:AF103"/>
    <mergeCell ref="AN129:AP129"/>
    <mergeCell ref="AG129:AM129"/>
    <mergeCell ref="AN130:AP130"/>
    <mergeCell ref="AG130:AM130"/>
    <mergeCell ref="AN131:AP131"/>
    <mergeCell ref="AG131:AM131"/>
    <mergeCell ref="AN132:AP132"/>
    <mergeCell ref="AG132:AM132"/>
    <mergeCell ref="AN133:AP133"/>
    <mergeCell ref="AG133:AM13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14:AP114"/>
    <mergeCell ref="AG114:AM114"/>
    <mergeCell ref="AG115:AM115"/>
    <mergeCell ref="AN115:AP115"/>
    <mergeCell ref="AG116:AM116"/>
    <mergeCell ref="AN116:AP116"/>
    <mergeCell ref="AN117:AP117"/>
    <mergeCell ref="AG117:AM117"/>
    <mergeCell ref="AN118:AP118"/>
    <mergeCell ref="AG118:AM118"/>
    <mergeCell ref="AN109:AP109"/>
    <mergeCell ref="AG109:AM109"/>
    <mergeCell ref="AN110:AP110"/>
    <mergeCell ref="AG110:AM110"/>
    <mergeCell ref="AG111:AM111"/>
    <mergeCell ref="AN111:AP111"/>
    <mergeCell ref="AN112:AP112"/>
    <mergeCell ref="AG112:AM112"/>
    <mergeCell ref="AG113:AM113"/>
    <mergeCell ref="AN113:AP11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</mergeCells>
  <hyperlinks>
    <hyperlink ref="A96" location="'14.1 - Elektro část-silov...'!C2" display="/"/>
    <hyperlink ref="A97" location="'14.2 - Elektro část-silov...'!C2" display="/"/>
    <hyperlink ref="A99" location="'15.1 - Hlavní VN a NN roz...'!C2" display="/"/>
    <hyperlink ref="A101" location="'16.1 - ASŘTP - uznatelná ...'!C2" display="/"/>
    <hyperlink ref="A102" location="'16.2 - ASŘTP - neuznateln...'!C2" display="/"/>
    <hyperlink ref="A104" location="'17.1 - Sušárna kalu - uzn...'!C2" display="/"/>
    <hyperlink ref="A106" location="'18.1 - Pyrolyzér - neuzna...'!C2" display="/"/>
    <hyperlink ref="A108" location="'02.03 - Šneková čerpací s...'!C2" display="/"/>
    <hyperlink ref="A109" location="'02.04 - Česlovna - uznate...'!C2" display="/"/>
    <hyperlink ref="A111" location="'03.02 - Dešťová zdrž - uz...'!C2" display="/"/>
    <hyperlink ref="A113" location="'07.06 - Hala odvodňování ...'!C2" display="/"/>
    <hyperlink ref="A114" location="'07.09 - Manipulační sklád...'!C2" display="/"/>
    <hyperlink ref="A115" location="'07.10 - Sušárna kalu - uz...'!C2" display="/"/>
    <hyperlink ref="A116" location="'07.11 - Kalový bunkr - uz...'!C2" display="/"/>
    <hyperlink ref="A117" location="'07.12 - Přístřešek pyroly...'!C2" display="/"/>
    <hyperlink ref="A119" location="'08.3 - Energetické využit...'!C2" display="/"/>
    <hyperlink ref="A121" location="'10.1 - Gravitační rozvody...'!C2" display="/"/>
    <hyperlink ref="A123" location="'01.1 - Plynovod - neuznat...'!C2" display="/"/>
    <hyperlink ref="A124" location="'02.1 - Vytápění - uznatel...'!C2" display="/"/>
    <hyperlink ref="A125" location="'02.2 - Vytápění - neuznat...'!C2" display="/"/>
    <hyperlink ref="A127" location="'10.6, 10.7 - A - Zdravote...'!C2" display="/"/>
    <hyperlink ref="A128" location="'10.6, 10.7 - B - Vodovodn...'!C2" display="/"/>
    <hyperlink ref="A130" location="'11.1 - Komunikace a zpevn...'!C2" display="/"/>
    <hyperlink ref="A132" location="'13.1 - Nezpevněné plochy ...'!C2" display="/"/>
    <hyperlink ref="A134" location="'14.1 - Oplocení, vrata a ...'!C2" display="/"/>
    <hyperlink ref="A135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58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135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1180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1300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1182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ROUND(J141,2)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ROUND((SUM(BE141:BE586)),2)</f>
        <v>0</v>
      </c>
      <c r="I35" s="96">
        <v>0.21</v>
      </c>
      <c r="J35" s="86">
        <f>ROUND(((SUM(BE141:BE586))*I35),2)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ROUND((SUM(BF141:BF586)),2)</f>
        <v>0</v>
      </c>
      <c r="I36" s="96">
        <v>0.15</v>
      </c>
      <c r="J36" s="86">
        <f>ROUND(((SUM(BF141:BF586))*I36),2)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ROUND((SUM(BG141:BG586)),2)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ROUND((SUM(BH141:BH586)),2)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ROUND((SUM(BI141:BI586)),2)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1180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02.04 - Česlovna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J141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J142</f>
        <v>0</v>
      </c>
      <c r="L99" s="108"/>
    </row>
    <row r="100" spans="2:12" s="9" customFormat="1" ht="19.9" customHeight="1">
      <c r="B100" s="112"/>
      <c r="D100" s="113" t="s">
        <v>1185</v>
      </c>
      <c r="E100" s="114"/>
      <c r="F100" s="114"/>
      <c r="G100" s="114"/>
      <c r="H100" s="114"/>
      <c r="I100" s="114"/>
      <c r="J100" s="115">
        <f>J143</f>
        <v>0</v>
      </c>
      <c r="L100" s="112"/>
    </row>
    <row r="101" spans="2:12" s="9" customFormat="1" ht="19.9" customHeight="1">
      <c r="B101" s="112"/>
      <c r="D101" s="113" t="s">
        <v>1301</v>
      </c>
      <c r="E101" s="114"/>
      <c r="F101" s="114"/>
      <c r="G101" s="114"/>
      <c r="H101" s="114"/>
      <c r="I101" s="114"/>
      <c r="J101" s="115">
        <f>J175</f>
        <v>0</v>
      </c>
      <c r="L101" s="112"/>
    </row>
    <row r="102" spans="2:12" s="9" customFormat="1" ht="19.9" customHeight="1">
      <c r="B102" s="112"/>
      <c r="D102" s="113" t="s">
        <v>1187</v>
      </c>
      <c r="E102" s="114"/>
      <c r="F102" s="114"/>
      <c r="G102" s="114"/>
      <c r="H102" s="114"/>
      <c r="I102" s="114"/>
      <c r="J102" s="115">
        <f>J237</f>
        <v>0</v>
      </c>
      <c r="L102" s="112"/>
    </row>
    <row r="103" spans="2:12" s="9" customFormat="1" ht="19.9" customHeight="1">
      <c r="B103" s="112"/>
      <c r="D103" s="113" t="s">
        <v>1302</v>
      </c>
      <c r="E103" s="114"/>
      <c r="F103" s="114"/>
      <c r="G103" s="114"/>
      <c r="H103" s="114"/>
      <c r="I103" s="114"/>
      <c r="J103" s="115">
        <f>J258</f>
        <v>0</v>
      </c>
      <c r="L103" s="112"/>
    </row>
    <row r="104" spans="2:12" s="9" customFormat="1" ht="19.9" customHeight="1">
      <c r="B104" s="112"/>
      <c r="D104" s="113" t="s">
        <v>1188</v>
      </c>
      <c r="E104" s="114"/>
      <c r="F104" s="114"/>
      <c r="G104" s="114"/>
      <c r="H104" s="114"/>
      <c r="I104" s="114"/>
      <c r="J104" s="115">
        <f>J323</f>
        <v>0</v>
      </c>
      <c r="L104" s="112"/>
    </row>
    <row r="105" spans="2:12" s="9" customFormat="1" ht="19.9" customHeight="1">
      <c r="B105" s="112"/>
      <c r="D105" s="113" t="s">
        <v>1303</v>
      </c>
      <c r="E105" s="114"/>
      <c r="F105" s="114"/>
      <c r="G105" s="114"/>
      <c r="H105" s="114"/>
      <c r="I105" s="114"/>
      <c r="J105" s="115">
        <f>J350</f>
        <v>0</v>
      </c>
      <c r="L105" s="112"/>
    </row>
    <row r="106" spans="2:12" s="9" customFormat="1" ht="19.9" customHeight="1">
      <c r="B106" s="112"/>
      <c r="D106" s="113" t="s">
        <v>1189</v>
      </c>
      <c r="E106" s="114"/>
      <c r="F106" s="114"/>
      <c r="G106" s="114"/>
      <c r="H106" s="114"/>
      <c r="I106" s="114"/>
      <c r="J106" s="115">
        <f>J365</f>
        <v>0</v>
      </c>
      <c r="L106" s="112"/>
    </row>
    <row r="107" spans="2:12" s="9" customFormat="1" ht="19.9" customHeight="1">
      <c r="B107" s="112"/>
      <c r="D107" s="113" t="s">
        <v>1190</v>
      </c>
      <c r="E107" s="114"/>
      <c r="F107" s="114"/>
      <c r="G107" s="114"/>
      <c r="H107" s="114"/>
      <c r="I107" s="114"/>
      <c r="J107" s="115">
        <f>J438</f>
        <v>0</v>
      </c>
      <c r="L107" s="112"/>
    </row>
    <row r="108" spans="2:12" s="8" customFormat="1" ht="24.95" customHeight="1">
      <c r="B108" s="108"/>
      <c r="D108" s="109" t="s">
        <v>1304</v>
      </c>
      <c r="E108" s="110"/>
      <c r="F108" s="110"/>
      <c r="G108" s="110"/>
      <c r="H108" s="110"/>
      <c r="I108" s="110"/>
      <c r="J108" s="111">
        <f>J440</f>
        <v>0</v>
      </c>
      <c r="L108" s="108"/>
    </row>
    <row r="109" spans="2:12" s="9" customFormat="1" ht="19.9" customHeight="1">
      <c r="B109" s="112"/>
      <c r="D109" s="113" t="s">
        <v>1305</v>
      </c>
      <c r="E109" s="114"/>
      <c r="F109" s="114"/>
      <c r="G109" s="114"/>
      <c r="H109" s="114"/>
      <c r="I109" s="114"/>
      <c r="J109" s="115">
        <f>J441</f>
        <v>0</v>
      </c>
      <c r="L109" s="112"/>
    </row>
    <row r="110" spans="2:12" s="9" customFormat="1" ht="19.9" customHeight="1">
      <c r="B110" s="112"/>
      <c r="D110" s="113" t="s">
        <v>1306</v>
      </c>
      <c r="E110" s="114"/>
      <c r="F110" s="114"/>
      <c r="G110" s="114"/>
      <c r="H110" s="114"/>
      <c r="I110" s="114"/>
      <c r="J110" s="115">
        <f>J447</f>
        <v>0</v>
      </c>
      <c r="L110" s="112"/>
    </row>
    <row r="111" spans="2:12" s="9" customFormat="1" ht="19.9" customHeight="1">
      <c r="B111" s="112"/>
      <c r="D111" s="113" t="s">
        <v>1307</v>
      </c>
      <c r="E111" s="114"/>
      <c r="F111" s="114"/>
      <c r="G111" s="114"/>
      <c r="H111" s="114"/>
      <c r="I111" s="114"/>
      <c r="J111" s="115">
        <f>J506</f>
        <v>0</v>
      </c>
      <c r="L111" s="112"/>
    </row>
    <row r="112" spans="2:12" s="9" customFormat="1" ht="19.9" customHeight="1">
      <c r="B112" s="112"/>
      <c r="D112" s="113" t="s">
        <v>1308</v>
      </c>
      <c r="E112" s="114"/>
      <c r="F112" s="114"/>
      <c r="G112" s="114"/>
      <c r="H112" s="114"/>
      <c r="I112" s="114"/>
      <c r="J112" s="115">
        <f>J516</f>
        <v>0</v>
      </c>
      <c r="L112" s="112"/>
    </row>
    <row r="113" spans="2:12" s="9" customFormat="1" ht="19.9" customHeight="1">
      <c r="B113" s="112"/>
      <c r="D113" s="113" t="s">
        <v>1309</v>
      </c>
      <c r="E113" s="114"/>
      <c r="F113" s="114"/>
      <c r="G113" s="114"/>
      <c r="H113" s="114"/>
      <c r="I113" s="114"/>
      <c r="J113" s="115">
        <f>J531</f>
        <v>0</v>
      </c>
      <c r="L113" s="112"/>
    </row>
    <row r="114" spans="2:12" s="9" customFormat="1" ht="19.9" customHeight="1">
      <c r="B114" s="112"/>
      <c r="D114" s="113" t="s">
        <v>1310</v>
      </c>
      <c r="E114" s="114"/>
      <c r="F114" s="114"/>
      <c r="G114" s="114"/>
      <c r="H114" s="114"/>
      <c r="I114" s="114"/>
      <c r="J114" s="115">
        <f>J538</f>
        <v>0</v>
      </c>
      <c r="L114" s="112"/>
    </row>
    <row r="115" spans="2:12" s="9" customFormat="1" ht="19.9" customHeight="1">
      <c r="B115" s="112"/>
      <c r="D115" s="113" t="s">
        <v>1311</v>
      </c>
      <c r="E115" s="114"/>
      <c r="F115" s="114"/>
      <c r="G115" s="114"/>
      <c r="H115" s="114"/>
      <c r="I115" s="114"/>
      <c r="J115" s="115">
        <f>J553</f>
        <v>0</v>
      </c>
      <c r="L115" s="112"/>
    </row>
    <row r="116" spans="2:12" s="8" customFormat="1" ht="24.95" customHeight="1">
      <c r="B116" s="108"/>
      <c r="D116" s="109" t="s">
        <v>1312</v>
      </c>
      <c r="E116" s="110"/>
      <c r="F116" s="110"/>
      <c r="G116" s="110"/>
      <c r="H116" s="110"/>
      <c r="I116" s="110"/>
      <c r="J116" s="111">
        <f>J564</f>
        <v>0</v>
      </c>
      <c r="L116" s="108"/>
    </row>
    <row r="117" spans="2:12" s="9" customFormat="1" ht="19.9" customHeight="1">
      <c r="B117" s="112"/>
      <c r="D117" s="113" t="s">
        <v>1313</v>
      </c>
      <c r="E117" s="114"/>
      <c r="F117" s="114"/>
      <c r="G117" s="114"/>
      <c r="H117" s="114"/>
      <c r="I117" s="114"/>
      <c r="J117" s="115">
        <f>J565</f>
        <v>0</v>
      </c>
      <c r="L117" s="112"/>
    </row>
    <row r="118" spans="2:12" s="9" customFormat="1" ht="14.85" customHeight="1">
      <c r="B118" s="112"/>
      <c r="D118" s="113" t="s">
        <v>1314</v>
      </c>
      <c r="E118" s="114"/>
      <c r="F118" s="114"/>
      <c r="G118" s="114"/>
      <c r="H118" s="114"/>
      <c r="I118" s="114"/>
      <c r="J118" s="115">
        <f>J566</f>
        <v>0</v>
      </c>
      <c r="L118" s="112"/>
    </row>
    <row r="119" spans="2:12" s="9" customFormat="1" ht="14.85" customHeight="1">
      <c r="B119" s="112"/>
      <c r="D119" s="113" t="s">
        <v>1315</v>
      </c>
      <c r="E119" s="114"/>
      <c r="F119" s="114"/>
      <c r="G119" s="114"/>
      <c r="H119" s="114"/>
      <c r="I119" s="114"/>
      <c r="J119" s="115">
        <f>J581</f>
        <v>0</v>
      </c>
      <c r="L119" s="112"/>
    </row>
    <row r="120" spans="2:12" s="1" customFormat="1" ht="21.75" customHeight="1">
      <c r="B120" s="32"/>
      <c r="L120" s="32"/>
    </row>
    <row r="121" spans="2:12" s="1" customFormat="1" ht="6.95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2"/>
    </row>
    <row r="125" spans="2:12" s="1" customFormat="1" ht="6.95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2"/>
    </row>
    <row r="126" spans="2:12" s="1" customFormat="1" ht="24.95" customHeight="1">
      <c r="B126" s="32"/>
      <c r="C126" s="21" t="s">
        <v>247</v>
      </c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16</v>
      </c>
      <c r="L128" s="32"/>
    </row>
    <row r="129" spans="2:12" s="1" customFormat="1" ht="16.5" customHeight="1">
      <c r="B129" s="32"/>
      <c r="E129" s="248" t="str">
        <f>E7</f>
        <v>ZPRACOVÁNÍ ČISTÍRENSKÝCH KALŮ AČOV TÁBOR</v>
      </c>
      <c r="F129" s="249"/>
      <c r="G129" s="249"/>
      <c r="H129" s="249"/>
      <c r="L129" s="32"/>
    </row>
    <row r="130" spans="2:12" ht="12" customHeight="1">
      <c r="B130" s="20"/>
      <c r="C130" s="27" t="s">
        <v>222</v>
      </c>
      <c r="L130" s="20"/>
    </row>
    <row r="131" spans="2:12" s="1" customFormat="1" ht="16.5" customHeight="1">
      <c r="B131" s="32"/>
      <c r="E131" s="248" t="s">
        <v>1180</v>
      </c>
      <c r="F131" s="250"/>
      <c r="G131" s="250"/>
      <c r="H131" s="250"/>
      <c r="L131" s="32"/>
    </row>
    <row r="132" spans="2:12" s="1" customFormat="1" ht="12" customHeight="1">
      <c r="B132" s="32"/>
      <c r="C132" s="27" t="s">
        <v>224</v>
      </c>
      <c r="L132" s="32"/>
    </row>
    <row r="133" spans="2:12" s="1" customFormat="1" ht="16.5" customHeight="1">
      <c r="B133" s="32"/>
      <c r="E133" s="230" t="str">
        <f>E11</f>
        <v>02.04 - Česlovna - uznatelná část</v>
      </c>
      <c r="F133" s="250"/>
      <c r="G133" s="250"/>
      <c r="H133" s="250"/>
      <c r="L133" s="32"/>
    </row>
    <row r="134" spans="2:12" s="1" customFormat="1" ht="6.95" customHeight="1">
      <c r="B134" s="32"/>
      <c r="L134" s="32"/>
    </row>
    <row r="135" spans="2:12" s="1" customFormat="1" ht="12" customHeight="1">
      <c r="B135" s="32"/>
      <c r="C135" s="27" t="s">
        <v>20</v>
      </c>
      <c r="F135" s="25" t="str">
        <f>F14</f>
        <v>Čelkovice</v>
      </c>
      <c r="I135" s="27" t="s">
        <v>22</v>
      </c>
      <c r="J135" s="52" t="str">
        <f>IF(J14="","",J14)</f>
        <v>7. 6. 2023</v>
      </c>
      <c r="L135" s="32"/>
    </row>
    <row r="136" spans="2:12" s="1" customFormat="1" ht="6.95" customHeight="1">
      <c r="B136" s="32"/>
      <c r="L136" s="32"/>
    </row>
    <row r="137" spans="2:12" s="1" customFormat="1" ht="25.7" customHeight="1">
      <c r="B137" s="32"/>
      <c r="C137" s="27" t="s">
        <v>24</v>
      </c>
      <c r="F137" s="25" t="str">
        <f>E17</f>
        <v>Vodárenská společnost Táborsko s.r.o.</v>
      </c>
      <c r="I137" s="27" t="s">
        <v>31</v>
      </c>
      <c r="J137" s="30" t="str">
        <f>E23</f>
        <v>Aquaprocon s.r.o., divize Praha</v>
      </c>
      <c r="L137" s="32"/>
    </row>
    <row r="138" spans="2:12" s="1" customFormat="1" ht="15.2" customHeight="1">
      <c r="B138" s="32"/>
      <c r="C138" s="27" t="s">
        <v>29</v>
      </c>
      <c r="F138" s="25" t="str">
        <f>IF(E20="","",E20)</f>
        <v>Vyplň údaj</v>
      </c>
      <c r="I138" s="27" t="s">
        <v>35</v>
      </c>
      <c r="J138" s="30" t="str">
        <f>E26</f>
        <v>Jaroslav Pelnář</v>
      </c>
      <c r="L138" s="32"/>
    </row>
    <row r="139" spans="2:12" s="1" customFormat="1" ht="10.35" customHeight="1">
      <c r="B139" s="32"/>
      <c r="L139" s="32"/>
    </row>
    <row r="140" spans="2:20" s="10" customFormat="1" ht="29.25" customHeight="1">
      <c r="B140" s="116"/>
      <c r="C140" s="117" t="s">
        <v>248</v>
      </c>
      <c r="D140" s="118" t="s">
        <v>64</v>
      </c>
      <c r="E140" s="118" t="s">
        <v>60</v>
      </c>
      <c r="F140" s="118" t="s">
        <v>61</v>
      </c>
      <c r="G140" s="118" t="s">
        <v>249</v>
      </c>
      <c r="H140" s="118" t="s">
        <v>250</v>
      </c>
      <c r="I140" s="118" t="s">
        <v>251</v>
      </c>
      <c r="J140" s="118" t="s">
        <v>232</v>
      </c>
      <c r="K140" s="119" t="s">
        <v>252</v>
      </c>
      <c r="L140" s="116"/>
      <c r="M140" s="59" t="s">
        <v>1</v>
      </c>
      <c r="N140" s="60" t="s">
        <v>43</v>
      </c>
      <c r="O140" s="60" t="s">
        <v>253</v>
      </c>
      <c r="P140" s="60" t="s">
        <v>254</v>
      </c>
      <c r="Q140" s="60" t="s">
        <v>255</v>
      </c>
      <c r="R140" s="60" t="s">
        <v>256</v>
      </c>
      <c r="S140" s="60" t="s">
        <v>257</v>
      </c>
      <c r="T140" s="61" t="s">
        <v>258</v>
      </c>
    </row>
    <row r="141" spans="2:63" s="1" customFormat="1" ht="22.9" customHeight="1">
      <c r="B141" s="32"/>
      <c r="C141" s="64" t="s">
        <v>259</v>
      </c>
      <c r="J141" s="120">
        <f>BK141</f>
        <v>0</v>
      </c>
      <c r="L141" s="32"/>
      <c r="M141" s="62"/>
      <c r="N141" s="53"/>
      <c r="O141" s="53"/>
      <c r="P141" s="121">
        <f>P142+P440+P564</f>
        <v>0</v>
      </c>
      <c r="Q141" s="53"/>
      <c r="R141" s="121">
        <f>R142+R440+R564</f>
        <v>125.35518285</v>
      </c>
      <c r="S141" s="53"/>
      <c r="T141" s="122">
        <f>T142+T440+T564</f>
        <v>31.046696</v>
      </c>
      <c r="AT141" s="17" t="s">
        <v>78</v>
      </c>
      <c r="AU141" s="17" t="s">
        <v>234</v>
      </c>
      <c r="BK141" s="123">
        <f>BK142+BK440+BK564</f>
        <v>0</v>
      </c>
    </row>
    <row r="142" spans="2:63" s="11" customFormat="1" ht="25.9" customHeight="1">
      <c r="B142" s="124"/>
      <c r="D142" s="125" t="s">
        <v>78</v>
      </c>
      <c r="E142" s="126" t="s">
        <v>1191</v>
      </c>
      <c r="F142" s="126" t="s">
        <v>1192</v>
      </c>
      <c r="I142" s="127"/>
      <c r="J142" s="128">
        <f>BK142</f>
        <v>0</v>
      </c>
      <c r="L142" s="124"/>
      <c r="M142" s="129"/>
      <c r="P142" s="130">
        <f>P143+P175+P237+P258+P323+P350+P365+P438</f>
        <v>0</v>
      </c>
      <c r="R142" s="130">
        <f>R143+R175+R237+R258+R323+R350+R365+R438</f>
        <v>56.695126050000006</v>
      </c>
      <c r="T142" s="131">
        <f>T143+T175+T237+T258+T323+T350+T365+T438</f>
        <v>30.912298</v>
      </c>
      <c r="AR142" s="125" t="s">
        <v>86</v>
      </c>
      <c r="AT142" s="132" t="s">
        <v>78</v>
      </c>
      <c r="AU142" s="132" t="s">
        <v>79</v>
      </c>
      <c r="AY142" s="125" t="s">
        <v>262</v>
      </c>
      <c r="BK142" s="133">
        <f>BK143+BK175+BK237+BK258+BK323+BK350+BK365+BK438</f>
        <v>0</v>
      </c>
    </row>
    <row r="143" spans="2:63" s="11" customFormat="1" ht="22.9" customHeight="1">
      <c r="B143" s="124"/>
      <c r="D143" s="125" t="s">
        <v>78</v>
      </c>
      <c r="E143" s="151" t="s">
        <v>86</v>
      </c>
      <c r="F143" s="151" t="s">
        <v>1193</v>
      </c>
      <c r="I143" s="127"/>
      <c r="J143" s="152">
        <f>BK143</f>
        <v>0</v>
      </c>
      <c r="L143" s="124"/>
      <c r="M143" s="129"/>
      <c r="P143" s="130">
        <f>SUM(P144:P174)</f>
        <v>0</v>
      </c>
      <c r="R143" s="130">
        <f>SUM(R144:R174)</f>
        <v>0</v>
      </c>
      <c r="T143" s="131">
        <f>SUM(T144:T174)</f>
        <v>0</v>
      </c>
      <c r="AR143" s="125" t="s">
        <v>86</v>
      </c>
      <c r="AT143" s="132" t="s">
        <v>78</v>
      </c>
      <c r="AU143" s="132" t="s">
        <v>86</v>
      </c>
      <c r="AY143" s="125" t="s">
        <v>262</v>
      </c>
      <c r="BK143" s="133">
        <f>SUM(BK144:BK174)</f>
        <v>0</v>
      </c>
    </row>
    <row r="144" spans="2:65" s="1" customFormat="1" ht="33" customHeight="1">
      <c r="B144" s="32"/>
      <c r="C144" s="134" t="s">
        <v>86</v>
      </c>
      <c r="D144" s="134" t="s">
        <v>264</v>
      </c>
      <c r="E144" s="135" t="s">
        <v>1316</v>
      </c>
      <c r="F144" s="136" t="s">
        <v>1317</v>
      </c>
      <c r="G144" s="137" t="s">
        <v>1196</v>
      </c>
      <c r="H144" s="138">
        <v>8.876</v>
      </c>
      <c r="I144" s="139"/>
      <c r="J144" s="140">
        <f>ROUND(I144*H144,2)</f>
        <v>0</v>
      </c>
      <c r="K144" s="136" t="s">
        <v>1197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293</v>
      </c>
      <c r="AT144" s="145" t="s">
        <v>264</v>
      </c>
      <c r="AU144" s="145" t="s">
        <v>88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293</v>
      </c>
      <c r="BM144" s="145" t="s">
        <v>1318</v>
      </c>
    </row>
    <row r="145" spans="2:51" s="12" customFormat="1" ht="11.25">
      <c r="B145" s="161"/>
      <c r="D145" s="147" t="s">
        <v>1200</v>
      </c>
      <c r="E145" s="162" t="s">
        <v>1</v>
      </c>
      <c r="F145" s="163" t="s">
        <v>1222</v>
      </c>
      <c r="H145" s="162" t="s">
        <v>1</v>
      </c>
      <c r="I145" s="164"/>
      <c r="L145" s="161"/>
      <c r="M145" s="165"/>
      <c r="T145" s="166"/>
      <c r="AT145" s="162" t="s">
        <v>1200</v>
      </c>
      <c r="AU145" s="162" t="s">
        <v>88</v>
      </c>
      <c r="AV145" s="12" t="s">
        <v>86</v>
      </c>
      <c r="AW145" s="12" t="s">
        <v>34</v>
      </c>
      <c r="AX145" s="12" t="s">
        <v>79</v>
      </c>
      <c r="AY145" s="162" t="s">
        <v>262</v>
      </c>
    </row>
    <row r="146" spans="2:51" s="12" customFormat="1" ht="11.25">
      <c r="B146" s="161"/>
      <c r="D146" s="147" t="s">
        <v>1200</v>
      </c>
      <c r="E146" s="162" t="s">
        <v>1</v>
      </c>
      <c r="F146" s="163" t="s">
        <v>1319</v>
      </c>
      <c r="H146" s="162" t="s">
        <v>1</v>
      </c>
      <c r="I146" s="164"/>
      <c r="L146" s="161"/>
      <c r="M146" s="165"/>
      <c r="T146" s="166"/>
      <c r="AT146" s="162" t="s">
        <v>1200</v>
      </c>
      <c r="AU146" s="162" t="s">
        <v>88</v>
      </c>
      <c r="AV146" s="12" t="s">
        <v>86</v>
      </c>
      <c r="AW146" s="12" t="s">
        <v>34</v>
      </c>
      <c r="AX146" s="12" t="s">
        <v>79</v>
      </c>
      <c r="AY146" s="162" t="s">
        <v>262</v>
      </c>
    </row>
    <row r="147" spans="2:51" s="13" customFormat="1" ht="11.25">
      <c r="B147" s="167"/>
      <c r="D147" s="147" t="s">
        <v>1200</v>
      </c>
      <c r="E147" s="168" t="s">
        <v>1</v>
      </c>
      <c r="F147" s="169" t="s">
        <v>1320</v>
      </c>
      <c r="H147" s="170">
        <v>16.792</v>
      </c>
      <c r="I147" s="171"/>
      <c r="L147" s="167"/>
      <c r="M147" s="172"/>
      <c r="T147" s="173"/>
      <c r="AT147" s="168" t="s">
        <v>1200</v>
      </c>
      <c r="AU147" s="168" t="s">
        <v>88</v>
      </c>
      <c r="AV147" s="13" t="s">
        <v>88</v>
      </c>
      <c r="AW147" s="13" t="s">
        <v>34</v>
      </c>
      <c r="AX147" s="13" t="s">
        <v>79</v>
      </c>
      <c r="AY147" s="168" t="s">
        <v>262</v>
      </c>
    </row>
    <row r="148" spans="2:51" s="12" customFormat="1" ht="11.25">
      <c r="B148" s="161"/>
      <c r="D148" s="147" t="s">
        <v>1200</v>
      </c>
      <c r="E148" s="162" t="s">
        <v>1</v>
      </c>
      <c r="F148" s="163" t="s">
        <v>1321</v>
      </c>
      <c r="H148" s="162" t="s">
        <v>1</v>
      </c>
      <c r="I148" s="164"/>
      <c r="L148" s="161"/>
      <c r="M148" s="165"/>
      <c r="T148" s="166"/>
      <c r="AT148" s="162" t="s">
        <v>1200</v>
      </c>
      <c r="AU148" s="162" t="s">
        <v>88</v>
      </c>
      <c r="AV148" s="12" t="s">
        <v>86</v>
      </c>
      <c r="AW148" s="12" t="s">
        <v>34</v>
      </c>
      <c r="AX148" s="12" t="s">
        <v>79</v>
      </c>
      <c r="AY148" s="162" t="s">
        <v>262</v>
      </c>
    </row>
    <row r="149" spans="2:51" s="13" customFormat="1" ht="11.25">
      <c r="B149" s="167"/>
      <c r="D149" s="147" t="s">
        <v>1200</v>
      </c>
      <c r="E149" s="168" t="s">
        <v>1</v>
      </c>
      <c r="F149" s="169" t="s">
        <v>1322</v>
      </c>
      <c r="H149" s="170">
        <v>0.96</v>
      </c>
      <c r="I149" s="171"/>
      <c r="L149" s="167"/>
      <c r="M149" s="172"/>
      <c r="T149" s="173"/>
      <c r="AT149" s="168" t="s">
        <v>1200</v>
      </c>
      <c r="AU149" s="168" t="s">
        <v>88</v>
      </c>
      <c r="AV149" s="13" t="s">
        <v>88</v>
      </c>
      <c r="AW149" s="13" t="s">
        <v>34</v>
      </c>
      <c r="AX149" s="13" t="s">
        <v>79</v>
      </c>
      <c r="AY149" s="168" t="s">
        <v>262</v>
      </c>
    </row>
    <row r="150" spans="2:51" s="15" customFormat="1" ht="11.25">
      <c r="B150" s="191"/>
      <c r="D150" s="147" t="s">
        <v>1200</v>
      </c>
      <c r="E150" s="192" t="s">
        <v>1</v>
      </c>
      <c r="F150" s="193" t="s">
        <v>1323</v>
      </c>
      <c r="H150" s="194">
        <v>17.752</v>
      </c>
      <c r="I150" s="195"/>
      <c r="L150" s="191"/>
      <c r="M150" s="196"/>
      <c r="T150" s="197"/>
      <c r="AT150" s="192" t="s">
        <v>1200</v>
      </c>
      <c r="AU150" s="192" t="s">
        <v>88</v>
      </c>
      <c r="AV150" s="15" t="s">
        <v>179</v>
      </c>
      <c r="AW150" s="15" t="s">
        <v>34</v>
      </c>
      <c r="AX150" s="15" t="s">
        <v>79</v>
      </c>
      <c r="AY150" s="192" t="s">
        <v>262</v>
      </c>
    </row>
    <row r="151" spans="2:51" s="13" customFormat="1" ht="11.25">
      <c r="B151" s="167"/>
      <c r="D151" s="147" t="s">
        <v>1200</v>
      </c>
      <c r="E151" s="168" t="s">
        <v>1</v>
      </c>
      <c r="F151" s="169" t="s">
        <v>1324</v>
      </c>
      <c r="H151" s="170">
        <v>8.876</v>
      </c>
      <c r="I151" s="171"/>
      <c r="L151" s="167"/>
      <c r="M151" s="172"/>
      <c r="T151" s="173"/>
      <c r="AT151" s="168" t="s">
        <v>1200</v>
      </c>
      <c r="AU151" s="168" t="s">
        <v>88</v>
      </c>
      <c r="AV151" s="13" t="s">
        <v>88</v>
      </c>
      <c r="AW151" s="13" t="s">
        <v>34</v>
      </c>
      <c r="AX151" s="13" t="s">
        <v>86</v>
      </c>
      <c r="AY151" s="168" t="s">
        <v>262</v>
      </c>
    </row>
    <row r="152" spans="2:65" s="1" customFormat="1" ht="24.2" customHeight="1">
      <c r="B152" s="32"/>
      <c r="C152" s="134" t="s">
        <v>88</v>
      </c>
      <c r="D152" s="134" t="s">
        <v>264</v>
      </c>
      <c r="E152" s="135" t="s">
        <v>1325</v>
      </c>
      <c r="F152" s="136" t="s">
        <v>1326</v>
      </c>
      <c r="G152" s="137" t="s">
        <v>1196</v>
      </c>
      <c r="H152" s="138">
        <v>8.876</v>
      </c>
      <c r="I152" s="139"/>
      <c r="J152" s="140">
        <f>ROUND(I152*H152,2)</f>
        <v>0</v>
      </c>
      <c r="K152" s="136" t="s">
        <v>1197</v>
      </c>
      <c r="L152" s="32"/>
      <c r="M152" s="141" t="s">
        <v>1</v>
      </c>
      <c r="N152" s="142" t="s">
        <v>44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AR152" s="145" t="s">
        <v>293</v>
      </c>
      <c r="AT152" s="145" t="s">
        <v>264</v>
      </c>
      <c r="AU152" s="145" t="s">
        <v>88</v>
      </c>
      <c r="AY152" s="17" t="s">
        <v>262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86</v>
      </c>
      <c r="BK152" s="146">
        <f>ROUND(I152*H152,2)</f>
        <v>0</v>
      </c>
      <c r="BL152" s="17" t="s">
        <v>293</v>
      </c>
      <c r="BM152" s="145" t="s">
        <v>1327</v>
      </c>
    </row>
    <row r="153" spans="2:51" s="12" customFormat="1" ht="11.25">
      <c r="B153" s="161"/>
      <c r="D153" s="147" t="s">
        <v>1200</v>
      </c>
      <c r="E153" s="162" t="s">
        <v>1</v>
      </c>
      <c r="F153" s="163" t="s">
        <v>1222</v>
      </c>
      <c r="H153" s="162" t="s">
        <v>1</v>
      </c>
      <c r="I153" s="164"/>
      <c r="L153" s="161"/>
      <c r="M153" s="165"/>
      <c r="T153" s="166"/>
      <c r="AT153" s="162" t="s">
        <v>1200</v>
      </c>
      <c r="AU153" s="162" t="s">
        <v>88</v>
      </c>
      <c r="AV153" s="12" t="s">
        <v>86</v>
      </c>
      <c r="AW153" s="12" t="s">
        <v>34</v>
      </c>
      <c r="AX153" s="12" t="s">
        <v>79</v>
      </c>
      <c r="AY153" s="162" t="s">
        <v>262</v>
      </c>
    </row>
    <row r="154" spans="2:51" s="12" customFormat="1" ht="11.25">
      <c r="B154" s="161"/>
      <c r="D154" s="147" t="s">
        <v>1200</v>
      </c>
      <c r="E154" s="162" t="s">
        <v>1</v>
      </c>
      <c r="F154" s="163" t="s">
        <v>1319</v>
      </c>
      <c r="H154" s="162" t="s">
        <v>1</v>
      </c>
      <c r="I154" s="164"/>
      <c r="L154" s="161"/>
      <c r="M154" s="165"/>
      <c r="T154" s="166"/>
      <c r="AT154" s="162" t="s">
        <v>1200</v>
      </c>
      <c r="AU154" s="162" t="s">
        <v>88</v>
      </c>
      <c r="AV154" s="12" t="s">
        <v>86</v>
      </c>
      <c r="AW154" s="12" t="s">
        <v>34</v>
      </c>
      <c r="AX154" s="12" t="s">
        <v>79</v>
      </c>
      <c r="AY154" s="162" t="s">
        <v>262</v>
      </c>
    </row>
    <row r="155" spans="2:51" s="13" customFormat="1" ht="11.25">
      <c r="B155" s="167"/>
      <c r="D155" s="147" t="s">
        <v>1200</v>
      </c>
      <c r="E155" s="168" t="s">
        <v>1</v>
      </c>
      <c r="F155" s="169" t="s">
        <v>1320</v>
      </c>
      <c r="H155" s="170">
        <v>16.792</v>
      </c>
      <c r="I155" s="171"/>
      <c r="L155" s="167"/>
      <c r="M155" s="172"/>
      <c r="T155" s="173"/>
      <c r="AT155" s="168" t="s">
        <v>1200</v>
      </c>
      <c r="AU155" s="168" t="s">
        <v>88</v>
      </c>
      <c r="AV155" s="13" t="s">
        <v>88</v>
      </c>
      <c r="AW155" s="13" t="s">
        <v>34</v>
      </c>
      <c r="AX155" s="13" t="s">
        <v>79</v>
      </c>
      <c r="AY155" s="168" t="s">
        <v>262</v>
      </c>
    </row>
    <row r="156" spans="2:51" s="12" customFormat="1" ht="11.25">
      <c r="B156" s="161"/>
      <c r="D156" s="147" t="s">
        <v>1200</v>
      </c>
      <c r="E156" s="162" t="s">
        <v>1</v>
      </c>
      <c r="F156" s="163" t="s">
        <v>1321</v>
      </c>
      <c r="H156" s="162" t="s">
        <v>1</v>
      </c>
      <c r="I156" s="164"/>
      <c r="L156" s="161"/>
      <c r="M156" s="165"/>
      <c r="T156" s="166"/>
      <c r="AT156" s="162" t="s">
        <v>1200</v>
      </c>
      <c r="AU156" s="162" t="s">
        <v>88</v>
      </c>
      <c r="AV156" s="12" t="s">
        <v>86</v>
      </c>
      <c r="AW156" s="12" t="s">
        <v>34</v>
      </c>
      <c r="AX156" s="12" t="s">
        <v>79</v>
      </c>
      <c r="AY156" s="162" t="s">
        <v>262</v>
      </c>
    </row>
    <row r="157" spans="2:51" s="13" customFormat="1" ht="11.25">
      <c r="B157" s="167"/>
      <c r="D157" s="147" t="s">
        <v>1200</v>
      </c>
      <c r="E157" s="168" t="s">
        <v>1</v>
      </c>
      <c r="F157" s="169" t="s">
        <v>1322</v>
      </c>
      <c r="H157" s="170">
        <v>0.96</v>
      </c>
      <c r="I157" s="171"/>
      <c r="L157" s="167"/>
      <c r="M157" s="172"/>
      <c r="T157" s="173"/>
      <c r="AT157" s="168" t="s">
        <v>1200</v>
      </c>
      <c r="AU157" s="168" t="s">
        <v>88</v>
      </c>
      <c r="AV157" s="13" t="s">
        <v>88</v>
      </c>
      <c r="AW157" s="13" t="s">
        <v>34</v>
      </c>
      <c r="AX157" s="13" t="s">
        <v>79</v>
      </c>
      <c r="AY157" s="168" t="s">
        <v>262</v>
      </c>
    </row>
    <row r="158" spans="2:51" s="15" customFormat="1" ht="11.25">
      <c r="B158" s="191"/>
      <c r="D158" s="147" t="s">
        <v>1200</v>
      </c>
      <c r="E158" s="192" t="s">
        <v>1</v>
      </c>
      <c r="F158" s="193" t="s">
        <v>1323</v>
      </c>
      <c r="H158" s="194">
        <v>17.752</v>
      </c>
      <c r="I158" s="195"/>
      <c r="L158" s="191"/>
      <c r="M158" s="196"/>
      <c r="T158" s="197"/>
      <c r="AT158" s="192" t="s">
        <v>1200</v>
      </c>
      <c r="AU158" s="192" t="s">
        <v>88</v>
      </c>
      <c r="AV158" s="15" t="s">
        <v>179</v>
      </c>
      <c r="AW158" s="15" t="s">
        <v>34</v>
      </c>
      <c r="AX158" s="15" t="s">
        <v>79</v>
      </c>
      <c r="AY158" s="192" t="s">
        <v>262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1328</v>
      </c>
      <c r="H159" s="170">
        <v>8.876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86</v>
      </c>
      <c r="AY159" s="168" t="s">
        <v>262</v>
      </c>
    </row>
    <row r="160" spans="2:65" s="1" customFormat="1" ht="37.9" customHeight="1">
      <c r="B160" s="32"/>
      <c r="C160" s="134" t="s">
        <v>179</v>
      </c>
      <c r="D160" s="134" t="s">
        <v>264</v>
      </c>
      <c r="E160" s="135" t="s">
        <v>1329</v>
      </c>
      <c r="F160" s="136" t="s">
        <v>1330</v>
      </c>
      <c r="G160" s="137" t="s">
        <v>1196</v>
      </c>
      <c r="H160" s="138">
        <v>17.752</v>
      </c>
      <c r="I160" s="139"/>
      <c r="J160" s="140">
        <f>ROUND(I160*H160,2)</f>
        <v>0</v>
      </c>
      <c r="K160" s="136" t="s">
        <v>1197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AR160" s="145" t="s">
        <v>293</v>
      </c>
      <c r="AT160" s="145" t="s">
        <v>264</v>
      </c>
      <c r="AU160" s="145" t="s">
        <v>88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293</v>
      </c>
      <c r="BM160" s="145" t="s">
        <v>1331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1332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3" customFormat="1" ht="11.25">
      <c r="B162" s="167"/>
      <c r="D162" s="147" t="s">
        <v>1200</v>
      </c>
      <c r="E162" s="168" t="s">
        <v>1</v>
      </c>
      <c r="F162" s="169" t="s">
        <v>1333</v>
      </c>
      <c r="H162" s="170">
        <v>17.752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79</v>
      </c>
      <c r="AY162" s="168" t="s">
        <v>262</v>
      </c>
    </row>
    <row r="163" spans="2:51" s="14" customFormat="1" ht="11.25">
      <c r="B163" s="174"/>
      <c r="D163" s="147" t="s">
        <v>1200</v>
      </c>
      <c r="E163" s="175" t="s">
        <v>1</v>
      </c>
      <c r="F163" s="176" t="s">
        <v>1205</v>
      </c>
      <c r="H163" s="177">
        <v>17.752</v>
      </c>
      <c r="I163" s="178"/>
      <c r="L163" s="174"/>
      <c r="M163" s="179"/>
      <c r="T163" s="180"/>
      <c r="AT163" s="175" t="s">
        <v>1200</v>
      </c>
      <c r="AU163" s="175" t="s">
        <v>88</v>
      </c>
      <c r="AV163" s="14" t="s">
        <v>293</v>
      </c>
      <c r="AW163" s="14" t="s">
        <v>34</v>
      </c>
      <c r="AX163" s="14" t="s">
        <v>86</v>
      </c>
      <c r="AY163" s="175" t="s">
        <v>262</v>
      </c>
    </row>
    <row r="164" spans="2:65" s="1" customFormat="1" ht="37.9" customHeight="1">
      <c r="B164" s="32"/>
      <c r="C164" s="134" t="s">
        <v>293</v>
      </c>
      <c r="D164" s="134" t="s">
        <v>264</v>
      </c>
      <c r="E164" s="135" t="s">
        <v>1334</v>
      </c>
      <c r="F164" s="136" t="s">
        <v>1335</v>
      </c>
      <c r="G164" s="137" t="s">
        <v>1196</v>
      </c>
      <c r="H164" s="138">
        <v>35.504</v>
      </c>
      <c r="I164" s="139"/>
      <c r="J164" s="140">
        <f>ROUND(I164*H164,2)</f>
        <v>0</v>
      </c>
      <c r="K164" s="136" t="s">
        <v>1197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293</v>
      </c>
      <c r="AT164" s="145" t="s">
        <v>264</v>
      </c>
      <c r="AU164" s="145" t="s">
        <v>88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293</v>
      </c>
      <c r="BM164" s="145" t="s">
        <v>1336</v>
      </c>
    </row>
    <row r="165" spans="2:51" s="12" customFormat="1" ht="11.25">
      <c r="B165" s="161"/>
      <c r="D165" s="147" t="s">
        <v>1200</v>
      </c>
      <c r="E165" s="162" t="s">
        <v>1</v>
      </c>
      <c r="F165" s="163" t="s">
        <v>1291</v>
      </c>
      <c r="H165" s="162" t="s">
        <v>1</v>
      </c>
      <c r="I165" s="164"/>
      <c r="L165" s="161"/>
      <c r="M165" s="165"/>
      <c r="T165" s="166"/>
      <c r="AT165" s="162" t="s">
        <v>1200</v>
      </c>
      <c r="AU165" s="162" t="s">
        <v>88</v>
      </c>
      <c r="AV165" s="12" t="s">
        <v>86</v>
      </c>
      <c r="AW165" s="12" t="s">
        <v>34</v>
      </c>
      <c r="AX165" s="12" t="s">
        <v>79</v>
      </c>
      <c r="AY165" s="162" t="s">
        <v>262</v>
      </c>
    </row>
    <row r="166" spans="2:51" s="12" customFormat="1" ht="11.25">
      <c r="B166" s="161"/>
      <c r="D166" s="147" t="s">
        <v>1200</v>
      </c>
      <c r="E166" s="162" t="s">
        <v>1</v>
      </c>
      <c r="F166" s="163" t="s">
        <v>1332</v>
      </c>
      <c r="H166" s="162" t="s">
        <v>1</v>
      </c>
      <c r="I166" s="164"/>
      <c r="L166" s="161"/>
      <c r="M166" s="165"/>
      <c r="T166" s="166"/>
      <c r="AT166" s="162" t="s">
        <v>1200</v>
      </c>
      <c r="AU166" s="162" t="s">
        <v>88</v>
      </c>
      <c r="AV166" s="12" t="s">
        <v>86</v>
      </c>
      <c r="AW166" s="12" t="s">
        <v>34</v>
      </c>
      <c r="AX166" s="12" t="s">
        <v>79</v>
      </c>
      <c r="AY166" s="162" t="s">
        <v>262</v>
      </c>
    </row>
    <row r="167" spans="2:51" s="13" customFormat="1" ht="11.25">
      <c r="B167" s="167"/>
      <c r="D167" s="147" t="s">
        <v>1200</v>
      </c>
      <c r="E167" s="168" t="s">
        <v>1</v>
      </c>
      <c r="F167" s="169" t="s">
        <v>1337</v>
      </c>
      <c r="H167" s="170">
        <v>35.504</v>
      </c>
      <c r="I167" s="171"/>
      <c r="L167" s="167"/>
      <c r="M167" s="172"/>
      <c r="T167" s="173"/>
      <c r="AT167" s="168" t="s">
        <v>1200</v>
      </c>
      <c r="AU167" s="168" t="s">
        <v>88</v>
      </c>
      <c r="AV167" s="13" t="s">
        <v>88</v>
      </c>
      <c r="AW167" s="13" t="s">
        <v>34</v>
      </c>
      <c r="AX167" s="13" t="s">
        <v>79</v>
      </c>
      <c r="AY167" s="168" t="s">
        <v>262</v>
      </c>
    </row>
    <row r="168" spans="2:51" s="14" customFormat="1" ht="11.25">
      <c r="B168" s="174"/>
      <c r="D168" s="147" t="s">
        <v>1200</v>
      </c>
      <c r="E168" s="175" t="s">
        <v>1</v>
      </c>
      <c r="F168" s="176" t="s">
        <v>1205</v>
      </c>
      <c r="H168" s="177">
        <v>35.504</v>
      </c>
      <c r="I168" s="178"/>
      <c r="L168" s="174"/>
      <c r="M168" s="179"/>
      <c r="T168" s="180"/>
      <c r="AT168" s="175" t="s">
        <v>1200</v>
      </c>
      <c r="AU168" s="175" t="s">
        <v>88</v>
      </c>
      <c r="AV168" s="14" t="s">
        <v>293</v>
      </c>
      <c r="AW168" s="14" t="s">
        <v>34</v>
      </c>
      <c r="AX168" s="14" t="s">
        <v>86</v>
      </c>
      <c r="AY168" s="175" t="s">
        <v>262</v>
      </c>
    </row>
    <row r="169" spans="2:65" s="1" customFormat="1" ht="33" customHeight="1">
      <c r="B169" s="32"/>
      <c r="C169" s="134" t="s">
        <v>273</v>
      </c>
      <c r="D169" s="134" t="s">
        <v>264</v>
      </c>
      <c r="E169" s="135" t="s">
        <v>1338</v>
      </c>
      <c r="F169" s="136" t="s">
        <v>1339</v>
      </c>
      <c r="G169" s="137" t="s">
        <v>1234</v>
      </c>
      <c r="H169" s="138">
        <v>30.178</v>
      </c>
      <c r="I169" s="139"/>
      <c r="J169" s="140">
        <f>ROUND(I169*H169,2)</f>
        <v>0</v>
      </c>
      <c r="K169" s="136" t="s">
        <v>1197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293</v>
      </c>
      <c r="AT169" s="145" t="s">
        <v>264</v>
      </c>
      <c r="AU169" s="145" t="s">
        <v>88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293</v>
      </c>
      <c r="BM169" s="145" t="s">
        <v>1340</v>
      </c>
    </row>
    <row r="170" spans="2:51" s="12" customFormat="1" ht="11.25">
      <c r="B170" s="161"/>
      <c r="D170" s="147" t="s">
        <v>1200</v>
      </c>
      <c r="E170" s="162" t="s">
        <v>1</v>
      </c>
      <c r="F170" s="163" t="s">
        <v>1341</v>
      </c>
      <c r="H170" s="162" t="s">
        <v>1</v>
      </c>
      <c r="I170" s="164"/>
      <c r="L170" s="161"/>
      <c r="M170" s="165"/>
      <c r="T170" s="166"/>
      <c r="AT170" s="162" t="s">
        <v>1200</v>
      </c>
      <c r="AU170" s="162" t="s">
        <v>88</v>
      </c>
      <c r="AV170" s="12" t="s">
        <v>86</v>
      </c>
      <c r="AW170" s="12" t="s">
        <v>34</v>
      </c>
      <c r="AX170" s="12" t="s">
        <v>79</v>
      </c>
      <c r="AY170" s="162" t="s">
        <v>262</v>
      </c>
    </row>
    <row r="171" spans="2:51" s="13" customFormat="1" ht="11.25">
      <c r="B171" s="167"/>
      <c r="D171" s="147" t="s">
        <v>1200</v>
      </c>
      <c r="E171" s="168" t="s">
        <v>1</v>
      </c>
      <c r="F171" s="169" t="s">
        <v>1342</v>
      </c>
      <c r="H171" s="170">
        <v>30.178</v>
      </c>
      <c r="I171" s="171"/>
      <c r="L171" s="167"/>
      <c r="M171" s="172"/>
      <c r="T171" s="173"/>
      <c r="AT171" s="168" t="s">
        <v>1200</v>
      </c>
      <c r="AU171" s="168" t="s">
        <v>88</v>
      </c>
      <c r="AV171" s="13" t="s">
        <v>88</v>
      </c>
      <c r="AW171" s="13" t="s">
        <v>34</v>
      </c>
      <c r="AX171" s="13" t="s">
        <v>79</v>
      </c>
      <c r="AY171" s="168" t="s">
        <v>262</v>
      </c>
    </row>
    <row r="172" spans="2:51" s="14" customFormat="1" ht="11.25">
      <c r="B172" s="174"/>
      <c r="D172" s="147" t="s">
        <v>1200</v>
      </c>
      <c r="E172" s="175" t="s">
        <v>1</v>
      </c>
      <c r="F172" s="176" t="s">
        <v>1205</v>
      </c>
      <c r="H172" s="177">
        <v>30.178</v>
      </c>
      <c r="I172" s="178"/>
      <c r="L172" s="174"/>
      <c r="M172" s="179"/>
      <c r="T172" s="180"/>
      <c r="AT172" s="175" t="s">
        <v>1200</v>
      </c>
      <c r="AU172" s="175" t="s">
        <v>88</v>
      </c>
      <c r="AV172" s="14" t="s">
        <v>293</v>
      </c>
      <c r="AW172" s="14" t="s">
        <v>34</v>
      </c>
      <c r="AX172" s="14" t="s">
        <v>86</v>
      </c>
      <c r="AY172" s="175" t="s">
        <v>262</v>
      </c>
    </row>
    <row r="173" spans="2:65" s="1" customFormat="1" ht="16.5" customHeight="1">
      <c r="B173" s="32"/>
      <c r="C173" s="134" t="s">
        <v>286</v>
      </c>
      <c r="D173" s="134" t="s">
        <v>264</v>
      </c>
      <c r="E173" s="135" t="s">
        <v>1343</v>
      </c>
      <c r="F173" s="136" t="s">
        <v>1344</v>
      </c>
      <c r="G173" s="137" t="s">
        <v>1196</v>
      </c>
      <c r="H173" s="138">
        <v>17.752</v>
      </c>
      <c r="I173" s="139"/>
      <c r="J173" s="140">
        <f>ROUND(I173*H173,2)</f>
        <v>0</v>
      </c>
      <c r="K173" s="136" t="s">
        <v>1197</v>
      </c>
      <c r="L173" s="32"/>
      <c r="M173" s="141" t="s">
        <v>1</v>
      </c>
      <c r="N173" s="142" t="s">
        <v>44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45" t="s">
        <v>293</v>
      </c>
      <c r="AT173" s="145" t="s">
        <v>264</v>
      </c>
      <c r="AU173" s="145" t="s">
        <v>88</v>
      </c>
      <c r="AY173" s="17" t="s">
        <v>262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86</v>
      </c>
      <c r="BK173" s="146">
        <f>ROUND(I173*H173,2)</f>
        <v>0</v>
      </c>
      <c r="BL173" s="17" t="s">
        <v>293</v>
      </c>
      <c r="BM173" s="145" t="s">
        <v>1345</v>
      </c>
    </row>
    <row r="174" spans="2:51" s="13" customFormat="1" ht="11.25">
      <c r="B174" s="167"/>
      <c r="D174" s="147" t="s">
        <v>1200</v>
      </c>
      <c r="E174" s="168" t="s">
        <v>1</v>
      </c>
      <c r="F174" s="169" t="s">
        <v>1346</v>
      </c>
      <c r="H174" s="170">
        <v>17.752</v>
      </c>
      <c r="I174" s="171"/>
      <c r="L174" s="167"/>
      <c r="M174" s="172"/>
      <c r="T174" s="173"/>
      <c r="AT174" s="168" t="s">
        <v>1200</v>
      </c>
      <c r="AU174" s="168" t="s">
        <v>88</v>
      </c>
      <c r="AV174" s="13" t="s">
        <v>88</v>
      </c>
      <c r="AW174" s="13" t="s">
        <v>34</v>
      </c>
      <c r="AX174" s="13" t="s">
        <v>86</v>
      </c>
      <c r="AY174" s="168" t="s">
        <v>262</v>
      </c>
    </row>
    <row r="175" spans="2:63" s="11" customFormat="1" ht="22.9" customHeight="1">
      <c r="B175" s="124"/>
      <c r="D175" s="125" t="s">
        <v>78</v>
      </c>
      <c r="E175" s="151" t="s">
        <v>88</v>
      </c>
      <c r="F175" s="151" t="s">
        <v>1347</v>
      </c>
      <c r="I175" s="127"/>
      <c r="J175" s="152">
        <f>BK175</f>
        <v>0</v>
      </c>
      <c r="L175" s="124"/>
      <c r="M175" s="129"/>
      <c r="P175" s="130">
        <f>SUM(P176:P236)</f>
        <v>0</v>
      </c>
      <c r="R175" s="130">
        <f>SUM(R176:R236)</f>
        <v>43.43218345000001</v>
      </c>
      <c r="T175" s="131">
        <f>SUM(T176:T236)</f>
        <v>0</v>
      </c>
      <c r="AR175" s="125" t="s">
        <v>86</v>
      </c>
      <c r="AT175" s="132" t="s">
        <v>78</v>
      </c>
      <c r="AU175" s="132" t="s">
        <v>86</v>
      </c>
      <c r="AY175" s="125" t="s">
        <v>262</v>
      </c>
      <c r="BK175" s="133">
        <f>SUM(BK176:BK236)</f>
        <v>0</v>
      </c>
    </row>
    <row r="176" spans="2:65" s="1" customFormat="1" ht="24.2" customHeight="1">
      <c r="B176" s="32"/>
      <c r="C176" s="134" t="s">
        <v>290</v>
      </c>
      <c r="D176" s="134" t="s">
        <v>264</v>
      </c>
      <c r="E176" s="135" t="s">
        <v>1348</v>
      </c>
      <c r="F176" s="136" t="s">
        <v>1349</v>
      </c>
      <c r="G176" s="137" t="s">
        <v>1196</v>
      </c>
      <c r="H176" s="138">
        <v>8.396</v>
      </c>
      <c r="I176" s="139"/>
      <c r="J176" s="140">
        <f>ROUND(I176*H176,2)</f>
        <v>0</v>
      </c>
      <c r="K176" s="136" t="s">
        <v>1197</v>
      </c>
      <c r="L176" s="32"/>
      <c r="M176" s="141" t="s">
        <v>1</v>
      </c>
      <c r="N176" s="142" t="s">
        <v>44</v>
      </c>
      <c r="P176" s="143">
        <f>O176*H176</f>
        <v>0</v>
      </c>
      <c r="Q176" s="143">
        <v>2.16</v>
      </c>
      <c r="R176" s="143">
        <f>Q176*H176</f>
        <v>18.135360000000002</v>
      </c>
      <c r="S176" s="143">
        <v>0</v>
      </c>
      <c r="T176" s="144">
        <f>S176*H176</f>
        <v>0</v>
      </c>
      <c r="AR176" s="145" t="s">
        <v>293</v>
      </c>
      <c r="AT176" s="145" t="s">
        <v>264</v>
      </c>
      <c r="AU176" s="145" t="s">
        <v>88</v>
      </c>
      <c r="AY176" s="17" t="s">
        <v>262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86</v>
      </c>
      <c r="BK176" s="146">
        <f>ROUND(I176*H176,2)</f>
        <v>0</v>
      </c>
      <c r="BL176" s="17" t="s">
        <v>293</v>
      </c>
      <c r="BM176" s="145" t="s">
        <v>1350</v>
      </c>
    </row>
    <row r="177" spans="2:51" s="12" customFormat="1" ht="11.25">
      <c r="B177" s="161"/>
      <c r="D177" s="147" t="s">
        <v>1200</v>
      </c>
      <c r="E177" s="162" t="s">
        <v>1</v>
      </c>
      <c r="F177" s="163" t="s">
        <v>1222</v>
      </c>
      <c r="H177" s="162" t="s">
        <v>1</v>
      </c>
      <c r="I177" s="164"/>
      <c r="L177" s="161"/>
      <c r="M177" s="165"/>
      <c r="T177" s="166"/>
      <c r="AT177" s="162" t="s">
        <v>1200</v>
      </c>
      <c r="AU177" s="162" t="s">
        <v>88</v>
      </c>
      <c r="AV177" s="12" t="s">
        <v>86</v>
      </c>
      <c r="AW177" s="12" t="s">
        <v>34</v>
      </c>
      <c r="AX177" s="12" t="s">
        <v>79</v>
      </c>
      <c r="AY177" s="162" t="s">
        <v>262</v>
      </c>
    </row>
    <row r="178" spans="2:51" s="12" customFormat="1" ht="11.25">
      <c r="B178" s="161"/>
      <c r="D178" s="147" t="s">
        <v>1200</v>
      </c>
      <c r="E178" s="162" t="s">
        <v>1</v>
      </c>
      <c r="F178" s="163" t="s">
        <v>1319</v>
      </c>
      <c r="H178" s="162" t="s">
        <v>1</v>
      </c>
      <c r="I178" s="164"/>
      <c r="L178" s="161"/>
      <c r="M178" s="165"/>
      <c r="T178" s="166"/>
      <c r="AT178" s="162" t="s">
        <v>1200</v>
      </c>
      <c r="AU178" s="162" t="s">
        <v>88</v>
      </c>
      <c r="AV178" s="12" t="s">
        <v>86</v>
      </c>
      <c r="AW178" s="12" t="s">
        <v>34</v>
      </c>
      <c r="AX178" s="12" t="s">
        <v>79</v>
      </c>
      <c r="AY178" s="162" t="s">
        <v>262</v>
      </c>
    </row>
    <row r="179" spans="2:51" s="13" customFormat="1" ht="11.25">
      <c r="B179" s="167"/>
      <c r="D179" s="147" t="s">
        <v>1200</v>
      </c>
      <c r="E179" s="168" t="s">
        <v>1</v>
      </c>
      <c r="F179" s="169" t="s">
        <v>1351</v>
      </c>
      <c r="H179" s="170">
        <v>8.396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79</v>
      </c>
      <c r="AY179" s="168" t="s">
        <v>262</v>
      </c>
    </row>
    <row r="180" spans="2:51" s="14" customFormat="1" ht="11.25">
      <c r="B180" s="174"/>
      <c r="D180" s="147" t="s">
        <v>1200</v>
      </c>
      <c r="E180" s="175" t="s">
        <v>1</v>
      </c>
      <c r="F180" s="176" t="s">
        <v>1205</v>
      </c>
      <c r="H180" s="177">
        <v>8.396</v>
      </c>
      <c r="I180" s="178"/>
      <c r="L180" s="174"/>
      <c r="M180" s="179"/>
      <c r="T180" s="180"/>
      <c r="AT180" s="175" t="s">
        <v>1200</v>
      </c>
      <c r="AU180" s="175" t="s">
        <v>88</v>
      </c>
      <c r="AV180" s="14" t="s">
        <v>293</v>
      </c>
      <c r="AW180" s="14" t="s">
        <v>34</v>
      </c>
      <c r="AX180" s="14" t="s">
        <v>86</v>
      </c>
      <c r="AY180" s="175" t="s">
        <v>262</v>
      </c>
    </row>
    <row r="181" spans="2:65" s="1" customFormat="1" ht="24.2" customHeight="1">
      <c r="B181" s="32"/>
      <c r="C181" s="134" t="s">
        <v>270</v>
      </c>
      <c r="D181" s="134" t="s">
        <v>264</v>
      </c>
      <c r="E181" s="135" t="s">
        <v>1352</v>
      </c>
      <c r="F181" s="136" t="s">
        <v>1353</v>
      </c>
      <c r="G181" s="137" t="s">
        <v>1196</v>
      </c>
      <c r="H181" s="138">
        <v>2.099</v>
      </c>
      <c r="I181" s="139"/>
      <c r="J181" s="140">
        <f>ROUND(I181*H181,2)</f>
        <v>0</v>
      </c>
      <c r="K181" s="136" t="s">
        <v>1197</v>
      </c>
      <c r="L181" s="32"/>
      <c r="M181" s="141" t="s">
        <v>1</v>
      </c>
      <c r="N181" s="142" t="s">
        <v>44</v>
      </c>
      <c r="P181" s="143">
        <f>O181*H181</f>
        <v>0</v>
      </c>
      <c r="Q181" s="143">
        <v>2.16</v>
      </c>
      <c r="R181" s="143">
        <f>Q181*H181</f>
        <v>4.5338400000000005</v>
      </c>
      <c r="S181" s="143">
        <v>0</v>
      </c>
      <c r="T181" s="144">
        <f>S181*H181</f>
        <v>0</v>
      </c>
      <c r="AR181" s="145" t="s">
        <v>293</v>
      </c>
      <c r="AT181" s="145" t="s">
        <v>264</v>
      </c>
      <c r="AU181" s="145" t="s">
        <v>88</v>
      </c>
      <c r="AY181" s="17" t="s">
        <v>262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86</v>
      </c>
      <c r="BK181" s="146">
        <f>ROUND(I181*H181,2)</f>
        <v>0</v>
      </c>
      <c r="BL181" s="17" t="s">
        <v>293</v>
      </c>
      <c r="BM181" s="145" t="s">
        <v>1354</v>
      </c>
    </row>
    <row r="182" spans="2:51" s="12" customFormat="1" ht="11.25">
      <c r="B182" s="161"/>
      <c r="D182" s="147" t="s">
        <v>1200</v>
      </c>
      <c r="E182" s="162" t="s">
        <v>1</v>
      </c>
      <c r="F182" s="163" t="s">
        <v>1222</v>
      </c>
      <c r="H182" s="162" t="s">
        <v>1</v>
      </c>
      <c r="I182" s="164"/>
      <c r="L182" s="161"/>
      <c r="M182" s="165"/>
      <c r="T182" s="166"/>
      <c r="AT182" s="162" t="s">
        <v>1200</v>
      </c>
      <c r="AU182" s="162" t="s">
        <v>88</v>
      </c>
      <c r="AV182" s="12" t="s">
        <v>86</v>
      </c>
      <c r="AW182" s="12" t="s">
        <v>34</v>
      </c>
      <c r="AX182" s="12" t="s">
        <v>79</v>
      </c>
      <c r="AY182" s="162" t="s">
        <v>262</v>
      </c>
    </row>
    <row r="183" spans="2:51" s="12" customFormat="1" ht="11.25">
      <c r="B183" s="161"/>
      <c r="D183" s="147" t="s">
        <v>1200</v>
      </c>
      <c r="E183" s="162" t="s">
        <v>1</v>
      </c>
      <c r="F183" s="163" t="s">
        <v>1319</v>
      </c>
      <c r="H183" s="162" t="s">
        <v>1</v>
      </c>
      <c r="I183" s="164"/>
      <c r="L183" s="161"/>
      <c r="M183" s="165"/>
      <c r="T183" s="166"/>
      <c r="AT183" s="162" t="s">
        <v>1200</v>
      </c>
      <c r="AU183" s="162" t="s">
        <v>88</v>
      </c>
      <c r="AV183" s="12" t="s">
        <v>86</v>
      </c>
      <c r="AW183" s="12" t="s">
        <v>34</v>
      </c>
      <c r="AX183" s="12" t="s">
        <v>79</v>
      </c>
      <c r="AY183" s="162" t="s">
        <v>262</v>
      </c>
    </row>
    <row r="184" spans="2:51" s="13" customFormat="1" ht="11.25">
      <c r="B184" s="167"/>
      <c r="D184" s="147" t="s">
        <v>1200</v>
      </c>
      <c r="E184" s="168" t="s">
        <v>1</v>
      </c>
      <c r="F184" s="169" t="s">
        <v>1355</v>
      </c>
      <c r="H184" s="170">
        <v>2.099</v>
      </c>
      <c r="I184" s="171"/>
      <c r="L184" s="167"/>
      <c r="M184" s="172"/>
      <c r="T184" s="173"/>
      <c r="AT184" s="168" t="s">
        <v>1200</v>
      </c>
      <c r="AU184" s="168" t="s">
        <v>88</v>
      </c>
      <c r="AV184" s="13" t="s">
        <v>88</v>
      </c>
      <c r="AW184" s="13" t="s">
        <v>34</v>
      </c>
      <c r="AX184" s="13" t="s">
        <v>79</v>
      </c>
      <c r="AY184" s="168" t="s">
        <v>262</v>
      </c>
    </row>
    <row r="185" spans="2:51" s="14" customFormat="1" ht="11.25">
      <c r="B185" s="174"/>
      <c r="D185" s="147" t="s">
        <v>1200</v>
      </c>
      <c r="E185" s="175" t="s">
        <v>1</v>
      </c>
      <c r="F185" s="176" t="s">
        <v>1205</v>
      </c>
      <c r="H185" s="177">
        <v>2.099</v>
      </c>
      <c r="I185" s="178"/>
      <c r="L185" s="174"/>
      <c r="M185" s="179"/>
      <c r="T185" s="180"/>
      <c r="AT185" s="175" t="s">
        <v>1200</v>
      </c>
      <c r="AU185" s="175" t="s">
        <v>88</v>
      </c>
      <c r="AV185" s="14" t="s">
        <v>293</v>
      </c>
      <c r="AW185" s="14" t="s">
        <v>34</v>
      </c>
      <c r="AX185" s="14" t="s">
        <v>86</v>
      </c>
      <c r="AY185" s="175" t="s">
        <v>262</v>
      </c>
    </row>
    <row r="186" spans="2:65" s="1" customFormat="1" ht="16.5" customHeight="1">
      <c r="B186" s="32"/>
      <c r="C186" s="134" t="s">
        <v>263</v>
      </c>
      <c r="D186" s="134" t="s">
        <v>264</v>
      </c>
      <c r="E186" s="135" t="s">
        <v>1356</v>
      </c>
      <c r="F186" s="136" t="s">
        <v>1357</v>
      </c>
      <c r="G186" s="137" t="s">
        <v>1196</v>
      </c>
      <c r="H186" s="138">
        <v>2.099</v>
      </c>
      <c r="I186" s="139"/>
      <c r="J186" s="140">
        <f>ROUND(I186*H186,2)</f>
        <v>0</v>
      </c>
      <c r="K186" s="136" t="s">
        <v>1197</v>
      </c>
      <c r="L186" s="32"/>
      <c r="M186" s="141" t="s">
        <v>1</v>
      </c>
      <c r="N186" s="142" t="s">
        <v>44</v>
      </c>
      <c r="P186" s="143">
        <f>O186*H186</f>
        <v>0</v>
      </c>
      <c r="Q186" s="143">
        <v>2.30102</v>
      </c>
      <c r="R186" s="143">
        <f>Q186*H186</f>
        <v>4.82984098</v>
      </c>
      <c r="S186" s="143">
        <v>0</v>
      </c>
      <c r="T186" s="144">
        <f>S186*H186</f>
        <v>0</v>
      </c>
      <c r="AR186" s="145" t="s">
        <v>293</v>
      </c>
      <c r="AT186" s="145" t="s">
        <v>264</v>
      </c>
      <c r="AU186" s="145" t="s">
        <v>88</v>
      </c>
      <c r="AY186" s="17" t="s">
        <v>262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86</v>
      </c>
      <c r="BK186" s="146">
        <f>ROUND(I186*H186,2)</f>
        <v>0</v>
      </c>
      <c r="BL186" s="17" t="s">
        <v>293</v>
      </c>
      <c r="BM186" s="145" t="s">
        <v>1358</v>
      </c>
    </row>
    <row r="187" spans="2:51" s="12" customFormat="1" ht="11.25">
      <c r="B187" s="161"/>
      <c r="D187" s="147" t="s">
        <v>1200</v>
      </c>
      <c r="E187" s="162" t="s">
        <v>1</v>
      </c>
      <c r="F187" s="163" t="s">
        <v>1222</v>
      </c>
      <c r="H187" s="162" t="s">
        <v>1</v>
      </c>
      <c r="I187" s="164"/>
      <c r="L187" s="161"/>
      <c r="M187" s="165"/>
      <c r="T187" s="166"/>
      <c r="AT187" s="162" t="s">
        <v>1200</v>
      </c>
      <c r="AU187" s="162" t="s">
        <v>88</v>
      </c>
      <c r="AV187" s="12" t="s">
        <v>86</v>
      </c>
      <c r="AW187" s="12" t="s">
        <v>34</v>
      </c>
      <c r="AX187" s="12" t="s">
        <v>79</v>
      </c>
      <c r="AY187" s="162" t="s">
        <v>262</v>
      </c>
    </row>
    <row r="188" spans="2:51" s="12" customFormat="1" ht="11.25">
      <c r="B188" s="161"/>
      <c r="D188" s="147" t="s">
        <v>1200</v>
      </c>
      <c r="E188" s="162" t="s">
        <v>1</v>
      </c>
      <c r="F188" s="163" t="s">
        <v>1319</v>
      </c>
      <c r="H188" s="162" t="s">
        <v>1</v>
      </c>
      <c r="I188" s="164"/>
      <c r="L188" s="161"/>
      <c r="M188" s="165"/>
      <c r="T188" s="166"/>
      <c r="AT188" s="162" t="s">
        <v>1200</v>
      </c>
      <c r="AU188" s="162" t="s">
        <v>88</v>
      </c>
      <c r="AV188" s="12" t="s">
        <v>86</v>
      </c>
      <c r="AW188" s="12" t="s">
        <v>34</v>
      </c>
      <c r="AX188" s="12" t="s">
        <v>79</v>
      </c>
      <c r="AY188" s="162" t="s">
        <v>262</v>
      </c>
    </row>
    <row r="189" spans="2:51" s="12" customFormat="1" ht="11.25">
      <c r="B189" s="161"/>
      <c r="D189" s="147" t="s">
        <v>1200</v>
      </c>
      <c r="E189" s="162" t="s">
        <v>1</v>
      </c>
      <c r="F189" s="163" t="s">
        <v>1359</v>
      </c>
      <c r="H189" s="162" t="s">
        <v>1</v>
      </c>
      <c r="I189" s="164"/>
      <c r="L189" s="161"/>
      <c r="M189" s="165"/>
      <c r="T189" s="166"/>
      <c r="AT189" s="162" t="s">
        <v>1200</v>
      </c>
      <c r="AU189" s="162" t="s">
        <v>88</v>
      </c>
      <c r="AV189" s="12" t="s">
        <v>86</v>
      </c>
      <c r="AW189" s="12" t="s">
        <v>34</v>
      </c>
      <c r="AX189" s="12" t="s">
        <v>79</v>
      </c>
      <c r="AY189" s="162" t="s">
        <v>262</v>
      </c>
    </row>
    <row r="190" spans="2:51" s="13" customFormat="1" ht="11.25">
      <c r="B190" s="167"/>
      <c r="D190" s="147" t="s">
        <v>1200</v>
      </c>
      <c r="E190" s="168" t="s">
        <v>1</v>
      </c>
      <c r="F190" s="169" t="s">
        <v>1355</v>
      </c>
      <c r="H190" s="170">
        <v>2.099</v>
      </c>
      <c r="I190" s="171"/>
      <c r="L190" s="167"/>
      <c r="M190" s="172"/>
      <c r="T190" s="173"/>
      <c r="AT190" s="168" t="s">
        <v>1200</v>
      </c>
      <c r="AU190" s="168" t="s">
        <v>88</v>
      </c>
      <c r="AV190" s="13" t="s">
        <v>88</v>
      </c>
      <c r="AW190" s="13" t="s">
        <v>34</v>
      </c>
      <c r="AX190" s="13" t="s">
        <v>79</v>
      </c>
      <c r="AY190" s="168" t="s">
        <v>262</v>
      </c>
    </row>
    <row r="191" spans="2:51" s="14" customFormat="1" ht="11.25">
      <c r="B191" s="174"/>
      <c r="D191" s="147" t="s">
        <v>1200</v>
      </c>
      <c r="E191" s="175" t="s">
        <v>1</v>
      </c>
      <c r="F191" s="176" t="s">
        <v>1205</v>
      </c>
      <c r="H191" s="177">
        <v>2.099</v>
      </c>
      <c r="I191" s="178"/>
      <c r="L191" s="174"/>
      <c r="M191" s="179"/>
      <c r="T191" s="180"/>
      <c r="AT191" s="175" t="s">
        <v>1200</v>
      </c>
      <c r="AU191" s="175" t="s">
        <v>88</v>
      </c>
      <c r="AV191" s="14" t="s">
        <v>293</v>
      </c>
      <c r="AW191" s="14" t="s">
        <v>34</v>
      </c>
      <c r="AX191" s="14" t="s">
        <v>86</v>
      </c>
      <c r="AY191" s="175" t="s">
        <v>262</v>
      </c>
    </row>
    <row r="192" spans="2:65" s="1" customFormat="1" ht="24.2" customHeight="1">
      <c r="B192" s="32"/>
      <c r="C192" s="134" t="s">
        <v>297</v>
      </c>
      <c r="D192" s="134" t="s">
        <v>264</v>
      </c>
      <c r="E192" s="135" t="s">
        <v>1360</v>
      </c>
      <c r="F192" s="136" t="s">
        <v>1361</v>
      </c>
      <c r="G192" s="137" t="s">
        <v>1196</v>
      </c>
      <c r="H192" s="138">
        <v>5.139</v>
      </c>
      <c r="I192" s="139"/>
      <c r="J192" s="140">
        <f>ROUND(I192*H192,2)</f>
        <v>0</v>
      </c>
      <c r="K192" s="136" t="s">
        <v>1197</v>
      </c>
      <c r="L192" s="32"/>
      <c r="M192" s="141" t="s">
        <v>1</v>
      </c>
      <c r="N192" s="142" t="s">
        <v>44</v>
      </c>
      <c r="P192" s="143">
        <f>O192*H192</f>
        <v>0</v>
      </c>
      <c r="Q192" s="143">
        <v>2.50187</v>
      </c>
      <c r="R192" s="143">
        <f>Q192*H192</f>
        <v>12.85710993</v>
      </c>
      <c r="S192" s="143">
        <v>0</v>
      </c>
      <c r="T192" s="144">
        <f>S192*H192</f>
        <v>0</v>
      </c>
      <c r="AR192" s="145" t="s">
        <v>293</v>
      </c>
      <c r="AT192" s="145" t="s">
        <v>264</v>
      </c>
      <c r="AU192" s="145" t="s">
        <v>88</v>
      </c>
      <c r="AY192" s="17" t="s">
        <v>262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86</v>
      </c>
      <c r="BK192" s="146">
        <f>ROUND(I192*H192,2)</f>
        <v>0</v>
      </c>
      <c r="BL192" s="17" t="s">
        <v>293</v>
      </c>
      <c r="BM192" s="145" t="s">
        <v>1362</v>
      </c>
    </row>
    <row r="193" spans="2:47" s="1" customFormat="1" ht="39">
      <c r="B193" s="32"/>
      <c r="D193" s="147" t="s">
        <v>301</v>
      </c>
      <c r="F193" s="148" t="s">
        <v>1363</v>
      </c>
      <c r="I193" s="149"/>
      <c r="L193" s="32"/>
      <c r="M193" s="150"/>
      <c r="T193" s="56"/>
      <c r="AT193" s="17" t="s">
        <v>301</v>
      </c>
      <c r="AU193" s="17" t="s">
        <v>88</v>
      </c>
    </row>
    <row r="194" spans="2:51" s="12" customFormat="1" ht="11.25">
      <c r="B194" s="161"/>
      <c r="D194" s="147" t="s">
        <v>1200</v>
      </c>
      <c r="E194" s="162" t="s">
        <v>1</v>
      </c>
      <c r="F194" s="163" t="s">
        <v>1222</v>
      </c>
      <c r="H194" s="162" t="s">
        <v>1</v>
      </c>
      <c r="I194" s="164"/>
      <c r="L194" s="161"/>
      <c r="M194" s="165"/>
      <c r="T194" s="166"/>
      <c r="AT194" s="162" t="s">
        <v>1200</v>
      </c>
      <c r="AU194" s="162" t="s">
        <v>88</v>
      </c>
      <c r="AV194" s="12" t="s">
        <v>86</v>
      </c>
      <c r="AW194" s="12" t="s">
        <v>34</v>
      </c>
      <c r="AX194" s="12" t="s">
        <v>79</v>
      </c>
      <c r="AY194" s="162" t="s">
        <v>262</v>
      </c>
    </row>
    <row r="195" spans="2:51" s="12" customFormat="1" ht="11.25">
      <c r="B195" s="161"/>
      <c r="D195" s="147" t="s">
        <v>1200</v>
      </c>
      <c r="E195" s="162" t="s">
        <v>1</v>
      </c>
      <c r="F195" s="163" t="s">
        <v>1319</v>
      </c>
      <c r="H195" s="162" t="s">
        <v>1</v>
      </c>
      <c r="I195" s="164"/>
      <c r="L195" s="161"/>
      <c r="M195" s="165"/>
      <c r="T195" s="166"/>
      <c r="AT195" s="162" t="s">
        <v>1200</v>
      </c>
      <c r="AU195" s="162" t="s">
        <v>88</v>
      </c>
      <c r="AV195" s="12" t="s">
        <v>86</v>
      </c>
      <c r="AW195" s="12" t="s">
        <v>34</v>
      </c>
      <c r="AX195" s="12" t="s">
        <v>79</v>
      </c>
      <c r="AY195" s="162" t="s">
        <v>262</v>
      </c>
    </row>
    <row r="196" spans="2:51" s="12" customFormat="1" ht="11.25">
      <c r="B196" s="161"/>
      <c r="D196" s="147" t="s">
        <v>1200</v>
      </c>
      <c r="E196" s="162" t="s">
        <v>1</v>
      </c>
      <c r="F196" s="163" t="s">
        <v>1364</v>
      </c>
      <c r="H196" s="162" t="s">
        <v>1</v>
      </c>
      <c r="I196" s="164"/>
      <c r="L196" s="161"/>
      <c r="M196" s="165"/>
      <c r="T196" s="166"/>
      <c r="AT196" s="162" t="s">
        <v>1200</v>
      </c>
      <c r="AU196" s="162" t="s">
        <v>88</v>
      </c>
      <c r="AV196" s="12" t="s">
        <v>86</v>
      </c>
      <c r="AW196" s="12" t="s">
        <v>34</v>
      </c>
      <c r="AX196" s="12" t="s">
        <v>79</v>
      </c>
      <c r="AY196" s="162" t="s">
        <v>262</v>
      </c>
    </row>
    <row r="197" spans="2:51" s="13" customFormat="1" ht="11.25">
      <c r="B197" s="167"/>
      <c r="D197" s="147" t="s">
        <v>1200</v>
      </c>
      <c r="E197" s="168" t="s">
        <v>1</v>
      </c>
      <c r="F197" s="169" t="s">
        <v>1365</v>
      </c>
      <c r="H197" s="170">
        <v>5.139</v>
      </c>
      <c r="I197" s="171"/>
      <c r="L197" s="167"/>
      <c r="M197" s="172"/>
      <c r="T197" s="173"/>
      <c r="AT197" s="168" t="s">
        <v>1200</v>
      </c>
      <c r="AU197" s="168" t="s">
        <v>88</v>
      </c>
      <c r="AV197" s="13" t="s">
        <v>88</v>
      </c>
      <c r="AW197" s="13" t="s">
        <v>34</v>
      </c>
      <c r="AX197" s="13" t="s">
        <v>79</v>
      </c>
      <c r="AY197" s="168" t="s">
        <v>262</v>
      </c>
    </row>
    <row r="198" spans="2:51" s="14" customFormat="1" ht="11.25">
      <c r="B198" s="174"/>
      <c r="D198" s="147" t="s">
        <v>1200</v>
      </c>
      <c r="E198" s="175" t="s">
        <v>1</v>
      </c>
      <c r="F198" s="176" t="s">
        <v>1205</v>
      </c>
      <c r="H198" s="177">
        <v>5.139</v>
      </c>
      <c r="I198" s="178"/>
      <c r="L198" s="174"/>
      <c r="M198" s="179"/>
      <c r="T198" s="180"/>
      <c r="AT198" s="175" t="s">
        <v>1200</v>
      </c>
      <c r="AU198" s="175" t="s">
        <v>88</v>
      </c>
      <c r="AV198" s="14" t="s">
        <v>293</v>
      </c>
      <c r="AW198" s="14" t="s">
        <v>34</v>
      </c>
      <c r="AX198" s="14" t="s">
        <v>86</v>
      </c>
      <c r="AY198" s="175" t="s">
        <v>262</v>
      </c>
    </row>
    <row r="199" spans="2:65" s="1" customFormat="1" ht="16.5" customHeight="1">
      <c r="B199" s="32"/>
      <c r="C199" s="134" t="s">
        <v>326</v>
      </c>
      <c r="D199" s="134" t="s">
        <v>264</v>
      </c>
      <c r="E199" s="135" t="s">
        <v>1366</v>
      </c>
      <c r="F199" s="136" t="s">
        <v>1367</v>
      </c>
      <c r="G199" s="137" t="s">
        <v>1226</v>
      </c>
      <c r="H199" s="138">
        <v>7.56</v>
      </c>
      <c r="I199" s="139"/>
      <c r="J199" s="140">
        <f>ROUND(I199*H199,2)</f>
        <v>0</v>
      </c>
      <c r="K199" s="136" t="s">
        <v>1197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0.00247</v>
      </c>
      <c r="R199" s="143">
        <f>Q199*H199</f>
        <v>0.018673199999999997</v>
      </c>
      <c r="S199" s="143">
        <v>0</v>
      </c>
      <c r="T199" s="144">
        <f>S199*H199</f>
        <v>0</v>
      </c>
      <c r="AR199" s="145" t="s">
        <v>293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293</v>
      </c>
      <c r="BM199" s="145" t="s">
        <v>1368</v>
      </c>
    </row>
    <row r="200" spans="2:51" s="12" customFormat="1" ht="11.25">
      <c r="B200" s="161"/>
      <c r="D200" s="147" t="s">
        <v>1200</v>
      </c>
      <c r="E200" s="162" t="s">
        <v>1</v>
      </c>
      <c r="F200" s="163" t="s">
        <v>1222</v>
      </c>
      <c r="H200" s="162" t="s">
        <v>1</v>
      </c>
      <c r="I200" s="164"/>
      <c r="L200" s="161"/>
      <c r="M200" s="165"/>
      <c r="T200" s="166"/>
      <c r="AT200" s="162" t="s">
        <v>1200</v>
      </c>
      <c r="AU200" s="162" t="s">
        <v>88</v>
      </c>
      <c r="AV200" s="12" t="s">
        <v>86</v>
      </c>
      <c r="AW200" s="12" t="s">
        <v>34</v>
      </c>
      <c r="AX200" s="12" t="s">
        <v>79</v>
      </c>
      <c r="AY200" s="162" t="s">
        <v>262</v>
      </c>
    </row>
    <row r="201" spans="2:51" s="12" customFormat="1" ht="11.25">
      <c r="B201" s="161"/>
      <c r="D201" s="147" t="s">
        <v>1200</v>
      </c>
      <c r="E201" s="162" t="s">
        <v>1</v>
      </c>
      <c r="F201" s="163" t="s">
        <v>1319</v>
      </c>
      <c r="H201" s="162" t="s">
        <v>1</v>
      </c>
      <c r="I201" s="164"/>
      <c r="L201" s="161"/>
      <c r="M201" s="165"/>
      <c r="T201" s="166"/>
      <c r="AT201" s="162" t="s">
        <v>1200</v>
      </c>
      <c r="AU201" s="162" t="s">
        <v>88</v>
      </c>
      <c r="AV201" s="12" t="s">
        <v>86</v>
      </c>
      <c r="AW201" s="12" t="s">
        <v>34</v>
      </c>
      <c r="AX201" s="12" t="s">
        <v>79</v>
      </c>
      <c r="AY201" s="162" t="s">
        <v>262</v>
      </c>
    </row>
    <row r="202" spans="2:51" s="12" customFormat="1" ht="11.25">
      <c r="B202" s="161"/>
      <c r="D202" s="147" t="s">
        <v>1200</v>
      </c>
      <c r="E202" s="162" t="s">
        <v>1</v>
      </c>
      <c r="F202" s="163" t="s">
        <v>1359</v>
      </c>
      <c r="H202" s="162" t="s">
        <v>1</v>
      </c>
      <c r="I202" s="164"/>
      <c r="L202" s="161"/>
      <c r="M202" s="165"/>
      <c r="T202" s="166"/>
      <c r="AT202" s="162" t="s">
        <v>1200</v>
      </c>
      <c r="AU202" s="162" t="s">
        <v>88</v>
      </c>
      <c r="AV202" s="12" t="s">
        <v>86</v>
      </c>
      <c r="AW202" s="12" t="s">
        <v>34</v>
      </c>
      <c r="AX202" s="12" t="s">
        <v>79</v>
      </c>
      <c r="AY202" s="162" t="s">
        <v>262</v>
      </c>
    </row>
    <row r="203" spans="2:51" s="13" customFormat="1" ht="11.25">
      <c r="B203" s="167"/>
      <c r="D203" s="147" t="s">
        <v>1200</v>
      </c>
      <c r="E203" s="168" t="s">
        <v>1</v>
      </c>
      <c r="F203" s="169" t="s">
        <v>1369</v>
      </c>
      <c r="H203" s="170">
        <v>2.01</v>
      </c>
      <c r="I203" s="171"/>
      <c r="L203" s="167"/>
      <c r="M203" s="172"/>
      <c r="T203" s="173"/>
      <c r="AT203" s="168" t="s">
        <v>1200</v>
      </c>
      <c r="AU203" s="168" t="s">
        <v>88</v>
      </c>
      <c r="AV203" s="13" t="s">
        <v>88</v>
      </c>
      <c r="AW203" s="13" t="s">
        <v>34</v>
      </c>
      <c r="AX203" s="13" t="s">
        <v>79</v>
      </c>
      <c r="AY203" s="168" t="s">
        <v>262</v>
      </c>
    </row>
    <row r="204" spans="2:51" s="12" customFormat="1" ht="11.25">
      <c r="B204" s="161"/>
      <c r="D204" s="147" t="s">
        <v>1200</v>
      </c>
      <c r="E204" s="162" t="s">
        <v>1</v>
      </c>
      <c r="F204" s="163" t="s">
        <v>1364</v>
      </c>
      <c r="H204" s="162" t="s">
        <v>1</v>
      </c>
      <c r="I204" s="164"/>
      <c r="L204" s="161"/>
      <c r="M204" s="165"/>
      <c r="T204" s="166"/>
      <c r="AT204" s="162" t="s">
        <v>1200</v>
      </c>
      <c r="AU204" s="162" t="s">
        <v>88</v>
      </c>
      <c r="AV204" s="12" t="s">
        <v>86</v>
      </c>
      <c r="AW204" s="12" t="s">
        <v>34</v>
      </c>
      <c r="AX204" s="12" t="s">
        <v>79</v>
      </c>
      <c r="AY204" s="162" t="s">
        <v>262</v>
      </c>
    </row>
    <row r="205" spans="2:51" s="13" customFormat="1" ht="11.25">
      <c r="B205" s="167"/>
      <c r="D205" s="147" t="s">
        <v>1200</v>
      </c>
      <c r="E205" s="168" t="s">
        <v>1</v>
      </c>
      <c r="F205" s="169" t="s">
        <v>1370</v>
      </c>
      <c r="H205" s="170">
        <v>5.55</v>
      </c>
      <c r="I205" s="171"/>
      <c r="L205" s="167"/>
      <c r="M205" s="172"/>
      <c r="T205" s="173"/>
      <c r="AT205" s="168" t="s">
        <v>1200</v>
      </c>
      <c r="AU205" s="168" t="s">
        <v>88</v>
      </c>
      <c r="AV205" s="13" t="s">
        <v>88</v>
      </c>
      <c r="AW205" s="13" t="s">
        <v>34</v>
      </c>
      <c r="AX205" s="13" t="s">
        <v>79</v>
      </c>
      <c r="AY205" s="168" t="s">
        <v>262</v>
      </c>
    </row>
    <row r="206" spans="2:51" s="14" customFormat="1" ht="11.25">
      <c r="B206" s="174"/>
      <c r="D206" s="147" t="s">
        <v>1200</v>
      </c>
      <c r="E206" s="175" t="s">
        <v>1</v>
      </c>
      <c r="F206" s="176" t="s">
        <v>1205</v>
      </c>
      <c r="H206" s="177">
        <v>7.56</v>
      </c>
      <c r="I206" s="178"/>
      <c r="L206" s="174"/>
      <c r="M206" s="179"/>
      <c r="T206" s="180"/>
      <c r="AT206" s="175" t="s">
        <v>1200</v>
      </c>
      <c r="AU206" s="175" t="s">
        <v>88</v>
      </c>
      <c r="AV206" s="14" t="s">
        <v>293</v>
      </c>
      <c r="AW206" s="14" t="s">
        <v>34</v>
      </c>
      <c r="AX206" s="14" t="s">
        <v>86</v>
      </c>
      <c r="AY206" s="175" t="s">
        <v>262</v>
      </c>
    </row>
    <row r="207" spans="2:65" s="1" customFormat="1" ht="16.5" customHeight="1">
      <c r="B207" s="32"/>
      <c r="C207" s="134" t="s">
        <v>303</v>
      </c>
      <c r="D207" s="134" t="s">
        <v>264</v>
      </c>
      <c r="E207" s="135" t="s">
        <v>1371</v>
      </c>
      <c r="F207" s="136" t="s">
        <v>1372</v>
      </c>
      <c r="G207" s="137" t="s">
        <v>1226</v>
      </c>
      <c r="H207" s="138">
        <v>7.56</v>
      </c>
      <c r="I207" s="139"/>
      <c r="J207" s="140">
        <f>ROUND(I207*H207,2)</f>
        <v>0</v>
      </c>
      <c r="K207" s="136" t="s">
        <v>1197</v>
      </c>
      <c r="L207" s="32"/>
      <c r="M207" s="141" t="s">
        <v>1</v>
      </c>
      <c r="N207" s="142" t="s">
        <v>44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AR207" s="145" t="s">
        <v>293</v>
      </c>
      <c r="AT207" s="145" t="s">
        <v>264</v>
      </c>
      <c r="AU207" s="145" t="s">
        <v>88</v>
      </c>
      <c r="AY207" s="17" t="s">
        <v>262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86</v>
      </c>
      <c r="BK207" s="146">
        <f>ROUND(I207*H207,2)</f>
        <v>0</v>
      </c>
      <c r="BL207" s="17" t="s">
        <v>293</v>
      </c>
      <c r="BM207" s="145" t="s">
        <v>1373</v>
      </c>
    </row>
    <row r="208" spans="2:47" s="1" customFormat="1" ht="19.5">
      <c r="B208" s="32"/>
      <c r="D208" s="147" t="s">
        <v>301</v>
      </c>
      <c r="F208" s="148" t="s">
        <v>1374</v>
      </c>
      <c r="I208" s="149"/>
      <c r="L208" s="32"/>
      <c r="M208" s="150"/>
      <c r="T208" s="56"/>
      <c r="AT208" s="17" t="s">
        <v>301</v>
      </c>
      <c r="AU208" s="17" t="s">
        <v>88</v>
      </c>
    </row>
    <row r="209" spans="2:51" s="12" customFormat="1" ht="11.25">
      <c r="B209" s="161"/>
      <c r="D209" s="147" t="s">
        <v>1200</v>
      </c>
      <c r="E209" s="162" t="s">
        <v>1</v>
      </c>
      <c r="F209" s="163" t="s">
        <v>1222</v>
      </c>
      <c r="H209" s="162" t="s">
        <v>1</v>
      </c>
      <c r="I209" s="164"/>
      <c r="L209" s="161"/>
      <c r="M209" s="165"/>
      <c r="T209" s="166"/>
      <c r="AT209" s="162" t="s">
        <v>1200</v>
      </c>
      <c r="AU209" s="162" t="s">
        <v>88</v>
      </c>
      <c r="AV209" s="12" t="s">
        <v>86</v>
      </c>
      <c r="AW209" s="12" t="s">
        <v>34</v>
      </c>
      <c r="AX209" s="12" t="s">
        <v>79</v>
      </c>
      <c r="AY209" s="162" t="s">
        <v>262</v>
      </c>
    </row>
    <row r="210" spans="2:51" s="12" customFormat="1" ht="11.25">
      <c r="B210" s="161"/>
      <c r="D210" s="147" t="s">
        <v>1200</v>
      </c>
      <c r="E210" s="162" t="s">
        <v>1</v>
      </c>
      <c r="F210" s="163" t="s">
        <v>1319</v>
      </c>
      <c r="H210" s="162" t="s">
        <v>1</v>
      </c>
      <c r="I210" s="164"/>
      <c r="L210" s="161"/>
      <c r="M210" s="165"/>
      <c r="T210" s="166"/>
      <c r="AT210" s="162" t="s">
        <v>1200</v>
      </c>
      <c r="AU210" s="162" t="s">
        <v>88</v>
      </c>
      <c r="AV210" s="12" t="s">
        <v>86</v>
      </c>
      <c r="AW210" s="12" t="s">
        <v>34</v>
      </c>
      <c r="AX210" s="12" t="s">
        <v>79</v>
      </c>
      <c r="AY210" s="162" t="s">
        <v>262</v>
      </c>
    </row>
    <row r="211" spans="2:51" s="12" customFormat="1" ht="11.25">
      <c r="B211" s="161"/>
      <c r="D211" s="147" t="s">
        <v>1200</v>
      </c>
      <c r="E211" s="162" t="s">
        <v>1</v>
      </c>
      <c r="F211" s="163" t="s">
        <v>1359</v>
      </c>
      <c r="H211" s="162" t="s">
        <v>1</v>
      </c>
      <c r="I211" s="164"/>
      <c r="L211" s="161"/>
      <c r="M211" s="165"/>
      <c r="T211" s="166"/>
      <c r="AT211" s="162" t="s">
        <v>1200</v>
      </c>
      <c r="AU211" s="162" t="s">
        <v>88</v>
      </c>
      <c r="AV211" s="12" t="s">
        <v>86</v>
      </c>
      <c r="AW211" s="12" t="s">
        <v>34</v>
      </c>
      <c r="AX211" s="12" t="s">
        <v>79</v>
      </c>
      <c r="AY211" s="162" t="s">
        <v>262</v>
      </c>
    </row>
    <row r="212" spans="2:51" s="13" customFormat="1" ht="11.25">
      <c r="B212" s="167"/>
      <c r="D212" s="147" t="s">
        <v>1200</v>
      </c>
      <c r="E212" s="168" t="s">
        <v>1</v>
      </c>
      <c r="F212" s="169" t="s">
        <v>1369</v>
      </c>
      <c r="H212" s="170">
        <v>2.01</v>
      </c>
      <c r="I212" s="171"/>
      <c r="L212" s="167"/>
      <c r="M212" s="172"/>
      <c r="T212" s="173"/>
      <c r="AT212" s="168" t="s">
        <v>1200</v>
      </c>
      <c r="AU212" s="168" t="s">
        <v>88</v>
      </c>
      <c r="AV212" s="13" t="s">
        <v>88</v>
      </c>
      <c r="AW212" s="13" t="s">
        <v>34</v>
      </c>
      <c r="AX212" s="13" t="s">
        <v>79</v>
      </c>
      <c r="AY212" s="168" t="s">
        <v>262</v>
      </c>
    </row>
    <row r="213" spans="2:51" s="12" customFormat="1" ht="11.25">
      <c r="B213" s="161"/>
      <c r="D213" s="147" t="s">
        <v>1200</v>
      </c>
      <c r="E213" s="162" t="s">
        <v>1</v>
      </c>
      <c r="F213" s="163" t="s">
        <v>1364</v>
      </c>
      <c r="H213" s="162" t="s">
        <v>1</v>
      </c>
      <c r="I213" s="164"/>
      <c r="L213" s="161"/>
      <c r="M213" s="165"/>
      <c r="T213" s="166"/>
      <c r="AT213" s="162" t="s">
        <v>1200</v>
      </c>
      <c r="AU213" s="162" t="s">
        <v>88</v>
      </c>
      <c r="AV213" s="12" t="s">
        <v>86</v>
      </c>
      <c r="AW213" s="12" t="s">
        <v>34</v>
      </c>
      <c r="AX213" s="12" t="s">
        <v>79</v>
      </c>
      <c r="AY213" s="162" t="s">
        <v>262</v>
      </c>
    </row>
    <row r="214" spans="2:51" s="13" customFormat="1" ht="11.25">
      <c r="B214" s="167"/>
      <c r="D214" s="147" t="s">
        <v>1200</v>
      </c>
      <c r="E214" s="168" t="s">
        <v>1</v>
      </c>
      <c r="F214" s="169" t="s">
        <v>1370</v>
      </c>
      <c r="H214" s="170">
        <v>5.55</v>
      </c>
      <c r="I214" s="171"/>
      <c r="L214" s="167"/>
      <c r="M214" s="172"/>
      <c r="T214" s="173"/>
      <c r="AT214" s="168" t="s">
        <v>1200</v>
      </c>
      <c r="AU214" s="168" t="s">
        <v>88</v>
      </c>
      <c r="AV214" s="13" t="s">
        <v>88</v>
      </c>
      <c r="AW214" s="13" t="s">
        <v>34</v>
      </c>
      <c r="AX214" s="13" t="s">
        <v>79</v>
      </c>
      <c r="AY214" s="168" t="s">
        <v>262</v>
      </c>
    </row>
    <row r="215" spans="2:51" s="14" customFormat="1" ht="11.25">
      <c r="B215" s="174"/>
      <c r="D215" s="147" t="s">
        <v>1200</v>
      </c>
      <c r="E215" s="175" t="s">
        <v>1</v>
      </c>
      <c r="F215" s="176" t="s">
        <v>1205</v>
      </c>
      <c r="H215" s="177">
        <v>7.56</v>
      </c>
      <c r="I215" s="178"/>
      <c r="L215" s="174"/>
      <c r="M215" s="179"/>
      <c r="T215" s="180"/>
      <c r="AT215" s="175" t="s">
        <v>1200</v>
      </c>
      <c r="AU215" s="175" t="s">
        <v>88</v>
      </c>
      <c r="AV215" s="14" t="s">
        <v>293</v>
      </c>
      <c r="AW215" s="14" t="s">
        <v>34</v>
      </c>
      <c r="AX215" s="14" t="s">
        <v>86</v>
      </c>
      <c r="AY215" s="175" t="s">
        <v>262</v>
      </c>
    </row>
    <row r="216" spans="2:65" s="1" customFormat="1" ht="21.75" customHeight="1">
      <c r="B216" s="32"/>
      <c r="C216" s="134" t="s">
        <v>307</v>
      </c>
      <c r="D216" s="134" t="s">
        <v>264</v>
      </c>
      <c r="E216" s="135" t="s">
        <v>1375</v>
      </c>
      <c r="F216" s="136" t="s">
        <v>1376</v>
      </c>
      <c r="G216" s="137" t="s">
        <v>1234</v>
      </c>
      <c r="H216" s="138">
        <v>0.617</v>
      </c>
      <c r="I216" s="139"/>
      <c r="J216" s="140">
        <f>ROUND(I216*H216,2)</f>
        <v>0</v>
      </c>
      <c r="K216" s="136" t="s">
        <v>1197</v>
      </c>
      <c r="L216" s="32"/>
      <c r="M216" s="141" t="s">
        <v>1</v>
      </c>
      <c r="N216" s="142" t="s">
        <v>44</v>
      </c>
      <c r="P216" s="143">
        <f>O216*H216</f>
        <v>0</v>
      </c>
      <c r="Q216" s="143">
        <v>1.06062</v>
      </c>
      <c r="R216" s="143">
        <f>Q216*H216</f>
        <v>0.65440254</v>
      </c>
      <c r="S216" s="143">
        <v>0</v>
      </c>
      <c r="T216" s="144">
        <f>S216*H216</f>
        <v>0</v>
      </c>
      <c r="AR216" s="145" t="s">
        <v>293</v>
      </c>
      <c r="AT216" s="145" t="s">
        <v>264</v>
      </c>
      <c r="AU216" s="145" t="s">
        <v>88</v>
      </c>
      <c r="AY216" s="17" t="s">
        <v>262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86</v>
      </c>
      <c r="BK216" s="146">
        <f>ROUND(I216*H216,2)</f>
        <v>0</v>
      </c>
      <c r="BL216" s="17" t="s">
        <v>293</v>
      </c>
      <c r="BM216" s="145" t="s">
        <v>1377</v>
      </c>
    </row>
    <row r="217" spans="2:51" s="12" customFormat="1" ht="11.25">
      <c r="B217" s="161"/>
      <c r="D217" s="147" t="s">
        <v>1200</v>
      </c>
      <c r="E217" s="162" t="s">
        <v>1</v>
      </c>
      <c r="F217" s="163" t="s">
        <v>1222</v>
      </c>
      <c r="H217" s="162" t="s">
        <v>1</v>
      </c>
      <c r="I217" s="164"/>
      <c r="L217" s="161"/>
      <c r="M217" s="165"/>
      <c r="T217" s="166"/>
      <c r="AT217" s="162" t="s">
        <v>1200</v>
      </c>
      <c r="AU217" s="162" t="s">
        <v>88</v>
      </c>
      <c r="AV217" s="12" t="s">
        <v>86</v>
      </c>
      <c r="AW217" s="12" t="s">
        <v>34</v>
      </c>
      <c r="AX217" s="12" t="s">
        <v>79</v>
      </c>
      <c r="AY217" s="162" t="s">
        <v>262</v>
      </c>
    </row>
    <row r="218" spans="2:51" s="12" customFormat="1" ht="11.25">
      <c r="B218" s="161"/>
      <c r="D218" s="147" t="s">
        <v>1200</v>
      </c>
      <c r="E218" s="162" t="s">
        <v>1</v>
      </c>
      <c r="F218" s="163" t="s">
        <v>1319</v>
      </c>
      <c r="H218" s="162" t="s">
        <v>1</v>
      </c>
      <c r="I218" s="164"/>
      <c r="L218" s="161"/>
      <c r="M218" s="165"/>
      <c r="T218" s="166"/>
      <c r="AT218" s="162" t="s">
        <v>1200</v>
      </c>
      <c r="AU218" s="162" t="s">
        <v>88</v>
      </c>
      <c r="AV218" s="12" t="s">
        <v>86</v>
      </c>
      <c r="AW218" s="12" t="s">
        <v>34</v>
      </c>
      <c r="AX218" s="12" t="s">
        <v>79</v>
      </c>
      <c r="AY218" s="162" t="s">
        <v>262</v>
      </c>
    </row>
    <row r="219" spans="2:51" s="12" customFormat="1" ht="11.25">
      <c r="B219" s="161"/>
      <c r="D219" s="147" t="s">
        <v>1200</v>
      </c>
      <c r="E219" s="162" t="s">
        <v>1</v>
      </c>
      <c r="F219" s="163" t="s">
        <v>1364</v>
      </c>
      <c r="H219" s="162" t="s">
        <v>1</v>
      </c>
      <c r="I219" s="164"/>
      <c r="L219" s="161"/>
      <c r="M219" s="165"/>
      <c r="T219" s="166"/>
      <c r="AT219" s="162" t="s">
        <v>1200</v>
      </c>
      <c r="AU219" s="162" t="s">
        <v>88</v>
      </c>
      <c r="AV219" s="12" t="s">
        <v>86</v>
      </c>
      <c r="AW219" s="12" t="s">
        <v>34</v>
      </c>
      <c r="AX219" s="12" t="s">
        <v>79</v>
      </c>
      <c r="AY219" s="162" t="s">
        <v>262</v>
      </c>
    </row>
    <row r="220" spans="2:51" s="13" customFormat="1" ht="11.25">
      <c r="B220" s="167"/>
      <c r="D220" s="147" t="s">
        <v>1200</v>
      </c>
      <c r="E220" s="168" t="s">
        <v>1</v>
      </c>
      <c r="F220" s="169" t="s">
        <v>1378</v>
      </c>
      <c r="H220" s="170">
        <v>0.617</v>
      </c>
      <c r="I220" s="171"/>
      <c r="L220" s="167"/>
      <c r="M220" s="172"/>
      <c r="T220" s="173"/>
      <c r="AT220" s="168" t="s">
        <v>1200</v>
      </c>
      <c r="AU220" s="168" t="s">
        <v>88</v>
      </c>
      <c r="AV220" s="13" t="s">
        <v>88</v>
      </c>
      <c r="AW220" s="13" t="s">
        <v>34</v>
      </c>
      <c r="AX220" s="13" t="s">
        <v>79</v>
      </c>
      <c r="AY220" s="168" t="s">
        <v>262</v>
      </c>
    </row>
    <row r="221" spans="2:51" s="14" customFormat="1" ht="11.25">
      <c r="B221" s="174"/>
      <c r="D221" s="147" t="s">
        <v>1200</v>
      </c>
      <c r="E221" s="175" t="s">
        <v>1</v>
      </c>
      <c r="F221" s="176" t="s">
        <v>1205</v>
      </c>
      <c r="H221" s="177">
        <v>0.617</v>
      </c>
      <c r="I221" s="178"/>
      <c r="L221" s="174"/>
      <c r="M221" s="179"/>
      <c r="T221" s="180"/>
      <c r="AT221" s="175" t="s">
        <v>1200</v>
      </c>
      <c r="AU221" s="175" t="s">
        <v>88</v>
      </c>
      <c r="AV221" s="14" t="s">
        <v>293</v>
      </c>
      <c r="AW221" s="14" t="s">
        <v>34</v>
      </c>
      <c r="AX221" s="14" t="s">
        <v>86</v>
      </c>
      <c r="AY221" s="175" t="s">
        <v>262</v>
      </c>
    </row>
    <row r="222" spans="2:65" s="1" customFormat="1" ht="16.5" customHeight="1">
      <c r="B222" s="32"/>
      <c r="C222" s="134" t="s">
        <v>311</v>
      </c>
      <c r="D222" s="134" t="s">
        <v>264</v>
      </c>
      <c r="E222" s="135" t="s">
        <v>1379</v>
      </c>
      <c r="F222" s="136" t="s">
        <v>1380</v>
      </c>
      <c r="G222" s="137" t="s">
        <v>1196</v>
      </c>
      <c r="H222" s="138">
        <v>0.96</v>
      </c>
      <c r="I222" s="139"/>
      <c r="J222" s="140">
        <f>ROUND(I222*H222,2)</f>
        <v>0</v>
      </c>
      <c r="K222" s="136" t="s">
        <v>1197</v>
      </c>
      <c r="L222" s="32"/>
      <c r="M222" s="141" t="s">
        <v>1</v>
      </c>
      <c r="N222" s="142" t="s">
        <v>44</v>
      </c>
      <c r="P222" s="143">
        <f>O222*H222</f>
        <v>0</v>
      </c>
      <c r="Q222" s="143">
        <v>2.50187</v>
      </c>
      <c r="R222" s="143">
        <f>Q222*H222</f>
        <v>2.4017951999999996</v>
      </c>
      <c r="S222" s="143">
        <v>0</v>
      </c>
      <c r="T222" s="144">
        <f>S222*H222</f>
        <v>0</v>
      </c>
      <c r="AR222" s="145" t="s">
        <v>293</v>
      </c>
      <c r="AT222" s="145" t="s">
        <v>264</v>
      </c>
      <c r="AU222" s="145" t="s">
        <v>88</v>
      </c>
      <c r="AY222" s="17" t="s">
        <v>262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7" t="s">
        <v>86</v>
      </c>
      <c r="BK222" s="146">
        <f>ROUND(I222*H222,2)</f>
        <v>0</v>
      </c>
      <c r="BL222" s="17" t="s">
        <v>293</v>
      </c>
      <c r="BM222" s="145" t="s">
        <v>1381</v>
      </c>
    </row>
    <row r="223" spans="2:51" s="12" customFormat="1" ht="11.25">
      <c r="B223" s="161"/>
      <c r="D223" s="147" t="s">
        <v>1200</v>
      </c>
      <c r="E223" s="162" t="s">
        <v>1</v>
      </c>
      <c r="F223" s="163" t="s">
        <v>1222</v>
      </c>
      <c r="H223" s="162" t="s">
        <v>1</v>
      </c>
      <c r="I223" s="164"/>
      <c r="L223" s="161"/>
      <c r="M223" s="165"/>
      <c r="T223" s="166"/>
      <c r="AT223" s="162" t="s">
        <v>1200</v>
      </c>
      <c r="AU223" s="162" t="s">
        <v>88</v>
      </c>
      <c r="AV223" s="12" t="s">
        <v>86</v>
      </c>
      <c r="AW223" s="12" t="s">
        <v>34</v>
      </c>
      <c r="AX223" s="12" t="s">
        <v>79</v>
      </c>
      <c r="AY223" s="162" t="s">
        <v>262</v>
      </c>
    </row>
    <row r="224" spans="2:51" s="12" customFormat="1" ht="11.25">
      <c r="B224" s="161"/>
      <c r="D224" s="147" t="s">
        <v>1200</v>
      </c>
      <c r="E224" s="162" t="s">
        <v>1</v>
      </c>
      <c r="F224" s="163" t="s">
        <v>1321</v>
      </c>
      <c r="H224" s="162" t="s">
        <v>1</v>
      </c>
      <c r="I224" s="164"/>
      <c r="L224" s="161"/>
      <c r="M224" s="165"/>
      <c r="T224" s="166"/>
      <c r="AT224" s="162" t="s">
        <v>1200</v>
      </c>
      <c r="AU224" s="162" t="s">
        <v>88</v>
      </c>
      <c r="AV224" s="12" t="s">
        <v>86</v>
      </c>
      <c r="AW224" s="12" t="s">
        <v>34</v>
      </c>
      <c r="AX224" s="12" t="s">
        <v>79</v>
      </c>
      <c r="AY224" s="162" t="s">
        <v>262</v>
      </c>
    </row>
    <row r="225" spans="2:51" s="13" customFormat="1" ht="11.25">
      <c r="B225" s="167"/>
      <c r="D225" s="147" t="s">
        <v>1200</v>
      </c>
      <c r="E225" s="168" t="s">
        <v>1</v>
      </c>
      <c r="F225" s="169" t="s">
        <v>1322</v>
      </c>
      <c r="H225" s="170">
        <v>0.96</v>
      </c>
      <c r="I225" s="171"/>
      <c r="L225" s="167"/>
      <c r="M225" s="172"/>
      <c r="T225" s="173"/>
      <c r="AT225" s="168" t="s">
        <v>1200</v>
      </c>
      <c r="AU225" s="168" t="s">
        <v>88</v>
      </c>
      <c r="AV225" s="13" t="s">
        <v>88</v>
      </c>
      <c r="AW225" s="13" t="s">
        <v>34</v>
      </c>
      <c r="AX225" s="13" t="s">
        <v>79</v>
      </c>
      <c r="AY225" s="168" t="s">
        <v>262</v>
      </c>
    </row>
    <row r="226" spans="2:51" s="14" customFormat="1" ht="11.25">
      <c r="B226" s="174"/>
      <c r="D226" s="147" t="s">
        <v>1200</v>
      </c>
      <c r="E226" s="175" t="s">
        <v>1</v>
      </c>
      <c r="F226" s="176" t="s">
        <v>1205</v>
      </c>
      <c r="H226" s="177">
        <v>0.96</v>
      </c>
      <c r="I226" s="178"/>
      <c r="L226" s="174"/>
      <c r="M226" s="179"/>
      <c r="T226" s="180"/>
      <c r="AT226" s="175" t="s">
        <v>1200</v>
      </c>
      <c r="AU226" s="175" t="s">
        <v>88</v>
      </c>
      <c r="AV226" s="14" t="s">
        <v>293</v>
      </c>
      <c r="AW226" s="14" t="s">
        <v>34</v>
      </c>
      <c r="AX226" s="14" t="s">
        <v>86</v>
      </c>
      <c r="AY226" s="175" t="s">
        <v>262</v>
      </c>
    </row>
    <row r="227" spans="2:65" s="1" customFormat="1" ht="16.5" customHeight="1">
      <c r="B227" s="32"/>
      <c r="C227" s="134" t="s">
        <v>8</v>
      </c>
      <c r="D227" s="134" t="s">
        <v>264</v>
      </c>
      <c r="E227" s="135" t="s">
        <v>1382</v>
      </c>
      <c r="F227" s="136" t="s">
        <v>1383</v>
      </c>
      <c r="G227" s="137" t="s">
        <v>1226</v>
      </c>
      <c r="H227" s="138">
        <v>0.44</v>
      </c>
      <c r="I227" s="139"/>
      <c r="J227" s="140">
        <f>ROUND(I227*H227,2)</f>
        <v>0</v>
      </c>
      <c r="K227" s="136" t="s">
        <v>1197</v>
      </c>
      <c r="L227" s="32"/>
      <c r="M227" s="141" t="s">
        <v>1</v>
      </c>
      <c r="N227" s="142" t="s">
        <v>44</v>
      </c>
      <c r="P227" s="143">
        <f>O227*H227</f>
        <v>0</v>
      </c>
      <c r="Q227" s="143">
        <v>0.00264</v>
      </c>
      <c r="R227" s="143">
        <f>Q227*H227</f>
        <v>0.0011616</v>
      </c>
      <c r="S227" s="143">
        <v>0</v>
      </c>
      <c r="T227" s="144">
        <f>S227*H227</f>
        <v>0</v>
      </c>
      <c r="AR227" s="145" t="s">
        <v>293</v>
      </c>
      <c r="AT227" s="145" t="s">
        <v>264</v>
      </c>
      <c r="AU227" s="145" t="s">
        <v>88</v>
      </c>
      <c r="AY227" s="17" t="s">
        <v>262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86</v>
      </c>
      <c r="BK227" s="146">
        <f>ROUND(I227*H227,2)</f>
        <v>0</v>
      </c>
      <c r="BL227" s="17" t="s">
        <v>293</v>
      </c>
      <c r="BM227" s="145" t="s">
        <v>1384</v>
      </c>
    </row>
    <row r="228" spans="2:51" s="12" customFormat="1" ht="11.25">
      <c r="B228" s="161"/>
      <c r="D228" s="147" t="s">
        <v>1200</v>
      </c>
      <c r="E228" s="162" t="s">
        <v>1</v>
      </c>
      <c r="F228" s="163" t="s">
        <v>1222</v>
      </c>
      <c r="H228" s="162" t="s">
        <v>1</v>
      </c>
      <c r="I228" s="164"/>
      <c r="L228" s="161"/>
      <c r="M228" s="165"/>
      <c r="T228" s="166"/>
      <c r="AT228" s="162" t="s">
        <v>1200</v>
      </c>
      <c r="AU228" s="162" t="s">
        <v>88</v>
      </c>
      <c r="AV228" s="12" t="s">
        <v>86</v>
      </c>
      <c r="AW228" s="12" t="s">
        <v>34</v>
      </c>
      <c r="AX228" s="12" t="s">
        <v>79</v>
      </c>
      <c r="AY228" s="162" t="s">
        <v>262</v>
      </c>
    </row>
    <row r="229" spans="2:51" s="12" customFormat="1" ht="11.25">
      <c r="B229" s="161"/>
      <c r="D229" s="147" t="s">
        <v>1200</v>
      </c>
      <c r="E229" s="162" t="s">
        <v>1</v>
      </c>
      <c r="F229" s="163" t="s">
        <v>1321</v>
      </c>
      <c r="H229" s="162" t="s">
        <v>1</v>
      </c>
      <c r="I229" s="164"/>
      <c r="L229" s="161"/>
      <c r="M229" s="165"/>
      <c r="T229" s="166"/>
      <c r="AT229" s="162" t="s">
        <v>1200</v>
      </c>
      <c r="AU229" s="162" t="s">
        <v>88</v>
      </c>
      <c r="AV229" s="12" t="s">
        <v>86</v>
      </c>
      <c r="AW229" s="12" t="s">
        <v>34</v>
      </c>
      <c r="AX229" s="12" t="s">
        <v>79</v>
      </c>
      <c r="AY229" s="162" t="s">
        <v>262</v>
      </c>
    </row>
    <row r="230" spans="2:51" s="13" customFormat="1" ht="11.25">
      <c r="B230" s="167"/>
      <c r="D230" s="147" t="s">
        <v>1200</v>
      </c>
      <c r="E230" s="168" t="s">
        <v>1</v>
      </c>
      <c r="F230" s="169" t="s">
        <v>1385</v>
      </c>
      <c r="H230" s="170">
        <v>0.44</v>
      </c>
      <c r="I230" s="171"/>
      <c r="L230" s="167"/>
      <c r="M230" s="172"/>
      <c r="T230" s="173"/>
      <c r="AT230" s="168" t="s">
        <v>1200</v>
      </c>
      <c r="AU230" s="168" t="s">
        <v>88</v>
      </c>
      <c r="AV230" s="13" t="s">
        <v>88</v>
      </c>
      <c r="AW230" s="13" t="s">
        <v>34</v>
      </c>
      <c r="AX230" s="13" t="s">
        <v>79</v>
      </c>
      <c r="AY230" s="168" t="s">
        <v>262</v>
      </c>
    </row>
    <row r="231" spans="2:51" s="14" customFormat="1" ht="11.25">
      <c r="B231" s="174"/>
      <c r="D231" s="147" t="s">
        <v>1200</v>
      </c>
      <c r="E231" s="175" t="s">
        <v>1</v>
      </c>
      <c r="F231" s="176" t="s">
        <v>1205</v>
      </c>
      <c r="H231" s="177">
        <v>0.44</v>
      </c>
      <c r="I231" s="178"/>
      <c r="L231" s="174"/>
      <c r="M231" s="179"/>
      <c r="T231" s="180"/>
      <c r="AT231" s="175" t="s">
        <v>1200</v>
      </c>
      <c r="AU231" s="175" t="s">
        <v>88</v>
      </c>
      <c r="AV231" s="14" t="s">
        <v>293</v>
      </c>
      <c r="AW231" s="14" t="s">
        <v>34</v>
      </c>
      <c r="AX231" s="14" t="s">
        <v>86</v>
      </c>
      <c r="AY231" s="175" t="s">
        <v>262</v>
      </c>
    </row>
    <row r="232" spans="2:65" s="1" customFormat="1" ht="16.5" customHeight="1">
      <c r="B232" s="32"/>
      <c r="C232" s="134" t="s">
        <v>318</v>
      </c>
      <c r="D232" s="134" t="s">
        <v>264</v>
      </c>
      <c r="E232" s="135" t="s">
        <v>1386</v>
      </c>
      <c r="F232" s="136" t="s">
        <v>1387</v>
      </c>
      <c r="G232" s="137" t="s">
        <v>1226</v>
      </c>
      <c r="H232" s="138">
        <v>0.44</v>
      </c>
      <c r="I232" s="139"/>
      <c r="J232" s="140">
        <f>ROUND(I232*H232,2)</f>
        <v>0</v>
      </c>
      <c r="K232" s="136" t="s">
        <v>1197</v>
      </c>
      <c r="L232" s="32"/>
      <c r="M232" s="141" t="s">
        <v>1</v>
      </c>
      <c r="N232" s="142" t="s">
        <v>44</v>
      </c>
      <c r="P232" s="143">
        <f>O232*H232</f>
        <v>0</v>
      </c>
      <c r="Q232" s="143">
        <v>0</v>
      </c>
      <c r="R232" s="143">
        <f>Q232*H232</f>
        <v>0</v>
      </c>
      <c r="S232" s="143">
        <v>0</v>
      </c>
      <c r="T232" s="144">
        <f>S232*H232</f>
        <v>0</v>
      </c>
      <c r="AR232" s="145" t="s">
        <v>293</v>
      </c>
      <c r="AT232" s="145" t="s">
        <v>264</v>
      </c>
      <c r="AU232" s="145" t="s">
        <v>88</v>
      </c>
      <c r="AY232" s="17" t="s">
        <v>262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7" t="s">
        <v>86</v>
      </c>
      <c r="BK232" s="146">
        <f>ROUND(I232*H232,2)</f>
        <v>0</v>
      </c>
      <c r="BL232" s="17" t="s">
        <v>293</v>
      </c>
      <c r="BM232" s="145" t="s">
        <v>1388</v>
      </c>
    </row>
    <row r="233" spans="2:51" s="12" customFormat="1" ht="11.25">
      <c r="B233" s="161"/>
      <c r="D233" s="147" t="s">
        <v>1200</v>
      </c>
      <c r="E233" s="162" t="s">
        <v>1</v>
      </c>
      <c r="F233" s="163" t="s">
        <v>1222</v>
      </c>
      <c r="H233" s="162" t="s">
        <v>1</v>
      </c>
      <c r="I233" s="164"/>
      <c r="L233" s="161"/>
      <c r="M233" s="165"/>
      <c r="T233" s="166"/>
      <c r="AT233" s="162" t="s">
        <v>1200</v>
      </c>
      <c r="AU233" s="162" t="s">
        <v>88</v>
      </c>
      <c r="AV233" s="12" t="s">
        <v>86</v>
      </c>
      <c r="AW233" s="12" t="s">
        <v>34</v>
      </c>
      <c r="AX233" s="12" t="s">
        <v>79</v>
      </c>
      <c r="AY233" s="162" t="s">
        <v>262</v>
      </c>
    </row>
    <row r="234" spans="2:51" s="12" customFormat="1" ht="11.25">
      <c r="B234" s="161"/>
      <c r="D234" s="147" t="s">
        <v>1200</v>
      </c>
      <c r="E234" s="162" t="s">
        <v>1</v>
      </c>
      <c r="F234" s="163" t="s">
        <v>1321</v>
      </c>
      <c r="H234" s="162" t="s">
        <v>1</v>
      </c>
      <c r="I234" s="164"/>
      <c r="L234" s="161"/>
      <c r="M234" s="165"/>
      <c r="T234" s="166"/>
      <c r="AT234" s="162" t="s">
        <v>1200</v>
      </c>
      <c r="AU234" s="162" t="s">
        <v>88</v>
      </c>
      <c r="AV234" s="12" t="s">
        <v>86</v>
      </c>
      <c r="AW234" s="12" t="s">
        <v>34</v>
      </c>
      <c r="AX234" s="12" t="s">
        <v>79</v>
      </c>
      <c r="AY234" s="162" t="s">
        <v>262</v>
      </c>
    </row>
    <row r="235" spans="2:51" s="13" customFormat="1" ht="11.25">
      <c r="B235" s="167"/>
      <c r="D235" s="147" t="s">
        <v>1200</v>
      </c>
      <c r="E235" s="168" t="s">
        <v>1</v>
      </c>
      <c r="F235" s="169" t="s">
        <v>1385</v>
      </c>
      <c r="H235" s="170">
        <v>0.44</v>
      </c>
      <c r="I235" s="171"/>
      <c r="L235" s="167"/>
      <c r="M235" s="172"/>
      <c r="T235" s="173"/>
      <c r="AT235" s="168" t="s">
        <v>1200</v>
      </c>
      <c r="AU235" s="168" t="s">
        <v>88</v>
      </c>
      <c r="AV235" s="13" t="s">
        <v>88</v>
      </c>
      <c r="AW235" s="13" t="s">
        <v>34</v>
      </c>
      <c r="AX235" s="13" t="s">
        <v>79</v>
      </c>
      <c r="AY235" s="168" t="s">
        <v>262</v>
      </c>
    </row>
    <row r="236" spans="2:51" s="14" customFormat="1" ht="11.25">
      <c r="B236" s="174"/>
      <c r="D236" s="147" t="s">
        <v>1200</v>
      </c>
      <c r="E236" s="175" t="s">
        <v>1</v>
      </c>
      <c r="F236" s="176" t="s">
        <v>1205</v>
      </c>
      <c r="H236" s="177">
        <v>0.44</v>
      </c>
      <c r="I236" s="178"/>
      <c r="L236" s="174"/>
      <c r="M236" s="179"/>
      <c r="T236" s="180"/>
      <c r="AT236" s="175" t="s">
        <v>1200</v>
      </c>
      <c r="AU236" s="175" t="s">
        <v>88</v>
      </c>
      <c r="AV236" s="14" t="s">
        <v>293</v>
      </c>
      <c r="AW236" s="14" t="s">
        <v>34</v>
      </c>
      <c r="AX236" s="14" t="s">
        <v>86</v>
      </c>
      <c r="AY236" s="175" t="s">
        <v>262</v>
      </c>
    </row>
    <row r="237" spans="2:63" s="11" customFormat="1" ht="22.9" customHeight="1">
      <c r="B237" s="124"/>
      <c r="D237" s="125" t="s">
        <v>78</v>
      </c>
      <c r="E237" s="151" t="s">
        <v>179</v>
      </c>
      <c r="F237" s="151" t="s">
        <v>1218</v>
      </c>
      <c r="I237" s="127"/>
      <c r="J237" s="152">
        <f>BK237</f>
        <v>0</v>
      </c>
      <c r="L237" s="124"/>
      <c r="M237" s="129"/>
      <c r="P237" s="130">
        <f>SUM(P238:P257)</f>
        <v>0</v>
      </c>
      <c r="R237" s="130">
        <f>SUM(R238:R257)</f>
        <v>9.0622525</v>
      </c>
      <c r="T237" s="131">
        <f>SUM(T238:T257)</f>
        <v>0</v>
      </c>
      <c r="AR237" s="125" t="s">
        <v>86</v>
      </c>
      <c r="AT237" s="132" t="s">
        <v>78</v>
      </c>
      <c r="AU237" s="132" t="s">
        <v>86</v>
      </c>
      <c r="AY237" s="125" t="s">
        <v>262</v>
      </c>
      <c r="BK237" s="133">
        <f>SUM(BK238:BK257)</f>
        <v>0</v>
      </c>
    </row>
    <row r="238" spans="2:65" s="1" customFormat="1" ht="24.2" customHeight="1">
      <c r="B238" s="32"/>
      <c r="C238" s="134" t="s">
        <v>322</v>
      </c>
      <c r="D238" s="134" t="s">
        <v>264</v>
      </c>
      <c r="E238" s="135" t="s">
        <v>1389</v>
      </c>
      <c r="F238" s="136" t="s">
        <v>1390</v>
      </c>
      <c r="G238" s="137" t="s">
        <v>1226</v>
      </c>
      <c r="H238" s="138">
        <v>2.1</v>
      </c>
      <c r="I238" s="139"/>
      <c r="J238" s="140">
        <f>ROUND(I238*H238,2)</f>
        <v>0</v>
      </c>
      <c r="K238" s="136" t="s">
        <v>1197</v>
      </c>
      <c r="L238" s="32"/>
      <c r="M238" s="141" t="s">
        <v>1</v>
      </c>
      <c r="N238" s="142" t="s">
        <v>44</v>
      </c>
      <c r="P238" s="143">
        <f>O238*H238</f>
        <v>0</v>
      </c>
      <c r="Q238" s="143">
        <v>0.29168</v>
      </c>
      <c r="R238" s="143">
        <f>Q238*H238</f>
        <v>0.612528</v>
      </c>
      <c r="S238" s="143">
        <v>0</v>
      </c>
      <c r="T238" s="144">
        <f>S238*H238</f>
        <v>0</v>
      </c>
      <c r="AR238" s="145" t="s">
        <v>293</v>
      </c>
      <c r="AT238" s="145" t="s">
        <v>264</v>
      </c>
      <c r="AU238" s="145" t="s">
        <v>88</v>
      </c>
      <c r="AY238" s="17" t="s">
        <v>262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7" t="s">
        <v>86</v>
      </c>
      <c r="BK238" s="146">
        <f>ROUND(I238*H238,2)</f>
        <v>0</v>
      </c>
      <c r="BL238" s="17" t="s">
        <v>293</v>
      </c>
      <c r="BM238" s="145" t="s">
        <v>1391</v>
      </c>
    </row>
    <row r="239" spans="2:51" s="12" customFormat="1" ht="11.25">
      <c r="B239" s="161"/>
      <c r="D239" s="147" t="s">
        <v>1200</v>
      </c>
      <c r="E239" s="162" t="s">
        <v>1</v>
      </c>
      <c r="F239" s="163" t="s">
        <v>1222</v>
      </c>
      <c r="H239" s="162" t="s">
        <v>1</v>
      </c>
      <c r="I239" s="164"/>
      <c r="L239" s="161"/>
      <c r="M239" s="165"/>
      <c r="T239" s="166"/>
      <c r="AT239" s="162" t="s">
        <v>1200</v>
      </c>
      <c r="AU239" s="162" t="s">
        <v>88</v>
      </c>
      <c r="AV239" s="12" t="s">
        <v>86</v>
      </c>
      <c r="AW239" s="12" t="s">
        <v>34</v>
      </c>
      <c r="AX239" s="12" t="s">
        <v>79</v>
      </c>
      <c r="AY239" s="162" t="s">
        <v>262</v>
      </c>
    </row>
    <row r="240" spans="2:51" s="12" customFormat="1" ht="11.25">
      <c r="B240" s="161"/>
      <c r="D240" s="147" t="s">
        <v>1200</v>
      </c>
      <c r="E240" s="162" t="s">
        <v>1</v>
      </c>
      <c r="F240" s="163" t="s">
        <v>1392</v>
      </c>
      <c r="H240" s="162" t="s">
        <v>1</v>
      </c>
      <c r="I240" s="164"/>
      <c r="L240" s="161"/>
      <c r="M240" s="165"/>
      <c r="T240" s="166"/>
      <c r="AT240" s="162" t="s">
        <v>1200</v>
      </c>
      <c r="AU240" s="162" t="s">
        <v>88</v>
      </c>
      <c r="AV240" s="12" t="s">
        <v>86</v>
      </c>
      <c r="AW240" s="12" t="s">
        <v>34</v>
      </c>
      <c r="AX240" s="12" t="s">
        <v>79</v>
      </c>
      <c r="AY240" s="162" t="s">
        <v>262</v>
      </c>
    </row>
    <row r="241" spans="2:51" s="13" customFormat="1" ht="11.25">
      <c r="B241" s="167"/>
      <c r="D241" s="147" t="s">
        <v>1200</v>
      </c>
      <c r="E241" s="168" t="s">
        <v>1</v>
      </c>
      <c r="F241" s="169" t="s">
        <v>1393</v>
      </c>
      <c r="H241" s="170">
        <v>2.1</v>
      </c>
      <c r="I241" s="171"/>
      <c r="L241" s="167"/>
      <c r="M241" s="172"/>
      <c r="T241" s="173"/>
      <c r="AT241" s="168" t="s">
        <v>1200</v>
      </c>
      <c r="AU241" s="168" t="s">
        <v>88</v>
      </c>
      <c r="AV241" s="13" t="s">
        <v>88</v>
      </c>
      <c r="AW241" s="13" t="s">
        <v>34</v>
      </c>
      <c r="AX241" s="13" t="s">
        <v>79</v>
      </c>
      <c r="AY241" s="168" t="s">
        <v>262</v>
      </c>
    </row>
    <row r="242" spans="2:51" s="14" customFormat="1" ht="11.25">
      <c r="B242" s="174"/>
      <c r="D242" s="147" t="s">
        <v>1200</v>
      </c>
      <c r="E242" s="175" t="s">
        <v>1</v>
      </c>
      <c r="F242" s="176" t="s">
        <v>1205</v>
      </c>
      <c r="H242" s="177">
        <v>2.1</v>
      </c>
      <c r="I242" s="178"/>
      <c r="L242" s="174"/>
      <c r="M242" s="179"/>
      <c r="T242" s="180"/>
      <c r="AT242" s="175" t="s">
        <v>1200</v>
      </c>
      <c r="AU242" s="175" t="s">
        <v>88</v>
      </c>
      <c r="AV242" s="14" t="s">
        <v>293</v>
      </c>
      <c r="AW242" s="14" t="s">
        <v>34</v>
      </c>
      <c r="AX242" s="14" t="s">
        <v>86</v>
      </c>
      <c r="AY242" s="175" t="s">
        <v>262</v>
      </c>
    </row>
    <row r="243" spans="2:65" s="1" customFormat="1" ht="24.2" customHeight="1">
      <c r="B243" s="32"/>
      <c r="C243" s="134" t="s">
        <v>332</v>
      </c>
      <c r="D243" s="134" t="s">
        <v>264</v>
      </c>
      <c r="E243" s="135" t="s">
        <v>1394</v>
      </c>
      <c r="F243" s="136" t="s">
        <v>1395</v>
      </c>
      <c r="G243" s="137" t="s">
        <v>1226</v>
      </c>
      <c r="H243" s="138">
        <v>24.73</v>
      </c>
      <c r="I243" s="139"/>
      <c r="J243" s="140">
        <f>ROUND(I243*H243,2)</f>
        <v>0</v>
      </c>
      <c r="K243" s="136" t="s">
        <v>1</v>
      </c>
      <c r="L243" s="32"/>
      <c r="M243" s="141" t="s">
        <v>1</v>
      </c>
      <c r="N243" s="142" t="s">
        <v>44</v>
      </c>
      <c r="P243" s="143">
        <f>O243*H243</f>
        <v>0</v>
      </c>
      <c r="Q243" s="143">
        <v>0.33065</v>
      </c>
      <c r="R243" s="143">
        <f>Q243*H243</f>
        <v>8.1769745</v>
      </c>
      <c r="S243" s="143">
        <v>0</v>
      </c>
      <c r="T243" s="144">
        <f>S243*H243</f>
        <v>0</v>
      </c>
      <c r="AR243" s="145" t="s">
        <v>293</v>
      </c>
      <c r="AT243" s="145" t="s">
        <v>264</v>
      </c>
      <c r="AU243" s="145" t="s">
        <v>88</v>
      </c>
      <c r="AY243" s="17" t="s">
        <v>262</v>
      </c>
      <c r="BE243" s="146">
        <f>IF(N243="základní",J243,0)</f>
        <v>0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7" t="s">
        <v>86</v>
      </c>
      <c r="BK243" s="146">
        <f>ROUND(I243*H243,2)</f>
        <v>0</v>
      </c>
      <c r="BL243" s="17" t="s">
        <v>293</v>
      </c>
      <c r="BM243" s="145" t="s">
        <v>1396</v>
      </c>
    </row>
    <row r="244" spans="2:51" s="12" customFormat="1" ht="11.25">
      <c r="B244" s="161"/>
      <c r="D244" s="147" t="s">
        <v>1200</v>
      </c>
      <c r="E244" s="162" t="s">
        <v>1</v>
      </c>
      <c r="F244" s="163" t="s">
        <v>1222</v>
      </c>
      <c r="H244" s="162" t="s">
        <v>1</v>
      </c>
      <c r="I244" s="164"/>
      <c r="L244" s="161"/>
      <c r="M244" s="165"/>
      <c r="T244" s="166"/>
      <c r="AT244" s="162" t="s">
        <v>1200</v>
      </c>
      <c r="AU244" s="162" t="s">
        <v>88</v>
      </c>
      <c r="AV244" s="12" t="s">
        <v>86</v>
      </c>
      <c r="AW244" s="12" t="s">
        <v>34</v>
      </c>
      <c r="AX244" s="12" t="s">
        <v>79</v>
      </c>
      <c r="AY244" s="162" t="s">
        <v>262</v>
      </c>
    </row>
    <row r="245" spans="2:51" s="12" customFormat="1" ht="11.25">
      <c r="B245" s="161"/>
      <c r="D245" s="147" t="s">
        <v>1200</v>
      </c>
      <c r="E245" s="162" t="s">
        <v>1</v>
      </c>
      <c r="F245" s="163" t="s">
        <v>1397</v>
      </c>
      <c r="H245" s="162" t="s">
        <v>1</v>
      </c>
      <c r="I245" s="164"/>
      <c r="L245" s="161"/>
      <c r="M245" s="165"/>
      <c r="T245" s="166"/>
      <c r="AT245" s="162" t="s">
        <v>1200</v>
      </c>
      <c r="AU245" s="162" t="s">
        <v>88</v>
      </c>
      <c r="AV245" s="12" t="s">
        <v>86</v>
      </c>
      <c r="AW245" s="12" t="s">
        <v>34</v>
      </c>
      <c r="AX245" s="12" t="s">
        <v>79</v>
      </c>
      <c r="AY245" s="162" t="s">
        <v>262</v>
      </c>
    </row>
    <row r="246" spans="2:51" s="13" customFormat="1" ht="11.25">
      <c r="B246" s="167"/>
      <c r="D246" s="147" t="s">
        <v>1200</v>
      </c>
      <c r="E246" s="168" t="s">
        <v>1</v>
      </c>
      <c r="F246" s="169" t="s">
        <v>1398</v>
      </c>
      <c r="H246" s="170">
        <v>25.92</v>
      </c>
      <c r="I246" s="171"/>
      <c r="L246" s="167"/>
      <c r="M246" s="172"/>
      <c r="T246" s="173"/>
      <c r="AT246" s="168" t="s">
        <v>1200</v>
      </c>
      <c r="AU246" s="168" t="s">
        <v>88</v>
      </c>
      <c r="AV246" s="13" t="s">
        <v>88</v>
      </c>
      <c r="AW246" s="13" t="s">
        <v>34</v>
      </c>
      <c r="AX246" s="13" t="s">
        <v>79</v>
      </c>
      <c r="AY246" s="168" t="s">
        <v>262</v>
      </c>
    </row>
    <row r="247" spans="2:51" s="12" customFormat="1" ht="11.25">
      <c r="B247" s="161"/>
      <c r="D247" s="147" t="s">
        <v>1200</v>
      </c>
      <c r="E247" s="162" t="s">
        <v>1</v>
      </c>
      <c r="F247" s="163" t="s">
        <v>1399</v>
      </c>
      <c r="H247" s="162" t="s">
        <v>1</v>
      </c>
      <c r="I247" s="164"/>
      <c r="L247" s="161"/>
      <c r="M247" s="165"/>
      <c r="T247" s="166"/>
      <c r="AT247" s="162" t="s">
        <v>1200</v>
      </c>
      <c r="AU247" s="162" t="s">
        <v>88</v>
      </c>
      <c r="AV247" s="12" t="s">
        <v>86</v>
      </c>
      <c r="AW247" s="12" t="s">
        <v>34</v>
      </c>
      <c r="AX247" s="12" t="s">
        <v>79</v>
      </c>
      <c r="AY247" s="162" t="s">
        <v>262</v>
      </c>
    </row>
    <row r="248" spans="2:51" s="13" customFormat="1" ht="11.25">
      <c r="B248" s="167"/>
      <c r="D248" s="147" t="s">
        <v>1200</v>
      </c>
      <c r="E248" s="168" t="s">
        <v>1</v>
      </c>
      <c r="F248" s="169" t="s">
        <v>1400</v>
      </c>
      <c r="H248" s="170">
        <v>-1.44</v>
      </c>
      <c r="I248" s="171"/>
      <c r="L248" s="167"/>
      <c r="M248" s="172"/>
      <c r="T248" s="173"/>
      <c r="AT248" s="168" t="s">
        <v>1200</v>
      </c>
      <c r="AU248" s="168" t="s">
        <v>88</v>
      </c>
      <c r="AV248" s="13" t="s">
        <v>88</v>
      </c>
      <c r="AW248" s="13" t="s">
        <v>34</v>
      </c>
      <c r="AX248" s="13" t="s">
        <v>79</v>
      </c>
      <c r="AY248" s="168" t="s">
        <v>262</v>
      </c>
    </row>
    <row r="249" spans="2:51" s="15" customFormat="1" ht="11.25">
      <c r="B249" s="191"/>
      <c r="D249" s="147" t="s">
        <v>1200</v>
      </c>
      <c r="E249" s="192" t="s">
        <v>1</v>
      </c>
      <c r="F249" s="193" t="s">
        <v>1323</v>
      </c>
      <c r="H249" s="194">
        <v>24.48</v>
      </c>
      <c r="I249" s="195"/>
      <c r="L249" s="191"/>
      <c r="M249" s="196"/>
      <c r="T249" s="197"/>
      <c r="AT249" s="192" t="s">
        <v>1200</v>
      </c>
      <c r="AU249" s="192" t="s">
        <v>88</v>
      </c>
      <c r="AV249" s="15" t="s">
        <v>179</v>
      </c>
      <c r="AW249" s="15" t="s">
        <v>34</v>
      </c>
      <c r="AX249" s="15" t="s">
        <v>79</v>
      </c>
      <c r="AY249" s="192" t="s">
        <v>262</v>
      </c>
    </row>
    <row r="250" spans="2:51" s="13" customFormat="1" ht="11.25">
      <c r="B250" s="167"/>
      <c r="D250" s="147" t="s">
        <v>1200</v>
      </c>
      <c r="E250" s="168" t="s">
        <v>1</v>
      </c>
      <c r="F250" s="169" t="s">
        <v>1401</v>
      </c>
      <c r="H250" s="170">
        <v>0.25</v>
      </c>
      <c r="I250" s="171"/>
      <c r="L250" s="167"/>
      <c r="M250" s="172"/>
      <c r="T250" s="173"/>
      <c r="AT250" s="168" t="s">
        <v>1200</v>
      </c>
      <c r="AU250" s="168" t="s">
        <v>88</v>
      </c>
      <c r="AV250" s="13" t="s">
        <v>88</v>
      </c>
      <c r="AW250" s="13" t="s">
        <v>34</v>
      </c>
      <c r="AX250" s="13" t="s">
        <v>79</v>
      </c>
      <c r="AY250" s="168" t="s">
        <v>262</v>
      </c>
    </row>
    <row r="251" spans="2:51" s="15" customFormat="1" ht="11.25">
      <c r="B251" s="191"/>
      <c r="D251" s="147" t="s">
        <v>1200</v>
      </c>
      <c r="E251" s="192" t="s">
        <v>1</v>
      </c>
      <c r="F251" s="193" t="s">
        <v>1323</v>
      </c>
      <c r="H251" s="194">
        <v>0.25</v>
      </c>
      <c r="I251" s="195"/>
      <c r="L251" s="191"/>
      <c r="M251" s="196"/>
      <c r="T251" s="197"/>
      <c r="AT251" s="192" t="s">
        <v>1200</v>
      </c>
      <c r="AU251" s="192" t="s">
        <v>88</v>
      </c>
      <c r="AV251" s="15" t="s">
        <v>179</v>
      </c>
      <c r="AW251" s="15" t="s">
        <v>34</v>
      </c>
      <c r="AX251" s="15" t="s">
        <v>79</v>
      </c>
      <c r="AY251" s="192" t="s">
        <v>262</v>
      </c>
    </row>
    <row r="252" spans="2:51" s="14" customFormat="1" ht="11.25">
      <c r="B252" s="174"/>
      <c r="D252" s="147" t="s">
        <v>1200</v>
      </c>
      <c r="E252" s="175" t="s">
        <v>1</v>
      </c>
      <c r="F252" s="176" t="s">
        <v>1205</v>
      </c>
      <c r="H252" s="177">
        <v>24.73</v>
      </c>
      <c r="I252" s="178"/>
      <c r="L252" s="174"/>
      <c r="M252" s="179"/>
      <c r="T252" s="180"/>
      <c r="AT252" s="175" t="s">
        <v>1200</v>
      </c>
      <c r="AU252" s="175" t="s">
        <v>88</v>
      </c>
      <c r="AV252" s="14" t="s">
        <v>293</v>
      </c>
      <c r="AW252" s="14" t="s">
        <v>34</v>
      </c>
      <c r="AX252" s="14" t="s">
        <v>86</v>
      </c>
      <c r="AY252" s="175" t="s">
        <v>262</v>
      </c>
    </row>
    <row r="253" spans="2:65" s="1" customFormat="1" ht="21.75" customHeight="1">
      <c r="B253" s="32"/>
      <c r="C253" s="134" t="s">
        <v>365</v>
      </c>
      <c r="D253" s="134" t="s">
        <v>264</v>
      </c>
      <c r="E253" s="135" t="s">
        <v>1402</v>
      </c>
      <c r="F253" s="136" t="s">
        <v>1403</v>
      </c>
      <c r="G253" s="137" t="s">
        <v>1257</v>
      </c>
      <c r="H253" s="138">
        <v>5</v>
      </c>
      <c r="I253" s="139"/>
      <c r="J253" s="140">
        <f>ROUND(I253*H253,2)</f>
        <v>0</v>
      </c>
      <c r="K253" s="136" t="s">
        <v>1197</v>
      </c>
      <c r="L253" s="32"/>
      <c r="M253" s="141" t="s">
        <v>1</v>
      </c>
      <c r="N253" s="142" t="s">
        <v>44</v>
      </c>
      <c r="P253" s="143">
        <f>O253*H253</f>
        <v>0</v>
      </c>
      <c r="Q253" s="143">
        <v>0.05455</v>
      </c>
      <c r="R253" s="143">
        <f>Q253*H253</f>
        <v>0.27275</v>
      </c>
      <c r="S253" s="143">
        <v>0</v>
      </c>
      <c r="T253" s="144">
        <f>S253*H253</f>
        <v>0</v>
      </c>
      <c r="AR253" s="145" t="s">
        <v>293</v>
      </c>
      <c r="AT253" s="145" t="s">
        <v>264</v>
      </c>
      <c r="AU253" s="145" t="s">
        <v>88</v>
      </c>
      <c r="AY253" s="17" t="s">
        <v>262</v>
      </c>
      <c r="BE253" s="146">
        <f>IF(N253="základní",J253,0)</f>
        <v>0</v>
      </c>
      <c r="BF253" s="146">
        <f>IF(N253="snížená",J253,0)</f>
        <v>0</v>
      </c>
      <c r="BG253" s="146">
        <f>IF(N253="zákl. přenesená",J253,0)</f>
        <v>0</v>
      </c>
      <c r="BH253" s="146">
        <f>IF(N253="sníž. přenesená",J253,0)</f>
        <v>0</v>
      </c>
      <c r="BI253" s="146">
        <f>IF(N253="nulová",J253,0)</f>
        <v>0</v>
      </c>
      <c r="BJ253" s="17" t="s">
        <v>86</v>
      </c>
      <c r="BK253" s="146">
        <f>ROUND(I253*H253,2)</f>
        <v>0</v>
      </c>
      <c r="BL253" s="17" t="s">
        <v>293</v>
      </c>
      <c r="BM253" s="145" t="s">
        <v>1404</v>
      </c>
    </row>
    <row r="254" spans="2:51" s="12" customFormat="1" ht="11.25">
      <c r="B254" s="161"/>
      <c r="D254" s="147" t="s">
        <v>1200</v>
      </c>
      <c r="E254" s="162" t="s">
        <v>1</v>
      </c>
      <c r="F254" s="163" t="s">
        <v>1222</v>
      </c>
      <c r="H254" s="162" t="s">
        <v>1</v>
      </c>
      <c r="I254" s="164"/>
      <c r="L254" s="161"/>
      <c r="M254" s="165"/>
      <c r="T254" s="166"/>
      <c r="AT254" s="162" t="s">
        <v>1200</v>
      </c>
      <c r="AU254" s="162" t="s">
        <v>88</v>
      </c>
      <c r="AV254" s="12" t="s">
        <v>86</v>
      </c>
      <c r="AW254" s="12" t="s">
        <v>34</v>
      </c>
      <c r="AX254" s="12" t="s">
        <v>79</v>
      </c>
      <c r="AY254" s="162" t="s">
        <v>262</v>
      </c>
    </row>
    <row r="255" spans="2:51" s="12" customFormat="1" ht="11.25">
      <c r="B255" s="161"/>
      <c r="D255" s="147" t="s">
        <v>1200</v>
      </c>
      <c r="E255" s="162" t="s">
        <v>1</v>
      </c>
      <c r="F255" s="163" t="s">
        <v>1405</v>
      </c>
      <c r="H255" s="162" t="s">
        <v>1</v>
      </c>
      <c r="I255" s="164"/>
      <c r="L255" s="161"/>
      <c r="M255" s="165"/>
      <c r="T255" s="166"/>
      <c r="AT255" s="162" t="s">
        <v>1200</v>
      </c>
      <c r="AU255" s="162" t="s">
        <v>88</v>
      </c>
      <c r="AV255" s="12" t="s">
        <v>86</v>
      </c>
      <c r="AW255" s="12" t="s">
        <v>34</v>
      </c>
      <c r="AX255" s="12" t="s">
        <v>79</v>
      </c>
      <c r="AY255" s="162" t="s">
        <v>262</v>
      </c>
    </row>
    <row r="256" spans="2:51" s="13" customFormat="1" ht="11.25">
      <c r="B256" s="167"/>
      <c r="D256" s="147" t="s">
        <v>1200</v>
      </c>
      <c r="E256" s="168" t="s">
        <v>1</v>
      </c>
      <c r="F256" s="169" t="s">
        <v>1406</v>
      </c>
      <c r="H256" s="170">
        <v>5</v>
      </c>
      <c r="I256" s="171"/>
      <c r="L256" s="167"/>
      <c r="M256" s="172"/>
      <c r="T256" s="173"/>
      <c r="AT256" s="168" t="s">
        <v>1200</v>
      </c>
      <c r="AU256" s="168" t="s">
        <v>88</v>
      </c>
      <c r="AV256" s="13" t="s">
        <v>88</v>
      </c>
      <c r="AW256" s="13" t="s">
        <v>34</v>
      </c>
      <c r="AX256" s="13" t="s">
        <v>79</v>
      </c>
      <c r="AY256" s="168" t="s">
        <v>262</v>
      </c>
    </row>
    <row r="257" spans="2:51" s="14" customFormat="1" ht="11.25">
      <c r="B257" s="174"/>
      <c r="D257" s="147" t="s">
        <v>1200</v>
      </c>
      <c r="E257" s="175" t="s">
        <v>1</v>
      </c>
      <c r="F257" s="176" t="s">
        <v>1205</v>
      </c>
      <c r="H257" s="177">
        <v>5</v>
      </c>
      <c r="I257" s="178"/>
      <c r="L257" s="174"/>
      <c r="M257" s="179"/>
      <c r="T257" s="180"/>
      <c r="AT257" s="175" t="s">
        <v>1200</v>
      </c>
      <c r="AU257" s="175" t="s">
        <v>88</v>
      </c>
      <c r="AV257" s="14" t="s">
        <v>293</v>
      </c>
      <c r="AW257" s="14" t="s">
        <v>34</v>
      </c>
      <c r="AX257" s="14" t="s">
        <v>86</v>
      </c>
      <c r="AY257" s="175" t="s">
        <v>262</v>
      </c>
    </row>
    <row r="258" spans="2:63" s="11" customFormat="1" ht="22.9" customHeight="1">
      <c r="B258" s="124"/>
      <c r="D258" s="125" t="s">
        <v>78</v>
      </c>
      <c r="E258" s="151" t="s">
        <v>286</v>
      </c>
      <c r="F258" s="151" t="s">
        <v>1407</v>
      </c>
      <c r="I258" s="127"/>
      <c r="J258" s="152">
        <f>BK258</f>
        <v>0</v>
      </c>
      <c r="L258" s="124"/>
      <c r="M258" s="129"/>
      <c r="P258" s="130">
        <f>SUM(P259:P322)</f>
        <v>0</v>
      </c>
      <c r="R258" s="130">
        <f>SUM(R259:R322)</f>
        <v>4.1117327</v>
      </c>
      <c r="T258" s="131">
        <f>SUM(T259:T322)</f>
        <v>0</v>
      </c>
      <c r="AR258" s="125" t="s">
        <v>86</v>
      </c>
      <c r="AT258" s="132" t="s">
        <v>78</v>
      </c>
      <c r="AU258" s="132" t="s">
        <v>86</v>
      </c>
      <c r="AY258" s="125" t="s">
        <v>262</v>
      </c>
      <c r="BK258" s="133">
        <f>SUM(BK259:BK322)</f>
        <v>0</v>
      </c>
    </row>
    <row r="259" spans="2:65" s="1" customFormat="1" ht="24.2" customHeight="1">
      <c r="B259" s="32"/>
      <c r="C259" s="134" t="s">
        <v>370</v>
      </c>
      <c r="D259" s="134" t="s">
        <v>264</v>
      </c>
      <c r="E259" s="135" t="s">
        <v>1408</v>
      </c>
      <c r="F259" s="136" t="s">
        <v>1409</v>
      </c>
      <c r="G259" s="137" t="s">
        <v>1226</v>
      </c>
      <c r="H259" s="138">
        <v>6.25</v>
      </c>
      <c r="I259" s="139"/>
      <c r="J259" s="140">
        <f>ROUND(I259*H259,2)</f>
        <v>0</v>
      </c>
      <c r="K259" s="136" t="s">
        <v>1197</v>
      </c>
      <c r="L259" s="32"/>
      <c r="M259" s="141" t="s">
        <v>1</v>
      </c>
      <c r="N259" s="142" t="s">
        <v>44</v>
      </c>
      <c r="P259" s="143">
        <f>O259*H259</f>
        <v>0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AR259" s="145" t="s">
        <v>293</v>
      </c>
      <c r="AT259" s="145" t="s">
        <v>264</v>
      </c>
      <c r="AU259" s="145" t="s">
        <v>88</v>
      </c>
      <c r="AY259" s="17" t="s">
        <v>262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86</v>
      </c>
      <c r="BK259" s="146">
        <f>ROUND(I259*H259,2)</f>
        <v>0</v>
      </c>
      <c r="BL259" s="17" t="s">
        <v>293</v>
      </c>
      <c r="BM259" s="145" t="s">
        <v>1410</v>
      </c>
    </row>
    <row r="260" spans="2:51" s="12" customFormat="1" ht="11.25">
      <c r="B260" s="161"/>
      <c r="D260" s="147" t="s">
        <v>1200</v>
      </c>
      <c r="E260" s="162" t="s">
        <v>1</v>
      </c>
      <c r="F260" s="163" t="s">
        <v>1222</v>
      </c>
      <c r="H260" s="162" t="s">
        <v>1</v>
      </c>
      <c r="I260" s="164"/>
      <c r="L260" s="161"/>
      <c r="M260" s="165"/>
      <c r="T260" s="166"/>
      <c r="AT260" s="162" t="s">
        <v>1200</v>
      </c>
      <c r="AU260" s="162" t="s">
        <v>88</v>
      </c>
      <c r="AV260" s="12" t="s">
        <v>86</v>
      </c>
      <c r="AW260" s="12" t="s">
        <v>34</v>
      </c>
      <c r="AX260" s="12" t="s">
        <v>79</v>
      </c>
      <c r="AY260" s="162" t="s">
        <v>262</v>
      </c>
    </row>
    <row r="261" spans="2:51" s="13" customFormat="1" ht="11.25">
      <c r="B261" s="167"/>
      <c r="D261" s="147" t="s">
        <v>1200</v>
      </c>
      <c r="E261" s="168" t="s">
        <v>1</v>
      </c>
      <c r="F261" s="169" t="s">
        <v>1411</v>
      </c>
      <c r="H261" s="170">
        <v>6.25</v>
      </c>
      <c r="I261" s="171"/>
      <c r="L261" s="167"/>
      <c r="M261" s="172"/>
      <c r="T261" s="173"/>
      <c r="AT261" s="168" t="s">
        <v>1200</v>
      </c>
      <c r="AU261" s="168" t="s">
        <v>88</v>
      </c>
      <c r="AV261" s="13" t="s">
        <v>88</v>
      </c>
      <c r="AW261" s="13" t="s">
        <v>34</v>
      </c>
      <c r="AX261" s="13" t="s">
        <v>79</v>
      </c>
      <c r="AY261" s="168" t="s">
        <v>262</v>
      </c>
    </row>
    <row r="262" spans="2:51" s="14" customFormat="1" ht="11.25">
      <c r="B262" s="174"/>
      <c r="D262" s="147" t="s">
        <v>1200</v>
      </c>
      <c r="E262" s="175" t="s">
        <v>1</v>
      </c>
      <c r="F262" s="176" t="s">
        <v>1205</v>
      </c>
      <c r="H262" s="177">
        <v>6.25</v>
      </c>
      <c r="I262" s="178"/>
      <c r="L262" s="174"/>
      <c r="M262" s="179"/>
      <c r="T262" s="180"/>
      <c r="AT262" s="175" t="s">
        <v>1200</v>
      </c>
      <c r="AU262" s="175" t="s">
        <v>88</v>
      </c>
      <c r="AV262" s="14" t="s">
        <v>293</v>
      </c>
      <c r="AW262" s="14" t="s">
        <v>34</v>
      </c>
      <c r="AX262" s="14" t="s">
        <v>86</v>
      </c>
      <c r="AY262" s="175" t="s">
        <v>262</v>
      </c>
    </row>
    <row r="263" spans="2:65" s="1" customFormat="1" ht="24.2" customHeight="1">
      <c r="B263" s="32"/>
      <c r="C263" s="134" t="s">
        <v>7</v>
      </c>
      <c r="D263" s="134" t="s">
        <v>264</v>
      </c>
      <c r="E263" s="135" t="s">
        <v>1412</v>
      </c>
      <c r="F263" s="136" t="s">
        <v>1413</v>
      </c>
      <c r="G263" s="137" t="s">
        <v>1226</v>
      </c>
      <c r="H263" s="138">
        <v>56.49</v>
      </c>
      <c r="I263" s="139"/>
      <c r="J263" s="140">
        <f>ROUND(I263*H263,2)</f>
        <v>0</v>
      </c>
      <c r="K263" s="136" t="s">
        <v>1197</v>
      </c>
      <c r="L263" s="32"/>
      <c r="M263" s="141" t="s">
        <v>1</v>
      </c>
      <c r="N263" s="142" t="s">
        <v>44</v>
      </c>
      <c r="P263" s="143">
        <f>O263*H263</f>
        <v>0</v>
      </c>
      <c r="Q263" s="143">
        <v>0.00735</v>
      </c>
      <c r="R263" s="143">
        <f>Q263*H263</f>
        <v>0.4152015</v>
      </c>
      <c r="S263" s="143">
        <v>0</v>
      </c>
      <c r="T263" s="144">
        <f>S263*H263</f>
        <v>0</v>
      </c>
      <c r="AR263" s="145" t="s">
        <v>293</v>
      </c>
      <c r="AT263" s="145" t="s">
        <v>264</v>
      </c>
      <c r="AU263" s="145" t="s">
        <v>88</v>
      </c>
      <c r="AY263" s="17" t="s">
        <v>262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7" t="s">
        <v>86</v>
      </c>
      <c r="BK263" s="146">
        <f>ROUND(I263*H263,2)</f>
        <v>0</v>
      </c>
      <c r="BL263" s="17" t="s">
        <v>293</v>
      </c>
      <c r="BM263" s="145" t="s">
        <v>1414</v>
      </c>
    </row>
    <row r="264" spans="2:51" s="12" customFormat="1" ht="11.25">
      <c r="B264" s="161"/>
      <c r="D264" s="147" t="s">
        <v>1200</v>
      </c>
      <c r="E264" s="162" t="s">
        <v>1</v>
      </c>
      <c r="F264" s="163" t="s">
        <v>1222</v>
      </c>
      <c r="H264" s="162" t="s">
        <v>1</v>
      </c>
      <c r="I264" s="164"/>
      <c r="L264" s="161"/>
      <c r="M264" s="165"/>
      <c r="T264" s="166"/>
      <c r="AT264" s="162" t="s">
        <v>1200</v>
      </c>
      <c r="AU264" s="162" t="s">
        <v>88</v>
      </c>
      <c r="AV264" s="12" t="s">
        <v>86</v>
      </c>
      <c r="AW264" s="12" t="s">
        <v>34</v>
      </c>
      <c r="AX264" s="12" t="s">
        <v>79</v>
      </c>
      <c r="AY264" s="162" t="s">
        <v>262</v>
      </c>
    </row>
    <row r="265" spans="2:51" s="12" customFormat="1" ht="11.25">
      <c r="B265" s="161"/>
      <c r="D265" s="147" t="s">
        <v>1200</v>
      </c>
      <c r="E265" s="162" t="s">
        <v>1</v>
      </c>
      <c r="F265" s="163" t="s">
        <v>1397</v>
      </c>
      <c r="H265" s="162" t="s">
        <v>1</v>
      </c>
      <c r="I265" s="164"/>
      <c r="L265" s="161"/>
      <c r="M265" s="165"/>
      <c r="T265" s="166"/>
      <c r="AT265" s="162" t="s">
        <v>1200</v>
      </c>
      <c r="AU265" s="162" t="s">
        <v>88</v>
      </c>
      <c r="AV265" s="12" t="s">
        <v>86</v>
      </c>
      <c r="AW265" s="12" t="s">
        <v>34</v>
      </c>
      <c r="AX265" s="12" t="s">
        <v>79</v>
      </c>
      <c r="AY265" s="162" t="s">
        <v>262</v>
      </c>
    </row>
    <row r="266" spans="2:51" s="13" customFormat="1" ht="11.25">
      <c r="B266" s="167"/>
      <c r="D266" s="147" t="s">
        <v>1200</v>
      </c>
      <c r="E266" s="168" t="s">
        <v>1</v>
      </c>
      <c r="F266" s="169" t="s">
        <v>1415</v>
      </c>
      <c r="H266" s="170">
        <v>51.84</v>
      </c>
      <c r="I266" s="171"/>
      <c r="L266" s="167"/>
      <c r="M266" s="172"/>
      <c r="T266" s="173"/>
      <c r="AT266" s="168" t="s">
        <v>1200</v>
      </c>
      <c r="AU266" s="168" t="s">
        <v>88</v>
      </c>
      <c r="AV266" s="13" t="s">
        <v>88</v>
      </c>
      <c r="AW266" s="13" t="s">
        <v>34</v>
      </c>
      <c r="AX266" s="13" t="s">
        <v>79</v>
      </c>
      <c r="AY266" s="168" t="s">
        <v>262</v>
      </c>
    </row>
    <row r="267" spans="2:51" s="13" customFormat="1" ht="11.25">
      <c r="B267" s="167"/>
      <c r="D267" s="147" t="s">
        <v>1200</v>
      </c>
      <c r="E267" s="168" t="s">
        <v>1</v>
      </c>
      <c r="F267" s="169" t="s">
        <v>1416</v>
      </c>
      <c r="H267" s="170">
        <v>1.62</v>
      </c>
      <c r="I267" s="171"/>
      <c r="L267" s="167"/>
      <c r="M267" s="172"/>
      <c r="T267" s="173"/>
      <c r="AT267" s="168" t="s">
        <v>1200</v>
      </c>
      <c r="AU267" s="168" t="s">
        <v>88</v>
      </c>
      <c r="AV267" s="13" t="s">
        <v>88</v>
      </c>
      <c r="AW267" s="13" t="s">
        <v>34</v>
      </c>
      <c r="AX267" s="13" t="s">
        <v>79</v>
      </c>
      <c r="AY267" s="168" t="s">
        <v>262</v>
      </c>
    </row>
    <row r="268" spans="2:51" s="12" customFormat="1" ht="11.25">
      <c r="B268" s="161"/>
      <c r="D268" s="147" t="s">
        <v>1200</v>
      </c>
      <c r="E268" s="162" t="s">
        <v>1</v>
      </c>
      <c r="F268" s="163" t="s">
        <v>1399</v>
      </c>
      <c r="H268" s="162" t="s">
        <v>1</v>
      </c>
      <c r="I268" s="164"/>
      <c r="L268" s="161"/>
      <c r="M268" s="165"/>
      <c r="T268" s="166"/>
      <c r="AT268" s="162" t="s">
        <v>1200</v>
      </c>
      <c r="AU268" s="162" t="s">
        <v>88</v>
      </c>
      <c r="AV268" s="12" t="s">
        <v>86</v>
      </c>
      <c r="AW268" s="12" t="s">
        <v>34</v>
      </c>
      <c r="AX268" s="12" t="s">
        <v>79</v>
      </c>
      <c r="AY268" s="162" t="s">
        <v>262</v>
      </c>
    </row>
    <row r="269" spans="2:51" s="13" customFormat="1" ht="11.25">
      <c r="B269" s="167"/>
      <c r="D269" s="147" t="s">
        <v>1200</v>
      </c>
      <c r="E269" s="168" t="s">
        <v>1</v>
      </c>
      <c r="F269" s="169" t="s">
        <v>1417</v>
      </c>
      <c r="H269" s="170">
        <v>-2.88</v>
      </c>
      <c r="I269" s="171"/>
      <c r="L269" s="167"/>
      <c r="M269" s="172"/>
      <c r="T269" s="173"/>
      <c r="AT269" s="168" t="s">
        <v>1200</v>
      </c>
      <c r="AU269" s="168" t="s">
        <v>88</v>
      </c>
      <c r="AV269" s="13" t="s">
        <v>88</v>
      </c>
      <c r="AW269" s="13" t="s">
        <v>34</v>
      </c>
      <c r="AX269" s="13" t="s">
        <v>79</v>
      </c>
      <c r="AY269" s="168" t="s">
        <v>262</v>
      </c>
    </row>
    <row r="270" spans="2:51" s="12" customFormat="1" ht="11.25">
      <c r="B270" s="161"/>
      <c r="D270" s="147" t="s">
        <v>1200</v>
      </c>
      <c r="E270" s="162" t="s">
        <v>1</v>
      </c>
      <c r="F270" s="163" t="s">
        <v>1418</v>
      </c>
      <c r="H270" s="162" t="s">
        <v>1</v>
      </c>
      <c r="I270" s="164"/>
      <c r="L270" s="161"/>
      <c r="M270" s="165"/>
      <c r="T270" s="166"/>
      <c r="AT270" s="162" t="s">
        <v>1200</v>
      </c>
      <c r="AU270" s="162" t="s">
        <v>88</v>
      </c>
      <c r="AV270" s="12" t="s">
        <v>86</v>
      </c>
      <c r="AW270" s="12" t="s">
        <v>34</v>
      </c>
      <c r="AX270" s="12" t="s">
        <v>79</v>
      </c>
      <c r="AY270" s="162" t="s">
        <v>262</v>
      </c>
    </row>
    <row r="271" spans="2:51" s="13" customFormat="1" ht="11.25">
      <c r="B271" s="167"/>
      <c r="D271" s="147" t="s">
        <v>1200</v>
      </c>
      <c r="E271" s="168" t="s">
        <v>1</v>
      </c>
      <c r="F271" s="169" t="s">
        <v>1419</v>
      </c>
      <c r="H271" s="170">
        <v>4.2</v>
      </c>
      <c r="I271" s="171"/>
      <c r="L271" s="167"/>
      <c r="M271" s="172"/>
      <c r="T271" s="173"/>
      <c r="AT271" s="168" t="s">
        <v>1200</v>
      </c>
      <c r="AU271" s="168" t="s">
        <v>88</v>
      </c>
      <c r="AV271" s="13" t="s">
        <v>88</v>
      </c>
      <c r="AW271" s="13" t="s">
        <v>34</v>
      </c>
      <c r="AX271" s="13" t="s">
        <v>79</v>
      </c>
      <c r="AY271" s="168" t="s">
        <v>262</v>
      </c>
    </row>
    <row r="272" spans="2:51" s="12" customFormat="1" ht="11.25">
      <c r="B272" s="161"/>
      <c r="D272" s="147" t="s">
        <v>1200</v>
      </c>
      <c r="E272" s="162" t="s">
        <v>1</v>
      </c>
      <c r="F272" s="163" t="s">
        <v>1420</v>
      </c>
      <c r="H272" s="162" t="s">
        <v>1</v>
      </c>
      <c r="I272" s="164"/>
      <c r="L272" s="161"/>
      <c r="M272" s="165"/>
      <c r="T272" s="166"/>
      <c r="AT272" s="162" t="s">
        <v>1200</v>
      </c>
      <c r="AU272" s="162" t="s">
        <v>88</v>
      </c>
      <c r="AV272" s="12" t="s">
        <v>86</v>
      </c>
      <c r="AW272" s="12" t="s">
        <v>34</v>
      </c>
      <c r="AX272" s="12" t="s">
        <v>79</v>
      </c>
      <c r="AY272" s="162" t="s">
        <v>262</v>
      </c>
    </row>
    <row r="273" spans="2:51" s="13" customFormat="1" ht="11.25">
      <c r="B273" s="167"/>
      <c r="D273" s="147" t="s">
        <v>1200</v>
      </c>
      <c r="E273" s="168" t="s">
        <v>1</v>
      </c>
      <c r="F273" s="169" t="s">
        <v>1421</v>
      </c>
      <c r="H273" s="170">
        <v>1.71</v>
      </c>
      <c r="I273" s="171"/>
      <c r="L273" s="167"/>
      <c r="M273" s="172"/>
      <c r="T273" s="173"/>
      <c r="AT273" s="168" t="s">
        <v>1200</v>
      </c>
      <c r="AU273" s="168" t="s">
        <v>88</v>
      </c>
      <c r="AV273" s="13" t="s">
        <v>88</v>
      </c>
      <c r="AW273" s="13" t="s">
        <v>34</v>
      </c>
      <c r="AX273" s="13" t="s">
        <v>79</v>
      </c>
      <c r="AY273" s="168" t="s">
        <v>262</v>
      </c>
    </row>
    <row r="274" spans="2:51" s="14" customFormat="1" ht="11.25">
      <c r="B274" s="174"/>
      <c r="D274" s="147" t="s">
        <v>1200</v>
      </c>
      <c r="E274" s="175" t="s">
        <v>1</v>
      </c>
      <c r="F274" s="176" t="s">
        <v>1205</v>
      </c>
      <c r="H274" s="177">
        <v>56.49</v>
      </c>
      <c r="I274" s="178"/>
      <c r="L274" s="174"/>
      <c r="M274" s="179"/>
      <c r="T274" s="180"/>
      <c r="AT274" s="175" t="s">
        <v>1200</v>
      </c>
      <c r="AU274" s="175" t="s">
        <v>88</v>
      </c>
      <c r="AV274" s="14" t="s">
        <v>293</v>
      </c>
      <c r="AW274" s="14" t="s">
        <v>34</v>
      </c>
      <c r="AX274" s="14" t="s">
        <v>86</v>
      </c>
      <c r="AY274" s="175" t="s">
        <v>262</v>
      </c>
    </row>
    <row r="275" spans="2:65" s="1" customFormat="1" ht="24.2" customHeight="1">
      <c r="B275" s="32"/>
      <c r="C275" s="134" t="s">
        <v>377</v>
      </c>
      <c r="D275" s="134" t="s">
        <v>264</v>
      </c>
      <c r="E275" s="135" t="s">
        <v>1422</v>
      </c>
      <c r="F275" s="136" t="s">
        <v>1423</v>
      </c>
      <c r="G275" s="137" t="s">
        <v>1226</v>
      </c>
      <c r="H275" s="138">
        <v>56.49</v>
      </c>
      <c r="I275" s="139"/>
      <c r="J275" s="140">
        <f>ROUND(I275*H275,2)</f>
        <v>0</v>
      </c>
      <c r="K275" s="136" t="s">
        <v>1197</v>
      </c>
      <c r="L275" s="32"/>
      <c r="M275" s="141" t="s">
        <v>1</v>
      </c>
      <c r="N275" s="142" t="s">
        <v>44</v>
      </c>
      <c r="P275" s="143">
        <f>O275*H275</f>
        <v>0</v>
      </c>
      <c r="Q275" s="143">
        <v>0.01838</v>
      </c>
      <c r="R275" s="143">
        <f>Q275*H275</f>
        <v>1.0382862000000002</v>
      </c>
      <c r="S275" s="143">
        <v>0</v>
      </c>
      <c r="T275" s="144">
        <f>S275*H275</f>
        <v>0</v>
      </c>
      <c r="AR275" s="145" t="s">
        <v>293</v>
      </c>
      <c r="AT275" s="145" t="s">
        <v>264</v>
      </c>
      <c r="AU275" s="145" t="s">
        <v>88</v>
      </c>
      <c r="AY275" s="17" t="s">
        <v>262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86</v>
      </c>
      <c r="BK275" s="146">
        <f>ROUND(I275*H275,2)</f>
        <v>0</v>
      </c>
      <c r="BL275" s="17" t="s">
        <v>293</v>
      </c>
      <c r="BM275" s="145" t="s">
        <v>1424</v>
      </c>
    </row>
    <row r="276" spans="2:51" s="12" customFormat="1" ht="11.25">
      <c r="B276" s="161"/>
      <c r="D276" s="147" t="s">
        <v>1200</v>
      </c>
      <c r="E276" s="162" t="s">
        <v>1</v>
      </c>
      <c r="F276" s="163" t="s">
        <v>1222</v>
      </c>
      <c r="H276" s="162" t="s">
        <v>1</v>
      </c>
      <c r="I276" s="164"/>
      <c r="L276" s="161"/>
      <c r="M276" s="165"/>
      <c r="T276" s="166"/>
      <c r="AT276" s="162" t="s">
        <v>1200</v>
      </c>
      <c r="AU276" s="162" t="s">
        <v>88</v>
      </c>
      <c r="AV276" s="12" t="s">
        <v>86</v>
      </c>
      <c r="AW276" s="12" t="s">
        <v>34</v>
      </c>
      <c r="AX276" s="12" t="s">
        <v>79</v>
      </c>
      <c r="AY276" s="162" t="s">
        <v>262</v>
      </c>
    </row>
    <row r="277" spans="2:51" s="12" customFormat="1" ht="11.25">
      <c r="B277" s="161"/>
      <c r="D277" s="147" t="s">
        <v>1200</v>
      </c>
      <c r="E277" s="162" t="s">
        <v>1</v>
      </c>
      <c r="F277" s="163" t="s">
        <v>1397</v>
      </c>
      <c r="H277" s="162" t="s">
        <v>1</v>
      </c>
      <c r="I277" s="164"/>
      <c r="L277" s="161"/>
      <c r="M277" s="165"/>
      <c r="T277" s="166"/>
      <c r="AT277" s="162" t="s">
        <v>1200</v>
      </c>
      <c r="AU277" s="162" t="s">
        <v>88</v>
      </c>
      <c r="AV277" s="12" t="s">
        <v>86</v>
      </c>
      <c r="AW277" s="12" t="s">
        <v>34</v>
      </c>
      <c r="AX277" s="12" t="s">
        <v>79</v>
      </c>
      <c r="AY277" s="162" t="s">
        <v>262</v>
      </c>
    </row>
    <row r="278" spans="2:51" s="13" customFormat="1" ht="11.25">
      <c r="B278" s="167"/>
      <c r="D278" s="147" t="s">
        <v>1200</v>
      </c>
      <c r="E278" s="168" t="s">
        <v>1</v>
      </c>
      <c r="F278" s="169" t="s">
        <v>1415</v>
      </c>
      <c r="H278" s="170">
        <v>51.84</v>
      </c>
      <c r="I278" s="171"/>
      <c r="L278" s="167"/>
      <c r="M278" s="172"/>
      <c r="T278" s="173"/>
      <c r="AT278" s="168" t="s">
        <v>1200</v>
      </c>
      <c r="AU278" s="168" t="s">
        <v>88</v>
      </c>
      <c r="AV278" s="13" t="s">
        <v>88</v>
      </c>
      <c r="AW278" s="13" t="s">
        <v>34</v>
      </c>
      <c r="AX278" s="13" t="s">
        <v>79</v>
      </c>
      <c r="AY278" s="168" t="s">
        <v>262</v>
      </c>
    </row>
    <row r="279" spans="2:51" s="13" customFormat="1" ht="11.25">
      <c r="B279" s="167"/>
      <c r="D279" s="147" t="s">
        <v>1200</v>
      </c>
      <c r="E279" s="168" t="s">
        <v>1</v>
      </c>
      <c r="F279" s="169" t="s">
        <v>1416</v>
      </c>
      <c r="H279" s="170">
        <v>1.62</v>
      </c>
      <c r="I279" s="171"/>
      <c r="L279" s="167"/>
      <c r="M279" s="172"/>
      <c r="T279" s="173"/>
      <c r="AT279" s="168" t="s">
        <v>1200</v>
      </c>
      <c r="AU279" s="168" t="s">
        <v>88</v>
      </c>
      <c r="AV279" s="13" t="s">
        <v>88</v>
      </c>
      <c r="AW279" s="13" t="s">
        <v>34</v>
      </c>
      <c r="AX279" s="13" t="s">
        <v>79</v>
      </c>
      <c r="AY279" s="168" t="s">
        <v>262</v>
      </c>
    </row>
    <row r="280" spans="2:51" s="12" customFormat="1" ht="11.25">
      <c r="B280" s="161"/>
      <c r="D280" s="147" t="s">
        <v>1200</v>
      </c>
      <c r="E280" s="162" t="s">
        <v>1</v>
      </c>
      <c r="F280" s="163" t="s">
        <v>1399</v>
      </c>
      <c r="H280" s="162" t="s">
        <v>1</v>
      </c>
      <c r="I280" s="164"/>
      <c r="L280" s="161"/>
      <c r="M280" s="165"/>
      <c r="T280" s="166"/>
      <c r="AT280" s="162" t="s">
        <v>1200</v>
      </c>
      <c r="AU280" s="162" t="s">
        <v>88</v>
      </c>
      <c r="AV280" s="12" t="s">
        <v>86</v>
      </c>
      <c r="AW280" s="12" t="s">
        <v>34</v>
      </c>
      <c r="AX280" s="12" t="s">
        <v>79</v>
      </c>
      <c r="AY280" s="162" t="s">
        <v>262</v>
      </c>
    </row>
    <row r="281" spans="2:51" s="13" customFormat="1" ht="11.25">
      <c r="B281" s="167"/>
      <c r="D281" s="147" t="s">
        <v>1200</v>
      </c>
      <c r="E281" s="168" t="s">
        <v>1</v>
      </c>
      <c r="F281" s="169" t="s">
        <v>1417</v>
      </c>
      <c r="H281" s="170">
        <v>-2.88</v>
      </c>
      <c r="I281" s="171"/>
      <c r="L281" s="167"/>
      <c r="M281" s="172"/>
      <c r="T281" s="173"/>
      <c r="AT281" s="168" t="s">
        <v>1200</v>
      </c>
      <c r="AU281" s="168" t="s">
        <v>88</v>
      </c>
      <c r="AV281" s="13" t="s">
        <v>88</v>
      </c>
      <c r="AW281" s="13" t="s">
        <v>34</v>
      </c>
      <c r="AX281" s="13" t="s">
        <v>79</v>
      </c>
      <c r="AY281" s="168" t="s">
        <v>262</v>
      </c>
    </row>
    <row r="282" spans="2:51" s="12" customFormat="1" ht="11.25">
      <c r="B282" s="161"/>
      <c r="D282" s="147" t="s">
        <v>1200</v>
      </c>
      <c r="E282" s="162" t="s">
        <v>1</v>
      </c>
      <c r="F282" s="163" t="s">
        <v>1418</v>
      </c>
      <c r="H282" s="162" t="s">
        <v>1</v>
      </c>
      <c r="I282" s="164"/>
      <c r="L282" s="161"/>
      <c r="M282" s="165"/>
      <c r="T282" s="166"/>
      <c r="AT282" s="162" t="s">
        <v>1200</v>
      </c>
      <c r="AU282" s="162" t="s">
        <v>88</v>
      </c>
      <c r="AV282" s="12" t="s">
        <v>86</v>
      </c>
      <c r="AW282" s="12" t="s">
        <v>34</v>
      </c>
      <c r="AX282" s="12" t="s">
        <v>79</v>
      </c>
      <c r="AY282" s="162" t="s">
        <v>262</v>
      </c>
    </row>
    <row r="283" spans="2:51" s="13" customFormat="1" ht="11.25">
      <c r="B283" s="167"/>
      <c r="D283" s="147" t="s">
        <v>1200</v>
      </c>
      <c r="E283" s="168" t="s">
        <v>1</v>
      </c>
      <c r="F283" s="169" t="s">
        <v>1419</v>
      </c>
      <c r="H283" s="170">
        <v>4.2</v>
      </c>
      <c r="I283" s="171"/>
      <c r="L283" s="167"/>
      <c r="M283" s="172"/>
      <c r="T283" s="173"/>
      <c r="AT283" s="168" t="s">
        <v>1200</v>
      </c>
      <c r="AU283" s="168" t="s">
        <v>88</v>
      </c>
      <c r="AV283" s="13" t="s">
        <v>88</v>
      </c>
      <c r="AW283" s="13" t="s">
        <v>34</v>
      </c>
      <c r="AX283" s="13" t="s">
        <v>79</v>
      </c>
      <c r="AY283" s="168" t="s">
        <v>262</v>
      </c>
    </row>
    <row r="284" spans="2:51" s="12" customFormat="1" ht="11.25">
      <c r="B284" s="161"/>
      <c r="D284" s="147" t="s">
        <v>1200</v>
      </c>
      <c r="E284" s="162" t="s">
        <v>1</v>
      </c>
      <c r="F284" s="163" t="s">
        <v>1420</v>
      </c>
      <c r="H284" s="162" t="s">
        <v>1</v>
      </c>
      <c r="I284" s="164"/>
      <c r="L284" s="161"/>
      <c r="M284" s="165"/>
      <c r="T284" s="166"/>
      <c r="AT284" s="162" t="s">
        <v>1200</v>
      </c>
      <c r="AU284" s="162" t="s">
        <v>88</v>
      </c>
      <c r="AV284" s="12" t="s">
        <v>86</v>
      </c>
      <c r="AW284" s="12" t="s">
        <v>34</v>
      </c>
      <c r="AX284" s="12" t="s">
        <v>79</v>
      </c>
      <c r="AY284" s="162" t="s">
        <v>262</v>
      </c>
    </row>
    <row r="285" spans="2:51" s="13" customFormat="1" ht="11.25">
      <c r="B285" s="167"/>
      <c r="D285" s="147" t="s">
        <v>1200</v>
      </c>
      <c r="E285" s="168" t="s">
        <v>1</v>
      </c>
      <c r="F285" s="169" t="s">
        <v>1421</v>
      </c>
      <c r="H285" s="170">
        <v>1.71</v>
      </c>
      <c r="I285" s="171"/>
      <c r="L285" s="167"/>
      <c r="M285" s="172"/>
      <c r="T285" s="173"/>
      <c r="AT285" s="168" t="s">
        <v>1200</v>
      </c>
      <c r="AU285" s="168" t="s">
        <v>88</v>
      </c>
      <c r="AV285" s="13" t="s">
        <v>88</v>
      </c>
      <c r="AW285" s="13" t="s">
        <v>34</v>
      </c>
      <c r="AX285" s="13" t="s">
        <v>79</v>
      </c>
      <c r="AY285" s="168" t="s">
        <v>262</v>
      </c>
    </row>
    <row r="286" spans="2:51" s="14" customFormat="1" ht="11.25">
      <c r="B286" s="174"/>
      <c r="D286" s="147" t="s">
        <v>1200</v>
      </c>
      <c r="E286" s="175" t="s">
        <v>1</v>
      </c>
      <c r="F286" s="176" t="s">
        <v>1205</v>
      </c>
      <c r="H286" s="177">
        <v>56.49</v>
      </c>
      <c r="I286" s="178"/>
      <c r="L286" s="174"/>
      <c r="M286" s="179"/>
      <c r="T286" s="180"/>
      <c r="AT286" s="175" t="s">
        <v>1200</v>
      </c>
      <c r="AU286" s="175" t="s">
        <v>88</v>
      </c>
      <c r="AV286" s="14" t="s">
        <v>293</v>
      </c>
      <c r="AW286" s="14" t="s">
        <v>34</v>
      </c>
      <c r="AX286" s="14" t="s">
        <v>86</v>
      </c>
      <c r="AY286" s="175" t="s">
        <v>262</v>
      </c>
    </row>
    <row r="287" spans="2:65" s="1" customFormat="1" ht="24.2" customHeight="1">
      <c r="B287" s="32"/>
      <c r="C287" s="134" t="s">
        <v>381</v>
      </c>
      <c r="D287" s="134" t="s">
        <v>264</v>
      </c>
      <c r="E287" s="135" t="s">
        <v>1425</v>
      </c>
      <c r="F287" s="136" t="s">
        <v>1426</v>
      </c>
      <c r="G287" s="137" t="s">
        <v>405</v>
      </c>
      <c r="H287" s="138">
        <v>22.2</v>
      </c>
      <c r="I287" s="139"/>
      <c r="J287" s="140">
        <f>ROUND(I287*H287,2)</f>
        <v>0</v>
      </c>
      <c r="K287" s="136" t="s">
        <v>1197</v>
      </c>
      <c r="L287" s="32"/>
      <c r="M287" s="141" t="s">
        <v>1</v>
      </c>
      <c r="N287" s="142" t="s">
        <v>44</v>
      </c>
      <c r="P287" s="143">
        <f>O287*H287</f>
        <v>0</v>
      </c>
      <c r="Q287" s="143">
        <v>0</v>
      </c>
      <c r="R287" s="143">
        <f>Q287*H287</f>
        <v>0</v>
      </c>
      <c r="S287" s="143">
        <v>0</v>
      </c>
      <c r="T287" s="144">
        <f>S287*H287</f>
        <v>0</v>
      </c>
      <c r="AR287" s="145" t="s">
        <v>293</v>
      </c>
      <c r="AT287" s="145" t="s">
        <v>264</v>
      </c>
      <c r="AU287" s="145" t="s">
        <v>88</v>
      </c>
      <c r="AY287" s="17" t="s">
        <v>262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7" t="s">
        <v>86</v>
      </c>
      <c r="BK287" s="146">
        <f>ROUND(I287*H287,2)</f>
        <v>0</v>
      </c>
      <c r="BL287" s="17" t="s">
        <v>293</v>
      </c>
      <c r="BM287" s="145" t="s">
        <v>1427</v>
      </c>
    </row>
    <row r="288" spans="2:51" s="13" customFormat="1" ht="11.25">
      <c r="B288" s="167"/>
      <c r="D288" s="147" t="s">
        <v>1200</v>
      </c>
      <c r="E288" s="168" t="s">
        <v>1</v>
      </c>
      <c r="F288" s="169" t="s">
        <v>1428</v>
      </c>
      <c r="H288" s="170">
        <v>10.8</v>
      </c>
      <c r="I288" s="171"/>
      <c r="L288" s="167"/>
      <c r="M288" s="172"/>
      <c r="T288" s="173"/>
      <c r="AT288" s="168" t="s">
        <v>1200</v>
      </c>
      <c r="AU288" s="168" t="s">
        <v>88</v>
      </c>
      <c r="AV288" s="13" t="s">
        <v>88</v>
      </c>
      <c r="AW288" s="13" t="s">
        <v>34</v>
      </c>
      <c r="AX288" s="13" t="s">
        <v>79</v>
      </c>
      <c r="AY288" s="168" t="s">
        <v>262</v>
      </c>
    </row>
    <row r="289" spans="2:51" s="13" customFormat="1" ht="11.25">
      <c r="B289" s="167"/>
      <c r="D289" s="147" t="s">
        <v>1200</v>
      </c>
      <c r="E289" s="168" t="s">
        <v>1</v>
      </c>
      <c r="F289" s="169" t="s">
        <v>1429</v>
      </c>
      <c r="H289" s="170">
        <v>11.4</v>
      </c>
      <c r="I289" s="171"/>
      <c r="L289" s="167"/>
      <c r="M289" s="172"/>
      <c r="T289" s="173"/>
      <c r="AT289" s="168" t="s">
        <v>1200</v>
      </c>
      <c r="AU289" s="168" t="s">
        <v>88</v>
      </c>
      <c r="AV289" s="13" t="s">
        <v>88</v>
      </c>
      <c r="AW289" s="13" t="s">
        <v>34</v>
      </c>
      <c r="AX289" s="13" t="s">
        <v>79</v>
      </c>
      <c r="AY289" s="168" t="s">
        <v>262</v>
      </c>
    </row>
    <row r="290" spans="2:51" s="14" customFormat="1" ht="11.25">
      <c r="B290" s="174"/>
      <c r="D290" s="147" t="s">
        <v>1200</v>
      </c>
      <c r="E290" s="175" t="s">
        <v>1</v>
      </c>
      <c r="F290" s="176" t="s">
        <v>1205</v>
      </c>
      <c r="H290" s="177">
        <v>22.2</v>
      </c>
      <c r="I290" s="178"/>
      <c r="L290" s="174"/>
      <c r="M290" s="179"/>
      <c r="T290" s="180"/>
      <c r="AT290" s="175" t="s">
        <v>1200</v>
      </c>
      <c r="AU290" s="175" t="s">
        <v>88</v>
      </c>
      <c r="AV290" s="14" t="s">
        <v>293</v>
      </c>
      <c r="AW290" s="14" t="s">
        <v>34</v>
      </c>
      <c r="AX290" s="14" t="s">
        <v>86</v>
      </c>
      <c r="AY290" s="175" t="s">
        <v>262</v>
      </c>
    </row>
    <row r="291" spans="2:65" s="1" customFormat="1" ht="24.2" customHeight="1">
      <c r="B291" s="32"/>
      <c r="C291" s="181" t="s">
        <v>385</v>
      </c>
      <c r="D291" s="181" t="s">
        <v>1114</v>
      </c>
      <c r="E291" s="182" t="s">
        <v>1430</v>
      </c>
      <c r="F291" s="183" t="s">
        <v>1431</v>
      </c>
      <c r="G291" s="184" t="s">
        <v>405</v>
      </c>
      <c r="H291" s="185">
        <v>22.2</v>
      </c>
      <c r="I291" s="186"/>
      <c r="J291" s="187">
        <f>ROUND(I291*H291,2)</f>
        <v>0</v>
      </c>
      <c r="K291" s="183" t="s">
        <v>1197</v>
      </c>
      <c r="L291" s="188"/>
      <c r="M291" s="189" t="s">
        <v>1</v>
      </c>
      <c r="N291" s="190" t="s">
        <v>44</v>
      </c>
      <c r="P291" s="143">
        <f>O291*H291</f>
        <v>0</v>
      </c>
      <c r="Q291" s="143">
        <v>0.0001</v>
      </c>
      <c r="R291" s="143">
        <f>Q291*H291</f>
        <v>0.00222</v>
      </c>
      <c r="S291" s="143">
        <v>0</v>
      </c>
      <c r="T291" s="144">
        <f>S291*H291</f>
        <v>0</v>
      </c>
      <c r="AR291" s="145" t="s">
        <v>270</v>
      </c>
      <c r="AT291" s="145" t="s">
        <v>1114</v>
      </c>
      <c r="AU291" s="145" t="s">
        <v>88</v>
      </c>
      <c r="AY291" s="17" t="s">
        <v>262</v>
      </c>
      <c r="BE291" s="146">
        <f>IF(N291="základní",J291,0)</f>
        <v>0</v>
      </c>
      <c r="BF291" s="146">
        <f>IF(N291="snížená",J291,0)</f>
        <v>0</v>
      </c>
      <c r="BG291" s="146">
        <f>IF(N291="zákl. přenesená",J291,0)</f>
        <v>0</v>
      </c>
      <c r="BH291" s="146">
        <f>IF(N291="sníž. přenesená",J291,0)</f>
        <v>0</v>
      </c>
      <c r="BI291" s="146">
        <f>IF(N291="nulová",J291,0)</f>
        <v>0</v>
      </c>
      <c r="BJ291" s="17" t="s">
        <v>86</v>
      </c>
      <c r="BK291" s="146">
        <f>ROUND(I291*H291,2)</f>
        <v>0</v>
      </c>
      <c r="BL291" s="17" t="s">
        <v>293</v>
      </c>
      <c r="BM291" s="145" t="s">
        <v>1432</v>
      </c>
    </row>
    <row r="292" spans="2:51" s="13" customFormat="1" ht="11.25">
      <c r="B292" s="167"/>
      <c r="D292" s="147" t="s">
        <v>1200</v>
      </c>
      <c r="E292" s="168" t="s">
        <v>1</v>
      </c>
      <c r="F292" s="169" t="s">
        <v>1428</v>
      </c>
      <c r="H292" s="170">
        <v>10.8</v>
      </c>
      <c r="I292" s="171"/>
      <c r="L292" s="167"/>
      <c r="M292" s="172"/>
      <c r="T292" s="173"/>
      <c r="AT292" s="168" t="s">
        <v>1200</v>
      </c>
      <c r="AU292" s="168" t="s">
        <v>88</v>
      </c>
      <c r="AV292" s="13" t="s">
        <v>88</v>
      </c>
      <c r="AW292" s="13" t="s">
        <v>34</v>
      </c>
      <c r="AX292" s="13" t="s">
        <v>79</v>
      </c>
      <c r="AY292" s="168" t="s">
        <v>262</v>
      </c>
    </row>
    <row r="293" spans="2:51" s="13" customFormat="1" ht="11.25">
      <c r="B293" s="167"/>
      <c r="D293" s="147" t="s">
        <v>1200</v>
      </c>
      <c r="E293" s="168" t="s">
        <v>1</v>
      </c>
      <c r="F293" s="169" t="s">
        <v>1429</v>
      </c>
      <c r="H293" s="170">
        <v>11.4</v>
      </c>
      <c r="I293" s="171"/>
      <c r="L293" s="167"/>
      <c r="M293" s="172"/>
      <c r="T293" s="173"/>
      <c r="AT293" s="168" t="s">
        <v>1200</v>
      </c>
      <c r="AU293" s="168" t="s">
        <v>88</v>
      </c>
      <c r="AV293" s="13" t="s">
        <v>88</v>
      </c>
      <c r="AW293" s="13" t="s">
        <v>34</v>
      </c>
      <c r="AX293" s="13" t="s">
        <v>79</v>
      </c>
      <c r="AY293" s="168" t="s">
        <v>262</v>
      </c>
    </row>
    <row r="294" spans="2:51" s="14" customFormat="1" ht="11.25">
      <c r="B294" s="174"/>
      <c r="D294" s="147" t="s">
        <v>1200</v>
      </c>
      <c r="E294" s="175" t="s">
        <v>1</v>
      </c>
      <c r="F294" s="176" t="s">
        <v>1205</v>
      </c>
      <c r="H294" s="177">
        <v>22.2</v>
      </c>
      <c r="I294" s="178"/>
      <c r="L294" s="174"/>
      <c r="M294" s="179"/>
      <c r="T294" s="180"/>
      <c r="AT294" s="175" t="s">
        <v>1200</v>
      </c>
      <c r="AU294" s="175" t="s">
        <v>88</v>
      </c>
      <c r="AV294" s="14" t="s">
        <v>293</v>
      </c>
      <c r="AW294" s="14" t="s">
        <v>34</v>
      </c>
      <c r="AX294" s="14" t="s">
        <v>86</v>
      </c>
      <c r="AY294" s="175" t="s">
        <v>262</v>
      </c>
    </row>
    <row r="295" spans="2:65" s="1" customFormat="1" ht="24.2" customHeight="1">
      <c r="B295" s="32"/>
      <c r="C295" s="134" t="s">
        <v>390</v>
      </c>
      <c r="D295" s="134" t="s">
        <v>264</v>
      </c>
      <c r="E295" s="135" t="s">
        <v>1433</v>
      </c>
      <c r="F295" s="136" t="s">
        <v>1434</v>
      </c>
      <c r="G295" s="137" t="s">
        <v>1226</v>
      </c>
      <c r="H295" s="138">
        <v>6.25</v>
      </c>
      <c r="I295" s="139"/>
      <c r="J295" s="140">
        <f>ROUND(I295*H295,2)</f>
        <v>0</v>
      </c>
      <c r="K295" s="136" t="s">
        <v>1197</v>
      </c>
      <c r="L295" s="32"/>
      <c r="M295" s="141" t="s">
        <v>1</v>
      </c>
      <c r="N295" s="142" t="s">
        <v>44</v>
      </c>
      <c r="P295" s="143">
        <f>O295*H295</f>
        <v>0</v>
      </c>
      <c r="Q295" s="143">
        <v>0.28362</v>
      </c>
      <c r="R295" s="143">
        <f>Q295*H295</f>
        <v>1.772625</v>
      </c>
      <c r="S295" s="143">
        <v>0</v>
      </c>
      <c r="T295" s="144">
        <f>S295*H295</f>
        <v>0</v>
      </c>
      <c r="AR295" s="145" t="s">
        <v>293</v>
      </c>
      <c r="AT295" s="145" t="s">
        <v>264</v>
      </c>
      <c r="AU295" s="145" t="s">
        <v>88</v>
      </c>
      <c r="AY295" s="17" t="s">
        <v>262</v>
      </c>
      <c r="BE295" s="146">
        <f>IF(N295="základní",J295,0)</f>
        <v>0</v>
      </c>
      <c r="BF295" s="146">
        <f>IF(N295="snížená",J295,0)</f>
        <v>0</v>
      </c>
      <c r="BG295" s="146">
        <f>IF(N295="zákl. přenesená",J295,0)</f>
        <v>0</v>
      </c>
      <c r="BH295" s="146">
        <f>IF(N295="sníž. přenesená",J295,0)</f>
        <v>0</v>
      </c>
      <c r="BI295" s="146">
        <f>IF(N295="nulová",J295,0)</f>
        <v>0</v>
      </c>
      <c r="BJ295" s="17" t="s">
        <v>86</v>
      </c>
      <c r="BK295" s="146">
        <f>ROUND(I295*H295,2)</f>
        <v>0</v>
      </c>
      <c r="BL295" s="17" t="s">
        <v>293</v>
      </c>
      <c r="BM295" s="145" t="s">
        <v>1435</v>
      </c>
    </row>
    <row r="296" spans="2:51" s="12" customFormat="1" ht="11.25">
      <c r="B296" s="161"/>
      <c r="D296" s="147" t="s">
        <v>1200</v>
      </c>
      <c r="E296" s="162" t="s">
        <v>1</v>
      </c>
      <c r="F296" s="163" t="s">
        <v>1222</v>
      </c>
      <c r="H296" s="162" t="s">
        <v>1</v>
      </c>
      <c r="I296" s="164"/>
      <c r="L296" s="161"/>
      <c r="M296" s="165"/>
      <c r="T296" s="166"/>
      <c r="AT296" s="162" t="s">
        <v>1200</v>
      </c>
      <c r="AU296" s="162" t="s">
        <v>88</v>
      </c>
      <c r="AV296" s="12" t="s">
        <v>86</v>
      </c>
      <c r="AW296" s="12" t="s">
        <v>34</v>
      </c>
      <c r="AX296" s="12" t="s">
        <v>79</v>
      </c>
      <c r="AY296" s="162" t="s">
        <v>262</v>
      </c>
    </row>
    <row r="297" spans="2:51" s="13" customFormat="1" ht="11.25">
      <c r="B297" s="167"/>
      <c r="D297" s="147" t="s">
        <v>1200</v>
      </c>
      <c r="E297" s="168" t="s">
        <v>1</v>
      </c>
      <c r="F297" s="169" t="s">
        <v>1411</v>
      </c>
      <c r="H297" s="170">
        <v>6.25</v>
      </c>
      <c r="I297" s="171"/>
      <c r="L297" s="167"/>
      <c r="M297" s="172"/>
      <c r="T297" s="173"/>
      <c r="AT297" s="168" t="s">
        <v>1200</v>
      </c>
      <c r="AU297" s="168" t="s">
        <v>88</v>
      </c>
      <c r="AV297" s="13" t="s">
        <v>88</v>
      </c>
      <c r="AW297" s="13" t="s">
        <v>34</v>
      </c>
      <c r="AX297" s="13" t="s">
        <v>79</v>
      </c>
      <c r="AY297" s="168" t="s">
        <v>262</v>
      </c>
    </row>
    <row r="298" spans="2:51" s="14" customFormat="1" ht="11.25">
      <c r="B298" s="174"/>
      <c r="D298" s="147" t="s">
        <v>1200</v>
      </c>
      <c r="E298" s="175" t="s">
        <v>1</v>
      </c>
      <c r="F298" s="176" t="s">
        <v>1205</v>
      </c>
      <c r="H298" s="177">
        <v>6.25</v>
      </c>
      <c r="I298" s="178"/>
      <c r="L298" s="174"/>
      <c r="M298" s="179"/>
      <c r="T298" s="180"/>
      <c r="AT298" s="175" t="s">
        <v>1200</v>
      </c>
      <c r="AU298" s="175" t="s">
        <v>88</v>
      </c>
      <c r="AV298" s="14" t="s">
        <v>293</v>
      </c>
      <c r="AW298" s="14" t="s">
        <v>34</v>
      </c>
      <c r="AX298" s="14" t="s">
        <v>86</v>
      </c>
      <c r="AY298" s="175" t="s">
        <v>262</v>
      </c>
    </row>
    <row r="299" spans="2:65" s="1" customFormat="1" ht="44.25" customHeight="1">
      <c r="B299" s="32"/>
      <c r="C299" s="134" t="s">
        <v>395</v>
      </c>
      <c r="D299" s="134" t="s">
        <v>264</v>
      </c>
      <c r="E299" s="135" t="s">
        <v>1436</v>
      </c>
      <c r="F299" s="136" t="s">
        <v>1437</v>
      </c>
      <c r="G299" s="137" t="s">
        <v>1257</v>
      </c>
      <c r="H299" s="138">
        <v>1</v>
      </c>
      <c r="I299" s="139"/>
      <c r="J299" s="140">
        <f>ROUND(I299*H299,2)</f>
        <v>0</v>
      </c>
      <c r="K299" s="136" t="s">
        <v>1</v>
      </c>
      <c r="L299" s="32"/>
      <c r="M299" s="141" t="s">
        <v>1</v>
      </c>
      <c r="N299" s="142" t="s">
        <v>44</v>
      </c>
      <c r="P299" s="143">
        <f>O299*H299</f>
        <v>0</v>
      </c>
      <c r="Q299" s="143">
        <v>0.4417</v>
      </c>
      <c r="R299" s="143">
        <f>Q299*H299</f>
        <v>0.4417</v>
      </c>
      <c r="S299" s="143">
        <v>0</v>
      </c>
      <c r="T299" s="144">
        <f>S299*H299</f>
        <v>0</v>
      </c>
      <c r="AR299" s="145" t="s">
        <v>293</v>
      </c>
      <c r="AT299" s="145" t="s">
        <v>264</v>
      </c>
      <c r="AU299" s="145" t="s">
        <v>88</v>
      </c>
      <c r="AY299" s="17" t="s">
        <v>262</v>
      </c>
      <c r="BE299" s="146">
        <f>IF(N299="základní",J299,0)</f>
        <v>0</v>
      </c>
      <c r="BF299" s="146">
        <f>IF(N299="snížená",J299,0)</f>
        <v>0</v>
      </c>
      <c r="BG299" s="146">
        <f>IF(N299="zákl. přenesená",J299,0)</f>
        <v>0</v>
      </c>
      <c r="BH299" s="146">
        <f>IF(N299="sníž. přenesená",J299,0)</f>
        <v>0</v>
      </c>
      <c r="BI299" s="146">
        <f>IF(N299="nulová",J299,0)</f>
        <v>0</v>
      </c>
      <c r="BJ299" s="17" t="s">
        <v>86</v>
      </c>
      <c r="BK299" s="146">
        <f>ROUND(I299*H299,2)</f>
        <v>0</v>
      </c>
      <c r="BL299" s="17" t="s">
        <v>293</v>
      </c>
      <c r="BM299" s="145" t="s">
        <v>1438</v>
      </c>
    </row>
    <row r="300" spans="2:51" s="12" customFormat="1" ht="11.25">
      <c r="B300" s="161"/>
      <c r="D300" s="147" t="s">
        <v>1200</v>
      </c>
      <c r="E300" s="162" t="s">
        <v>1</v>
      </c>
      <c r="F300" s="163" t="s">
        <v>1222</v>
      </c>
      <c r="H300" s="162" t="s">
        <v>1</v>
      </c>
      <c r="I300" s="164"/>
      <c r="L300" s="161"/>
      <c r="M300" s="165"/>
      <c r="T300" s="166"/>
      <c r="AT300" s="162" t="s">
        <v>1200</v>
      </c>
      <c r="AU300" s="162" t="s">
        <v>88</v>
      </c>
      <c r="AV300" s="12" t="s">
        <v>86</v>
      </c>
      <c r="AW300" s="12" t="s">
        <v>34</v>
      </c>
      <c r="AX300" s="12" t="s">
        <v>79</v>
      </c>
      <c r="AY300" s="162" t="s">
        <v>262</v>
      </c>
    </row>
    <row r="301" spans="2:51" s="12" customFormat="1" ht="22.5">
      <c r="B301" s="161"/>
      <c r="D301" s="147" t="s">
        <v>1200</v>
      </c>
      <c r="E301" s="162" t="s">
        <v>1</v>
      </c>
      <c r="F301" s="163" t="s">
        <v>1439</v>
      </c>
      <c r="H301" s="162" t="s">
        <v>1</v>
      </c>
      <c r="I301" s="164"/>
      <c r="L301" s="161"/>
      <c r="M301" s="165"/>
      <c r="T301" s="166"/>
      <c r="AT301" s="162" t="s">
        <v>1200</v>
      </c>
      <c r="AU301" s="162" t="s">
        <v>88</v>
      </c>
      <c r="AV301" s="12" t="s">
        <v>86</v>
      </c>
      <c r="AW301" s="12" t="s">
        <v>34</v>
      </c>
      <c r="AX301" s="12" t="s">
        <v>79</v>
      </c>
      <c r="AY301" s="162" t="s">
        <v>262</v>
      </c>
    </row>
    <row r="302" spans="2:51" s="12" customFormat="1" ht="33.75">
      <c r="B302" s="161"/>
      <c r="D302" s="147" t="s">
        <v>1200</v>
      </c>
      <c r="E302" s="162" t="s">
        <v>1</v>
      </c>
      <c r="F302" s="163" t="s">
        <v>1440</v>
      </c>
      <c r="H302" s="162" t="s">
        <v>1</v>
      </c>
      <c r="I302" s="164"/>
      <c r="L302" s="161"/>
      <c r="M302" s="165"/>
      <c r="T302" s="166"/>
      <c r="AT302" s="162" t="s">
        <v>1200</v>
      </c>
      <c r="AU302" s="162" t="s">
        <v>88</v>
      </c>
      <c r="AV302" s="12" t="s">
        <v>86</v>
      </c>
      <c r="AW302" s="12" t="s">
        <v>34</v>
      </c>
      <c r="AX302" s="12" t="s">
        <v>79</v>
      </c>
      <c r="AY302" s="162" t="s">
        <v>262</v>
      </c>
    </row>
    <row r="303" spans="2:51" s="12" customFormat="1" ht="33.75">
      <c r="B303" s="161"/>
      <c r="D303" s="147" t="s">
        <v>1200</v>
      </c>
      <c r="E303" s="162" t="s">
        <v>1</v>
      </c>
      <c r="F303" s="163" t="s">
        <v>1441</v>
      </c>
      <c r="H303" s="162" t="s">
        <v>1</v>
      </c>
      <c r="I303" s="164"/>
      <c r="L303" s="161"/>
      <c r="M303" s="165"/>
      <c r="T303" s="166"/>
      <c r="AT303" s="162" t="s">
        <v>1200</v>
      </c>
      <c r="AU303" s="162" t="s">
        <v>88</v>
      </c>
      <c r="AV303" s="12" t="s">
        <v>86</v>
      </c>
      <c r="AW303" s="12" t="s">
        <v>34</v>
      </c>
      <c r="AX303" s="12" t="s">
        <v>79</v>
      </c>
      <c r="AY303" s="162" t="s">
        <v>262</v>
      </c>
    </row>
    <row r="304" spans="2:51" s="12" customFormat="1" ht="22.5">
      <c r="B304" s="161"/>
      <c r="D304" s="147" t="s">
        <v>1200</v>
      </c>
      <c r="E304" s="162" t="s">
        <v>1</v>
      </c>
      <c r="F304" s="163" t="s">
        <v>1442</v>
      </c>
      <c r="H304" s="162" t="s">
        <v>1</v>
      </c>
      <c r="I304" s="164"/>
      <c r="L304" s="161"/>
      <c r="M304" s="165"/>
      <c r="T304" s="166"/>
      <c r="AT304" s="162" t="s">
        <v>1200</v>
      </c>
      <c r="AU304" s="162" t="s">
        <v>88</v>
      </c>
      <c r="AV304" s="12" t="s">
        <v>86</v>
      </c>
      <c r="AW304" s="12" t="s">
        <v>34</v>
      </c>
      <c r="AX304" s="12" t="s">
        <v>79</v>
      </c>
      <c r="AY304" s="162" t="s">
        <v>262</v>
      </c>
    </row>
    <row r="305" spans="2:51" s="12" customFormat="1" ht="33.75">
      <c r="B305" s="161"/>
      <c r="D305" s="147" t="s">
        <v>1200</v>
      </c>
      <c r="E305" s="162" t="s">
        <v>1</v>
      </c>
      <c r="F305" s="163" t="s">
        <v>1443</v>
      </c>
      <c r="H305" s="162" t="s">
        <v>1</v>
      </c>
      <c r="I305" s="164"/>
      <c r="L305" s="161"/>
      <c r="M305" s="165"/>
      <c r="T305" s="166"/>
      <c r="AT305" s="162" t="s">
        <v>1200</v>
      </c>
      <c r="AU305" s="162" t="s">
        <v>88</v>
      </c>
      <c r="AV305" s="12" t="s">
        <v>86</v>
      </c>
      <c r="AW305" s="12" t="s">
        <v>34</v>
      </c>
      <c r="AX305" s="12" t="s">
        <v>79</v>
      </c>
      <c r="AY305" s="162" t="s">
        <v>262</v>
      </c>
    </row>
    <row r="306" spans="2:51" s="12" customFormat="1" ht="33.75">
      <c r="B306" s="161"/>
      <c r="D306" s="147" t="s">
        <v>1200</v>
      </c>
      <c r="E306" s="162" t="s">
        <v>1</v>
      </c>
      <c r="F306" s="163" t="s">
        <v>1444</v>
      </c>
      <c r="H306" s="162" t="s">
        <v>1</v>
      </c>
      <c r="I306" s="164"/>
      <c r="L306" s="161"/>
      <c r="M306" s="165"/>
      <c r="T306" s="166"/>
      <c r="AT306" s="162" t="s">
        <v>1200</v>
      </c>
      <c r="AU306" s="162" t="s">
        <v>88</v>
      </c>
      <c r="AV306" s="12" t="s">
        <v>86</v>
      </c>
      <c r="AW306" s="12" t="s">
        <v>34</v>
      </c>
      <c r="AX306" s="12" t="s">
        <v>79</v>
      </c>
      <c r="AY306" s="162" t="s">
        <v>262</v>
      </c>
    </row>
    <row r="307" spans="2:51" s="12" customFormat="1" ht="11.25">
      <c r="B307" s="161"/>
      <c r="D307" s="147" t="s">
        <v>1200</v>
      </c>
      <c r="E307" s="162" t="s">
        <v>1</v>
      </c>
      <c r="F307" s="163" t="s">
        <v>1445</v>
      </c>
      <c r="H307" s="162" t="s">
        <v>1</v>
      </c>
      <c r="I307" s="164"/>
      <c r="L307" s="161"/>
      <c r="M307" s="165"/>
      <c r="T307" s="166"/>
      <c r="AT307" s="162" t="s">
        <v>1200</v>
      </c>
      <c r="AU307" s="162" t="s">
        <v>88</v>
      </c>
      <c r="AV307" s="12" t="s">
        <v>86</v>
      </c>
      <c r="AW307" s="12" t="s">
        <v>34</v>
      </c>
      <c r="AX307" s="12" t="s">
        <v>79</v>
      </c>
      <c r="AY307" s="162" t="s">
        <v>262</v>
      </c>
    </row>
    <row r="308" spans="2:51" s="12" customFormat="1" ht="11.25">
      <c r="B308" s="161"/>
      <c r="D308" s="147" t="s">
        <v>1200</v>
      </c>
      <c r="E308" s="162" t="s">
        <v>1</v>
      </c>
      <c r="F308" s="163" t="s">
        <v>1446</v>
      </c>
      <c r="H308" s="162" t="s">
        <v>1</v>
      </c>
      <c r="I308" s="164"/>
      <c r="L308" s="161"/>
      <c r="M308" s="165"/>
      <c r="T308" s="166"/>
      <c r="AT308" s="162" t="s">
        <v>1200</v>
      </c>
      <c r="AU308" s="162" t="s">
        <v>88</v>
      </c>
      <c r="AV308" s="12" t="s">
        <v>86</v>
      </c>
      <c r="AW308" s="12" t="s">
        <v>34</v>
      </c>
      <c r="AX308" s="12" t="s">
        <v>79</v>
      </c>
      <c r="AY308" s="162" t="s">
        <v>262</v>
      </c>
    </row>
    <row r="309" spans="2:51" s="13" customFormat="1" ht="11.25">
      <c r="B309" s="167"/>
      <c r="D309" s="147" t="s">
        <v>1200</v>
      </c>
      <c r="E309" s="168" t="s">
        <v>1</v>
      </c>
      <c r="F309" s="169" t="s">
        <v>1447</v>
      </c>
      <c r="H309" s="170">
        <v>1</v>
      </c>
      <c r="I309" s="171"/>
      <c r="L309" s="167"/>
      <c r="M309" s="172"/>
      <c r="T309" s="173"/>
      <c r="AT309" s="168" t="s">
        <v>1200</v>
      </c>
      <c r="AU309" s="168" t="s">
        <v>88</v>
      </c>
      <c r="AV309" s="13" t="s">
        <v>88</v>
      </c>
      <c r="AW309" s="13" t="s">
        <v>34</v>
      </c>
      <c r="AX309" s="13" t="s">
        <v>79</v>
      </c>
      <c r="AY309" s="168" t="s">
        <v>262</v>
      </c>
    </row>
    <row r="310" spans="2:51" s="14" customFormat="1" ht="11.25">
      <c r="B310" s="174"/>
      <c r="D310" s="147" t="s">
        <v>1200</v>
      </c>
      <c r="E310" s="175" t="s">
        <v>1</v>
      </c>
      <c r="F310" s="176" t="s">
        <v>1205</v>
      </c>
      <c r="H310" s="177">
        <v>1</v>
      </c>
      <c r="I310" s="178"/>
      <c r="L310" s="174"/>
      <c r="M310" s="179"/>
      <c r="T310" s="180"/>
      <c r="AT310" s="175" t="s">
        <v>1200</v>
      </c>
      <c r="AU310" s="175" t="s">
        <v>88</v>
      </c>
      <c r="AV310" s="14" t="s">
        <v>293</v>
      </c>
      <c r="AW310" s="14" t="s">
        <v>34</v>
      </c>
      <c r="AX310" s="14" t="s">
        <v>86</v>
      </c>
      <c r="AY310" s="175" t="s">
        <v>262</v>
      </c>
    </row>
    <row r="311" spans="2:65" s="1" customFormat="1" ht="44.25" customHeight="1">
      <c r="B311" s="32"/>
      <c r="C311" s="134" t="s">
        <v>336</v>
      </c>
      <c r="D311" s="134" t="s">
        <v>264</v>
      </c>
      <c r="E311" s="135" t="s">
        <v>1448</v>
      </c>
      <c r="F311" s="136" t="s">
        <v>1449</v>
      </c>
      <c r="G311" s="137" t="s">
        <v>1257</v>
      </c>
      <c r="H311" s="138">
        <v>1</v>
      </c>
      <c r="I311" s="139"/>
      <c r="J311" s="140">
        <f>ROUND(I311*H311,2)</f>
        <v>0</v>
      </c>
      <c r="K311" s="136" t="s">
        <v>1</v>
      </c>
      <c r="L311" s="32"/>
      <c r="M311" s="141" t="s">
        <v>1</v>
      </c>
      <c r="N311" s="142" t="s">
        <v>44</v>
      </c>
      <c r="P311" s="143">
        <f>O311*H311</f>
        <v>0</v>
      </c>
      <c r="Q311" s="143">
        <v>0.4417</v>
      </c>
      <c r="R311" s="143">
        <f>Q311*H311</f>
        <v>0.4417</v>
      </c>
      <c r="S311" s="143">
        <v>0</v>
      </c>
      <c r="T311" s="144">
        <f>S311*H311</f>
        <v>0</v>
      </c>
      <c r="AR311" s="145" t="s">
        <v>293</v>
      </c>
      <c r="AT311" s="145" t="s">
        <v>264</v>
      </c>
      <c r="AU311" s="145" t="s">
        <v>88</v>
      </c>
      <c r="AY311" s="17" t="s">
        <v>262</v>
      </c>
      <c r="BE311" s="146">
        <f>IF(N311="základní",J311,0)</f>
        <v>0</v>
      </c>
      <c r="BF311" s="146">
        <f>IF(N311="snížená",J311,0)</f>
        <v>0</v>
      </c>
      <c r="BG311" s="146">
        <f>IF(N311="zákl. přenesená",J311,0)</f>
        <v>0</v>
      </c>
      <c r="BH311" s="146">
        <f>IF(N311="sníž. přenesená",J311,0)</f>
        <v>0</v>
      </c>
      <c r="BI311" s="146">
        <f>IF(N311="nulová",J311,0)</f>
        <v>0</v>
      </c>
      <c r="BJ311" s="17" t="s">
        <v>86</v>
      </c>
      <c r="BK311" s="146">
        <f>ROUND(I311*H311,2)</f>
        <v>0</v>
      </c>
      <c r="BL311" s="17" t="s">
        <v>293</v>
      </c>
      <c r="BM311" s="145" t="s">
        <v>1450</v>
      </c>
    </row>
    <row r="312" spans="2:51" s="12" customFormat="1" ht="11.25">
      <c r="B312" s="161"/>
      <c r="D312" s="147" t="s">
        <v>1200</v>
      </c>
      <c r="E312" s="162" t="s">
        <v>1</v>
      </c>
      <c r="F312" s="163" t="s">
        <v>1222</v>
      </c>
      <c r="H312" s="162" t="s">
        <v>1</v>
      </c>
      <c r="I312" s="164"/>
      <c r="L312" s="161"/>
      <c r="M312" s="165"/>
      <c r="T312" s="166"/>
      <c r="AT312" s="162" t="s">
        <v>1200</v>
      </c>
      <c r="AU312" s="162" t="s">
        <v>88</v>
      </c>
      <c r="AV312" s="12" t="s">
        <v>86</v>
      </c>
      <c r="AW312" s="12" t="s">
        <v>34</v>
      </c>
      <c r="AX312" s="12" t="s">
        <v>79</v>
      </c>
      <c r="AY312" s="162" t="s">
        <v>262</v>
      </c>
    </row>
    <row r="313" spans="2:51" s="12" customFormat="1" ht="22.5">
      <c r="B313" s="161"/>
      <c r="D313" s="147" t="s">
        <v>1200</v>
      </c>
      <c r="E313" s="162" t="s">
        <v>1</v>
      </c>
      <c r="F313" s="163" t="s">
        <v>1451</v>
      </c>
      <c r="H313" s="162" t="s">
        <v>1</v>
      </c>
      <c r="I313" s="164"/>
      <c r="L313" s="161"/>
      <c r="M313" s="165"/>
      <c r="T313" s="166"/>
      <c r="AT313" s="162" t="s">
        <v>1200</v>
      </c>
      <c r="AU313" s="162" t="s">
        <v>88</v>
      </c>
      <c r="AV313" s="12" t="s">
        <v>86</v>
      </c>
      <c r="AW313" s="12" t="s">
        <v>34</v>
      </c>
      <c r="AX313" s="12" t="s">
        <v>79</v>
      </c>
      <c r="AY313" s="162" t="s">
        <v>262</v>
      </c>
    </row>
    <row r="314" spans="2:51" s="12" customFormat="1" ht="33.75">
      <c r="B314" s="161"/>
      <c r="D314" s="147" t="s">
        <v>1200</v>
      </c>
      <c r="E314" s="162" t="s">
        <v>1</v>
      </c>
      <c r="F314" s="163" t="s">
        <v>1452</v>
      </c>
      <c r="H314" s="162" t="s">
        <v>1</v>
      </c>
      <c r="I314" s="164"/>
      <c r="L314" s="161"/>
      <c r="M314" s="165"/>
      <c r="T314" s="166"/>
      <c r="AT314" s="162" t="s">
        <v>1200</v>
      </c>
      <c r="AU314" s="162" t="s">
        <v>88</v>
      </c>
      <c r="AV314" s="12" t="s">
        <v>86</v>
      </c>
      <c r="AW314" s="12" t="s">
        <v>34</v>
      </c>
      <c r="AX314" s="12" t="s">
        <v>79</v>
      </c>
      <c r="AY314" s="162" t="s">
        <v>262</v>
      </c>
    </row>
    <row r="315" spans="2:51" s="12" customFormat="1" ht="11.25">
      <c r="B315" s="161"/>
      <c r="D315" s="147" t="s">
        <v>1200</v>
      </c>
      <c r="E315" s="162" t="s">
        <v>1</v>
      </c>
      <c r="F315" s="163" t="s">
        <v>1453</v>
      </c>
      <c r="H315" s="162" t="s">
        <v>1</v>
      </c>
      <c r="I315" s="164"/>
      <c r="L315" s="161"/>
      <c r="M315" s="165"/>
      <c r="T315" s="166"/>
      <c r="AT315" s="162" t="s">
        <v>1200</v>
      </c>
      <c r="AU315" s="162" t="s">
        <v>88</v>
      </c>
      <c r="AV315" s="12" t="s">
        <v>86</v>
      </c>
      <c r="AW315" s="12" t="s">
        <v>34</v>
      </c>
      <c r="AX315" s="12" t="s">
        <v>79</v>
      </c>
      <c r="AY315" s="162" t="s">
        <v>262</v>
      </c>
    </row>
    <row r="316" spans="2:51" s="12" customFormat="1" ht="33.75">
      <c r="B316" s="161"/>
      <c r="D316" s="147" t="s">
        <v>1200</v>
      </c>
      <c r="E316" s="162" t="s">
        <v>1</v>
      </c>
      <c r="F316" s="163" t="s">
        <v>1441</v>
      </c>
      <c r="H316" s="162" t="s">
        <v>1</v>
      </c>
      <c r="I316" s="164"/>
      <c r="L316" s="161"/>
      <c r="M316" s="165"/>
      <c r="T316" s="166"/>
      <c r="AT316" s="162" t="s">
        <v>1200</v>
      </c>
      <c r="AU316" s="162" t="s">
        <v>88</v>
      </c>
      <c r="AV316" s="12" t="s">
        <v>86</v>
      </c>
      <c r="AW316" s="12" t="s">
        <v>34</v>
      </c>
      <c r="AX316" s="12" t="s">
        <v>79</v>
      </c>
      <c r="AY316" s="162" t="s">
        <v>262</v>
      </c>
    </row>
    <row r="317" spans="2:51" s="12" customFormat="1" ht="22.5">
      <c r="B317" s="161"/>
      <c r="D317" s="147" t="s">
        <v>1200</v>
      </c>
      <c r="E317" s="162" t="s">
        <v>1</v>
      </c>
      <c r="F317" s="163" t="s">
        <v>1454</v>
      </c>
      <c r="H317" s="162" t="s">
        <v>1</v>
      </c>
      <c r="I317" s="164"/>
      <c r="L317" s="161"/>
      <c r="M317" s="165"/>
      <c r="T317" s="166"/>
      <c r="AT317" s="162" t="s">
        <v>1200</v>
      </c>
      <c r="AU317" s="162" t="s">
        <v>88</v>
      </c>
      <c r="AV317" s="12" t="s">
        <v>86</v>
      </c>
      <c r="AW317" s="12" t="s">
        <v>34</v>
      </c>
      <c r="AX317" s="12" t="s">
        <v>79</v>
      </c>
      <c r="AY317" s="162" t="s">
        <v>262</v>
      </c>
    </row>
    <row r="318" spans="2:51" s="12" customFormat="1" ht="33.75">
      <c r="B318" s="161"/>
      <c r="D318" s="147" t="s">
        <v>1200</v>
      </c>
      <c r="E318" s="162" t="s">
        <v>1</v>
      </c>
      <c r="F318" s="163" t="s">
        <v>1443</v>
      </c>
      <c r="H318" s="162" t="s">
        <v>1</v>
      </c>
      <c r="I318" s="164"/>
      <c r="L318" s="161"/>
      <c r="M318" s="165"/>
      <c r="T318" s="166"/>
      <c r="AT318" s="162" t="s">
        <v>1200</v>
      </c>
      <c r="AU318" s="162" t="s">
        <v>88</v>
      </c>
      <c r="AV318" s="12" t="s">
        <v>86</v>
      </c>
      <c r="AW318" s="12" t="s">
        <v>34</v>
      </c>
      <c r="AX318" s="12" t="s">
        <v>79</v>
      </c>
      <c r="AY318" s="162" t="s">
        <v>262</v>
      </c>
    </row>
    <row r="319" spans="2:51" s="12" customFormat="1" ht="33.75">
      <c r="B319" s="161"/>
      <c r="D319" s="147" t="s">
        <v>1200</v>
      </c>
      <c r="E319" s="162" t="s">
        <v>1</v>
      </c>
      <c r="F319" s="163" t="s">
        <v>1455</v>
      </c>
      <c r="H319" s="162" t="s">
        <v>1</v>
      </c>
      <c r="I319" s="164"/>
      <c r="L319" s="161"/>
      <c r="M319" s="165"/>
      <c r="T319" s="166"/>
      <c r="AT319" s="162" t="s">
        <v>1200</v>
      </c>
      <c r="AU319" s="162" t="s">
        <v>88</v>
      </c>
      <c r="AV319" s="12" t="s">
        <v>86</v>
      </c>
      <c r="AW319" s="12" t="s">
        <v>34</v>
      </c>
      <c r="AX319" s="12" t="s">
        <v>79</v>
      </c>
      <c r="AY319" s="162" t="s">
        <v>262</v>
      </c>
    </row>
    <row r="320" spans="2:51" s="12" customFormat="1" ht="11.25">
      <c r="B320" s="161"/>
      <c r="D320" s="147" t="s">
        <v>1200</v>
      </c>
      <c r="E320" s="162" t="s">
        <v>1</v>
      </c>
      <c r="F320" s="163" t="s">
        <v>1446</v>
      </c>
      <c r="H320" s="162" t="s">
        <v>1</v>
      </c>
      <c r="I320" s="164"/>
      <c r="L320" s="161"/>
      <c r="M320" s="165"/>
      <c r="T320" s="166"/>
      <c r="AT320" s="162" t="s">
        <v>1200</v>
      </c>
      <c r="AU320" s="162" t="s">
        <v>88</v>
      </c>
      <c r="AV320" s="12" t="s">
        <v>86</v>
      </c>
      <c r="AW320" s="12" t="s">
        <v>34</v>
      </c>
      <c r="AX320" s="12" t="s">
        <v>79</v>
      </c>
      <c r="AY320" s="162" t="s">
        <v>262</v>
      </c>
    </row>
    <row r="321" spans="2:51" s="13" customFormat="1" ht="11.25">
      <c r="B321" s="167"/>
      <c r="D321" s="147" t="s">
        <v>1200</v>
      </c>
      <c r="E321" s="168" t="s">
        <v>1</v>
      </c>
      <c r="F321" s="169" t="s">
        <v>1447</v>
      </c>
      <c r="H321" s="170">
        <v>1</v>
      </c>
      <c r="I321" s="171"/>
      <c r="L321" s="167"/>
      <c r="M321" s="172"/>
      <c r="T321" s="173"/>
      <c r="AT321" s="168" t="s">
        <v>1200</v>
      </c>
      <c r="AU321" s="168" t="s">
        <v>88</v>
      </c>
      <c r="AV321" s="13" t="s">
        <v>88</v>
      </c>
      <c r="AW321" s="13" t="s">
        <v>34</v>
      </c>
      <c r="AX321" s="13" t="s">
        <v>79</v>
      </c>
      <c r="AY321" s="168" t="s">
        <v>262</v>
      </c>
    </row>
    <row r="322" spans="2:51" s="14" customFormat="1" ht="11.25">
      <c r="B322" s="174"/>
      <c r="D322" s="147" t="s">
        <v>1200</v>
      </c>
      <c r="E322" s="175" t="s">
        <v>1</v>
      </c>
      <c r="F322" s="176" t="s">
        <v>1205</v>
      </c>
      <c r="H322" s="177">
        <v>1</v>
      </c>
      <c r="I322" s="178"/>
      <c r="L322" s="174"/>
      <c r="M322" s="179"/>
      <c r="T322" s="180"/>
      <c r="AT322" s="175" t="s">
        <v>1200</v>
      </c>
      <c r="AU322" s="175" t="s">
        <v>88</v>
      </c>
      <c r="AV322" s="14" t="s">
        <v>293</v>
      </c>
      <c r="AW322" s="14" t="s">
        <v>34</v>
      </c>
      <c r="AX322" s="14" t="s">
        <v>86</v>
      </c>
      <c r="AY322" s="175" t="s">
        <v>262</v>
      </c>
    </row>
    <row r="323" spans="2:63" s="11" customFormat="1" ht="22.9" customHeight="1">
      <c r="B323" s="124"/>
      <c r="D323" s="125" t="s">
        <v>78</v>
      </c>
      <c r="E323" s="151" t="s">
        <v>263</v>
      </c>
      <c r="F323" s="151" t="s">
        <v>1238</v>
      </c>
      <c r="I323" s="127"/>
      <c r="J323" s="152">
        <f>BK323</f>
        <v>0</v>
      </c>
      <c r="L323" s="124"/>
      <c r="M323" s="129"/>
      <c r="P323" s="130">
        <f>SUM(P324:P349)</f>
        <v>0</v>
      </c>
      <c r="R323" s="130">
        <f>SUM(R324:R349)</f>
        <v>0.08895739999999999</v>
      </c>
      <c r="T323" s="131">
        <f>SUM(T324:T349)</f>
        <v>0</v>
      </c>
      <c r="AR323" s="125" t="s">
        <v>86</v>
      </c>
      <c r="AT323" s="132" t="s">
        <v>78</v>
      </c>
      <c r="AU323" s="132" t="s">
        <v>86</v>
      </c>
      <c r="AY323" s="125" t="s">
        <v>262</v>
      </c>
      <c r="BK323" s="133">
        <f>SUM(BK324:BK349)</f>
        <v>0</v>
      </c>
    </row>
    <row r="324" spans="2:65" s="1" customFormat="1" ht="21.75" customHeight="1">
      <c r="B324" s="32"/>
      <c r="C324" s="134" t="s">
        <v>341</v>
      </c>
      <c r="D324" s="134" t="s">
        <v>264</v>
      </c>
      <c r="E324" s="135" t="s">
        <v>1456</v>
      </c>
      <c r="F324" s="136" t="s">
        <v>1457</v>
      </c>
      <c r="G324" s="137" t="s">
        <v>1257</v>
      </c>
      <c r="H324" s="138">
        <v>6</v>
      </c>
      <c r="I324" s="139"/>
      <c r="J324" s="140">
        <f>ROUND(I324*H324,2)</f>
        <v>0</v>
      </c>
      <c r="K324" s="136" t="s">
        <v>1</v>
      </c>
      <c r="L324" s="32"/>
      <c r="M324" s="141" t="s">
        <v>1</v>
      </c>
      <c r="N324" s="142" t="s">
        <v>44</v>
      </c>
      <c r="P324" s="143">
        <f>O324*H324</f>
        <v>0</v>
      </c>
      <c r="Q324" s="143">
        <v>0.008</v>
      </c>
      <c r="R324" s="143">
        <f>Q324*H324</f>
        <v>0.048</v>
      </c>
      <c r="S324" s="143">
        <v>0</v>
      </c>
      <c r="T324" s="144">
        <f>S324*H324</f>
        <v>0</v>
      </c>
      <c r="AR324" s="145" t="s">
        <v>293</v>
      </c>
      <c r="AT324" s="145" t="s">
        <v>264</v>
      </c>
      <c r="AU324" s="145" t="s">
        <v>88</v>
      </c>
      <c r="AY324" s="17" t="s">
        <v>262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7" t="s">
        <v>86</v>
      </c>
      <c r="BK324" s="146">
        <f>ROUND(I324*H324,2)</f>
        <v>0</v>
      </c>
      <c r="BL324" s="17" t="s">
        <v>293</v>
      </c>
      <c r="BM324" s="145" t="s">
        <v>1458</v>
      </c>
    </row>
    <row r="325" spans="2:51" s="12" customFormat="1" ht="11.25">
      <c r="B325" s="161"/>
      <c r="D325" s="147" t="s">
        <v>1200</v>
      </c>
      <c r="E325" s="162" t="s">
        <v>1</v>
      </c>
      <c r="F325" s="163" t="s">
        <v>1264</v>
      </c>
      <c r="H325" s="162" t="s">
        <v>1</v>
      </c>
      <c r="I325" s="164"/>
      <c r="L325" s="161"/>
      <c r="M325" s="165"/>
      <c r="T325" s="166"/>
      <c r="AT325" s="162" t="s">
        <v>1200</v>
      </c>
      <c r="AU325" s="162" t="s">
        <v>88</v>
      </c>
      <c r="AV325" s="12" t="s">
        <v>86</v>
      </c>
      <c r="AW325" s="12" t="s">
        <v>34</v>
      </c>
      <c r="AX325" s="12" t="s">
        <v>79</v>
      </c>
      <c r="AY325" s="162" t="s">
        <v>262</v>
      </c>
    </row>
    <row r="326" spans="2:51" s="13" customFormat="1" ht="11.25">
      <c r="B326" s="167"/>
      <c r="D326" s="147" t="s">
        <v>1200</v>
      </c>
      <c r="E326" s="168" t="s">
        <v>1</v>
      </c>
      <c r="F326" s="169" t="s">
        <v>1459</v>
      </c>
      <c r="H326" s="170">
        <v>1</v>
      </c>
      <c r="I326" s="171"/>
      <c r="L326" s="167"/>
      <c r="M326" s="172"/>
      <c r="T326" s="173"/>
      <c r="AT326" s="168" t="s">
        <v>1200</v>
      </c>
      <c r="AU326" s="168" t="s">
        <v>88</v>
      </c>
      <c r="AV326" s="13" t="s">
        <v>88</v>
      </c>
      <c r="AW326" s="13" t="s">
        <v>34</v>
      </c>
      <c r="AX326" s="13" t="s">
        <v>79</v>
      </c>
      <c r="AY326" s="168" t="s">
        <v>262</v>
      </c>
    </row>
    <row r="327" spans="2:51" s="13" customFormat="1" ht="11.25">
      <c r="B327" s="167"/>
      <c r="D327" s="147" t="s">
        <v>1200</v>
      </c>
      <c r="E327" s="168" t="s">
        <v>1</v>
      </c>
      <c r="F327" s="169" t="s">
        <v>1460</v>
      </c>
      <c r="H327" s="170">
        <v>2</v>
      </c>
      <c r="I327" s="171"/>
      <c r="L327" s="167"/>
      <c r="M327" s="172"/>
      <c r="T327" s="173"/>
      <c r="AT327" s="168" t="s">
        <v>1200</v>
      </c>
      <c r="AU327" s="168" t="s">
        <v>88</v>
      </c>
      <c r="AV327" s="13" t="s">
        <v>88</v>
      </c>
      <c r="AW327" s="13" t="s">
        <v>34</v>
      </c>
      <c r="AX327" s="13" t="s">
        <v>79</v>
      </c>
      <c r="AY327" s="168" t="s">
        <v>262</v>
      </c>
    </row>
    <row r="328" spans="2:51" s="13" customFormat="1" ht="11.25">
      <c r="B328" s="167"/>
      <c r="D328" s="147" t="s">
        <v>1200</v>
      </c>
      <c r="E328" s="168" t="s">
        <v>1</v>
      </c>
      <c r="F328" s="169" t="s">
        <v>1461</v>
      </c>
      <c r="H328" s="170">
        <v>3</v>
      </c>
      <c r="I328" s="171"/>
      <c r="L328" s="167"/>
      <c r="M328" s="172"/>
      <c r="T328" s="173"/>
      <c r="AT328" s="168" t="s">
        <v>1200</v>
      </c>
      <c r="AU328" s="168" t="s">
        <v>88</v>
      </c>
      <c r="AV328" s="13" t="s">
        <v>88</v>
      </c>
      <c r="AW328" s="13" t="s">
        <v>34</v>
      </c>
      <c r="AX328" s="13" t="s">
        <v>79</v>
      </c>
      <c r="AY328" s="168" t="s">
        <v>262</v>
      </c>
    </row>
    <row r="329" spans="2:51" s="14" customFormat="1" ht="11.25">
      <c r="B329" s="174"/>
      <c r="D329" s="147" t="s">
        <v>1200</v>
      </c>
      <c r="E329" s="175" t="s">
        <v>1</v>
      </c>
      <c r="F329" s="176" t="s">
        <v>1205</v>
      </c>
      <c r="H329" s="177">
        <v>6</v>
      </c>
      <c r="I329" s="178"/>
      <c r="L329" s="174"/>
      <c r="M329" s="179"/>
      <c r="T329" s="180"/>
      <c r="AT329" s="175" t="s">
        <v>1200</v>
      </c>
      <c r="AU329" s="175" t="s">
        <v>88</v>
      </c>
      <c r="AV329" s="14" t="s">
        <v>293</v>
      </c>
      <c r="AW329" s="14" t="s">
        <v>34</v>
      </c>
      <c r="AX329" s="14" t="s">
        <v>86</v>
      </c>
      <c r="AY329" s="175" t="s">
        <v>262</v>
      </c>
    </row>
    <row r="330" spans="2:65" s="1" customFormat="1" ht="24.2" customHeight="1">
      <c r="B330" s="32"/>
      <c r="C330" s="134" t="s">
        <v>345</v>
      </c>
      <c r="D330" s="134" t="s">
        <v>264</v>
      </c>
      <c r="E330" s="135" t="s">
        <v>1462</v>
      </c>
      <c r="F330" s="136" t="s">
        <v>1463</v>
      </c>
      <c r="G330" s="137" t="s">
        <v>1257</v>
      </c>
      <c r="H330" s="138">
        <v>5</v>
      </c>
      <c r="I330" s="139"/>
      <c r="J330" s="140">
        <f>ROUND(I330*H330,2)</f>
        <v>0</v>
      </c>
      <c r="K330" s="136" t="s">
        <v>1</v>
      </c>
      <c r="L330" s="32"/>
      <c r="M330" s="141" t="s">
        <v>1</v>
      </c>
      <c r="N330" s="142" t="s">
        <v>44</v>
      </c>
      <c r="P330" s="143">
        <f>O330*H330</f>
        <v>0</v>
      </c>
      <c r="Q330" s="143">
        <v>0.008</v>
      </c>
      <c r="R330" s="143">
        <f>Q330*H330</f>
        <v>0.04</v>
      </c>
      <c r="S330" s="143">
        <v>0</v>
      </c>
      <c r="T330" s="144">
        <f>S330*H330</f>
        <v>0</v>
      </c>
      <c r="AR330" s="145" t="s">
        <v>293</v>
      </c>
      <c r="AT330" s="145" t="s">
        <v>264</v>
      </c>
      <c r="AU330" s="145" t="s">
        <v>88</v>
      </c>
      <c r="AY330" s="17" t="s">
        <v>262</v>
      </c>
      <c r="BE330" s="146">
        <f>IF(N330="základní",J330,0)</f>
        <v>0</v>
      </c>
      <c r="BF330" s="146">
        <f>IF(N330="snížená",J330,0)</f>
        <v>0</v>
      </c>
      <c r="BG330" s="146">
        <f>IF(N330="zákl. přenesená",J330,0)</f>
        <v>0</v>
      </c>
      <c r="BH330" s="146">
        <f>IF(N330="sníž. přenesená",J330,0)</f>
        <v>0</v>
      </c>
      <c r="BI330" s="146">
        <f>IF(N330="nulová",J330,0)</f>
        <v>0</v>
      </c>
      <c r="BJ330" s="17" t="s">
        <v>86</v>
      </c>
      <c r="BK330" s="146">
        <f>ROUND(I330*H330,2)</f>
        <v>0</v>
      </c>
      <c r="BL330" s="17" t="s">
        <v>293</v>
      </c>
      <c r="BM330" s="145" t="s">
        <v>1464</v>
      </c>
    </row>
    <row r="331" spans="2:51" s="12" customFormat="1" ht="11.25">
      <c r="B331" s="161"/>
      <c r="D331" s="147" t="s">
        <v>1200</v>
      </c>
      <c r="E331" s="162" t="s">
        <v>1</v>
      </c>
      <c r="F331" s="163" t="s">
        <v>1264</v>
      </c>
      <c r="H331" s="162" t="s">
        <v>1</v>
      </c>
      <c r="I331" s="164"/>
      <c r="L331" s="161"/>
      <c r="M331" s="165"/>
      <c r="T331" s="166"/>
      <c r="AT331" s="162" t="s">
        <v>1200</v>
      </c>
      <c r="AU331" s="162" t="s">
        <v>88</v>
      </c>
      <c r="AV331" s="12" t="s">
        <v>86</v>
      </c>
      <c r="AW331" s="12" t="s">
        <v>34</v>
      </c>
      <c r="AX331" s="12" t="s">
        <v>79</v>
      </c>
      <c r="AY331" s="162" t="s">
        <v>262</v>
      </c>
    </row>
    <row r="332" spans="2:51" s="13" customFormat="1" ht="11.25">
      <c r="B332" s="167"/>
      <c r="D332" s="147" t="s">
        <v>1200</v>
      </c>
      <c r="E332" s="168" t="s">
        <v>1</v>
      </c>
      <c r="F332" s="169" t="s">
        <v>1465</v>
      </c>
      <c r="H332" s="170">
        <v>2</v>
      </c>
      <c r="I332" s="171"/>
      <c r="L332" s="167"/>
      <c r="M332" s="172"/>
      <c r="T332" s="173"/>
      <c r="AT332" s="168" t="s">
        <v>1200</v>
      </c>
      <c r="AU332" s="168" t="s">
        <v>88</v>
      </c>
      <c r="AV332" s="13" t="s">
        <v>88</v>
      </c>
      <c r="AW332" s="13" t="s">
        <v>34</v>
      </c>
      <c r="AX332" s="13" t="s">
        <v>79</v>
      </c>
      <c r="AY332" s="168" t="s">
        <v>262</v>
      </c>
    </row>
    <row r="333" spans="2:51" s="13" customFormat="1" ht="11.25">
      <c r="B333" s="167"/>
      <c r="D333" s="147" t="s">
        <v>1200</v>
      </c>
      <c r="E333" s="168" t="s">
        <v>1</v>
      </c>
      <c r="F333" s="169" t="s">
        <v>1466</v>
      </c>
      <c r="H333" s="170">
        <v>1</v>
      </c>
      <c r="I333" s="171"/>
      <c r="L333" s="167"/>
      <c r="M333" s="172"/>
      <c r="T333" s="173"/>
      <c r="AT333" s="168" t="s">
        <v>1200</v>
      </c>
      <c r="AU333" s="168" t="s">
        <v>88</v>
      </c>
      <c r="AV333" s="13" t="s">
        <v>88</v>
      </c>
      <c r="AW333" s="13" t="s">
        <v>34</v>
      </c>
      <c r="AX333" s="13" t="s">
        <v>79</v>
      </c>
      <c r="AY333" s="168" t="s">
        <v>262</v>
      </c>
    </row>
    <row r="334" spans="2:51" s="13" customFormat="1" ht="11.25">
      <c r="B334" s="167"/>
      <c r="D334" s="147" t="s">
        <v>1200</v>
      </c>
      <c r="E334" s="168" t="s">
        <v>1</v>
      </c>
      <c r="F334" s="169" t="s">
        <v>1467</v>
      </c>
      <c r="H334" s="170">
        <v>1</v>
      </c>
      <c r="I334" s="171"/>
      <c r="L334" s="167"/>
      <c r="M334" s="172"/>
      <c r="T334" s="173"/>
      <c r="AT334" s="168" t="s">
        <v>1200</v>
      </c>
      <c r="AU334" s="168" t="s">
        <v>88</v>
      </c>
      <c r="AV334" s="13" t="s">
        <v>88</v>
      </c>
      <c r="AW334" s="13" t="s">
        <v>34</v>
      </c>
      <c r="AX334" s="13" t="s">
        <v>79</v>
      </c>
      <c r="AY334" s="168" t="s">
        <v>262</v>
      </c>
    </row>
    <row r="335" spans="2:51" s="13" customFormat="1" ht="11.25">
      <c r="B335" s="167"/>
      <c r="D335" s="147" t="s">
        <v>1200</v>
      </c>
      <c r="E335" s="168" t="s">
        <v>1</v>
      </c>
      <c r="F335" s="169" t="s">
        <v>1468</v>
      </c>
      <c r="H335" s="170">
        <v>1</v>
      </c>
      <c r="I335" s="171"/>
      <c r="L335" s="167"/>
      <c r="M335" s="172"/>
      <c r="T335" s="173"/>
      <c r="AT335" s="168" t="s">
        <v>1200</v>
      </c>
      <c r="AU335" s="168" t="s">
        <v>88</v>
      </c>
      <c r="AV335" s="13" t="s">
        <v>88</v>
      </c>
      <c r="AW335" s="13" t="s">
        <v>34</v>
      </c>
      <c r="AX335" s="13" t="s">
        <v>79</v>
      </c>
      <c r="AY335" s="168" t="s">
        <v>262</v>
      </c>
    </row>
    <row r="336" spans="2:51" s="14" customFormat="1" ht="11.25">
      <c r="B336" s="174"/>
      <c r="D336" s="147" t="s">
        <v>1200</v>
      </c>
      <c r="E336" s="175" t="s">
        <v>1</v>
      </c>
      <c r="F336" s="176" t="s">
        <v>1205</v>
      </c>
      <c r="H336" s="177">
        <v>5</v>
      </c>
      <c r="I336" s="178"/>
      <c r="L336" s="174"/>
      <c r="M336" s="179"/>
      <c r="T336" s="180"/>
      <c r="AT336" s="175" t="s">
        <v>1200</v>
      </c>
      <c r="AU336" s="175" t="s">
        <v>88</v>
      </c>
      <c r="AV336" s="14" t="s">
        <v>293</v>
      </c>
      <c r="AW336" s="14" t="s">
        <v>34</v>
      </c>
      <c r="AX336" s="14" t="s">
        <v>86</v>
      </c>
      <c r="AY336" s="175" t="s">
        <v>262</v>
      </c>
    </row>
    <row r="337" spans="2:65" s="1" customFormat="1" ht="24.2" customHeight="1">
      <c r="B337" s="32"/>
      <c r="C337" s="134" t="s">
        <v>349</v>
      </c>
      <c r="D337" s="134" t="s">
        <v>264</v>
      </c>
      <c r="E337" s="135" t="s">
        <v>1239</v>
      </c>
      <c r="F337" s="136" t="s">
        <v>1240</v>
      </c>
      <c r="G337" s="137" t="s">
        <v>1226</v>
      </c>
      <c r="H337" s="138">
        <v>95.74</v>
      </c>
      <c r="I337" s="139"/>
      <c r="J337" s="140">
        <f>ROUND(I337*H337,2)</f>
        <v>0</v>
      </c>
      <c r="K337" s="136" t="s">
        <v>1197</v>
      </c>
      <c r="L337" s="32"/>
      <c r="M337" s="141" t="s">
        <v>1</v>
      </c>
      <c r="N337" s="142" t="s">
        <v>44</v>
      </c>
      <c r="P337" s="143">
        <f>O337*H337</f>
        <v>0</v>
      </c>
      <c r="Q337" s="143">
        <v>1E-05</v>
      </c>
      <c r="R337" s="143">
        <f>Q337*H337</f>
        <v>0.0009574000000000001</v>
      </c>
      <c r="S337" s="143">
        <v>0</v>
      </c>
      <c r="T337" s="144">
        <f>S337*H337</f>
        <v>0</v>
      </c>
      <c r="AR337" s="145" t="s">
        <v>293</v>
      </c>
      <c r="AT337" s="145" t="s">
        <v>264</v>
      </c>
      <c r="AU337" s="145" t="s">
        <v>88</v>
      </c>
      <c r="AY337" s="17" t="s">
        <v>262</v>
      </c>
      <c r="BE337" s="146">
        <f>IF(N337="základní",J337,0)</f>
        <v>0</v>
      </c>
      <c r="BF337" s="146">
        <f>IF(N337="snížená",J337,0)</f>
        <v>0</v>
      </c>
      <c r="BG337" s="146">
        <f>IF(N337="zákl. přenesená",J337,0)</f>
        <v>0</v>
      </c>
      <c r="BH337" s="146">
        <f>IF(N337="sníž. přenesená",J337,0)</f>
        <v>0</v>
      </c>
      <c r="BI337" s="146">
        <f>IF(N337="nulová",J337,0)</f>
        <v>0</v>
      </c>
      <c r="BJ337" s="17" t="s">
        <v>86</v>
      </c>
      <c r="BK337" s="146">
        <f>ROUND(I337*H337,2)</f>
        <v>0</v>
      </c>
      <c r="BL337" s="17" t="s">
        <v>293</v>
      </c>
      <c r="BM337" s="145" t="s">
        <v>1469</v>
      </c>
    </row>
    <row r="338" spans="2:51" s="12" customFormat="1" ht="11.25">
      <c r="B338" s="161"/>
      <c r="D338" s="147" t="s">
        <v>1200</v>
      </c>
      <c r="E338" s="162" t="s">
        <v>1</v>
      </c>
      <c r="F338" s="163" t="s">
        <v>1470</v>
      </c>
      <c r="H338" s="162" t="s">
        <v>1</v>
      </c>
      <c r="I338" s="164"/>
      <c r="L338" s="161"/>
      <c r="M338" s="165"/>
      <c r="T338" s="166"/>
      <c r="AT338" s="162" t="s">
        <v>1200</v>
      </c>
      <c r="AU338" s="162" t="s">
        <v>88</v>
      </c>
      <c r="AV338" s="12" t="s">
        <v>86</v>
      </c>
      <c r="AW338" s="12" t="s">
        <v>34</v>
      </c>
      <c r="AX338" s="12" t="s">
        <v>79</v>
      </c>
      <c r="AY338" s="162" t="s">
        <v>262</v>
      </c>
    </row>
    <row r="339" spans="2:51" s="13" customFormat="1" ht="11.25">
      <c r="B339" s="167"/>
      <c r="D339" s="147" t="s">
        <v>1200</v>
      </c>
      <c r="E339" s="168" t="s">
        <v>1</v>
      </c>
      <c r="F339" s="169" t="s">
        <v>1471</v>
      </c>
      <c r="H339" s="170">
        <v>24.84</v>
      </c>
      <c r="I339" s="171"/>
      <c r="L339" s="167"/>
      <c r="M339" s="172"/>
      <c r="T339" s="173"/>
      <c r="AT339" s="168" t="s">
        <v>1200</v>
      </c>
      <c r="AU339" s="168" t="s">
        <v>88</v>
      </c>
      <c r="AV339" s="13" t="s">
        <v>88</v>
      </c>
      <c r="AW339" s="13" t="s">
        <v>34</v>
      </c>
      <c r="AX339" s="13" t="s">
        <v>79</v>
      </c>
      <c r="AY339" s="168" t="s">
        <v>262</v>
      </c>
    </row>
    <row r="340" spans="2:51" s="13" customFormat="1" ht="11.25">
      <c r="B340" s="167"/>
      <c r="D340" s="147" t="s">
        <v>1200</v>
      </c>
      <c r="E340" s="168" t="s">
        <v>1</v>
      </c>
      <c r="F340" s="169" t="s">
        <v>1472</v>
      </c>
      <c r="H340" s="170">
        <v>28.5</v>
      </c>
      <c r="I340" s="171"/>
      <c r="L340" s="167"/>
      <c r="M340" s="172"/>
      <c r="T340" s="173"/>
      <c r="AT340" s="168" t="s">
        <v>1200</v>
      </c>
      <c r="AU340" s="168" t="s">
        <v>88</v>
      </c>
      <c r="AV340" s="13" t="s">
        <v>88</v>
      </c>
      <c r="AW340" s="13" t="s">
        <v>34</v>
      </c>
      <c r="AX340" s="13" t="s">
        <v>79</v>
      </c>
      <c r="AY340" s="168" t="s">
        <v>262</v>
      </c>
    </row>
    <row r="341" spans="2:51" s="12" customFormat="1" ht="11.25">
      <c r="B341" s="161"/>
      <c r="D341" s="147" t="s">
        <v>1200</v>
      </c>
      <c r="E341" s="162" t="s">
        <v>1</v>
      </c>
      <c r="F341" s="163" t="s">
        <v>1473</v>
      </c>
      <c r="H341" s="162" t="s">
        <v>1</v>
      </c>
      <c r="I341" s="164"/>
      <c r="L341" s="161"/>
      <c r="M341" s="165"/>
      <c r="T341" s="166"/>
      <c r="AT341" s="162" t="s">
        <v>1200</v>
      </c>
      <c r="AU341" s="162" t="s">
        <v>88</v>
      </c>
      <c r="AV341" s="12" t="s">
        <v>86</v>
      </c>
      <c r="AW341" s="12" t="s">
        <v>34</v>
      </c>
      <c r="AX341" s="12" t="s">
        <v>79</v>
      </c>
      <c r="AY341" s="162" t="s">
        <v>262</v>
      </c>
    </row>
    <row r="342" spans="2:51" s="13" customFormat="1" ht="11.25">
      <c r="B342" s="167"/>
      <c r="D342" s="147" t="s">
        <v>1200</v>
      </c>
      <c r="E342" s="168" t="s">
        <v>1</v>
      </c>
      <c r="F342" s="169" t="s">
        <v>1474</v>
      </c>
      <c r="H342" s="170">
        <v>42.4</v>
      </c>
      <c r="I342" s="171"/>
      <c r="L342" s="167"/>
      <c r="M342" s="172"/>
      <c r="T342" s="173"/>
      <c r="AT342" s="168" t="s">
        <v>1200</v>
      </c>
      <c r="AU342" s="168" t="s">
        <v>88</v>
      </c>
      <c r="AV342" s="13" t="s">
        <v>88</v>
      </c>
      <c r="AW342" s="13" t="s">
        <v>34</v>
      </c>
      <c r="AX342" s="13" t="s">
        <v>79</v>
      </c>
      <c r="AY342" s="168" t="s">
        <v>262</v>
      </c>
    </row>
    <row r="343" spans="2:51" s="14" customFormat="1" ht="11.25">
      <c r="B343" s="174"/>
      <c r="D343" s="147" t="s">
        <v>1200</v>
      </c>
      <c r="E343" s="175" t="s">
        <v>1</v>
      </c>
      <c r="F343" s="176" t="s">
        <v>1205</v>
      </c>
      <c r="H343" s="177">
        <v>95.74</v>
      </c>
      <c r="I343" s="178"/>
      <c r="L343" s="174"/>
      <c r="M343" s="179"/>
      <c r="T343" s="180"/>
      <c r="AT343" s="175" t="s">
        <v>1200</v>
      </c>
      <c r="AU343" s="175" t="s">
        <v>88</v>
      </c>
      <c r="AV343" s="14" t="s">
        <v>293</v>
      </c>
      <c r="AW343" s="14" t="s">
        <v>34</v>
      </c>
      <c r="AX343" s="14" t="s">
        <v>86</v>
      </c>
      <c r="AY343" s="175" t="s">
        <v>262</v>
      </c>
    </row>
    <row r="344" spans="2:65" s="1" customFormat="1" ht="24.2" customHeight="1">
      <c r="B344" s="32"/>
      <c r="C344" s="134" t="s">
        <v>353</v>
      </c>
      <c r="D344" s="134" t="s">
        <v>264</v>
      </c>
      <c r="E344" s="135" t="s">
        <v>1475</v>
      </c>
      <c r="F344" s="136" t="s">
        <v>1476</v>
      </c>
      <c r="G344" s="137" t="s">
        <v>1226</v>
      </c>
      <c r="H344" s="138">
        <v>67.24</v>
      </c>
      <c r="I344" s="139"/>
      <c r="J344" s="140">
        <f>ROUND(I344*H344,2)</f>
        <v>0</v>
      </c>
      <c r="K344" s="136" t="s">
        <v>1197</v>
      </c>
      <c r="L344" s="32"/>
      <c r="M344" s="141" t="s">
        <v>1</v>
      </c>
      <c r="N344" s="142" t="s">
        <v>44</v>
      </c>
      <c r="P344" s="143">
        <f>O344*H344</f>
        <v>0</v>
      </c>
      <c r="Q344" s="143">
        <v>0</v>
      </c>
      <c r="R344" s="143">
        <f>Q344*H344</f>
        <v>0</v>
      </c>
      <c r="S344" s="143">
        <v>0</v>
      </c>
      <c r="T344" s="144">
        <f>S344*H344</f>
        <v>0</v>
      </c>
      <c r="AR344" s="145" t="s">
        <v>293</v>
      </c>
      <c r="AT344" s="145" t="s">
        <v>264</v>
      </c>
      <c r="AU344" s="145" t="s">
        <v>88</v>
      </c>
      <c r="AY344" s="17" t="s">
        <v>262</v>
      </c>
      <c r="BE344" s="146">
        <f>IF(N344="základní",J344,0)</f>
        <v>0</v>
      </c>
      <c r="BF344" s="146">
        <f>IF(N344="snížená",J344,0)</f>
        <v>0</v>
      </c>
      <c r="BG344" s="146">
        <f>IF(N344="zákl. přenesená",J344,0)</f>
        <v>0</v>
      </c>
      <c r="BH344" s="146">
        <f>IF(N344="sníž. přenesená",J344,0)</f>
        <v>0</v>
      </c>
      <c r="BI344" s="146">
        <f>IF(N344="nulová",J344,0)</f>
        <v>0</v>
      </c>
      <c r="BJ344" s="17" t="s">
        <v>86</v>
      </c>
      <c r="BK344" s="146">
        <f>ROUND(I344*H344,2)</f>
        <v>0</v>
      </c>
      <c r="BL344" s="17" t="s">
        <v>293</v>
      </c>
      <c r="BM344" s="145" t="s">
        <v>1477</v>
      </c>
    </row>
    <row r="345" spans="2:51" s="12" customFormat="1" ht="11.25">
      <c r="B345" s="161"/>
      <c r="D345" s="147" t="s">
        <v>1200</v>
      </c>
      <c r="E345" s="162" t="s">
        <v>1</v>
      </c>
      <c r="F345" s="163" t="s">
        <v>1397</v>
      </c>
      <c r="H345" s="162" t="s">
        <v>1</v>
      </c>
      <c r="I345" s="164"/>
      <c r="L345" s="161"/>
      <c r="M345" s="165"/>
      <c r="T345" s="166"/>
      <c r="AT345" s="162" t="s">
        <v>1200</v>
      </c>
      <c r="AU345" s="162" t="s">
        <v>88</v>
      </c>
      <c r="AV345" s="12" t="s">
        <v>86</v>
      </c>
      <c r="AW345" s="12" t="s">
        <v>34</v>
      </c>
      <c r="AX345" s="12" t="s">
        <v>79</v>
      </c>
      <c r="AY345" s="162" t="s">
        <v>262</v>
      </c>
    </row>
    <row r="346" spans="2:51" s="13" customFormat="1" ht="11.25">
      <c r="B346" s="167"/>
      <c r="D346" s="147" t="s">
        <v>1200</v>
      </c>
      <c r="E346" s="168" t="s">
        <v>1</v>
      </c>
      <c r="F346" s="169" t="s">
        <v>1471</v>
      </c>
      <c r="H346" s="170">
        <v>24.84</v>
      </c>
      <c r="I346" s="171"/>
      <c r="L346" s="167"/>
      <c r="M346" s="172"/>
      <c r="T346" s="173"/>
      <c r="AT346" s="168" t="s">
        <v>1200</v>
      </c>
      <c r="AU346" s="168" t="s">
        <v>88</v>
      </c>
      <c r="AV346" s="13" t="s">
        <v>88</v>
      </c>
      <c r="AW346" s="13" t="s">
        <v>34</v>
      </c>
      <c r="AX346" s="13" t="s">
        <v>79</v>
      </c>
      <c r="AY346" s="168" t="s">
        <v>262</v>
      </c>
    </row>
    <row r="347" spans="2:51" s="12" customFormat="1" ht="11.25">
      <c r="B347" s="161"/>
      <c r="D347" s="147" t="s">
        <v>1200</v>
      </c>
      <c r="E347" s="162" t="s">
        <v>1</v>
      </c>
      <c r="F347" s="163" t="s">
        <v>1473</v>
      </c>
      <c r="H347" s="162" t="s">
        <v>1</v>
      </c>
      <c r="I347" s="164"/>
      <c r="L347" s="161"/>
      <c r="M347" s="165"/>
      <c r="T347" s="166"/>
      <c r="AT347" s="162" t="s">
        <v>1200</v>
      </c>
      <c r="AU347" s="162" t="s">
        <v>88</v>
      </c>
      <c r="AV347" s="12" t="s">
        <v>86</v>
      </c>
      <c r="AW347" s="12" t="s">
        <v>34</v>
      </c>
      <c r="AX347" s="12" t="s">
        <v>79</v>
      </c>
      <c r="AY347" s="162" t="s">
        <v>262</v>
      </c>
    </row>
    <row r="348" spans="2:51" s="13" customFormat="1" ht="11.25">
      <c r="B348" s="167"/>
      <c r="D348" s="147" t="s">
        <v>1200</v>
      </c>
      <c r="E348" s="168" t="s">
        <v>1</v>
      </c>
      <c r="F348" s="169" t="s">
        <v>1474</v>
      </c>
      <c r="H348" s="170">
        <v>42.4</v>
      </c>
      <c r="I348" s="171"/>
      <c r="L348" s="167"/>
      <c r="M348" s="172"/>
      <c r="T348" s="173"/>
      <c r="AT348" s="168" t="s">
        <v>1200</v>
      </c>
      <c r="AU348" s="168" t="s">
        <v>88</v>
      </c>
      <c r="AV348" s="13" t="s">
        <v>88</v>
      </c>
      <c r="AW348" s="13" t="s">
        <v>34</v>
      </c>
      <c r="AX348" s="13" t="s">
        <v>79</v>
      </c>
      <c r="AY348" s="168" t="s">
        <v>262</v>
      </c>
    </row>
    <row r="349" spans="2:51" s="14" customFormat="1" ht="11.25">
      <c r="B349" s="174"/>
      <c r="D349" s="147" t="s">
        <v>1200</v>
      </c>
      <c r="E349" s="175" t="s">
        <v>1</v>
      </c>
      <c r="F349" s="176" t="s">
        <v>1205</v>
      </c>
      <c r="H349" s="177">
        <v>67.24</v>
      </c>
      <c r="I349" s="178"/>
      <c r="L349" s="174"/>
      <c r="M349" s="179"/>
      <c r="T349" s="180"/>
      <c r="AT349" s="175" t="s">
        <v>1200</v>
      </c>
      <c r="AU349" s="175" t="s">
        <v>88</v>
      </c>
      <c r="AV349" s="14" t="s">
        <v>293</v>
      </c>
      <c r="AW349" s="14" t="s">
        <v>34</v>
      </c>
      <c r="AX349" s="14" t="s">
        <v>86</v>
      </c>
      <c r="AY349" s="175" t="s">
        <v>262</v>
      </c>
    </row>
    <row r="350" spans="2:63" s="11" customFormat="1" ht="22.9" customHeight="1">
      <c r="B350" s="124"/>
      <c r="D350" s="125" t="s">
        <v>78</v>
      </c>
      <c r="E350" s="151" t="s">
        <v>606</v>
      </c>
      <c r="F350" s="151" t="s">
        <v>1478</v>
      </c>
      <c r="I350" s="127"/>
      <c r="J350" s="152">
        <f>BK350</f>
        <v>0</v>
      </c>
      <c r="L350" s="124"/>
      <c r="M350" s="129"/>
      <c r="P350" s="130">
        <f>SUM(P351:P364)</f>
        <v>0</v>
      </c>
      <c r="R350" s="130">
        <f>SUM(R351:R364)</f>
        <v>0</v>
      </c>
      <c r="T350" s="131">
        <f>SUM(T351:T364)</f>
        <v>0</v>
      </c>
      <c r="AR350" s="125" t="s">
        <v>86</v>
      </c>
      <c r="AT350" s="132" t="s">
        <v>78</v>
      </c>
      <c r="AU350" s="132" t="s">
        <v>86</v>
      </c>
      <c r="AY350" s="125" t="s">
        <v>262</v>
      </c>
      <c r="BK350" s="133">
        <f>SUM(BK351:BK364)</f>
        <v>0</v>
      </c>
    </row>
    <row r="351" spans="2:65" s="1" customFormat="1" ht="33" customHeight="1">
      <c r="B351" s="32"/>
      <c r="C351" s="134" t="s">
        <v>357</v>
      </c>
      <c r="D351" s="134" t="s">
        <v>264</v>
      </c>
      <c r="E351" s="135" t="s">
        <v>1479</v>
      </c>
      <c r="F351" s="136" t="s">
        <v>1480</v>
      </c>
      <c r="G351" s="137" t="s">
        <v>1226</v>
      </c>
      <c r="H351" s="138">
        <v>383.18</v>
      </c>
      <c r="I351" s="139"/>
      <c r="J351" s="140">
        <f>ROUND(I351*H351,2)</f>
        <v>0</v>
      </c>
      <c r="K351" s="136" t="s">
        <v>1197</v>
      </c>
      <c r="L351" s="32"/>
      <c r="M351" s="141" t="s">
        <v>1</v>
      </c>
      <c r="N351" s="142" t="s">
        <v>44</v>
      </c>
      <c r="P351" s="143">
        <f>O351*H351</f>
        <v>0</v>
      </c>
      <c r="Q351" s="143">
        <v>0</v>
      </c>
      <c r="R351" s="143">
        <f>Q351*H351</f>
        <v>0</v>
      </c>
      <c r="S351" s="143">
        <v>0</v>
      </c>
      <c r="T351" s="144">
        <f>S351*H351</f>
        <v>0</v>
      </c>
      <c r="AR351" s="145" t="s">
        <v>293</v>
      </c>
      <c r="AT351" s="145" t="s">
        <v>264</v>
      </c>
      <c r="AU351" s="145" t="s">
        <v>88</v>
      </c>
      <c r="AY351" s="17" t="s">
        <v>262</v>
      </c>
      <c r="BE351" s="146">
        <f>IF(N351="základní",J351,0)</f>
        <v>0</v>
      </c>
      <c r="BF351" s="146">
        <f>IF(N351="snížená",J351,0)</f>
        <v>0</v>
      </c>
      <c r="BG351" s="146">
        <f>IF(N351="zákl. přenesená",J351,0)</f>
        <v>0</v>
      </c>
      <c r="BH351" s="146">
        <f>IF(N351="sníž. přenesená",J351,0)</f>
        <v>0</v>
      </c>
      <c r="BI351" s="146">
        <f>IF(N351="nulová",J351,0)</f>
        <v>0</v>
      </c>
      <c r="BJ351" s="17" t="s">
        <v>86</v>
      </c>
      <c r="BK351" s="146">
        <f>ROUND(I351*H351,2)</f>
        <v>0</v>
      </c>
      <c r="BL351" s="17" t="s">
        <v>293</v>
      </c>
      <c r="BM351" s="145" t="s">
        <v>1481</v>
      </c>
    </row>
    <row r="352" spans="2:47" s="1" customFormat="1" ht="19.5">
      <c r="B352" s="32"/>
      <c r="D352" s="147" t="s">
        <v>301</v>
      </c>
      <c r="F352" s="148" t="s">
        <v>1482</v>
      </c>
      <c r="I352" s="149"/>
      <c r="L352" s="32"/>
      <c r="M352" s="150"/>
      <c r="T352" s="56"/>
      <c r="AT352" s="17" t="s">
        <v>301</v>
      </c>
      <c r="AU352" s="17" t="s">
        <v>88</v>
      </c>
    </row>
    <row r="353" spans="2:51" s="12" customFormat="1" ht="11.25">
      <c r="B353" s="161"/>
      <c r="D353" s="147" t="s">
        <v>1200</v>
      </c>
      <c r="E353" s="162" t="s">
        <v>1</v>
      </c>
      <c r="F353" s="163" t="s">
        <v>1470</v>
      </c>
      <c r="H353" s="162" t="s">
        <v>1</v>
      </c>
      <c r="I353" s="164"/>
      <c r="L353" s="161"/>
      <c r="M353" s="165"/>
      <c r="T353" s="166"/>
      <c r="AT353" s="162" t="s">
        <v>1200</v>
      </c>
      <c r="AU353" s="162" t="s">
        <v>88</v>
      </c>
      <c r="AV353" s="12" t="s">
        <v>86</v>
      </c>
      <c r="AW353" s="12" t="s">
        <v>34</v>
      </c>
      <c r="AX353" s="12" t="s">
        <v>79</v>
      </c>
      <c r="AY353" s="162" t="s">
        <v>262</v>
      </c>
    </row>
    <row r="354" spans="2:51" s="13" customFormat="1" ht="11.25">
      <c r="B354" s="167"/>
      <c r="D354" s="147" t="s">
        <v>1200</v>
      </c>
      <c r="E354" s="168" t="s">
        <v>1</v>
      </c>
      <c r="F354" s="169" t="s">
        <v>1483</v>
      </c>
      <c r="H354" s="170">
        <v>154.56</v>
      </c>
      <c r="I354" s="171"/>
      <c r="L354" s="167"/>
      <c r="M354" s="172"/>
      <c r="T354" s="173"/>
      <c r="AT354" s="168" t="s">
        <v>1200</v>
      </c>
      <c r="AU354" s="168" t="s">
        <v>88</v>
      </c>
      <c r="AV354" s="13" t="s">
        <v>88</v>
      </c>
      <c r="AW354" s="13" t="s">
        <v>34</v>
      </c>
      <c r="AX354" s="13" t="s">
        <v>79</v>
      </c>
      <c r="AY354" s="168" t="s">
        <v>262</v>
      </c>
    </row>
    <row r="355" spans="2:51" s="13" customFormat="1" ht="11.25">
      <c r="B355" s="167"/>
      <c r="D355" s="147" t="s">
        <v>1200</v>
      </c>
      <c r="E355" s="168" t="s">
        <v>1</v>
      </c>
      <c r="F355" s="169" t="s">
        <v>1484</v>
      </c>
      <c r="H355" s="170">
        <v>109.9</v>
      </c>
      <c r="I355" s="171"/>
      <c r="L355" s="167"/>
      <c r="M355" s="172"/>
      <c r="T355" s="173"/>
      <c r="AT355" s="168" t="s">
        <v>1200</v>
      </c>
      <c r="AU355" s="168" t="s">
        <v>88</v>
      </c>
      <c r="AV355" s="13" t="s">
        <v>88</v>
      </c>
      <c r="AW355" s="13" t="s">
        <v>34</v>
      </c>
      <c r="AX355" s="13" t="s">
        <v>79</v>
      </c>
      <c r="AY355" s="168" t="s">
        <v>262</v>
      </c>
    </row>
    <row r="356" spans="2:51" s="12" customFormat="1" ht="11.25">
      <c r="B356" s="161"/>
      <c r="D356" s="147" t="s">
        <v>1200</v>
      </c>
      <c r="E356" s="162" t="s">
        <v>1</v>
      </c>
      <c r="F356" s="163" t="s">
        <v>1473</v>
      </c>
      <c r="H356" s="162" t="s">
        <v>1</v>
      </c>
      <c r="I356" s="164"/>
      <c r="L356" s="161"/>
      <c r="M356" s="165"/>
      <c r="T356" s="166"/>
      <c r="AT356" s="162" t="s">
        <v>1200</v>
      </c>
      <c r="AU356" s="162" t="s">
        <v>88</v>
      </c>
      <c r="AV356" s="12" t="s">
        <v>86</v>
      </c>
      <c r="AW356" s="12" t="s">
        <v>34</v>
      </c>
      <c r="AX356" s="12" t="s">
        <v>79</v>
      </c>
      <c r="AY356" s="162" t="s">
        <v>262</v>
      </c>
    </row>
    <row r="357" spans="2:51" s="13" customFormat="1" ht="11.25">
      <c r="B357" s="167"/>
      <c r="D357" s="147" t="s">
        <v>1200</v>
      </c>
      <c r="E357" s="168" t="s">
        <v>1</v>
      </c>
      <c r="F357" s="169" t="s">
        <v>1485</v>
      </c>
      <c r="H357" s="170">
        <v>118.72</v>
      </c>
      <c r="I357" s="171"/>
      <c r="L357" s="167"/>
      <c r="M357" s="172"/>
      <c r="T357" s="173"/>
      <c r="AT357" s="168" t="s">
        <v>1200</v>
      </c>
      <c r="AU357" s="168" t="s">
        <v>88</v>
      </c>
      <c r="AV357" s="13" t="s">
        <v>88</v>
      </c>
      <c r="AW357" s="13" t="s">
        <v>34</v>
      </c>
      <c r="AX357" s="13" t="s">
        <v>79</v>
      </c>
      <c r="AY357" s="168" t="s">
        <v>262</v>
      </c>
    </row>
    <row r="358" spans="2:51" s="14" customFormat="1" ht="11.25">
      <c r="B358" s="174"/>
      <c r="D358" s="147" t="s">
        <v>1200</v>
      </c>
      <c r="E358" s="175" t="s">
        <v>1</v>
      </c>
      <c r="F358" s="176" t="s">
        <v>1205</v>
      </c>
      <c r="H358" s="177">
        <v>383.18</v>
      </c>
      <c r="I358" s="178"/>
      <c r="L358" s="174"/>
      <c r="M358" s="179"/>
      <c r="T358" s="180"/>
      <c r="AT358" s="175" t="s">
        <v>1200</v>
      </c>
      <c r="AU358" s="175" t="s">
        <v>88</v>
      </c>
      <c r="AV358" s="14" t="s">
        <v>293</v>
      </c>
      <c r="AW358" s="14" t="s">
        <v>34</v>
      </c>
      <c r="AX358" s="14" t="s">
        <v>86</v>
      </c>
      <c r="AY358" s="175" t="s">
        <v>262</v>
      </c>
    </row>
    <row r="359" spans="2:65" s="1" customFormat="1" ht="33" customHeight="1">
      <c r="B359" s="32"/>
      <c r="C359" s="134" t="s">
        <v>361</v>
      </c>
      <c r="D359" s="134" t="s">
        <v>264</v>
      </c>
      <c r="E359" s="135" t="s">
        <v>1486</v>
      </c>
      <c r="F359" s="136" t="s">
        <v>1487</v>
      </c>
      <c r="G359" s="137" t="s">
        <v>1226</v>
      </c>
      <c r="H359" s="138">
        <v>11495.4</v>
      </c>
      <c r="I359" s="139"/>
      <c r="J359" s="140">
        <f>ROUND(I359*H359,2)</f>
        <v>0</v>
      </c>
      <c r="K359" s="136" t="s">
        <v>1197</v>
      </c>
      <c r="L359" s="32"/>
      <c r="M359" s="141" t="s">
        <v>1</v>
      </c>
      <c r="N359" s="142" t="s">
        <v>44</v>
      </c>
      <c r="P359" s="143">
        <f>O359*H359</f>
        <v>0</v>
      </c>
      <c r="Q359" s="143">
        <v>0</v>
      </c>
      <c r="R359" s="143">
        <f>Q359*H359</f>
        <v>0</v>
      </c>
      <c r="S359" s="143">
        <v>0</v>
      </c>
      <c r="T359" s="144">
        <f>S359*H359</f>
        <v>0</v>
      </c>
      <c r="AR359" s="145" t="s">
        <v>293</v>
      </c>
      <c r="AT359" s="145" t="s">
        <v>264</v>
      </c>
      <c r="AU359" s="145" t="s">
        <v>88</v>
      </c>
      <c r="AY359" s="17" t="s">
        <v>262</v>
      </c>
      <c r="BE359" s="146">
        <f>IF(N359="základní",J359,0)</f>
        <v>0</v>
      </c>
      <c r="BF359" s="146">
        <f>IF(N359="snížená",J359,0)</f>
        <v>0</v>
      </c>
      <c r="BG359" s="146">
        <f>IF(N359="zákl. přenesená",J359,0)</f>
        <v>0</v>
      </c>
      <c r="BH359" s="146">
        <f>IF(N359="sníž. přenesená",J359,0)</f>
        <v>0</v>
      </c>
      <c r="BI359" s="146">
        <f>IF(N359="nulová",J359,0)</f>
        <v>0</v>
      </c>
      <c r="BJ359" s="17" t="s">
        <v>86</v>
      </c>
      <c r="BK359" s="146">
        <f>ROUND(I359*H359,2)</f>
        <v>0</v>
      </c>
      <c r="BL359" s="17" t="s">
        <v>293</v>
      </c>
      <c r="BM359" s="145" t="s">
        <v>1488</v>
      </c>
    </row>
    <row r="360" spans="2:51" s="13" customFormat="1" ht="11.25">
      <c r="B360" s="167"/>
      <c r="D360" s="147" t="s">
        <v>1200</v>
      </c>
      <c r="E360" s="168" t="s">
        <v>1</v>
      </c>
      <c r="F360" s="169" t="s">
        <v>1489</v>
      </c>
      <c r="H360" s="170">
        <v>11495.4</v>
      </c>
      <c r="I360" s="171"/>
      <c r="L360" s="167"/>
      <c r="M360" s="172"/>
      <c r="T360" s="173"/>
      <c r="AT360" s="168" t="s">
        <v>1200</v>
      </c>
      <c r="AU360" s="168" t="s">
        <v>88</v>
      </c>
      <c r="AV360" s="13" t="s">
        <v>88</v>
      </c>
      <c r="AW360" s="13" t="s">
        <v>34</v>
      </c>
      <c r="AX360" s="13" t="s">
        <v>79</v>
      </c>
      <c r="AY360" s="168" t="s">
        <v>262</v>
      </c>
    </row>
    <row r="361" spans="2:51" s="14" customFormat="1" ht="11.25">
      <c r="B361" s="174"/>
      <c r="D361" s="147" t="s">
        <v>1200</v>
      </c>
      <c r="E361" s="175" t="s">
        <v>1</v>
      </c>
      <c r="F361" s="176" t="s">
        <v>1205</v>
      </c>
      <c r="H361" s="177">
        <v>11495.4</v>
      </c>
      <c r="I361" s="178"/>
      <c r="L361" s="174"/>
      <c r="M361" s="179"/>
      <c r="T361" s="180"/>
      <c r="AT361" s="175" t="s">
        <v>1200</v>
      </c>
      <c r="AU361" s="175" t="s">
        <v>88</v>
      </c>
      <c r="AV361" s="14" t="s">
        <v>293</v>
      </c>
      <c r="AW361" s="14" t="s">
        <v>34</v>
      </c>
      <c r="AX361" s="14" t="s">
        <v>86</v>
      </c>
      <c r="AY361" s="175" t="s">
        <v>262</v>
      </c>
    </row>
    <row r="362" spans="2:65" s="1" customFormat="1" ht="33" customHeight="1">
      <c r="B362" s="32"/>
      <c r="C362" s="134" t="s">
        <v>411</v>
      </c>
      <c r="D362" s="134" t="s">
        <v>264</v>
      </c>
      <c r="E362" s="135" t="s">
        <v>1490</v>
      </c>
      <c r="F362" s="136" t="s">
        <v>1491</v>
      </c>
      <c r="G362" s="137" t="s">
        <v>1226</v>
      </c>
      <c r="H362" s="138">
        <v>383.18</v>
      </c>
      <c r="I362" s="139"/>
      <c r="J362" s="140">
        <f>ROUND(I362*H362,2)</f>
        <v>0</v>
      </c>
      <c r="K362" s="136" t="s">
        <v>1197</v>
      </c>
      <c r="L362" s="32"/>
      <c r="M362" s="141" t="s">
        <v>1</v>
      </c>
      <c r="N362" s="142" t="s">
        <v>44</v>
      </c>
      <c r="P362" s="143">
        <f>O362*H362</f>
        <v>0</v>
      </c>
      <c r="Q362" s="143">
        <v>0</v>
      </c>
      <c r="R362" s="143">
        <f>Q362*H362</f>
        <v>0</v>
      </c>
      <c r="S362" s="143">
        <v>0</v>
      </c>
      <c r="T362" s="144">
        <f>S362*H362</f>
        <v>0</v>
      </c>
      <c r="AR362" s="145" t="s">
        <v>293</v>
      </c>
      <c r="AT362" s="145" t="s">
        <v>264</v>
      </c>
      <c r="AU362" s="145" t="s">
        <v>88</v>
      </c>
      <c r="AY362" s="17" t="s">
        <v>262</v>
      </c>
      <c r="BE362" s="146">
        <f>IF(N362="základní",J362,0)</f>
        <v>0</v>
      </c>
      <c r="BF362" s="146">
        <f>IF(N362="snížená",J362,0)</f>
        <v>0</v>
      </c>
      <c r="BG362" s="146">
        <f>IF(N362="zákl. přenesená",J362,0)</f>
        <v>0</v>
      </c>
      <c r="BH362" s="146">
        <f>IF(N362="sníž. přenesená",J362,0)</f>
        <v>0</v>
      </c>
      <c r="BI362" s="146">
        <f>IF(N362="nulová",J362,0)</f>
        <v>0</v>
      </c>
      <c r="BJ362" s="17" t="s">
        <v>86</v>
      </c>
      <c r="BK362" s="146">
        <f>ROUND(I362*H362,2)</f>
        <v>0</v>
      </c>
      <c r="BL362" s="17" t="s">
        <v>293</v>
      </c>
      <c r="BM362" s="145" t="s">
        <v>1492</v>
      </c>
    </row>
    <row r="363" spans="2:51" s="13" customFormat="1" ht="11.25">
      <c r="B363" s="167"/>
      <c r="D363" s="147" t="s">
        <v>1200</v>
      </c>
      <c r="E363" s="168" t="s">
        <v>1</v>
      </c>
      <c r="F363" s="169" t="s">
        <v>1493</v>
      </c>
      <c r="H363" s="170">
        <v>383.18</v>
      </c>
      <c r="I363" s="171"/>
      <c r="L363" s="167"/>
      <c r="M363" s="172"/>
      <c r="T363" s="173"/>
      <c r="AT363" s="168" t="s">
        <v>1200</v>
      </c>
      <c r="AU363" s="168" t="s">
        <v>88</v>
      </c>
      <c r="AV363" s="13" t="s">
        <v>88</v>
      </c>
      <c r="AW363" s="13" t="s">
        <v>34</v>
      </c>
      <c r="AX363" s="13" t="s">
        <v>79</v>
      </c>
      <c r="AY363" s="168" t="s">
        <v>262</v>
      </c>
    </row>
    <row r="364" spans="2:51" s="14" customFormat="1" ht="11.25">
      <c r="B364" s="174"/>
      <c r="D364" s="147" t="s">
        <v>1200</v>
      </c>
      <c r="E364" s="175" t="s">
        <v>1</v>
      </c>
      <c r="F364" s="176" t="s">
        <v>1205</v>
      </c>
      <c r="H364" s="177">
        <v>383.18</v>
      </c>
      <c r="I364" s="178"/>
      <c r="L364" s="174"/>
      <c r="M364" s="179"/>
      <c r="T364" s="180"/>
      <c r="AT364" s="175" t="s">
        <v>1200</v>
      </c>
      <c r="AU364" s="175" t="s">
        <v>88</v>
      </c>
      <c r="AV364" s="14" t="s">
        <v>293</v>
      </c>
      <c r="AW364" s="14" t="s">
        <v>34</v>
      </c>
      <c r="AX364" s="14" t="s">
        <v>86</v>
      </c>
      <c r="AY364" s="175" t="s">
        <v>262</v>
      </c>
    </row>
    <row r="365" spans="2:63" s="11" customFormat="1" ht="22.9" customHeight="1">
      <c r="B365" s="124"/>
      <c r="D365" s="125" t="s">
        <v>78</v>
      </c>
      <c r="E365" s="151" t="s">
        <v>667</v>
      </c>
      <c r="F365" s="151" t="s">
        <v>1260</v>
      </c>
      <c r="I365" s="127"/>
      <c r="J365" s="152">
        <f>BK365</f>
        <v>0</v>
      </c>
      <c r="L365" s="124"/>
      <c r="M365" s="129"/>
      <c r="P365" s="130">
        <f>SUM(P366:P437)</f>
        <v>0</v>
      </c>
      <c r="R365" s="130">
        <f>SUM(R366:R437)</f>
        <v>0</v>
      </c>
      <c r="T365" s="131">
        <f>SUM(T366:T437)</f>
        <v>30.912298</v>
      </c>
      <c r="AR365" s="125" t="s">
        <v>86</v>
      </c>
      <c r="AT365" s="132" t="s">
        <v>78</v>
      </c>
      <c r="AU365" s="132" t="s">
        <v>86</v>
      </c>
      <c r="AY365" s="125" t="s">
        <v>262</v>
      </c>
      <c r="BK365" s="133">
        <f>SUM(BK366:BK437)</f>
        <v>0</v>
      </c>
    </row>
    <row r="366" spans="2:65" s="1" customFormat="1" ht="16.5" customHeight="1">
      <c r="B366" s="32"/>
      <c r="C366" s="134" t="s">
        <v>415</v>
      </c>
      <c r="D366" s="134" t="s">
        <v>264</v>
      </c>
      <c r="E366" s="135" t="s">
        <v>1494</v>
      </c>
      <c r="F366" s="136" t="s">
        <v>1495</v>
      </c>
      <c r="G366" s="137" t="s">
        <v>1226</v>
      </c>
      <c r="H366" s="138">
        <v>37.97</v>
      </c>
      <c r="I366" s="139"/>
      <c r="J366" s="140">
        <f>ROUND(I366*H366,2)</f>
        <v>0</v>
      </c>
      <c r="K366" s="136" t="s">
        <v>1197</v>
      </c>
      <c r="L366" s="32"/>
      <c r="M366" s="141" t="s">
        <v>1</v>
      </c>
      <c r="N366" s="142" t="s">
        <v>44</v>
      </c>
      <c r="P366" s="143">
        <f>O366*H366</f>
        <v>0</v>
      </c>
      <c r="Q366" s="143">
        <v>0</v>
      </c>
      <c r="R366" s="143">
        <f>Q366*H366</f>
        <v>0</v>
      </c>
      <c r="S366" s="143">
        <v>0.255</v>
      </c>
      <c r="T366" s="144">
        <f>S366*H366</f>
        <v>9.68235</v>
      </c>
      <c r="AR366" s="145" t="s">
        <v>293</v>
      </c>
      <c r="AT366" s="145" t="s">
        <v>264</v>
      </c>
      <c r="AU366" s="145" t="s">
        <v>88</v>
      </c>
      <c r="AY366" s="17" t="s">
        <v>262</v>
      </c>
      <c r="BE366" s="146">
        <f>IF(N366="základní",J366,0)</f>
        <v>0</v>
      </c>
      <c r="BF366" s="146">
        <f>IF(N366="snížená",J366,0)</f>
        <v>0</v>
      </c>
      <c r="BG366" s="146">
        <f>IF(N366="zákl. přenesená",J366,0)</f>
        <v>0</v>
      </c>
      <c r="BH366" s="146">
        <f>IF(N366="sníž. přenesená",J366,0)</f>
        <v>0</v>
      </c>
      <c r="BI366" s="146">
        <f>IF(N366="nulová",J366,0)</f>
        <v>0</v>
      </c>
      <c r="BJ366" s="17" t="s">
        <v>86</v>
      </c>
      <c r="BK366" s="146">
        <f>ROUND(I366*H366,2)</f>
        <v>0</v>
      </c>
      <c r="BL366" s="17" t="s">
        <v>293</v>
      </c>
      <c r="BM366" s="145" t="s">
        <v>1496</v>
      </c>
    </row>
    <row r="367" spans="2:51" s="12" customFormat="1" ht="11.25">
      <c r="B367" s="161"/>
      <c r="D367" s="147" t="s">
        <v>1200</v>
      </c>
      <c r="E367" s="162" t="s">
        <v>1</v>
      </c>
      <c r="F367" s="163" t="s">
        <v>1280</v>
      </c>
      <c r="H367" s="162" t="s">
        <v>1</v>
      </c>
      <c r="I367" s="164"/>
      <c r="L367" s="161"/>
      <c r="M367" s="165"/>
      <c r="T367" s="166"/>
      <c r="AT367" s="162" t="s">
        <v>1200</v>
      </c>
      <c r="AU367" s="162" t="s">
        <v>88</v>
      </c>
      <c r="AV367" s="12" t="s">
        <v>86</v>
      </c>
      <c r="AW367" s="12" t="s">
        <v>34</v>
      </c>
      <c r="AX367" s="12" t="s">
        <v>79</v>
      </c>
      <c r="AY367" s="162" t="s">
        <v>262</v>
      </c>
    </row>
    <row r="368" spans="2:51" s="12" customFormat="1" ht="11.25">
      <c r="B368" s="161"/>
      <c r="D368" s="147" t="s">
        <v>1200</v>
      </c>
      <c r="E368" s="162" t="s">
        <v>1</v>
      </c>
      <c r="F368" s="163" t="s">
        <v>1497</v>
      </c>
      <c r="H368" s="162" t="s">
        <v>1</v>
      </c>
      <c r="I368" s="164"/>
      <c r="L368" s="161"/>
      <c r="M368" s="165"/>
      <c r="T368" s="166"/>
      <c r="AT368" s="162" t="s">
        <v>1200</v>
      </c>
      <c r="AU368" s="162" t="s">
        <v>88</v>
      </c>
      <c r="AV368" s="12" t="s">
        <v>86</v>
      </c>
      <c r="AW368" s="12" t="s">
        <v>34</v>
      </c>
      <c r="AX368" s="12" t="s">
        <v>79</v>
      </c>
      <c r="AY368" s="162" t="s">
        <v>262</v>
      </c>
    </row>
    <row r="369" spans="2:51" s="13" customFormat="1" ht="11.25">
      <c r="B369" s="167"/>
      <c r="D369" s="147" t="s">
        <v>1200</v>
      </c>
      <c r="E369" s="168" t="s">
        <v>1</v>
      </c>
      <c r="F369" s="169" t="s">
        <v>1498</v>
      </c>
      <c r="H369" s="170">
        <v>16.16</v>
      </c>
      <c r="I369" s="171"/>
      <c r="L369" s="167"/>
      <c r="M369" s="172"/>
      <c r="T369" s="173"/>
      <c r="AT369" s="168" t="s">
        <v>1200</v>
      </c>
      <c r="AU369" s="168" t="s">
        <v>88</v>
      </c>
      <c r="AV369" s="13" t="s">
        <v>88</v>
      </c>
      <c r="AW369" s="13" t="s">
        <v>34</v>
      </c>
      <c r="AX369" s="13" t="s">
        <v>79</v>
      </c>
      <c r="AY369" s="168" t="s">
        <v>262</v>
      </c>
    </row>
    <row r="370" spans="2:51" s="15" customFormat="1" ht="11.25">
      <c r="B370" s="191"/>
      <c r="D370" s="147" t="s">
        <v>1200</v>
      </c>
      <c r="E370" s="192" t="s">
        <v>1</v>
      </c>
      <c r="F370" s="193" t="s">
        <v>1323</v>
      </c>
      <c r="H370" s="194">
        <v>16.16</v>
      </c>
      <c r="I370" s="195"/>
      <c r="L370" s="191"/>
      <c r="M370" s="196"/>
      <c r="T370" s="197"/>
      <c r="AT370" s="192" t="s">
        <v>1200</v>
      </c>
      <c r="AU370" s="192" t="s">
        <v>88</v>
      </c>
      <c r="AV370" s="15" t="s">
        <v>179</v>
      </c>
      <c r="AW370" s="15" t="s">
        <v>34</v>
      </c>
      <c r="AX370" s="15" t="s">
        <v>79</v>
      </c>
      <c r="AY370" s="192" t="s">
        <v>262</v>
      </c>
    </row>
    <row r="371" spans="2:51" s="13" customFormat="1" ht="11.25">
      <c r="B371" s="167"/>
      <c r="D371" s="147" t="s">
        <v>1200</v>
      </c>
      <c r="E371" s="168" t="s">
        <v>1</v>
      </c>
      <c r="F371" s="169" t="s">
        <v>1499</v>
      </c>
      <c r="H371" s="170">
        <v>21.81</v>
      </c>
      <c r="I371" s="171"/>
      <c r="L371" s="167"/>
      <c r="M371" s="172"/>
      <c r="T371" s="173"/>
      <c r="AT371" s="168" t="s">
        <v>1200</v>
      </c>
      <c r="AU371" s="168" t="s">
        <v>88</v>
      </c>
      <c r="AV371" s="13" t="s">
        <v>88</v>
      </c>
      <c r="AW371" s="13" t="s">
        <v>34</v>
      </c>
      <c r="AX371" s="13" t="s">
        <v>79</v>
      </c>
      <c r="AY371" s="168" t="s">
        <v>262</v>
      </c>
    </row>
    <row r="372" spans="2:51" s="15" customFormat="1" ht="11.25">
      <c r="B372" s="191"/>
      <c r="D372" s="147" t="s">
        <v>1200</v>
      </c>
      <c r="E372" s="192" t="s">
        <v>1</v>
      </c>
      <c r="F372" s="193" t="s">
        <v>1323</v>
      </c>
      <c r="H372" s="194">
        <v>21.81</v>
      </c>
      <c r="I372" s="195"/>
      <c r="L372" s="191"/>
      <c r="M372" s="196"/>
      <c r="T372" s="197"/>
      <c r="AT372" s="192" t="s">
        <v>1200</v>
      </c>
      <c r="AU372" s="192" t="s">
        <v>88</v>
      </c>
      <c r="AV372" s="15" t="s">
        <v>179</v>
      </c>
      <c r="AW372" s="15" t="s">
        <v>34</v>
      </c>
      <c r="AX372" s="15" t="s">
        <v>79</v>
      </c>
      <c r="AY372" s="192" t="s">
        <v>262</v>
      </c>
    </row>
    <row r="373" spans="2:51" s="14" customFormat="1" ht="11.25">
      <c r="B373" s="174"/>
      <c r="D373" s="147" t="s">
        <v>1200</v>
      </c>
      <c r="E373" s="175" t="s">
        <v>1</v>
      </c>
      <c r="F373" s="176" t="s">
        <v>1205</v>
      </c>
      <c r="H373" s="177">
        <v>37.97</v>
      </c>
      <c r="I373" s="178"/>
      <c r="L373" s="174"/>
      <c r="M373" s="179"/>
      <c r="T373" s="180"/>
      <c r="AT373" s="175" t="s">
        <v>1200</v>
      </c>
      <c r="AU373" s="175" t="s">
        <v>88</v>
      </c>
      <c r="AV373" s="14" t="s">
        <v>293</v>
      </c>
      <c r="AW373" s="14" t="s">
        <v>34</v>
      </c>
      <c r="AX373" s="14" t="s">
        <v>86</v>
      </c>
      <c r="AY373" s="175" t="s">
        <v>262</v>
      </c>
    </row>
    <row r="374" spans="2:65" s="1" customFormat="1" ht="24.2" customHeight="1">
      <c r="B374" s="32"/>
      <c r="C374" s="134" t="s">
        <v>419</v>
      </c>
      <c r="D374" s="134" t="s">
        <v>264</v>
      </c>
      <c r="E374" s="135" t="s">
        <v>1500</v>
      </c>
      <c r="F374" s="136" t="s">
        <v>1501</v>
      </c>
      <c r="G374" s="137" t="s">
        <v>1226</v>
      </c>
      <c r="H374" s="138">
        <v>21.81</v>
      </c>
      <c r="I374" s="139"/>
      <c r="J374" s="140">
        <f>ROUND(I374*H374,2)</f>
        <v>0</v>
      </c>
      <c r="K374" s="136" t="s">
        <v>1197</v>
      </c>
      <c r="L374" s="32"/>
      <c r="M374" s="141" t="s">
        <v>1</v>
      </c>
      <c r="N374" s="142" t="s">
        <v>44</v>
      </c>
      <c r="P374" s="143">
        <f>O374*H374</f>
        <v>0</v>
      </c>
      <c r="Q374" s="143">
        <v>0</v>
      </c>
      <c r="R374" s="143">
        <f>Q374*H374</f>
        <v>0</v>
      </c>
      <c r="S374" s="143">
        <v>0.3</v>
      </c>
      <c r="T374" s="144">
        <f>S374*H374</f>
        <v>6.542999999999999</v>
      </c>
      <c r="AR374" s="145" t="s">
        <v>293</v>
      </c>
      <c r="AT374" s="145" t="s">
        <v>264</v>
      </c>
      <c r="AU374" s="145" t="s">
        <v>88</v>
      </c>
      <c r="AY374" s="17" t="s">
        <v>262</v>
      </c>
      <c r="BE374" s="146">
        <f>IF(N374="základní",J374,0)</f>
        <v>0</v>
      </c>
      <c r="BF374" s="146">
        <f>IF(N374="snížená",J374,0)</f>
        <v>0</v>
      </c>
      <c r="BG374" s="146">
        <f>IF(N374="zákl. přenesená",J374,0)</f>
        <v>0</v>
      </c>
      <c r="BH374" s="146">
        <f>IF(N374="sníž. přenesená",J374,0)</f>
        <v>0</v>
      </c>
      <c r="BI374" s="146">
        <f>IF(N374="nulová",J374,0)</f>
        <v>0</v>
      </c>
      <c r="BJ374" s="17" t="s">
        <v>86</v>
      </c>
      <c r="BK374" s="146">
        <f>ROUND(I374*H374,2)</f>
        <v>0</v>
      </c>
      <c r="BL374" s="17" t="s">
        <v>293</v>
      </c>
      <c r="BM374" s="145" t="s">
        <v>1502</v>
      </c>
    </row>
    <row r="375" spans="2:51" s="12" customFormat="1" ht="11.25">
      <c r="B375" s="161"/>
      <c r="D375" s="147" t="s">
        <v>1200</v>
      </c>
      <c r="E375" s="162" t="s">
        <v>1</v>
      </c>
      <c r="F375" s="163" t="s">
        <v>1280</v>
      </c>
      <c r="H375" s="162" t="s">
        <v>1</v>
      </c>
      <c r="I375" s="164"/>
      <c r="L375" s="161"/>
      <c r="M375" s="165"/>
      <c r="T375" s="166"/>
      <c r="AT375" s="162" t="s">
        <v>1200</v>
      </c>
      <c r="AU375" s="162" t="s">
        <v>88</v>
      </c>
      <c r="AV375" s="12" t="s">
        <v>86</v>
      </c>
      <c r="AW375" s="12" t="s">
        <v>34</v>
      </c>
      <c r="AX375" s="12" t="s">
        <v>79</v>
      </c>
      <c r="AY375" s="162" t="s">
        <v>262</v>
      </c>
    </row>
    <row r="376" spans="2:51" s="13" customFormat="1" ht="11.25">
      <c r="B376" s="167"/>
      <c r="D376" s="147" t="s">
        <v>1200</v>
      </c>
      <c r="E376" s="168" t="s">
        <v>1</v>
      </c>
      <c r="F376" s="169" t="s">
        <v>1499</v>
      </c>
      <c r="H376" s="170">
        <v>21.81</v>
      </c>
      <c r="I376" s="171"/>
      <c r="L376" s="167"/>
      <c r="M376" s="172"/>
      <c r="T376" s="173"/>
      <c r="AT376" s="168" t="s">
        <v>1200</v>
      </c>
      <c r="AU376" s="168" t="s">
        <v>88</v>
      </c>
      <c r="AV376" s="13" t="s">
        <v>88</v>
      </c>
      <c r="AW376" s="13" t="s">
        <v>34</v>
      </c>
      <c r="AX376" s="13" t="s">
        <v>79</v>
      </c>
      <c r="AY376" s="168" t="s">
        <v>262</v>
      </c>
    </row>
    <row r="377" spans="2:51" s="14" customFormat="1" ht="11.25">
      <c r="B377" s="174"/>
      <c r="D377" s="147" t="s">
        <v>1200</v>
      </c>
      <c r="E377" s="175" t="s">
        <v>1</v>
      </c>
      <c r="F377" s="176" t="s">
        <v>1205</v>
      </c>
      <c r="H377" s="177">
        <v>21.81</v>
      </c>
      <c r="I377" s="178"/>
      <c r="L377" s="174"/>
      <c r="M377" s="179"/>
      <c r="T377" s="180"/>
      <c r="AT377" s="175" t="s">
        <v>1200</v>
      </c>
      <c r="AU377" s="175" t="s">
        <v>88</v>
      </c>
      <c r="AV377" s="14" t="s">
        <v>293</v>
      </c>
      <c r="AW377" s="14" t="s">
        <v>34</v>
      </c>
      <c r="AX377" s="14" t="s">
        <v>86</v>
      </c>
      <c r="AY377" s="175" t="s">
        <v>262</v>
      </c>
    </row>
    <row r="378" spans="2:65" s="1" customFormat="1" ht="24.2" customHeight="1">
      <c r="B378" s="32"/>
      <c r="C378" s="134" t="s">
        <v>423</v>
      </c>
      <c r="D378" s="134" t="s">
        <v>264</v>
      </c>
      <c r="E378" s="135" t="s">
        <v>1503</v>
      </c>
      <c r="F378" s="136" t="s">
        <v>1504</v>
      </c>
      <c r="G378" s="137" t="s">
        <v>1226</v>
      </c>
      <c r="H378" s="138">
        <v>32.32</v>
      </c>
      <c r="I378" s="139"/>
      <c r="J378" s="140">
        <f>ROUND(I378*H378,2)</f>
        <v>0</v>
      </c>
      <c r="K378" s="136" t="s">
        <v>1197</v>
      </c>
      <c r="L378" s="32"/>
      <c r="M378" s="141" t="s">
        <v>1</v>
      </c>
      <c r="N378" s="142" t="s">
        <v>44</v>
      </c>
      <c r="P378" s="143">
        <f>O378*H378</f>
        <v>0</v>
      </c>
      <c r="Q378" s="143">
        <v>0</v>
      </c>
      <c r="R378" s="143">
        <f>Q378*H378</f>
        <v>0</v>
      </c>
      <c r="S378" s="143">
        <v>0.17</v>
      </c>
      <c r="T378" s="144">
        <f>S378*H378</f>
        <v>5.494400000000001</v>
      </c>
      <c r="AR378" s="145" t="s">
        <v>293</v>
      </c>
      <c r="AT378" s="145" t="s">
        <v>264</v>
      </c>
      <c r="AU378" s="145" t="s">
        <v>88</v>
      </c>
      <c r="AY378" s="17" t="s">
        <v>262</v>
      </c>
      <c r="BE378" s="146">
        <f>IF(N378="základní",J378,0)</f>
        <v>0</v>
      </c>
      <c r="BF378" s="146">
        <f>IF(N378="snížená",J378,0)</f>
        <v>0</v>
      </c>
      <c r="BG378" s="146">
        <f>IF(N378="zákl. přenesená",J378,0)</f>
        <v>0</v>
      </c>
      <c r="BH378" s="146">
        <f>IF(N378="sníž. přenesená",J378,0)</f>
        <v>0</v>
      </c>
      <c r="BI378" s="146">
        <f>IF(N378="nulová",J378,0)</f>
        <v>0</v>
      </c>
      <c r="BJ378" s="17" t="s">
        <v>86</v>
      </c>
      <c r="BK378" s="146">
        <f>ROUND(I378*H378,2)</f>
        <v>0</v>
      </c>
      <c r="BL378" s="17" t="s">
        <v>293</v>
      </c>
      <c r="BM378" s="145" t="s">
        <v>1505</v>
      </c>
    </row>
    <row r="379" spans="2:51" s="12" customFormat="1" ht="11.25">
      <c r="B379" s="161"/>
      <c r="D379" s="147" t="s">
        <v>1200</v>
      </c>
      <c r="E379" s="162" t="s">
        <v>1</v>
      </c>
      <c r="F379" s="163" t="s">
        <v>1280</v>
      </c>
      <c r="H379" s="162" t="s">
        <v>1</v>
      </c>
      <c r="I379" s="164"/>
      <c r="L379" s="161"/>
      <c r="M379" s="165"/>
      <c r="T379" s="166"/>
      <c r="AT379" s="162" t="s">
        <v>1200</v>
      </c>
      <c r="AU379" s="162" t="s">
        <v>88</v>
      </c>
      <c r="AV379" s="12" t="s">
        <v>86</v>
      </c>
      <c r="AW379" s="12" t="s">
        <v>34</v>
      </c>
      <c r="AX379" s="12" t="s">
        <v>79</v>
      </c>
      <c r="AY379" s="162" t="s">
        <v>262</v>
      </c>
    </row>
    <row r="380" spans="2:51" s="12" customFormat="1" ht="11.25">
      <c r="B380" s="161"/>
      <c r="D380" s="147" t="s">
        <v>1200</v>
      </c>
      <c r="E380" s="162" t="s">
        <v>1</v>
      </c>
      <c r="F380" s="163" t="s">
        <v>1497</v>
      </c>
      <c r="H380" s="162" t="s">
        <v>1</v>
      </c>
      <c r="I380" s="164"/>
      <c r="L380" s="161"/>
      <c r="M380" s="165"/>
      <c r="T380" s="166"/>
      <c r="AT380" s="162" t="s">
        <v>1200</v>
      </c>
      <c r="AU380" s="162" t="s">
        <v>88</v>
      </c>
      <c r="AV380" s="12" t="s">
        <v>86</v>
      </c>
      <c r="AW380" s="12" t="s">
        <v>34</v>
      </c>
      <c r="AX380" s="12" t="s">
        <v>79</v>
      </c>
      <c r="AY380" s="162" t="s">
        <v>262</v>
      </c>
    </row>
    <row r="381" spans="2:51" s="13" customFormat="1" ht="11.25">
      <c r="B381" s="167"/>
      <c r="D381" s="147" t="s">
        <v>1200</v>
      </c>
      <c r="E381" s="168" t="s">
        <v>1</v>
      </c>
      <c r="F381" s="169" t="s">
        <v>1506</v>
      </c>
      <c r="H381" s="170">
        <v>16.16</v>
      </c>
      <c r="I381" s="171"/>
      <c r="L381" s="167"/>
      <c r="M381" s="172"/>
      <c r="T381" s="173"/>
      <c r="AT381" s="168" t="s">
        <v>1200</v>
      </c>
      <c r="AU381" s="168" t="s">
        <v>88</v>
      </c>
      <c r="AV381" s="13" t="s">
        <v>88</v>
      </c>
      <c r="AW381" s="13" t="s">
        <v>34</v>
      </c>
      <c r="AX381" s="13" t="s">
        <v>79</v>
      </c>
      <c r="AY381" s="168" t="s">
        <v>262</v>
      </c>
    </row>
    <row r="382" spans="2:51" s="13" customFormat="1" ht="11.25">
      <c r="B382" s="167"/>
      <c r="D382" s="147" t="s">
        <v>1200</v>
      </c>
      <c r="E382" s="168" t="s">
        <v>1</v>
      </c>
      <c r="F382" s="169" t="s">
        <v>1507</v>
      </c>
      <c r="H382" s="170">
        <v>16.16</v>
      </c>
      <c r="I382" s="171"/>
      <c r="L382" s="167"/>
      <c r="M382" s="172"/>
      <c r="T382" s="173"/>
      <c r="AT382" s="168" t="s">
        <v>1200</v>
      </c>
      <c r="AU382" s="168" t="s">
        <v>88</v>
      </c>
      <c r="AV382" s="13" t="s">
        <v>88</v>
      </c>
      <c r="AW382" s="13" t="s">
        <v>34</v>
      </c>
      <c r="AX382" s="13" t="s">
        <v>79</v>
      </c>
      <c r="AY382" s="168" t="s">
        <v>262</v>
      </c>
    </row>
    <row r="383" spans="2:51" s="14" customFormat="1" ht="11.25">
      <c r="B383" s="174"/>
      <c r="D383" s="147" t="s">
        <v>1200</v>
      </c>
      <c r="E383" s="175" t="s">
        <v>1</v>
      </c>
      <c r="F383" s="176" t="s">
        <v>1205</v>
      </c>
      <c r="H383" s="177">
        <v>32.32</v>
      </c>
      <c r="I383" s="178"/>
      <c r="L383" s="174"/>
      <c r="M383" s="179"/>
      <c r="T383" s="180"/>
      <c r="AT383" s="175" t="s">
        <v>1200</v>
      </c>
      <c r="AU383" s="175" t="s">
        <v>88</v>
      </c>
      <c r="AV383" s="14" t="s">
        <v>293</v>
      </c>
      <c r="AW383" s="14" t="s">
        <v>34</v>
      </c>
      <c r="AX383" s="14" t="s">
        <v>86</v>
      </c>
      <c r="AY383" s="175" t="s">
        <v>262</v>
      </c>
    </row>
    <row r="384" spans="2:65" s="1" customFormat="1" ht="24.2" customHeight="1">
      <c r="B384" s="32"/>
      <c r="C384" s="134" t="s">
        <v>427</v>
      </c>
      <c r="D384" s="134" t="s">
        <v>264</v>
      </c>
      <c r="E384" s="135" t="s">
        <v>1508</v>
      </c>
      <c r="F384" s="136" t="s">
        <v>1509</v>
      </c>
      <c r="G384" s="137" t="s">
        <v>1226</v>
      </c>
      <c r="H384" s="138">
        <v>16.16</v>
      </c>
      <c r="I384" s="139"/>
      <c r="J384" s="140">
        <f>ROUND(I384*H384,2)</f>
        <v>0</v>
      </c>
      <c r="K384" s="136" t="s">
        <v>1197</v>
      </c>
      <c r="L384" s="32"/>
      <c r="M384" s="141" t="s">
        <v>1</v>
      </c>
      <c r="N384" s="142" t="s">
        <v>44</v>
      </c>
      <c r="P384" s="143">
        <f>O384*H384</f>
        <v>0</v>
      </c>
      <c r="Q384" s="143">
        <v>0</v>
      </c>
      <c r="R384" s="143">
        <f>Q384*H384</f>
        <v>0</v>
      </c>
      <c r="S384" s="143">
        <v>0.24</v>
      </c>
      <c r="T384" s="144">
        <f>S384*H384</f>
        <v>3.8784</v>
      </c>
      <c r="AR384" s="145" t="s">
        <v>293</v>
      </c>
      <c r="AT384" s="145" t="s">
        <v>264</v>
      </c>
      <c r="AU384" s="145" t="s">
        <v>88</v>
      </c>
      <c r="AY384" s="17" t="s">
        <v>262</v>
      </c>
      <c r="BE384" s="146">
        <f>IF(N384="základní",J384,0)</f>
        <v>0</v>
      </c>
      <c r="BF384" s="146">
        <f>IF(N384="snížená",J384,0)</f>
        <v>0</v>
      </c>
      <c r="BG384" s="146">
        <f>IF(N384="zákl. přenesená",J384,0)</f>
        <v>0</v>
      </c>
      <c r="BH384" s="146">
        <f>IF(N384="sníž. přenesená",J384,0)</f>
        <v>0</v>
      </c>
      <c r="BI384" s="146">
        <f>IF(N384="nulová",J384,0)</f>
        <v>0</v>
      </c>
      <c r="BJ384" s="17" t="s">
        <v>86</v>
      </c>
      <c r="BK384" s="146">
        <f>ROUND(I384*H384,2)</f>
        <v>0</v>
      </c>
      <c r="BL384" s="17" t="s">
        <v>293</v>
      </c>
      <c r="BM384" s="145" t="s">
        <v>1510</v>
      </c>
    </row>
    <row r="385" spans="2:51" s="12" customFormat="1" ht="11.25">
      <c r="B385" s="161"/>
      <c r="D385" s="147" t="s">
        <v>1200</v>
      </c>
      <c r="E385" s="162" t="s">
        <v>1</v>
      </c>
      <c r="F385" s="163" t="s">
        <v>1280</v>
      </c>
      <c r="H385" s="162" t="s">
        <v>1</v>
      </c>
      <c r="I385" s="164"/>
      <c r="L385" s="161"/>
      <c r="M385" s="165"/>
      <c r="T385" s="166"/>
      <c r="AT385" s="162" t="s">
        <v>1200</v>
      </c>
      <c r="AU385" s="162" t="s">
        <v>88</v>
      </c>
      <c r="AV385" s="12" t="s">
        <v>86</v>
      </c>
      <c r="AW385" s="12" t="s">
        <v>34</v>
      </c>
      <c r="AX385" s="12" t="s">
        <v>79</v>
      </c>
      <c r="AY385" s="162" t="s">
        <v>262</v>
      </c>
    </row>
    <row r="386" spans="2:51" s="12" customFormat="1" ht="11.25">
      <c r="B386" s="161"/>
      <c r="D386" s="147" t="s">
        <v>1200</v>
      </c>
      <c r="E386" s="162" t="s">
        <v>1</v>
      </c>
      <c r="F386" s="163" t="s">
        <v>1497</v>
      </c>
      <c r="H386" s="162" t="s">
        <v>1</v>
      </c>
      <c r="I386" s="164"/>
      <c r="L386" s="161"/>
      <c r="M386" s="165"/>
      <c r="T386" s="166"/>
      <c r="AT386" s="162" t="s">
        <v>1200</v>
      </c>
      <c r="AU386" s="162" t="s">
        <v>88</v>
      </c>
      <c r="AV386" s="12" t="s">
        <v>86</v>
      </c>
      <c r="AW386" s="12" t="s">
        <v>34</v>
      </c>
      <c r="AX386" s="12" t="s">
        <v>79</v>
      </c>
      <c r="AY386" s="162" t="s">
        <v>262</v>
      </c>
    </row>
    <row r="387" spans="2:51" s="13" customFormat="1" ht="11.25">
      <c r="B387" s="167"/>
      <c r="D387" s="147" t="s">
        <v>1200</v>
      </c>
      <c r="E387" s="168" t="s">
        <v>1</v>
      </c>
      <c r="F387" s="169" t="s">
        <v>1511</v>
      </c>
      <c r="H387" s="170">
        <v>16.16</v>
      </c>
      <c r="I387" s="171"/>
      <c r="L387" s="167"/>
      <c r="M387" s="172"/>
      <c r="T387" s="173"/>
      <c r="AT387" s="168" t="s">
        <v>1200</v>
      </c>
      <c r="AU387" s="168" t="s">
        <v>88</v>
      </c>
      <c r="AV387" s="13" t="s">
        <v>88</v>
      </c>
      <c r="AW387" s="13" t="s">
        <v>34</v>
      </c>
      <c r="AX387" s="13" t="s">
        <v>79</v>
      </c>
      <c r="AY387" s="168" t="s">
        <v>262</v>
      </c>
    </row>
    <row r="388" spans="2:51" s="14" customFormat="1" ht="11.25">
      <c r="B388" s="174"/>
      <c r="D388" s="147" t="s">
        <v>1200</v>
      </c>
      <c r="E388" s="175" t="s">
        <v>1</v>
      </c>
      <c r="F388" s="176" t="s">
        <v>1205</v>
      </c>
      <c r="H388" s="177">
        <v>16.16</v>
      </c>
      <c r="I388" s="178"/>
      <c r="L388" s="174"/>
      <c r="M388" s="179"/>
      <c r="T388" s="180"/>
      <c r="AT388" s="175" t="s">
        <v>1200</v>
      </c>
      <c r="AU388" s="175" t="s">
        <v>88</v>
      </c>
      <c r="AV388" s="14" t="s">
        <v>293</v>
      </c>
      <c r="AW388" s="14" t="s">
        <v>34</v>
      </c>
      <c r="AX388" s="14" t="s">
        <v>86</v>
      </c>
      <c r="AY388" s="175" t="s">
        <v>262</v>
      </c>
    </row>
    <row r="389" spans="2:65" s="1" customFormat="1" ht="16.5" customHeight="1">
      <c r="B389" s="32"/>
      <c r="C389" s="134" t="s">
        <v>431</v>
      </c>
      <c r="D389" s="134" t="s">
        <v>264</v>
      </c>
      <c r="E389" s="135" t="s">
        <v>1512</v>
      </c>
      <c r="F389" s="136" t="s">
        <v>1513</v>
      </c>
      <c r="G389" s="137" t="s">
        <v>405</v>
      </c>
      <c r="H389" s="138">
        <v>23.4</v>
      </c>
      <c r="I389" s="139"/>
      <c r="J389" s="140">
        <f>ROUND(I389*H389,2)</f>
        <v>0</v>
      </c>
      <c r="K389" s="136" t="s">
        <v>1197</v>
      </c>
      <c r="L389" s="32"/>
      <c r="M389" s="141" t="s">
        <v>1</v>
      </c>
      <c r="N389" s="142" t="s">
        <v>44</v>
      </c>
      <c r="P389" s="143">
        <f>O389*H389</f>
        <v>0</v>
      </c>
      <c r="Q389" s="143">
        <v>0</v>
      </c>
      <c r="R389" s="143">
        <f>Q389*H389</f>
        <v>0</v>
      </c>
      <c r="S389" s="143">
        <v>0.04</v>
      </c>
      <c r="T389" s="144">
        <f>S389*H389</f>
        <v>0.9359999999999999</v>
      </c>
      <c r="AR389" s="145" t="s">
        <v>293</v>
      </c>
      <c r="AT389" s="145" t="s">
        <v>264</v>
      </c>
      <c r="AU389" s="145" t="s">
        <v>88</v>
      </c>
      <c r="AY389" s="17" t="s">
        <v>262</v>
      </c>
      <c r="BE389" s="146">
        <f>IF(N389="základní",J389,0)</f>
        <v>0</v>
      </c>
      <c r="BF389" s="146">
        <f>IF(N389="snížená",J389,0)</f>
        <v>0</v>
      </c>
      <c r="BG389" s="146">
        <f>IF(N389="zákl. přenesená",J389,0)</f>
        <v>0</v>
      </c>
      <c r="BH389" s="146">
        <f>IF(N389="sníž. přenesená",J389,0)</f>
        <v>0</v>
      </c>
      <c r="BI389" s="146">
        <f>IF(N389="nulová",J389,0)</f>
        <v>0</v>
      </c>
      <c r="BJ389" s="17" t="s">
        <v>86</v>
      </c>
      <c r="BK389" s="146">
        <f>ROUND(I389*H389,2)</f>
        <v>0</v>
      </c>
      <c r="BL389" s="17" t="s">
        <v>293</v>
      </c>
      <c r="BM389" s="145" t="s">
        <v>1514</v>
      </c>
    </row>
    <row r="390" spans="2:51" s="12" customFormat="1" ht="11.25">
      <c r="B390" s="161"/>
      <c r="D390" s="147" t="s">
        <v>1200</v>
      </c>
      <c r="E390" s="162" t="s">
        <v>1</v>
      </c>
      <c r="F390" s="163" t="s">
        <v>1280</v>
      </c>
      <c r="H390" s="162" t="s">
        <v>1</v>
      </c>
      <c r="I390" s="164"/>
      <c r="L390" s="161"/>
      <c r="M390" s="165"/>
      <c r="T390" s="166"/>
      <c r="AT390" s="162" t="s">
        <v>1200</v>
      </c>
      <c r="AU390" s="162" t="s">
        <v>88</v>
      </c>
      <c r="AV390" s="12" t="s">
        <v>86</v>
      </c>
      <c r="AW390" s="12" t="s">
        <v>34</v>
      </c>
      <c r="AX390" s="12" t="s">
        <v>79</v>
      </c>
      <c r="AY390" s="162" t="s">
        <v>262</v>
      </c>
    </row>
    <row r="391" spans="2:51" s="12" customFormat="1" ht="11.25">
      <c r="B391" s="161"/>
      <c r="D391" s="147" t="s">
        <v>1200</v>
      </c>
      <c r="E391" s="162" t="s">
        <v>1</v>
      </c>
      <c r="F391" s="163" t="s">
        <v>1497</v>
      </c>
      <c r="H391" s="162" t="s">
        <v>1</v>
      </c>
      <c r="I391" s="164"/>
      <c r="L391" s="161"/>
      <c r="M391" s="165"/>
      <c r="T391" s="166"/>
      <c r="AT391" s="162" t="s">
        <v>1200</v>
      </c>
      <c r="AU391" s="162" t="s">
        <v>88</v>
      </c>
      <c r="AV391" s="12" t="s">
        <v>86</v>
      </c>
      <c r="AW391" s="12" t="s">
        <v>34</v>
      </c>
      <c r="AX391" s="12" t="s">
        <v>79</v>
      </c>
      <c r="AY391" s="162" t="s">
        <v>262</v>
      </c>
    </row>
    <row r="392" spans="2:51" s="13" customFormat="1" ht="11.25">
      <c r="B392" s="167"/>
      <c r="D392" s="147" t="s">
        <v>1200</v>
      </c>
      <c r="E392" s="168" t="s">
        <v>1</v>
      </c>
      <c r="F392" s="169" t="s">
        <v>1515</v>
      </c>
      <c r="H392" s="170">
        <v>23.4</v>
      </c>
      <c r="I392" s="171"/>
      <c r="L392" s="167"/>
      <c r="M392" s="172"/>
      <c r="T392" s="173"/>
      <c r="AT392" s="168" t="s">
        <v>1200</v>
      </c>
      <c r="AU392" s="168" t="s">
        <v>88</v>
      </c>
      <c r="AV392" s="13" t="s">
        <v>88</v>
      </c>
      <c r="AW392" s="13" t="s">
        <v>34</v>
      </c>
      <c r="AX392" s="13" t="s">
        <v>79</v>
      </c>
      <c r="AY392" s="168" t="s">
        <v>262</v>
      </c>
    </row>
    <row r="393" spans="2:51" s="14" customFormat="1" ht="11.25">
      <c r="B393" s="174"/>
      <c r="D393" s="147" t="s">
        <v>1200</v>
      </c>
      <c r="E393" s="175" t="s">
        <v>1</v>
      </c>
      <c r="F393" s="176" t="s">
        <v>1205</v>
      </c>
      <c r="H393" s="177">
        <v>23.4</v>
      </c>
      <c r="I393" s="178"/>
      <c r="L393" s="174"/>
      <c r="M393" s="179"/>
      <c r="T393" s="180"/>
      <c r="AT393" s="175" t="s">
        <v>1200</v>
      </c>
      <c r="AU393" s="175" t="s">
        <v>88</v>
      </c>
      <c r="AV393" s="14" t="s">
        <v>293</v>
      </c>
      <c r="AW393" s="14" t="s">
        <v>34</v>
      </c>
      <c r="AX393" s="14" t="s">
        <v>86</v>
      </c>
      <c r="AY393" s="175" t="s">
        <v>262</v>
      </c>
    </row>
    <row r="394" spans="2:65" s="1" customFormat="1" ht="24.2" customHeight="1">
      <c r="B394" s="32"/>
      <c r="C394" s="134" t="s">
        <v>402</v>
      </c>
      <c r="D394" s="134" t="s">
        <v>264</v>
      </c>
      <c r="E394" s="135" t="s">
        <v>1516</v>
      </c>
      <c r="F394" s="136" t="s">
        <v>1517</v>
      </c>
      <c r="G394" s="137" t="s">
        <v>1257</v>
      </c>
      <c r="H394" s="138">
        <v>1</v>
      </c>
      <c r="I394" s="139"/>
      <c r="J394" s="140">
        <f>ROUND(I394*H394,2)</f>
        <v>0</v>
      </c>
      <c r="K394" s="136" t="s">
        <v>1197</v>
      </c>
      <c r="L394" s="32"/>
      <c r="M394" s="141" t="s">
        <v>1</v>
      </c>
      <c r="N394" s="142" t="s">
        <v>44</v>
      </c>
      <c r="P394" s="143">
        <f>O394*H394</f>
        <v>0</v>
      </c>
      <c r="Q394" s="143">
        <v>0</v>
      </c>
      <c r="R394" s="143">
        <f>Q394*H394</f>
        <v>0</v>
      </c>
      <c r="S394" s="143">
        <v>0.0002</v>
      </c>
      <c r="T394" s="144">
        <f>S394*H394</f>
        <v>0.0002</v>
      </c>
      <c r="AR394" s="145" t="s">
        <v>293</v>
      </c>
      <c r="AT394" s="145" t="s">
        <v>264</v>
      </c>
      <c r="AU394" s="145" t="s">
        <v>88</v>
      </c>
      <c r="AY394" s="17" t="s">
        <v>262</v>
      </c>
      <c r="BE394" s="146">
        <f>IF(N394="základní",J394,0)</f>
        <v>0</v>
      </c>
      <c r="BF394" s="146">
        <f>IF(N394="snížená",J394,0)</f>
        <v>0</v>
      </c>
      <c r="BG394" s="146">
        <f>IF(N394="zákl. přenesená",J394,0)</f>
        <v>0</v>
      </c>
      <c r="BH394" s="146">
        <f>IF(N394="sníž. přenesená",J394,0)</f>
        <v>0</v>
      </c>
      <c r="BI394" s="146">
        <f>IF(N394="nulová",J394,0)</f>
        <v>0</v>
      </c>
      <c r="BJ394" s="17" t="s">
        <v>86</v>
      </c>
      <c r="BK394" s="146">
        <f>ROUND(I394*H394,2)</f>
        <v>0</v>
      </c>
      <c r="BL394" s="17" t="s">
        <v>293</v>
      </c>
      <c r="BM394" s="145" t="s">
        <v>1518</v>
      </c>
    </row>
    <row r="395" spans="2:51" s="12" customFormat="1" ht="11.25">
      <c r="B395" s="161"/>
      <c r="D395" s="147" t="s">
        <v>1200</v>
      </c>
      <c r="E395" s="162" t="s">
        <v>1</v>
      </c>
      <c r="F395" s="163" t="s">
        <v>1519</v>
      </c>
      <c r="H395" s="162" t="s">
        <v>1</v>
      </c>
      <c r="I395" s="164"/>
      <c r="L395" s="161"/>
      <c r="M395" s="165"/>
      <c r="T395" s="166"/>
      <c r="AT395" s="162" t="s">
        <v>1200</v>
      </c>
      <c r="AU395" s="162" t="s">
        <v>88</v>
      </c>
      <c r="AV395" s="12" t="s">
        <v>86</v>
      </c>
      <c r="AW395" s="12" t="s">
        <v>34</v>
      </c>
      <c r="AX395" s="12" t="s">
        <v>79</v>
      </c>
      <c r="AY395" s="162" t="s">
        <v>262</v>
      </c>
    </row>
    <row r="396" spans="2:51" s="13" customFormat="1" ht="11.25">
      <c r="B396" s="167"/>
      <c r="D396" s="147" t="s">
        <v>1200</v>
      </c>
      <c r="E396" s="168" t="s">
        <v>1</v>
      </c>
      <c r="F396" s="169" t="s">
        <v>1520</v>
      </c>
      <c r="H396" s="170">
        <v>1</v>
      </c>
      <c r="I396" s="171"/>
      <c r="L396" s="167"/>
      <c r="M396" s="172"/>
      <c r="T396" s="173"/>
      <c r="AT396" s="168" t="s">
        <v>1200</v>
      </c>
      <c r="AU396" s="168" t="s">
        <v>88</v>
      </c>
      <c r="AV396" s="13" t="s">
        <v>88</v>
      </c>
      <c r="AW396" s="13" t="s">
        <v>34</v>
      </c>
      <c r="AX396" s="13" t="s">
        <v>79</v>
      </c>
      <c r="AY396" s="168" t="s">
        <v>262</v>
      </c>
    </row>
    <row r="397" spans="2:51" s="14" customFormat="1" ht="11.25">
      <c r="B397" s="174"/>
      <c r="D397" s="147" t="s">
        <v>1200</v>
      </c>
      <c r="E397" s="175" t="s">
        <v>1</v>
      </c>
      <c r="F397" s="176" t="s">
        <v>1205</v>
      </c>
      <c r="H397" s="177">
        <v>1</v>
      </c>
      <c r="I397" s="178"/>
      <c r="L397" s="174"/>
      <c r="M397" s="179"/>
      <c r="T397" s="180"/>
      <c r="AT397" s="175" t="s">
        <v>1200</v>
      </c>
      <c r="AU397" s="175" t="s">
        <v>88</v>
      </c>
      <c r="AV397" s="14" t="s">
        <v>293</v>
      </c>
      <c r="AW397" s="14" t="s">
        <v>34</v>
      </c>
      <c r="AX397" s="14" t="s">
        <v>86</v>
      </c>
      <c r="AY397" s="175" t="s">
        <v>262</v>
      </c>
    </row>
    <row r="398" spans="2:65" s="1" customFormat="1" ht="16.5" customHeight="1">
      <c r="B398" s="32"/>
      <c r="C398" s="134" t="s">
        <v>407</v>
      </c>
      <c r="D398" s="134" t="s">
        <v>264</v>
      </c>
      <c r="E398" s="135" t="s">
        <v>1521</v>
      </c>
      <c r="F398" s="136" t="s">
        <v>1522</v>
      </c>
      <c r="G398" s="137" t="s">
        <v>405</v>
      </c>
      <c r="H398" s="138">
        <v>14.4</v>
      </c>
      <c r="I398" s="139"/>
      <c r="J398" s="140">
        <f>ROUND(I398*H398,2)</f>
        <v>0</v>
      </c>
      <c r="K398" s="136" t="s">
        <v>1197</v>
      </c>
      <c r="L398" s="32"/>
      <c r="M398" s="141" t="s">
        <v>1</v>
      </c>
      <c r="N398" s="142" t="s">
        <v>44</v>
      </c>
      <c r="P398" s="143">
        <f>O398*H398</f>
        <v>0</v>
      </c>
      <c r="Q398" s="143">
        <v>0</v>
      </c>
      <c r="R398" s="143">
        <f>Q398*H398</f>
        <v>0</v>
      </c>
      <c r="S398" s="143">
        <v>0.00167</v>
      </c>
      <c r="T398" s="144">
        <f>S398*H398</f>
        <v>0.024048</v>
      </c>
      <c r="AR398" s="145" t="s">
        <v>293</v>
      </c>
      <c r="AT398" s="145" t="s">
        <v>264</v>
      </c>
      <c r="AU398" s="145" t="s">
        <v>88</v>
      </c>
      <c r="AY398" s="17" t="s">
        <v>262</v>
      </c>
      <c r="BE398" s="146">
        <f>IF(N398="základní",J398,0)</f>
        <v>0</v>
      </c>
      <c r="BF398" s="146">
        <f>IF(N398="snížená",J398,0)</f>
        <v>0</v>
      </c>
      <c r="BG398" s="146">
        <f>IF(N398="zákl. přenesená",J398,0)</f>
        <v>0</v>
      </c>
      <c r="BH398" s="146">
        <f>IF(N398="sníž. přenesená",J398,0)</f>
        <v>0</v>
      </c>
      <c r="BI398" s="146">
        <f>IF(N398="nulová",J398,0)</f>
        <v>0</v>
      </c>
      <c r="BJ398" s="17" t="s">
        <v>86</v>
      </c>
      <c r="BK398" s="146">
        <f>ROUND(I398*H398,2)</f>
        <v>0</v>
      </c>
      <c r="BL398" s="17" t="s">
        <v>293</v>
      </c>
      <c r="BM398" s="145" t="s">
        <v>1523</v>
      </c>
    </row>
    <row r="399" spans="2:51" s="12" customFormat="1" ht="11.25">
      <c r="B399" s="161"/>
      <c r="D399" s="147" t="s">
        <v>1200</v>
      </c>
      <c r="E399" s="162" t="s">
        <v>1</v>
      </c>
      <c r="F399" s="163" t="s">
        <v>1280</v>
      </c>
      <c r="H399" s="162" t="s">
        <v>1</v>
      </c>
      <c r="I399" s="164"/>
      <c r="L399" s="161"/>
      <c r="M399" s="165"/>
      <c r="T399" s="166"/>
      <c r="AT399" s="162" t="s">
        <v>1200</v>
      </c>
      <c r="AU399" s="162" t="s">
        <v>88</v>
      </c>
      <c r="AV399" s="12" t="s">
        <v>86</v>
      </c>
      <c r="AW399" s="12" t="s">
        <v>34</v>
      </c>
      <c r="AX399" s="12" t="s">
        <v>79</v>
      </c>
      <c r="AY399" s="162" t="s">
        <v>262</v>
      </c>
    </row>
    <row r="400" spans="2:51" s="13" customFormat="1" ht="11.25">
      <c r="B400" s="167"/>
      <c r="D400" s="147" t="s">
        <v>1200</v>
      </c>
      <c r="E400" s="168" t="s">
        <v>1</v>
      </c>
      <c r="F400" s="169" t="s">
        <v>1524</v>
      </c>
      <c r="H400" s="170">
        <v>14.4</v>
      </c>
      <c r="I400" s="171"/>
      <c r="L400" s="167"/>
      <c r="M400" s="172"/>
      <c r="T400" s="173"/>
      <c r="AT400" s="168" t="s">
        <v>1200</v>
      </c>
      <c r="AU400" s="168" t="s">
        <v>88</v>
      </c>
      <c r="AV400" s="13" t="s">
        <v>88</v>
      </c>
      <c r="AW400" s="13" t="s">
        <v>34</v>
      </c>
      <c r="AX400" s="13" t="s">
        <v>79</v>
      </c>
      <c r="AY400" s="168" t="s">
        <v>262</v>
      </c>
    </row>
    <row r="401" spans="2:51" s="14" customFormat="1" ht="11.25">
      <c r="B401" s="174"/>
      <c r="D401" s="147" t="s">
        <v>1200</v>
      </c>
      <c r="E401" s="175" t="s">
        <v>1</v>
      </c>
      <c r="F401" s="176" t="s">
        <v>1205</v>
      </c>
      <c r="H401" s="177">
        <v>14.4</v>
      </c>
      <c r="I401" s="178"/>
      <c r="L401" s="174"/>
      <c r="M401" s="179"/>
      <c r="T401" s="180"/>
      <c r="AT401" s="175" t="s">
        <v>1200</v>
      </c>
      <c r="AU401" s="175" t="s">
        <v>88</v>
      </c>
      <c r="AV401" s="14" t="s">
        <v>293</v>
      </c>
      <c r="AW401" s="14" t="s">
        <v>34</v>
      </c>
      <c r="AX401" s="14" t="s">
        <v>86</v>
      </c>
      <c r="AY401" s="175" t="s">
        <v>262</v>
      </c>
    </row>
    <row r="402" spans="2:65" s="1" customFormat="1" ht="24.2" customHeight="1">
      <c r="B402" s="32"/>
      <c r="C402" s="134" t="s">
        <v>437</v>
      </c>
      <c r="D402" s="134" t="s">
        <v>264</v>
      </c>
      <c r="E402" s="135" t="s">
        <v>1525</v>
      </c>
      <c r="F402" s="136" t="s">
        <v>1526</v>
      </c>
      <c r="G402" s="137" t="s">
        <v>1196</v>
      </c>
      <c r="H402" s="138">
        <v>0.378</v>
      </c>
      <c r="I402" s="139"/>
      <c r="J402" s="140">
        <f>ROUND(I402*H402,2)</f>
        <v>0</v>
      </c>
      <c r="K402" s="136" t="s">
        <v>1197</v>
      </c>
      <c r="L402" s="32"/>
      <c r="M402" s="141" t="s">
        <v>1</v>
      </c>
      <c r="N402" s="142" t="s">
        <v>44</v>
      </c>
      <c r="P402" s="143">
        <f>O402*H402</f>
        <v>0</v>
      </c>
      <c r="Q402" s="143">
        <v>0</v>
      </c>
      <c r="R402" s="143">
        <f>Q402*H402</f>
        <v>0</v>
      </c>
      <c r="S402" s="143">
        <v>1.6</v>
      </c>
      <c r="T402" s="144">
        <f>S402*H402</f>
        <v>0.6048</v>
      </c>
      <c r="AR402" s="145" t="s">
        <v>293</v>
      </c>
      <c r="AT402" s="145" t="s">
        <v>264</v>
      </c>
      <c r="AU402" s="145" t="s">
        <v>88</v>
      </c>
      <c r="AY402" s="17" t="s">
        <v>262</v>
      </c>
      <c r="BE402" s="146">
        <f>IF(N402="základní",J402,0)</f>
        <v>0</v>
      </c>
      <c r="BF402" s="146">
        <f>IF(N402="snížená",J402,0)</f>
        <v>0</v>
      </c>
      <c r="BG402" s="146">
        <f>IF(N402="zákl. přenesená",J402,0)</f>
        <v>0</v>
      </c>
      <c r="BH402" s="146">
        <f>IF(N402="sníž. přenesená",J402,0)</f>
        <v>0</v>
      </c>
      <c r="BI402" s="146">
        <f>IF(N402="nulová",J402,0)</f>
        <v>0</v>
      </c>
      <c r="BJ402" s="17" t="s">
        <v>86</v>
      </c>
      <c r="BK402" s="146">
        <f>ROUND(I402*H402,2)</f>
        <v>0</v>
      </c>
      <c r="BL402" s="17" t="s">
        <v>293</v>
      </c>
      <c r="BM402" s="145" t="s">
        <v>1527</v>
      </c>
    </row>
    <row r="403" spans="2:51" s="12" customFormat="1" ht="11.25">
      <c r="B403" s="161"/>
      <c r="D403" s="147" t="s">
        <v>1200</v>
      </c>
      <c r="E403" s="162" t="s">
        <v>1</v>
      </c>
      <c r="F403" s="163" t="s">
        <v>1528</v>
      </c>
      <c r="H403" s="162" t="s">
        <v>1</v>
      </c>
      <c r="I403" s="164"/>
      <c r="L403" s="161"/>
      <c r="M403" s="165"/>
      <c r="T403" s="166"/>
      <c r="AT403" s="162" t="s">
        <v>1200</v>
      </c>
      <c r="AU403" s="162" t="s">
        <v>88</v>
      </c>
      <c r="AV403" s="12" t="s">
        <v>86</v>
      </c>
      <c r="AW403" s="12" t="s">
        <v>34</v>
      </c>
      <c r="AX403" s="12" t="s">
        <v>79</v>
      </c>
      <c r="AY403" s="162" t="s">
        <v>262</v>
      </c>
    </row>
    <row r="404" spans="2:51" s="13" customFormat="1" ht="22.5">
      <c r="B404" s="167"/>
      <c r="D404" s="147" t="s">
        <v>1200</v>
      </c>
      <c r="E404" s="168" t="s">
        <v>1</v>
      </c>
      <c r="F404" s="169" t="s">
        <v>1529</v>
      </c>
      <c r="H404" s="170">
        <v>0.378</v>
      </c>
      <c r="I404" s="171"/>
      <c r="L404" s="167"/>
      <c r="M404" s="172"/>
      <c r="T404" s="173"/>
      <c r="AT404" s="168" t="s">
        <v>1200</v>
      </c>
      <c r="AU404" s="168" t="s">
        <v>88</v>
      </c>
      <c r="AV404" s="13" t="s">
        <v>88</v>
      </c>
      <c r="AW404" s="13" t="s">
        <v>34</v>
      </c>
      <c r="AX404" s="13" t="s">
        <v>79</v>
      </c>
      <c r="AY404" s="168" t="s">
        <v>262</v>
      </c>
    </row>
    <row r="405" spans="2:51" s="14" customFormat="1" ht="11.25">
      <c r="B405" s="174"/>
      <c r="D405" s="147" t="s">
        <v>1200</v>
      </c>
      <c r="E405" s="175" t="s">
        <v>1</v>
      </c>
      <c r="F405" s="176" t="s">
        <v>1205</v>
      </c>
      <c r="H405" s="177">
        <v>0.378</v>
      </c>
      <c r="I405" s="178"/>
      <c r="L405" s="174"/>
      <c r="M405" s="179"/>
      <c r="T405" s="180"/>
      <c r="AT405" s="175" t="s">
        <v>1200</v>
      </c>
      <c r="AU405" s="175" t="s">
        <v>88</v>
      </c>
      <c r="AV405" s="14" t="s">
        <v>293</v>
      </c>
      <c r="AW405" s="14" t="s">
        <v>34</v>
      </c>
      <c r="AX405" s="14" t="s">
        <v>86</v>
      </c>
      <c r="AY405" s="175" t="s">
        <v>262</v>
      </c>
    </row>
    <row r="406" spans="2:65" s="1" customFormat="1" ht="24.2" customHeight="1">
      <c r="B406" s="32"/>
      <c r="C406" s="134" t="s">
        <v>442</v>
      </c>
      <c r="D406" s="134" t="s">
        <v>264</v>
      </c>
      <c r="E406" s="135" t="s">
        <v>1530</v>
      </c>
      <c r="F406" s="136" t="s">
        <v>1531</v>
      </c>
      <c r="G406" s="137" t="s">
        <v>1226</v>
      </c>
      <c r="H406" s="138">
        <v>25.92</v>
      </c>
      <c r="I406" s="139"/>
      <c r="J406" s="140">
        <f>ROUND(I406*H406,2)</f>
        <v>0</v>
      </c>
      <c r="K406" s="136" t="s">
        <v>1197</v>
      </c>
      <c r="L406" s="32"/>
      <c r="M406" s="141" t="s">
        <v>1</v>
      </c>
      <c r="N406" s="142" t="s">
        <v>44</v>
      </c>
      <c r="P406" s="143">
        <f>O406*H406</f>
        <v>0</v>
      </c>
      <c r="Q406" s="143">
        <v>0</v>
      </c>
      <c r="R406" s="143">
        <f>Q406*H406</f>
        <v>0</v>
      </c>
      <c r="S406" s="143">
        <v>0.05</v>
      </c>
      <c r="T406" s="144">
        <f>S406*H406</f>
        <v>1.2960000000000003</v>
      </c>
      <c r="AR406" s="145" t="s">
        <v>293</v>
      </c>
      <c r="AT406" s="145" t="s">
        <v>264</v>
      </c>
      <c r="AU406" s="145" t="s">
        <v>88</v>
      </c>
      <c r="AY406" s="17" t="s">
        <v>262</v>
      </c>
      <c r="BE406" s="146">
        <f>IF(N406="základní",J406,0)</f>
        <v>0</v>
      </c>
      <c r="BF406" s="146">
        <f>IF(N406="snížená",J406,0)</f>
        <v>0</v>
      </c>
      <c r="BG406" s="146">
        <f>IF(N406="zákl. přenesená",J406,0)</f>
        <v>0</v>
      </c>
      <c r="BH406" s="146">
        <f>IF(N406="sníž. přenesená",J406,0)</f>
        <v>0</v>
      </c>
      <c r="BI406" s="146">
        <f>IF(N406="nulová",J406,0)</f>
        <v>0</v>
      </c>
      <c r="BJ406" s="17" t="s">
        <v>86</v>
      </c>
      <c r="BK406" s="146">
        <f>ROUND(I406*H406,2)</f>
        <v>0</v>
      </c>
      <c r="BL406" s="17" t="s">
        <v>293</v>
      </c>
      <c r="BM406" s="145" t="s">
        <v>1532</v>
      </c>
    </row>
    <row r="407" spans="2:51" s="12" customFormat="1" ht="11.25">
      <c r="B407" s="161"/>
      <c r="D407" s="147" t="s">
        <v>1200</v>
      </c>
      <c r="E407" s="162" t="s">
        <v>1</v>
      </c>
      <c r="F407" s="163" t="s">
        <v>1280</v>
      </c>
      <c r="H407" s="162" t="s">
        <v>1</v>
      </c>
      <c r="I407" s="164"/>
      <c r="L407" s="161"/>
      <c r="M407" s="165"/>
      <c r="T407" s="166"/>
      <c r="AT407" s="162" t="s">
        <v>1200</v>
      </c>
      <c r="AU407" s="162" t="s">
        <v>88</v>
      </c>
      <c r="AV407" s="12" t="s">
        <v>86</v>
      </c>
      <c r="AW407" s="12" t="s">
        <v>34</v>
      </c>
      <c r="AX407" s="12" t="s">
        <v>79</v>
      </c>
      <c r="AY407" s="162" t="s">
        <v>262</v>
      </c>
    </row>
    <row r="408" spans="2:51" s="13" customFormat="1" ht="11.25">
      <c r="B408" s="167"/>
      <c r="D408" s="147" t="s">
        <v>1200</v>
      </c>
      <c r="E408" s="168" t="s">
        <v>1</v>
      </c>
      <c r="F408" s="169" t="s">
        <v>1398</v>
      </c>
      <c r="H408" s="170">
        <v>25.92</v>
      </c>
      <c r="I408" s="171"/>
      <c r="L408" s="167"/>
      <c r="M408" s="172"/>
      <c r="T408" s="173"/>
      <c r="AT408" s="168" t="s">
        <v>1200</v>
      </c>
      <c r="AU408" s="168" t="s">
        <v>88</v>
      </c>
      <c r="AV408" s="13" t="s">
        <v>88</v>
      </c>
      <c r="AW408" s="13" t="s">
        <v>34</v>
      </c>
      <c r="AX408" s="13" t="s">
        <v>79</v>
      </c>
      <c r="AY408" s="168" t="s">
        <v>262</v>
      </c>
    </row>
    <row r="409" spans="2:51" s="14" customFormat="1" ht="11.25">
      <c r="B409" s="174"/>
      <c r="D409" s="147" t="s">
        <v>1200</v>
      </c>
      <c r="E409" s="175" t="s">
        <v>1</v>
      </c>
      <c r="F409" s="176" t="s">
        <v>1205</v>
      </c>
      <c r="H409" s="177">
        <v>25.92</v>
      </c>
      <c r="I409" s="178"/>
      <c r="L409" s="174"/>
      <c r="M409" s="179"/>
      <c r="T409" s="180"/>
      <c r="AT409" s="175" t="s">
        <v>1200</v>
      </c>
      <c r="AU409" s="175" t="s">
        <v>88</v>
      </c>
      <c r="AV409" s="14" t="s">
        <v>293</v>
      </c>
      <c r="AW409" s="14" t="s">
        <v>34</v>
      </c>
      <c r="AX409" s="14" t="s">
        <v>86</v>
      </c>
      <c r="AY409" s="175" t="s">
        <v>262</v>
      </c>
    </row>
    <row r="410" spans="2:65" s="1" customFormat="1" ht="24.2" customHeight="1">
      <c r="B410" s="32"/>
      <c r="C410" s="134" t="s">
        <v>446</v>
      </c>
      <c r="D410" s="134" t="s">
        <v>264</v>
      </c>
      <c r="E410" s="135" t="s">
        <v>1533</v>
      </c>
      <c r="F410" s="136" t="s">
        <v>1534</v>
      </c>
      <c r="G410" s="137" t="s">
        <v>1226</v>
      </c>
      <c r="H410" s="138">
        <v>5.25</v>
      </c>
      <c r="I410" s="139"/>
      <c r="J410" s="140">
        <f>ROUND(I410*H410,2)</f>
        <v>0</v>
      </c>
      <c r="K410" s="136" t="s">
        <v>1197</v>
      </c>
      <c r="L410" s="32"/>
      <c r="M410" s="141" t="s">
        <v>1</v>
      </c>
      <c r="N410" s="142" t="s">
        <v>44</v>
      </c>
      <c r="P410" s="143">
        <f>O410*H410</f>
        <v>0</v>
      </c>
      <c r="Q410" s="143">
        <v>0</v>
      </c>
      <c r="R410" s="143">
        <f>Q410*H410</f>
        <v>0</v>
      </c>
      <c r="S410" s="143">
        <v>0.062</v>
      </c>
      <c r="T410" s="144">
        <f>S410*H410</f>
        <v>0.3255</v>
      </c>
      <c r="AR410" s="145" t="s">
        <v>293</v>
      </c>
      <c r="AT410" s="145" t="s">
        <v>264</v>
      </c>
      <c r="AU410" s="145" t="s">
        <v>88</v>
      </c>
      <c r="AY410" s="17" t="s">
        <v>262</v>
      </c>
      <c r="BE410" s="146">
        <f>IF(N410="základní",J410,0)</f>
        <v>0</v>
      </c>
      <c r="BF410" s="146">
        <f>IF(N410="snížená",J410,0)</f>
        <v>0</v>
      </c>
      <c r="BG410" s="146">
        <f>IF(N410="zákl. přenesená",J410,0)</f>
        <v>0</v>
      </c>
      <c r="BH410" s="146">
        <f>IF(N410="sníž. přenesená",J410,0)</f>
        <v>0</v>
      </c>
      <c r="BI410" s="146">
        <f>IF(N410="nulová",J410,0)</f>
        <v>0</v>
      </c>
      <c r="BJ410" s="17" t="s">
        <v>86</v>
      </c>
      <c r="BK410" s="146">
        <f>ROUND(I410*H410,2)</f>
        <v>0</v>
      </c>
      <c r="BL410" s="17" t="s">
        <v>293</v>
      </c>
      <c r="BM410" s="145" t="s">
        <v>1535</v>
      </c>
    </row>
    <row r="411" spans="2:51" s="12" customFormat="1" ht="11.25">
      <c r="B411" s="161"/>
      <c r="D411" s="147" t="s">
        <v>1200</v>
      </c>
      <c r="E411" s="162" t="s">
        <v>1</v>
      </c>
      <c r="F411" s="163" t="s">
        <v>1528</v>
      </c>
      <c r="H411" s="162" t="s">
        <v>1</v>
      </c>
      <c r="I411" s="164"/>
      <c r="L411" s="161"/>
      <c r="M411" s="165"/>
      <c r="T411" s="166"/>
      <c r="AT411" s="162" t="s">
        <v>1200</v>
      </c>
      <c r="AU411" s="162" t="s">
        <v>88</v>
      </c>
      <c r="AV411" s="12" t="s">
        <v>86</v>
      </c>
      <c r="AW411" s="12" t="s">
        <v>34</v>
      </c>
      <c r="AX411" s="12" t="s">
        <v>79</v>
      </c>
      <c r="AY411" s="162" t="s">
        <v>262</v>
      </c>
    </row>
    <row r="412" spans="2:51" s="13" customFormat="1" ht="11.25">
      <c r="B412" s="167"/>
      <c r="D412" s="147" t="s">
        <v>1200</v>
      </c>
      <c r="E412" s="168" t="s">
        <v>1</v>
      </c>
      <c r="F412" s="169" t="s">
        <v>1536</v>
      </c>
      <c r="H412" s="170">
        <v>2.1</v>
      </c>
      <c r="I412" s="171"/>
      <c r="L412" s="167"/>
      <c r="M412" s="172"/>
      <c r="T412" s="173"/>
      <c r="AT412" s="168" t="s">
        <v>1200</v>
      </c>
      <c r="AU412" s="168" t="s">
        <v>88</v>
      </c>
      <c r="AV412" s="13" t="s">
        <v>88</v>
      </c>
      <c r="AW412" s="13" t="s">
        <v>34</v>
      </c>
      <c r="AX412" s="13" t="s">
        <v>79</v>
      </c>
      <c r="AY412" s="168" t="s">
        <v>262</v>
      </c>
    </row>
    <row r="413" spans="2:51" s="13" customFormat="1" ht="22.5">
      <c r="B413" s="167"/>
      <c r="D413" s="147" t="s">
        <v>1200</v>
      </c>
      <c r="E413" s="168" t="s">
        <v>1</v>
      </c>
      <c r="F413" s="169" t="s">
        <v>1537</v>
      </c>
      <c r="H413" s="170">
        <v>3.15</v>
      </c>
      <c r="I413" s="171"/>
      <c r="L413" s="167"/>
      <c r="M413" s="172"/>
      <c r="T413" s="173"/>
      <c r="AT413" s="168" t="s">
        <v>1200</v>
      </c>
      <c r="AU413" s="168" t="s">
        <v>88</v>
      </c>
      <c r="AV413" s="13" t="s">
        <v>88</v>
      </c>
      <c r="AW413" s="13" t="s">
        <v>34</v>
      </c>
      <c r="AX413" s="13" t="s">
        <v>79</v>
      </c>
      <c r="AY413" s="168" t="s">
        <v>262</v>
      </c>
    </row>
    <row r="414" spans="2:51" s="14" customFormat="1" ht="11.25">
      <c r="B414" s="174"/>
      <c r="D414" s="147" t="s">
        <v>1200</v>
      </c>
      <c r="E414" s="175" t="s">
        <v>1</v>
      </c>
      <c r="F414" s="176" t="s">
        <v>1205</v>
      </c>
      <c r="H414" s="177">
        <v>5.25</v>
      </c>
      <c r="I414" s="178"/>
      <c r="L414" s="174"/>
      <c r="M414" s="179"/>
      <c r="T414" s="180"/>
      <c r="AT414" s="175" t="s">
        <v>1200</v>
      </c>
      <c r="AU414" s="175" t="s">
        <v>88</v>
      </c>
      <c r="AV414" s="14" t="s">
        <v>293</v>
      </c>
      <c r="AW414" s="14" t="s">
        <v>34</v>
      </c>
      <c r="AX414" s="14" t="s">
        <v>86</v>
      </c>
      <c r="AY414" s="175" t="s">
        <v>262</v>
      </c>
    </row>
    <row r="415" spans="2:65" s="1" customFormat="1" ht="24.2" customHeight="1">
      <c r="B415" s="32"/>
      <c r="C415" s="134" t="s">
        <v>450</v>
      </c>
      <c r="D415" s="134" t="s">
        <v>264</v>
      </c>
      <c r="E415" s="135" t="s">
        <v>1538</v>
      </c>
      <c r="F415" s="136" t="s">
        <v>1539</v>
      </c>
      <c r="G415" s="137" t="s">
        <v>1196</v>
      </c>
      <c r="H415" s="138">
        <v>1.182</v>
      </c>
      <c r="I415" s="139"/>
      <c r="J415" s="140">
        <f>ROUND(I415*H415,2)</f>
        <v>0</v>
      </c>
      <c r="K415" s="136" t="s">
        <v>1197</v>
      </c>
      <c r="L415" s="32"/>
      <c r="M415" s="141" t="s">
        <v>1</v>
      </c>
      <c r="N415" s="142" t="s">
        <v>44</v>
      </c>
      <c r="P415" s="143">
        <f>O415*H415</f>
        <v>0</v>
      </c>
      <c r="Q415" s="143">
        <v>0</v>
      </c>
      <c r="R415" s="143">
        <f>Q415*H415</f>
        <v>0</v>
      </c>
      <c r="S415" s="143">
        <v>1.8</v>
      </c>
      <c r="T415" s="144">
        <f>S415*H415</f>
        <v>2.1276</v>
      </c>
      <c r="AR415" s="145" t="s">
        <v>293</v>
      </c>
      <c r="AT415" s="145" t="s">
        <v>264</v>
      </c>
      <c r="AU415" s="145" t="s">
        <v>88</v>
      </c>
      <c r="AY415" s="17" t="s">
        <v>262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7" t="s">
        <v>86</v>
      </c>
      <c r="BK415" s="146">
        <f>ROUND(I415*H415,2)</f>
        <v>0</v>
      </c>
      <c r="BL415" s="17" t="s">
        <v>293</v>
      </c>
      <c r="BM415" s="145" t="s">
        <v>1540</v>
      </c>
    </row>
    <row r="416" spans="2:51" s="12" customFormat="1" ht="11.25">
      <c r="B416" s="161"/>
      <c r="D416" s="147" t="s">
        <v>1200</v>
      </c>
      <c r="E416" s="162" t="s">
        <v>1</v>
      </c>
      <c r="F416" s="163" t="s">
        <v>1264</v>
      </c>
      <c r="H416" s="162" t="s">
        <v>1</v>
      </c>
      <c r="I416" s="164"/>
      <c r="L416" s="161"/>
      <c r="M416" s="165"/>
      <c r="T416" s="166"/>
      <c r="AT416" s="162" t="s">
        <v>1200</v>
      </c>
      <c r="AU416" s="162" t="s">
        <v>88</v>
      </c>
      <c r="AV416" s="12" t="s">
        <v>86</v>
      </c>
      <c r="AW416" s="12" t="s">
        <v>34</v>
      </c>
      <c r="AX416" s="12" t="s">
        <v>79</v>
      </c>
      <c r="AY416" s="162" t="s">
        <v>262</v>
      </c>
    </row>
    <row r="417" spans="2:51" s="13" customFormat="1" ht="11.25">
      <c r="B417" s="167"/>
      <c r="D417" s="147" t="s">
        <v>1200</v>
      </c>
      <c r="E417" s="168" t="s">
        <v>1</v>
      </c>
      <c r="F417" s="169" t="s">
        <v>1541</v>
      </c>
      <c r="H417" s="170">
        <v>0.067</v>
      </c>
      <c r="I417" s="171"/>
      <c r="L417" s="167"/>
      <c r="M417" s="172"/>
      <c r="T417" s="173"/>
      <c r="AT417" s="168" t="s">
        <v>1200</v>
      </c>
      <c r="AU417" s="168" t="s">
        <v>88</v>
      </c>
      <c r="AV417" s="13" t="s">
        <v>88</v>
      </c>
      <c r="AW417" s="13" t="s">
        <v>34</v>
      </c>
      <c r="AX417" s="13" t="s">
        <v>79</v>
      </c>
      <c r="AY417" s="168" t="s">
        <v>262</v>
      </c>
    </row>
    <row r="418" spans="2:51" s="13" customFormat="1" ht="11.25">
      <c r="B418" s="167"/>
      <c r="D418" s="147" t="s">
        <v>1200</v>
      </c>
      <c r="E418" s="168" t="s">
        <v>1</v>
      </c>
      <c r="F418" s="169" t="s">
        <v>1542</v>
      </c>
      <c r="H418" s="170">
        <v>0.107</v>
      </c>
      <c r="I418" s="171"/>
      <c r="L418" s="167"/>
      <c r="M418" s="172"/>
      <c r="T418" s="173"/>
      <c r="AT418" s="168" t="s">
        <v>1200</v>
      </c>
      <c r="AU418" s="168" t="s">
        <v>88</v>
      </c>
      <c r="AV418" s="13" t="s">
        <v>88</v>
      </c>
      <c r="AW418" s="13" t="s">
        <v>34</v>
      </c>
      <c r="AX418" s="13" t="s">
        <v>79</v>
      </c>
      <c r="AY418" s="168" t="s">
        <v>262</v>
      </c>
    </row>
    <row r="419" spans="2:51" s="13" customFormat="1" ht="11.25">
      <c r="B419" s="167"/>
      <c r="D419" s="147" t="s">
        <v>1200</v>
      </c>
      <c r="E419" s="168" t="s">
        <v>1</v>
      </c>
      <c r="F419" s="169" t="s">
        <v>1543</v>
      </c>
      <c r="H419" s="170">
        <v>0.059</v>
      </c>
      <c r="I419" s="171"/>
      <c r="L419" s="167"/>
      <c r="M419" s="172"/>
      <c r="T419" s="173"/>
      <c r="AT419" s="168" t="s">
        <v>1200</v>
      </c>
      <c r="AU419" s="168" t="s">
        <v>88</v>
      </c>
      <c r="AV419" s="13" t="s">
        <v>88</v>
      </c>
      <c r="AW419" s="13" t="s">
        <v>34</v>
      </c>
      <c r="AX419" s="13" t="s">
        <v>79</v>
      </c>
      <c r="AY419" s="168" t="s">
        <v>262</v>
      </c>
    </row>
    <row r="420" spans="2:51" s="13" customFormat="1" ht="22.5">
      <c r="B420" s="167"/>
      <c r="D420" s="147" t="s">
        <v>1200</v>
      </c>
      <c r="E420" s="168" t="s">
        <v>1</v>
      </c>
      <c r="F420" s="169" t="s">
        <v>1544</v>
      </c>
      <c r="H420" s="170">
        <v>0.194</v>
      </c>
      <c r="I420" s="171"/>
      <c r="L420" s="167"/>
      <c r="M420" s="172"/>
      <c r="T420" s="173"/>
      <c r="AT420" s="168" t="s">
        <v>1200</v>
      </c>
      <c r="AU420" s="168" t="s">
        <v>88</v>
      </c>
      <c r="AV420" s="13" t="s">
        <v>88</v>
      </c>
      <c r="AW420" s="13" t="s">
        <v>34</v>
      </c>
      <c r="AX420" s="13" t="s">
        <v>79</v>
      </c>
      <c r="AY420" s="168" t="s">
        <v>262</v>
      </c>
    </row>
    <row r="421" spans="2:51" s="13" customFormat="1" ht="22.5">
      <c r="B421" s="167"/>
      <c r="D421" s="147" t="s">
        <v>1200</v>
      </c>
      <c r="E421" s="168" t="s">
        <v>1</v>
      </c>
      <c r="F421" s="169" t="s">
        <v>1545</v>
      </c>
      <c r="H421" s="170">
        <v>0.315</v>
      </c>
      <c r="I421" s="171"/>
      <c r="L421" s="167"/>
      <c r="M421" s="172"/>
      <c r="T421" s="173"/>
      <c r="AT421" s="168" t="s">
        <v>1200</v>
      </c>
      <c r="AU421" s="168" t="s">
        <v>88</v>
      </c>
      <c r="AV421" s="13" t="s">
        <v>88</v>
      </c>
      <c r="AW421" s="13" t="s">
        <v>34</v>
      </c>
      <c r="AX421" s="13" t="s">
        <v>79</v>
      </c>
      <c r="AY421" s="168" t="s">
        <v>262</v>
      </c>
    </row>
    <row r="422" spans="2:51" s="13" customFormat="1" ht="22.5">
      <c r="B422" s="167"/>
      <c r="D422" s="147" t="s">
        <v>1200</v>
      </c>
      <c r="E422" s="168" t="s">
        <v>1</v>
      </c>
      <c r="F422" s="169" t="s">
        <v>1546</v>
      </c>
      <c r="H422" s="170">
        <v>0.308</v>
      </c>
      <c r="I422" s="171"/>
      <c r="L422" s="167"/>
      <c r="M422" s="172"/>
      <c r="T422" s="173"/>
      <c r="AT422" s="168" t="s">
        <v>1200</v>
      </c>
      <c r="AU422" s="168" t="s">
        <v>88</v>
      </c>
      <c r="AV422" s="13" t="s">
        <v>88</v>
      </c>
      <c r="AW422" s="13" t="s">
        <v>34</v>
      </c>
      <c r="AX422" s="13" t="s">
        <v>79</v>
      </c>
      <c r="AY422" s="168" t="s">
        <v>262</v>
      </c>
    </row>
    <row r="423" spans="2:51" s="13" customFormat="1" ht="22.5">
      <c r="B423" s="167"/>
      <c r="D423" s="147" t="s">
        <v>1200</v>
      </c>
      <c r="E423" s="168" t="s">
        <v>1</v>
      </c>
      <c r="F423" s="169" t="s">
        <v>1547</v>
      </c>
      <c r="H423" s="170">
        <v>0.132</v>
      </c>
      <c r="I423" s="171"/>
      <c r="L423" s="167"/>
      <c r="M423" s="172"/>
      <c r="T423" s="173"/>
      <c r="AT423" s="168" t="s">
        <v>1200</v>
      </c>
      <c r="AU423" s="168" t="s">
        <v>88</v>
      </c>
      <c r="AV423" s="13" t="s">
        <v>88</v>
      </c>
      <c r="AW423" s="13" t="s">
        <v>34</v>
      </c>
      <c r="AX423" s="13" t="s">
        <v>79</v>
      </c>
      <c r="AY423" s="168" t="s">
        <v>262</v>
      </c>
    </row>
    <row r="424" spans="2:51" s="14" customFormat="1" ht="11.25">
      <c r="B424" s="174"/>
      <c r="D424" s="147" t="s">
        <v>1200</v>
      </c>
      <c r="E424" s="175" t="s">
        <v>1</v>
      </c>
      <c r="F424" s="176" t="s">
        <v>1205</v>
      </c>
      <c r="H424" s="177">
        <v>1.182</v>
      </c>
      <c r="I424" s="178"/>
      <c r="L424" s="174"/>
      <c r="M424" s="179"/>
      <c r="T424" s="180"/>
      <c r="AT424" s="175" t="s">
        <v>1200</v>
      </c>
      <c r="AU424" s="175" t="s">
        <v>88</v>
      </c>
      <c r="AV424" s="14" t="s">
        <v>293</v>
      </c>
      <c r="AW424" s="14" t="s">
        <v>34</v>
      </c>
      <c r="AX424" s="14" t="s">
        <v>86</v>
      </c>
      <c r="AY424" s="175" t="s">
        <v>262</v>
      </c>
    </row>
    <row r="425" spans="2:65" s="1" customFormat="1" ht="24.2" customHeight="1">
      <c r="B425" s="32"/>
      <c r="C425" s="134" t="s">
        <v>454</v>
      </c>
      <c r="D425" s="134" t="s">
        <v>264</v>
      </c>
      <c r="E425" s="135" t="s">
        <v>1284</v>
      </c>
      <c r="F425" s="136" t="s">
        <v>1285</v>
      </c>
      <c r="G425" s="137" t="s">
        <v>1234</v>
      </c>
      <c r="H425" s="138">
        <v>30.919</v>
      </c>
      <c r="I425" s="139"/>
      <c r="J425" s="140">
        <f>ROUND(I425*H425,2)</f>
        <v>0</v>
      </c>
      <c r="K425" s="136" t="s">
        <v>1197</v>
      </c>
      <c r="L425" s="32"/>
      <c r="M425" s="141" t="s">
        <v>1</v>
      </c>
      <c r="N425" s="142" t="s">
        <v>44</v>
      </c>
      <c r="P425" s="143">
        <f>O425*H425</f>
        <v>0</v>
      </c>
      <c r="Q425" s="143">
        <v>0</v>
      </c>
      <c r="R425" s="143">
        <f>Q425*H425</f>
        <v>0</v>
      </c>
      <c r="S425" s="143">
        <v>0</v>
      </c>
      <c r="T425" s="144">
        <f>S425*H425</f>
        <v>0</v>
      </c>
      <c r="AR425" s="145" t="s">
        <v>293</v>
      </c>
      <c r="AT425" s="145" t="s">
        <v>264</v>
      </c>
      <c r="AU425" s="145" t="s">
        <v>88</v>
      </c>
      <c r="AY425" s="17" t="s">
        <v>262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7" t="s">
        <v>86</v>
      </c>
      <c r="BK425" s="146">
        <f>ROUND(I425*H425,2)</f>
        <v>0</v>
      </c>
      <c r="BL425" s="17" t="s">
        <v>293</v>
      </c>
      <c r="BM425" s="145" t="s">
        <v>1548</v>
      </c>
    </row>
    <row r="426" spans="2:51" s="13" customFormat="1" ht="11.25">
      <c r="B426" s="167"/>
      <c r="D426" s="147" t="s">
        <v>1200</v>
      </c>
      <c r="E426" s="168" t="s">
        <v>1</v>
      </c>
      <c r="F426" s="169" t="s">
        <v>1549</v>
      </c>
      <c r="H426" s="170">
        <v>30.919</v>
      </c>
      <c r="I426" s="171"/>
      <c r="L426" s="167"/>
      <c r="M426" s="172"/>
      <c r="T426" s="173"/>
      <c r="AT426" s="168" t="s">
        <v>1200</v>
      </c>
      <c r="AU426" s="168" t="s">
        <v>88</v>
      </c>
      <c r="AV426" s="13" t="s">
        <v>88</v>
      </c>
      <c r="AW426" s="13" t="s">
        <v>34</v>
      </c>
      <c r="AX426" s="13" t="s">
        <v>86</v>
      </c>
      <c r="AY426" s="168" t="s">
        <v>262</v>
      </c>
    </row>
    <row r="427" spans="2:65" s="1" customFormat="1" ht="24.2" customHeight="1">
      <c r="B427" s="32"/>
      <c r="C427" s="134" t="s">
        <v>458</v>
      </c>
      <c r="D427" s="134" t="s">
        <v>264</v>
      </c>
      <c r="E427" s="135" t="s">
        <v>1288</v>
      </c>
      <c r="F427" s="136" t="s">
        <v>1289</v>
      </c>
      <c r="G427" s="137" t="s">
        <v>1234</v>
      </c>
      <c r="H427" s="138">
        <v>340.109</v>
      </c>
      <c r="I427" s="139"/>
      <c r="J427" s="140">
        <f>ROUND(I427*H427,2)</f>
        <v>0</v>
      </c>
      <c r="K427" s="136" t="s">
        <v>1197</v>
      </c>
      <c r="L427" s="32"/>
      <c r="M427" s="141" t="s">
        <v>1</v>
      </c>
      <c r="N427" s="142" t="s">
        <v>44</v>
      </c>
      <c r="P427" s="143">
        <f>O427*H427</f>
        <v>0</v>
      </c>
      <c r="Q427" s="143">
        <v>0</v>
      </c>
      <c r="R427" s="143">
        <f>Q427*H427</f>
        <v>0</v>
      </c>
      <c r="S427" s="143">
        <v>0</v>
      </c>
      <c r="T427" s="144">
        <f>S427*H427</f>
        <v>0</v>
      </c>
      <c r="AR427" s="145" t="s">
        <v>293</v>
      </c>
      <c r="AT427" s="145" t="s">
        <v>264</v>
      </c>
      <c r="AU427" s="145" t="s">
        <v>88</v>
      </c>
      <c r="AY427" s="17" t="s">
        <v>262</v>
      </c>
      <c r="BE427" s="146">
        <f>IF(N427="základní",J427,0)</f>
        <v>0</v>
      </c>
      <c r="BF427" s="146">
        <f>IF(N427="snížená",J427,0)</f>
        <v>0</v>
      </c>
      <c r="BG427" s="146">
        <f>IF(N427="zákl. přenesená",J427,0)</f>
        <v>0</v>
      </c>
      <c r="BH427" s="146">
        <f>IF(N427="sníž. přenesená",J427,0)</f>
        <v>0</v>
      </c>
      <c r="BI427" s="146">
        <f>IF(N427="nulová",J427,0)</f>
        <v>0</v>
      </c>
      <c r="BJ427" s="17" t="s">
        <v>86</v>
      </c>
      <c r="BK427" s="146">
        <f>ROUND(I427*H427,2)</f>
        <v>0</v>
      </c>
      <c r="BL427" s="17" t="s">
        <v>293</v>
      </c>
      <c r="BM427" s="145" t="s">
        <v>1550</v>
      </c>
    </row>
    <row r="428" spans="2:51" s="12" customFormat="1" ht="11.25">
      <c r="B428" s="161"/>
      <c r="D428" s="147" t="s">
        <v>1200</v>
      </c>
      <c r="E428" s="162" t="s">
        <v>1</v>
      </c>
      <c r="F428" s="163" t="s">
        <v>1291</v>
      </c>
      <c r="H428" s="162" t="s">
        <v>1</v>
      </c>
      <c r="I428" s="164"/>
      <c r="L428" s="161"/>
      <c r="M428" s="165"/>
      <c r="T428" s="166"/>
      <c r="AT428" s="162" t="s">
        <v>1200</v>
      </c>
      <c r="AU428" s="162" t="s">
        <v>88</v>
      </c>
      <c r="AV428" s="12" t="s">
        <v>86</v>
      </c>
      <c r="AW428" s="12" t="s">
        <v>34</v>
      </c>
      <c r="AX428" s="12" t="s">
        <v>79</v>
      </c>
      <c r="AY428" s="162" t="s">
        <v>262</v>
      </c>
    </row>
    <row r="429" spans="2:51" s="13" customFormat="1" ht="11.25">
      <c r="B429" s="167"/>
      <c r="D429" s="147" t="s">
        <v>1200</v>
      </c>
      <c r="E429" s="168" t="s">
        <v>1</v>
      </c>
      <c r="F429" s="169" t="s">
        <v>1551</v>
      </c>
      <c r="H429" s="170">
        <v>340.109</v>
      </c>
      <c r="I429" s="171"/>
      <c r="L429" s="167"/>
      <c r="M429" s="172"/>
      <c r="T429" s="173"/>
      <c r="AT429" s="168" t="s">
        <v>1200</v>
      </c>
      <c r="AU429" s="168" t="s">
        <v>88</v>
      </c>
      <c r="AV429" s="13" t="s">
        <v>88</v>
      </c>
      <c r="AW429" s="13" t="s">
        <v>34</v>
      </c>
      <c r="AX429" s="13" t="s">
        <v>86</v>
      </c>
      <c r="AY429" s="168" t="s">
        <v>262</v>
      </c>
    </row>
    <row r="430" spans="2:65" s="1" customFormat="1" ht="37.9" customHeight="1">
      <c r="B430" s="32"/>
      <c r="C430" s="134" t="s">
        <v>466</v>
      </c>
      <c r="D430" s="134" t="s">
        <v>264</v>
      </c>
      <c r="E430" s="135" t="s">
        <v>1552</v>
      </c>
      <c r="F430" s="136" t="s">
        <v>1553</v>
      </c>
      <c r="G430" s="137" t="s">
        <v>1234</v>
      </c>
      <c r="H430" s="138">
        <v>15.108</v>
      </c>
      <c r="I430" s="139"/>
      <c r="J430" s="140">
        <f>ROUND(I430*H430,2)</f>
        <v>0</v>
      </c>
      <c r="K430" s="136" t="s">
        <v>1197</v>
      </c>
      <c r="L430" s="32"/>
      <c r="M430" s="141" t="s">
        <v>1</v>
      </c>
      <c r="N430" s="142" t="s">
        <v>44</v>
      </c>
      <c r="P430" s="143">
        <f>O430*H430</f>
        <v>0</v>
      </c>
      <c r="Q430" s="143">
        <v>0</v>
      </c>
      <c r="R430" s="143">
        <f>Q430*H430</f>
        <v>0</v>
      </c>
      <c r="S430" s="143">
        <v>0</v>
      </c>
      <c r="T430" s="144">
        <f>S430*H430</f>
        <v>0</v>
      </c>
      <c r="AR430" s="145" t="s">
        <v>293</v>
      </c>
      <c r="AT430" s="145" t="s">
        <v>264</v>
      </c>
      <c r="AU430" s="145" t="s">
        <v>88</v>
      </c>
      <c r="AY430" s="17" t="s">
        <v>262</v>
      </c>
      <c r="BE430" s="146">
        <f>IF(N430="základní",J430,0)</f>
        <v>0</v>
      </c>
      <c r="BF430" s="146">
        <f>IF(N430="snížená",J430,0)</f>
        <v>0</v>
      </c>
      <c r="BG430" s="146">
        <f>IF(N430="zákl. přenesená",J430,0)</f>
        <v>0</v>
      </c>
      <c r="BH430" s="146">
        <f>IF(N430="sníž. přenesená",J430,0)</f>
        <v>0</v>
      </c>
      <c r="BI430" s="146">
        <f>IF(N430="nulová",J430,0)</f>
        <v>0</v>
      </c>
      <c r="BJ430" s="17" t="s">
        <v>86</v>
      </c>
      <c r="BK430" s="146">
        <f>ROUND(I430*H430,2)</f>
        <v>0</v>
      </c>
      <c r="BL430" s="17" t="s">
        <v>293</v>
      </c>
      <c r="BM430" s="145" t="s">
        <v>1554</v>
      </c>
    </row>
    <row r="431" spans="2:51" s="13" customFormat="1" ht="11.25">
      <c r="B431" s="167"/>
      <c r="D431" s="147" t="s">
        <v>1200</v>
      </c>
      <c r="E431" s="168" t="s">
        <v>1</v>
      </c>
      <c r="F431" s="169" t="s">
        <v>1555</v>
      </c>
      <c r="H431" s="170">
        <v>15.108</v>
      </c>
      <c r="I431" s="171"/>
      <c r="L431" s="167"/>
      <c r="M431" s="172"/>
      <c r="T431" s="173"/>
      <c r="AT431" s="168" t="s">
        <v>1200</v>
      </c>
      <c r="AU431" s="168" t="s">
        <v>88</v>
      </c>
      <c r="AV431" s="13" t="s">
        <v>88</v>
      </c>
      <c r="AW431" s="13" t="s">
        <v>34</v>
      </c>
      <c r="AX431" s="13" t="s">
        <v>86</v>
      </c>
      <c r="AY431" s="168" t="s">
        <v>262</v>
      </c>
    </row>
    <row r="432" spans="2:65" s="1" customFormat="1" ht="33" customHeight="1">
      <c r="B432" s="32"/>
      <c r="C432" s="134" t="s">
        <v>462</v>
      </c>
      <c r="D432" s="134" t="s">
        <v>264</v>
      </c>
      <c r="E432" s="135" t="s">
        <v>1556</v>
      </c>
      <c r="F432" s="136" t="s">
        <v>1557</v>
      </c>
      <c r="G432" s="137" t="s">
        <v>1234</v>
      </c>
      <c r="H432" s="138">
        <v>2.128</v>
      </c>
      <c r="I432" s="139"/>
      <c r="J432" s="140">
        <f>ROUND(I432*H432,2)</f>
        <v>0</v>
      </c>
      <c r="K432" s="136" t="s">
        <v>1197</v>
      </c>
      <c r="L432" s="32"/>
      <c r="M432" s="141" t="s">
        <v>1</v>
      </c>
      <c r="N432" s="142" t="s">
        <v>44</v>
      </c>
      <c r="P432" s="143">
        <f>O432*H432</f>
        <v>0</v>
      </c>
      <c r="Q432" s="143">
        <v>0</v>
      </c>
      <c r="R432" s="143">
        <f>Q432*H432</f>
        <v>0</v>
      </c>
      <c r="S432" s="143">
        <v>0</v>
      </c>
      <c r="T432" s="144">
        <f>S432*H432</f>
        <v>0</v>
      </c>
      <c r="AR432" s="145" t="s">
        <v>293</v>
      </c>
      <c r="AT432" s="145" t="s">
        <v>264</v>
      </c>
      <c r="AU432" s="145" t="s">
        <v>88</v>
      </c>
      <c r="AY432" s="17" t="s">
        <v>262</v>
      </c>
      <c r="BE432" s="146">
        <f>IF(N432="základní",J432,0)</f>
        <v>0</v>
      </c>
      <c r="BF432" s="146">
        <f>IF(N432="snížená",J432,0)</f>
        <v>0</v>
      </c>
      <c r="BG432" s="146">
        <f>IF(N432="zákl. přenesená",J432,0)</f>
        <v>0</v>
      </c>
      <c r="BH432" s="146">
        <f>IF(N432="sníž. přenesená",J432,0)</f>
        <v>0</v>
      </c>
      <c r="BI432" s="146">
        <f>IF(N432="nulová",J432,0)</f>
        <v>0</v>
      </c>
      <c r="BJ432" s="17" t="s">
        <v>86</v>
      </c>
      <c r="BK432" s="146">
        <f>ROUND(I432*H432,2)</f>
        <v>0</v>
      </c>
      <c r="BL432" s="17" t="s">
        <v>293</v>
      </c>
      <c r="BM432" s="145" t="s">
        <v>1558</v>
      </c>
    </row>
    <row r="433" spans="2:51" s="13" customFormat="1" ht="11.25">
      <c r="B433" s="167"/>
      <c r="D433" s="147" t="s">
        <v>1200</v>
      </c>
      <c r="E433" s="168" t="s">
        <v>1</v>
      </c>
      <c r="F433" s="169" t="s">
        <v>1559</v>
      </c>
      <c r="H433" s="170">
        <v>2.128</v>
      </c>
      <c r="I433" s="171"/>
      <c r="L433" s="167"/>
      <c r="M433" s="172"/>
      <c r="T433" s="173"/>
      <c r="AT433" s="168" t="s">
        <v>1200</v>
      </c>
      <c r="AU433" s="168" t="s">
        <v>88</v>
      </c>
      <c r="AV433" s="13" t="s">
        <v>88</v>
      </c>
      <c r="AW433" s="13" t="s">
        <v>34</v>
      </c>
      <c r="AX433" s="13" t="s">
        <v>86</v>
      </c>
      <c r="AY433" s="168" t="s">
        <v>262</v>
      </c>
    </row>
    <row r="434" spans="2:65" s="1" customFormat="1" ht="44.25" customHeight="1">
      <c r="B434" s="32"/>
      <c r="C434" s="134" t="s">
        <v>473</v>
      </c>
      <c r="D434" s="134" t="s">
        <v>264</v>
      </c>
      <c r="E434" s="135" t="s">
        <v>1560</v>
      </c>
      <c r="F434" s="136" t="s">
        <v>1561</v>
      </c>
      <c r="G434" s="137" t="s">
        <v>1234</v>
      </c>
      <c r="H434" s="138">
        <v>1.646</v>
      </c>
      <c r="I434" s="139"/>
      <c r="J434" s="140">
        <f>ROUND(I434*H434,2)</f>
        <v>0</v>
      </c>
      <c r="K434" s="136" t="s">
        <v>1197</v>
      </c>
      <c r="L434" s="32"/>
      <c r="M434" s="141" t="s">
        <v>1</v>
      </c>
      <c r="N434" s="142" t="s">
        <v>44</v>
      </c>
      <c r="P434" s="143">
        <f>O434*H434</f>
        <v>0</v>
      </c>
      <c r="Q434" s="143">
        <v>0</v>
      </c>
      <c r="R434" s="143">
        <f>Q434*H434</f>
        <v>0</v>
      </c>
      <c r="S434" s="143">
        <v>0</v>
      </c>
      <c r="T434" s="144">
        <f>S434*H434</f>
        <v>0</v>
      </c>
      <c r="AR434" s="145" t="s">
        <v>293</v>
      </c>
      <c r="AT434" s="145" t="s">
        <v>264</v>
      </c>
      <c r="AU434" s="145" t="s">
        <v>88</v>
      </c>
      <c r="AY434" s="17" t="s">
        <v>262</v>
      </c>
      <c r="BE434" s="146">
        <f>IF(N434="základní",J434,0)</f>
        <v>0</v>
      </c>
      <c r="BF434" s="146">
        <f>IF(N434="snížená",J434,0)</f>
        <v>0</v>
      </c>
      <c r="BG434" s="146">
        <f>IF(N434="zákl. přenesená",J434,0)</f>
        <v>0</v>
      </c>
      <c r="BH434" s="146">
        <f>IF(N434="sníž. přenesená",J434,0)</f>
        <v>0</v>
      </c>
      <c r="BI434" s="146">
        <f>IF(N434="nulová",J434,0)</f>
        <v>0</v>
      </c>
      <c r="BJ434" s="17" t="s">
        <v>86</v>
      </c>
      <c r="BK434" s="146">
        <f>ROUND(I434*H434,2)</f>
        <v>0</v>
      </c>
      <c r="BL434" s="17" t="s">
        <v>293</v>
      </c>
      <c r="BM434" s="145" t="s">
        <v>1562</v>
      </c>
    </row>
    <row r="435" spans="2:51" s="13" customFormat="1" ht="11.25">
      <c r="B435" s="167"/>
      <c r="D435" s="147" t="s">
        <v>1200</v>
      </c>
      <c r="E435" s="168" t="s">
        <v>1</v>
      </c>
      <c r="F435" s="169" t="s">
        <v>1563</v>
      </c>
      <c r="H435" s="170">
        <v>1.646</v>
      </c>
      <c r="I435" s="171"/>
      <c r="L435" s="167"/>
      <c r="M435" s="172"/>
      <c r="T435" s="173"/>
      <c r="AT435" s="168" t="s">
        <v>1200</v>
      </c>
      <c r="AU435" s="168" t="s">
        <v>88</v>
      </c>
      <c r="AV435" s="13" t="s">
        <v>88</v>
      </c>
      <c r="AW435" s="13" t="s">
        <v>34</v>
      </c>
      <c r="AX435" s="13" t="s">
        <v>86</v>
      </c>
      <c r="AY435" s="168" t="s">
        <v>262</v>
      </c>
    </row>
    <row r="436" spans="2:65" s="1" customFormat="1" ht="44.25" customHeight="1">
      <c r="B436" s="32"/>
      <c r="C436" s="134" t="s">
        <v>477</v>
      </c>
      <c r="D436" s="134" t="s">
        <v>264</v>
      </c>
      <c r="E436" s="135" t="s">
        <v>1564</v>
      </c>
      <c r="F436" s="136" t="s">
        <v>1565</v>
      </c>
      <c r="G436" s="137" t="s">
        <v>1234</v>
      </c>
      <c r="H436" s="138">
        <v>12.037</v>
      </c>
      <c r="I436" s="139"/>
      <c r="J436" s="140">
        <f>ROUND(I436*H436,2)</f>
        <v>0</v>
      </c>
      <c r="K436" s="136" t="s">
        <v>1197</v>
      </c>
      <c r="L436" s="32"/>
      <c r="M436" s="141" t="s">
        <v>1</v>
      </c>
      <c r="N436" s="142" t="s">
        <v>44</v>
      </c>
      <c r="P436" s="143">
        <f>O436*H436</f>
        <v>0</v>
      </c>
      <c r="Q436" s="143">
        <v>0</v>
      </c>
      <c r="R436" s="143">
        <f>Q436*H436</f>
        <v>0</v>
      </c>
      <c r="S436" s="143">
        <v>0</v>
      </c>
      <c r="T436" s="144">
        <f>S436*H436</f>
        <v>0</v>
      </c>
      <c r="AR436" s="145" t="s">
        <v>293</v>
      </c>
      <c r="AT436" s="145" t="s">
        <v>264</v>
      </c>
      <c r="AU436" s="145" t="s">
        <v>88</v>
      </c>
      <c r="AY436" s="17" t="s">
        <v>262</v>
      </c>
      <c r="BE436" s="146">
        <f>IF(N436="základní",J436,0)</f>
        <v>0</v>
      </c>
      <c r="BF436" s="146">
        <f>IF(N436="snížená",J436,0)</f>
        <v>0</v>
      </c>
      <c r="BG436" s="146">
        <f>IF(N436="zákl. přenesená",J436,0)</f>
        <v>0</v>
      </c>
      <c r="BH436" s="146">
        <f>IF(N436="sníž. přenesená",J436,0)</f>
        <v>0</v>
      </c>
      <c r="BI436" s="146">
        <f>IF(N436="nulová",J436,0)</f>
        <v>0</v>
      </c>
      <c r="BJ436" s="17" t="s">
        <v>86</v>
      </c>
      <c r="BK436" s="146">
        <f>ROUND(I436*H436,2)</f>
        <v>0</v>
      </c>
      <c r="BL436" s="17" t="s">
        <v>293</v>
      </c>
      <c r="BM436" s="145" t="s">
        <v>1566</v>
      </c>
    </row>
    <row r="437" spans="2:51" s="13" customFormat="1" ht="11.25">
      <c r="B437" s="167"/>
      <c r="D437" s="147" t="s">
        <v>1200</v>
      </c>
      <c r="E437" s="168" t="s">
        <v>1</v>
      </c>
      <c r="F437" s="169" t="s">
        <v>1567</v>
      </c>
      <c r="H437" s="170">
        <v>12.037</v>
      </c>
      <c r="I437" s="171"/>
      <c r="L437" s="167"/>
      <c r="M437" s="172"/>
      <c r="T437" s="173"/>
      <c r="AT437" s="168" t="s">
        <v>1200</v>
      </c>
      <c r="AU437" s="168" t="s">
        <v>88</v>
      </c>
      <c r="AV437" s="13" t="s">
        <v>88</v>
      </c>
      <c r="AW437" s="13" t="s">
        <v>34</v>
      </c>
      <c r="AX437" s="13" t="s">
        <v>86</v>
      </c>
      <c r="AY437" s="168" t="s">
        <v>262</v>
      </c>
    </row>
    <row r="438" spans="2:63" s="11" customFormat="1" ht="22.9" customHeight="1">
      <c r="B438" s="124"/>
      <c r="D438" s="125" t="s">
        <v>78</v>
      </c>
      <c r="E438" s="151" t="s">
        <v>661</v>
      </c>
      <c r="F438" s="151" t="s">
        <v>1296</v>
      </c>
      <c r="I438" s="127"/>
      <c r="J438" s="152">
        <f>BK438</f>
        <v>0</v>
      </c>
      <c r="L438" s="124"/>
      <c r="M438" s="129"/>
      <c r="P438" s="130">
        <f>P439</f>
        <v>0</v>
      </c>
      <c r="R438" s="130">
        <f>R439</f>
        <v>0</v>
      </c>
      <c r="T438" s="131">
        <f>T439</f>
        <v>0</v>
      </c>
      <c r="AR438" s="125" t="s">
        <v>86</v>
      </c>
      <c r="AT438" s="132" t="s">
        <v>78</v>
      </c>
      <c r="AU438" s="132" t="s">
        <v>86</v>
      </c>
      <c r="AY438" s="125" t="s">
        <v>262</v>
      </c>
      <c r="BK438" s="133">
        <f>BK439</f>
        <v>0</v>
      </c>
    </row>
    <row r="439" spans="2:65" s="1" customFormat="1" ht="24.2" customHeight="1">
      <c r="B439" s="32"/>
      <c r="C439" s="134" t="s">
        <v>481</v>
      </c>
      <c r="D439" s="134" t="s">
        <v>264</v>
      </c>
      <c r="E439" s="135" t="s">
        <v>1297</v>
      </c>
      <c r="F439" s="136" t="s">
        <v>1298</v>
      </c>
      <c r="G439" s="137" t="s">
        <v>1234</v>
      </c>
      <c r="H439" s="138">
        <v>57.222</v>
      </c>
      <c r="I439" s="139"/>
      <c r="J439" s="140">
        <f>ROUND(I439*H439,2)</f>
        <v>0</v>
      </c>
      <c r="K439" s="136" t="s">
        <v>1197</v>
      </c>
      <c r="L439" s="32"/>
      <c r="M439" s="141" t="s">
        <v>1</v>
      </c>
      <c r="N439" s="142" t="s">
        <v>44</v>
      </c>
      <c r="P439" s="143">
        <f>O439*H439</f>
        <v>0</v>
      </c>
      <c r="Q439" s="143">
        <v>0</v>
      </c>
      <c r="R439" s="143">
        <f>Q439*H439</f>
        <v>0</v>
      </c>
      <c r="S439" s="143">
        <v>0</v>
      </c>
      <c r="T439" s="144">
        <f>S439*H439</f>
        <v>0</v>
      </c>
      <c r="AR439" s="145" t="s">
        <v>293</v>
      </c>
      <c r="AT439" s="145" t="s">
        <v>264</v>
      </c>
      <c r="AU439" s="145" t="s">
        <v>88</v>
      </c>
      <c r="AY439" s="17" t="s">
        <v>262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7" t="s">
        <v>86</v>
      </c>
      <c r="BK439" s="146">
        <f>ROUND(I439*H439,2)</f>
        <v>0</v>
      </c>
      <c r="BL439" s="17" t="s">
        <v>293</v>
      </c>
      <c r="BM439" s="145" t="s">
        <v>1568</v>
      </c>
    </row>
    <row r="440" spans="2:63" s="11" customFormat="1" ht="25.9" customHeight="1">
      <c r="B440" s="124"/>
      <c r="D440" s="125" t="s">
        <v>78</v>
      </c>
      <c r="E440" s="126" t="s">
        <v>1569</v>
      </c>
      <c r="F440" s="126" t="s">
        <v>1570</v>
      </c>
      <c r="I440" s="127"/>
      <c r="J440" s="128">
        <f>BK440</f>
        <v>0</v>
      </c>
      <c r="L440" s="124"/>
      <c r="M440" s="129"/>
      <c r="P440" s="130">
        <f>P441+P447+P506+P516+P531+P538+P553</f>
        <v>0</v>
      </c>
      <c r="R440" s="130">
        <f>R441+R447+R506+R516+R531+R538+R553</f>
        <v>68.66005679999999</v>
      </c>
      <c r="T440" s="131">
        <f>T441+T447+T506+T516+T531+T538+T553</f>
        <v>0.134398</v>
      </c>
      <c r="AR440" s="125" t="s">
        <v>88</v>
      </c>
      <c r="AT440" s="132" t="s">
        <v>78</v>
      </c>
      <c r="AU440" s="132" t="s">
        <v>79</v>
      </c>
      <c r="AY440" s="125" t="s">
        <v>262</v>
      </c>
      <c r="BK440" s="133">
        <f>BK441+BK447+BK506+BK516+BK531+BK538+BK553</f>
        <v>0</v>
      </c>
    </row>
    <row r="441" spans="2:63" s="11" customFormat="1" ht="22.9" customHeight="1">
      <c r="B441" s="124"/>
      <c r="D441" s="125" t="s">
        <v>78</v>
      </c>
      <c r="E441" s="151" t="s">
        <v>1571</v>
      </c>
      <c r="F441" s="151" t="s">
        <v>1572</v>
      </c>
      <c r="I441" s="127"/>
      <c r="J441" s="152">
        <f>BK441</f>
        <v>0</v>
      </c>
      <c r="L441" s="124"/>
      <c r="M441" s="129"/>
      <c r="P441" s="130">
        <f>SUM(P442:P446)</f>
        <v>0</v>
      </c>
      <c r="R441" s="130">
        <f>SUM(R442:R446)</f>
        <v>0</v>
      </c>
      <c r="T441" s="131">
        <f>SUM(T442:T446)</f>
        <v>0.134398</v>
      </c>
      <c r="AR441" s="125" t="s">
        <v>88</v>
      </c>
      <c r="AT441" s="132" t="s">
        <v>78</v>
      </c>
      <c r="AU441" s="132" t="s">
        <v>86</v>
      </c>
      <c r="AY441" s="125" t="s">
        <v>262</v>
      </c>
      <c r="BK441" s="133">
        <f>SUM(BK442:BK446)</f>
        <v>0</v>
      </c>
    </row>
    <row r="442" spans="2:65" s="1" customFormat="1" ht="24.2" customHeight="1">
      <c r="B442" s="32"/>
      <c r="C442" s="134" t="s">
        <v>485</v>
      </c>
      <c r="D442" s="134" t="s">
        <v>264</v>
      </c>
      <c r="E442" s="135" t="s">
        <v>1573</v>
      </c>
      <c r="F442" s="136" t="s">
        <v>1574</v>
      </c>
      <c r="G442" s="137" t="s">
        <v>1226</v>
      </c>
      <c r="H442" s="138">
        <v>12.218</v>
      </c>
      <c r="I442" s="139"/>
      <c r="J442" s="140">
        <f>ROUND(I442*H442,2)</f>
        <v>0</v>
      </c>
      <c r="K442" s="136" t="s">
        <v>1</v>
      </c>
      <c r="L442" s="32"/>
      <c r="M442" s="141" t="s">
        <v>1</v>
      </c>
      <c r="N442" s="142" t="s">
        <v>44</v>
      </c>
      <c r="P442" s="143">
        <f>O442*H442</f>
        <v>0</v>
      </c>
      <c r="Q442" s="143">
        <v>0</v>
      </c>
      <c r="R442" s="143">
        <f>Q442*H442</f>
        <v>0</v>
      </c>
      <c r="S442" s="143">
        <v>0.011</v>
      </c>
      <c r="T442" s="144">
        <f>S442*H442</f>
        <v>0.134398</v>
      </c>
      <c r="AR442" s="145" t="s">
        <v>318</v>
      </c>
      <c r="AT442" s="145" t="s">
        <v>264</v>
      </c>
      <c r="AU442" s="145" t="s">
        <v>88</v>
      </c>
      <c r="AY442" s="17" t="s">
        <v>262</v>
      </c>
      <c r="BE442" s="146">
        <f>IF(N442="základní",J442,0)</f>
        <v>0</v>
      </c>
      <c r="BF442" s="146">
        <f>IF(N442="snížená",J442,0)</f>
        <v>0</v>
      </c>
      <c r="BG442" s="146">
        <f>IF(N442="zákl. přenesená",J442,0)</f>
        <v>0</v>
      </c>
      <c r="BH442" s="146">
        <f>IF(N442="sníž. přenesená",J442,0)</f>
        <v>0</v>
      </c>
      <c r="BI442" s="146">
        <f>IF(N442="nulová",J442,0)</f>
        <v>0</v>
      </c>
      <c r="BJ442" s="17" t="s">
        <v>86</v>
      </c>
      <c r="BK442" s="146">
        <f>ROUND(I442*H442,2)</f>
        <v>0</v>
      </c>
      <c r="BL442" s="17" t="s">
        <v>318</v>
      </c>
      <c r="BM442" s="145" t="s">
        <v>1575</v>
      </c>
    </row>
    <row r="443" spans="2:51" s="12" customFormat="1" ht="11.25">
      <c r="B443" s="161"/>
      <c r="D443" s="147" t="s">
        <v>1200</v>
      </c>
      <c r="E443" s="162" t="s">
        <v>1</v>
      </c>
      <c r="F443" s="163" t="s">
        <v>1216</v>
      </c>
      <c r="H443" s="162" t="s">
        <v>1</v>
      </c>
      <c r="I443" s="164"/>
      <c r="L443" s="161"/>
      <c r="M443" s="165"/>
      <c r="T443" s="166"/>
      <c r="AT443" s="162" t="s">
        <v>1200</v>
      </c>
      <c r="AU443" s="162" t="s">
        <v>88</v>
      </c>
      <c r="AV443" s="12" t="s">
        <v>86</v>
      </c>
      <c r="AW443" s="12" t="s">
        <v>34</v>
      </c>
      <c r="AX443" s="12" t="s">
        <v>79</v>
      </c>
      <c r="AY443" s="162" t="s">
        <v>262</v>
      </c>
    </row>
    <row r="444" spans="2:51" s="13" customFormat="1" ht="11.25">
      <c r="B444" s="167"/>
      <c r="D444" s="147" t="s">
        <v>1200</v>
      </c>
      <c r="E444" s="168" t="s">
        <v>1</v>
      </c>
      <c r="F444" s="169" t="s">
        <v>1576</v>
      </c>
      <c r="H444" s="170">
        <v>5</v>
      </c>
      <c r="I444" s="171"/>
      <c r="L444" s="167"/>
      <c r="M444" s="172"/>
      <c r="T444" s="173"/>
      <c r="AT444" s="168" t="s">
        <v>1200</v>
      </c>
      <c r="AU444" s="168" t="s">
        <v>88</v>
      </c>
      <c r="AV444" s="13" t="s">
        <v>88</v>
      </c>
      <c r="AW444" s="13" t="s">
        <v>34</v>
      </c>
      <c r="AX444" s="13" t="s">
        <v>79</v>
      </c>
      <c r="AY444" s="168" t="s">
        <v>262</v>
      </c>
    </row>
    <row r="445" spans="2:51" s="13" customFormat="1" ht="22.5">
      <c r="B445" s="167"/>
      <c r="D445" s="147" t="s">
        <v>1200</v>
      </c>
      <c r="E445" s="168" t="s">
        <v>1</v>
      </c>
      <c r="F445" s="169" t="s">
        <v>1577</v>
      </c>
      <c r="H445" s="170">
        <v>7.218</v>
      </c>
      <c r="I445" s="171"/>
      <c r="L445" s="167"/>
      <c r="M445" s="172"/>
      <c r="T445" s="173"/>
      <c r="AT445" s="168" t="s">
        <v>1200</v>
      </c>
      <c r="AU445" s="168" t="s">
        <v>88</v>
      </c>
      <c r="AV445" s="13" t="s">
        <v>88</v>
      </c>
      <c r="AW445" s="13" t="s">
        <v>34</v>
      </c>
      <c r="AX445" s="13" t="s">
        <v>79</v>
      </c>
      <c r="AY445" s="168" t="s">
        <v>262</v>
      </c>
    </row>
    <row r="446" spans="2:51" s="14" customFormat="1" ht="11.25">
      <c r="B446" s="174"/>
      <c r="D446" s="147" t="s">
        <v>1200</v>
      </c>
      <c r="E446" s="175" t="s">
        <v>1</v>
      </c>
      <c r="F446" s="176" t="s">
        <v>1205</v>
      </c>
      <c r="H446" s="177">
        <v>12.218</v>
      </c>
      <c r="I446" s="178"/>
      <c r="L446" s="174"/>
      <c r="M446" s="179"/>
      <c r="T446" s="180"/>
      <c r="AT446" s="175" t="s">
        <v>1200</v>
      </c>
      <c r="AU446" s="175" t="s">
        <v>88</v>
      </c>
      <c r="AV446" s="14" t="s">
        <v>293</v>
      </c>
      <c r="AW446" s="14" t="s">
        <v>34</v>
      </c>
      <c r="AX446" s="14" t="s">
        <v>86</v>
      </c>
      <c r="AY446" s="175" t="s">
        <v>262</v>
      </c>
    </row>
    <row r="447" spans="2:63" s="11" customFormat="1" ht="22.9" customHeight="1">
      <c r="B447" s="124"/>
      <c r="D447" s="125" t="s">
        <v>78</v>
      </c>
      <c r="E447" s="151" t="s">
        <v>1578</v>
      </c>
      <c r="F447" s="151" t="s">
        <v>1579</v>
      </c>
      <c r="I447" s="127"/>
      <c r="J447" s="152">
        <f>BK447</f>
        <v>0</v>
      </c>
      <c r="L447" s="124"/>
      <c r="M447" s="129"/>
      <c r="P447" s="130">
        <f>SUM(P448:P505)</f>
        <v>0</v>
      </c>
      <c r="R447" s="130">
        <f>SUM(R448:R505)</f>
        <v>1.5075044</v>
      </c>
      <c r="T447" s="131">
        <f>SUM(T448:T505)</f>
        <v>0</v>
      </c>
      <c r="AR447" s="125" t="s">
        <v>88</v>
      </c>
      <c r="AT447" s="132" t="s">
        <v>78</v>
      </c>
      <c r="AU447" s="132" t="s">
        <v>86</v>
      </c>
      <c r="AY447" s="125" t="s">
        <v>262</v>
      </c>
      <c r="BK447" s="133">
        <f>SUM(BK448:BK505)</f>
        <v>0</v>
      </c>
    </row>
    <row r="448" spans="2:65" s="1" customFormat="1" ht="49.15" customHeight="1">
      <c r="B448" s="32"/>
      <c r="C448" s="134" t="s">
        <v>492</v>
      </c>
      <c r="D448" s="134" t="s">
        <v>264</v>
      </c>
      <c r="E448" s="135" t="s">
        <v>1580</v>
      </c>
      <c r="F448" s="136" t="s">
        <v>1581</v>
      </c>
      <c r="G448" s="137" t="s">
        <v>1257</v>
      </c>
      <c r="H448" s="138">
        <v>1</v>
      </c>
      <c r="I448" s="139"/>
      <c r="J448" s="140">
        <f>ROUND(I448*H448,2)</f>
        <v>0</v>
      </c>
      <c r="K448" s="136" t="s">
        <v>1</v>
      </c>
      <c r="L448" s="32"/>
      <c r="M448" s="141" t="s">
        <v>1</v>
      </c>
      <c r="N448" s="142" t="s">
        <v>44</v>
      </c>
      <c r="P448" s="143">
        <f>O448*H448</f>
        <v>0</v>
      </c>
      <c r="Q448" s="143">
        <v>0.116</v>
      </c>
      <c r="R448" s="143">
        <f>Q448*H448</f>
        <v>0.116</v>
      </c>
      <c r="S448" s="143">
        <v>0</v>
      </c>
      <c r="T448" s="144">
        <f>S448*H448</f>
        <v>0</v>
      </c>
      <c r="AR448" s="145" t="s">
        <v>318</v>
      </c>
      <c r="AT448" s="145" t="s">
        <v>264</v>
      </c>
      <c r="AU448" s="145" t="s">
        <v>88</v>
      </c>
      <c r="AY448" s="17" t="s">
        <v>262</v>
      </c>
      <c r="BE448" s="146">
        <f>IF(N448="základní",J448,0)</f>
        <v>0</v>
      </c>
      <c r="BF448" s="146">
        <f>IF(N448="snížená",J448,0)</f>
        <v>0</v>
      </c>
      <c r="BG448" s="146">
        <f>IF(N448="zákl. přenesená",J448,0)</f>
        <v>0</v>
      </c>
      <c r="BH448" s="146">
        <f>IF(N448="sníž. přenesená",J448,0)</f>
        <v>0</v>
      </c>
      <c r="BI448" s="146">
        <f>IF(N448="nulová",J448,0)</f>
        <v>0</v>
      </c>
      <c r="BJ448" s="17" t="s">
        <v>86</v>
      </c>
      <c r="BK448" s="146">
        <f>ROUND(I448*H448,2)</f>
        <v>0</v>
      </c>
      <c r="BL448" s="17" t="s">
        <v>318</v>
      </c>
      <c r="BM448" s="145" t="s">
        <v>1582</v>
      </c>
    </row>
    <row r="449" spans="2:51" s="12" customFormat="1" ht="11.25">
      <c r="B449" s="161"/>
      <c r="D449" s="147" t="s">
        <v>1200</v>
      </c>
      <c r="E449" s="162" t="s">
        <v>1</v>
      </c>
      <c r="F449" s="163" t="s">
        <v>1222</v>
      </c>
      <c r="H449" s="162" t="s">
        <v>1</v>
      </c>
      <c r="I449" s="164"/>
      <c r="L449" s="161"/>
      <c r="M449" s="165"/>
      <c r="T449" s="166"/>
      <c r="AT449" s="162" t="s">
        <v>1200</v>
      </c>
      <c r="AU449" s="162" t="s">
        <v>88</v>
      </c>
      <c r="AV449" s="12" t="s">
        <v>86</v>
      </c>
      <c r="AW449" s="12" t="s">
        <v>34</v>
      </c>
      <c r="AX449" s="12" t="s">
        <v>79</v>
      </c>
      <c r="AY449" s="162" t="s">
        <v>262</v>
      </c>
    </row>
    <row r="450" spans="2:51" s="12" customFormat="1" ht="11.25">
      <c r="B450" s="161"/>
      <c r="D450" s="147" t="s">
        <v>1200</v>
      </c>
      <c r="E450" s="162" t="s">
        <v>1</v>
      </c>
      <c r="F450" s="163" t="s">
        <v>1583</v>
      </c>
      <c r="H450" s="162" t="s">
        <v>1</v>
      </c>
      <c r="I450" s="164"/>
      <c r="L450" s="161"/>
      <c r="M450" s="165"/>
      <c r="T450" s="166"/>
      <c r="AT450" s="162" t="s">
        <v>1200</v>
      </c>
      <c r="AU450" s="162" t="s">
        <v>88</v>
      </c>
      <c r="AV450" s="12" t="s">
        <v>86</v>
      </c>
      <c r="AW450" s="12" t="s">
        <v>34</v>
      </c>
      <c r="AX450" s="12" t="s">
        <v>79</v>
      </c>
      <c r="AY450" s="162" t="s">
        <v>262</v>
      </c>
    </row>
    <row r="451" spans="2:51" s="12" customFormat="1" ht="22.5">
      <c r="B451" s="161"/>
      <c r="D451" s="147" t="s">
        <v>1200</v>
      </c>
      <c r="E451" s="162" t="s">
        <v>1</v>
      </c>
      <c r="F451" s="163" t="s">
        <v>1584</v>
      </c>
      <c r="H451" s="162" t="s">
        <v>1</v>
      </c>
      <c r="I451" s="164"/>
      <c r="L451" s="161"/>
      <c r="M451" s="165"/>
      <c r="T451" s="166"/>
      <c r="AT451" s="162" t="s">
        <v>1200</v>
      </c>
      <c r="AU451" s="162" t="s">
        <v>88</v>
      </c>
      <c r="AV451" s="12" t="s">
        <v>86</v>
      </c>
      <c r="AW451" s="12" t="s">
        <v>34</v>
      </c>
      <c r="AX451" s="12" t="s">
        <v>79</v>
      </c>
      <c r="AY451" s="162" t="s">
        <v>262</v>
      </c>
    </row>
    <row r="452" spans="2:51" s="12" customFormat="1" ht="22.5">
      <c r="B452" s="161"/>
      <c r="D452" s="147" t="s">
        <v>1200</v>
      </c>
      <c r="E452" s="162" t="s">
        <v>1</v>
      </c>
      <c r="F452" s="163" t="s">
        <v>1585</v>
      </c>
      <c r="H452" s="162" t="s">
        <v>1</v>
      </c>
      <c r="I452" s="164"/>
      <c r="L452" s="161"/>
      <c r="M452" s="165"/>
      <c r="T452" s="166"/>
      <c r="AT452" s="162" t="s">
        <v>1200</v>
      </c>
      <c r="AU452" s="162" t="s">
        <v>88</v>
      </c>
      <c r="AV452" s="12" t="s">
        <v>86</v>
      </c>
      <c r="AW452" s="12" t="s">
        <v>34</v>
      </c>
      <c r="AX452" s="12" t="s">
        <v>79</v>
      </c>
      <c r="AY452" s="162" t="s">
        <v>262</v>
      </c>
    </row>
    <row r="453" spans="2:51" s="12" customFormat="1" ht="22.5">
      <c r="B453" s="161"/>
      <c r="D453" s="147" t="s">
        <v>1200</v>
      </c>
      <c r="E453" s="162" t="s">
        <v>1</v>
      </c>
      <c r="F453" s="163" t="s">
        <v>1586</v>
      </c>
      <c r="H453" s="162" t="s">
        <v>1</v>
      </c>
      <c r="I453" s="164"/>
      <c r="L453" s="161"/>
      <c r="M453" s="165"/>
      <c r="T453" s="166"/>
      <c r="AT453" s="162" t="s">
        <v>1200</v>
      </c>
      <c r="AU453" s="162" t="s">
        <v>88</v>
      </c>
      <c r="AV453" s="12" t="s">
        <v>86</v>
      </c>
      <c r="AW453" s="12" t="s">
        <v>34</v>
      </c>
      <c r="AX453" s="12" t="s">
        <v>79</v>
      </c>
      <c r="AY453" s="162" t="s">
        <v>262</v>
      </c>
    </row>
    <row r="454" spans="2:51" s="12" customFormat="1" ht="22.5">
      <c r="B454" s="161"/>
      <c r="D454" s="147" t="s">
        <v>1200</v>
      </c>
      <c r="E454" s="162" t="s">
        <v>1</v>
      </c>
      <c r="F454" s="163" t="s">
        <v>1587</v>
      </c>
      <c r="H454" s="162" t="s">
        <v>1</v>
      </c>
      <c r="I454" s="164"/>
      <c r="L454" s="161"/>
      <c r="M454" s="165"/>
      <c r="T454" s="166"/>
      <c r="AT454" s="162" t="s">
        <v>1200</v>
      </c>
      <c r="AU454" s="162" t="s">
        <v>88</v>
      </c>
      <c r="AV454" s="12" t="s">
        <v>86</v>
      </c>
      <c r="AW454" s="12" t="s">
        <v>34</v>
      </c>
      <c r="AX454" s="12" t="s">
        <v>79</v>
      </c>
      <c r="AY454" s="162" t="s">
        <v>262</v>
      </c>
    </row>
    <row r="455" spans="2:51" s="12" customFormat="1" ht="22.5">
      <c r="B455" s="161"/>
      <c r="D455" s="147" t="s">
        <v>1200</v>
      </c>
      <c r="E455" s="162" t="s">
        <v>1</v>
      </c>
      <c r="F455" s="163" t="s">
        <v>1588</v>
      </c>
      <c r="H455" s="162" t="s">
        <v>1</v>
      </c>
      <c r="I455" s="164"/>
      <c r="L455" s="161"/>
      <c r="M455" s="165"/>
      <c r="T455" s="166"/>
      <c r="AT455" s="162" t="s">
        <v>1200</v>
      </c>
      <c r="AU455" s="162" t="s">
        <v>88</v>
      </c>
      <c r="AV455" s="12" t="s">
        <v>86</v>
      </c>
      <c r="AW455" s="12" t="s">
        <v>34</v>
      </c>
      <c r="AX455" s="12" t="s">
        <v>79</v>
      </c>
      <c r="AY455" s="162" t="s">
        <v>262</v>
      </c>
    </row>
    <row r="456" spans="2:51" s="12" customFormat="1" ht="22.5">
      <c r="B456" s="161"/>
      <c r="D456" s="147" t="s">
        <v>1200</v>
      </c>
      <c r="E456" s="162" t="s">
        <v>1</v>
      </c>
      <c r="F456" s="163" t="s">
        <v>1589</v>
      </c>
      <c r="H456" s="162" t="s">
        <v>1</v>
      </c>
      <c r="I456" s="164"/>
      <c r="L456" s="161"/>
      <c r="M456" s="165"/>
      <c r="T456" s="166"/>
      <c r="AT456" s="162" t="s">
        <v>1200</v>
      </c>
      <c r="AU456" s="162" t="s">
        <v>88</v>
      </c>
      <c r="AV456" s="12" t="s">
        <v>86</v>
      </c>
      <c r="AW456" s="12" t="s">
        <v>34</v>
      </c>
      <c r="AX456" s="12" t="s">
        <v>79</v>
      </c>
      <c r="AY456" s="162" t="s">
        <v>262</v>
      </c>
    </row>
    <row r="457" spans="2:51" s="13" customFormat="1" ht="11.25">
      <c r="B457" s="167"/>
      <c r="D457" s="147" t="s">
        <v>1200</v>
      </c>
      <c r="E457" s="168" t="s">
        <v>1</v>
      </c>
      <c r="F457" s="169" t="s">
        <v>1447</v>
      </c>
      <c r="H457" s="170">
        <v>1</v>
      </c>
      <c r="I457" s="171"/>
      <c r="L457" s="167"/>
      <c r="M457" s="172"/>
      <c r="T457" s="173"/>
      <c r="AT457" s="168" t="s">
        <v>1200</v>
      </c>
      <c r="AU457" s="168" t="s">
        <v>88</v>
      </c>
      <c r="AV457" s="13" t="s">
        <v>88</v>
      </c>
      <c r="AW457" s="13" t="s">
        <v>34</v>
      </c>
      <c r="AX457" s="13" t="s">
        <v>79</v>
      </c>
      <c r="AY457" s="168" t="s">
        <v>262</v>
      </c>
    </row>
    <row r="458" spans="2:51" s="14" customFormat="1" ht="11.25">
      <c r="B458" s="174"/>
      <c r="D458" s="147" t="s">
        <v>1200</v>
      </c>
      <c r="E458" s="175" t="s">
        <v>1</v>
      </c>
      <c r="F458" s="176" t="s">
        <v>1205</v>
      </c>
      <c r="H458" s="177">
        <v>1</v>
      </c>
      <c r="I458" s="178"/>
      <c r="L458" s="174"/>
      <c r="M458" s="179"/>
      <c r="T458" s="180"/>
      <c r="AT458" s="175" t="s">
        <v>1200</v>
      </c>
      <c r="AU458" s="175" t="s">
        <v>88</v>
      </c>
      <c r="AV458" s="14" t="s">
        <v>293</v>
      </c>
      <c r="AW458" s="14" t="s">
        <v>34</v>
      </c>
      <c r="AX458" s="14" t="s">
        <v>86</v>
      </c>
      <c r="AY458" s="175" t="s">
        <v>262</v>
      </c>
    </row>
    <row r="459" spans="2:65" s="1" customFormat="1" ht="24.2" customHeight="1">
      <c r="B459" s="32"/>
      <c r="C459" s="134" t="s">
        <v>496</v>
      </c>
      <c r="D459" s="134" t="s">
        <v>264</v>
      </c>
      <c r="E459" s="135" t="s">
        <v>1590</v>
      </c>
      <c r="F459" s="136" t="s">
        <v>1591</v>
      </c>
      <c r="G459" s="137" t="s">
        <v>1592</v>
      </c>
      <c r="H459" s="138">
        <v>509</v>
      </c>
      <c r="I459" s="139"/>
      <c r="J459" s="140">
        <f>ROUND(I459*H459,2)</f>
        <v>0</v>
      </c>
      <c r="K459" s="136" t="s">
        <v>1197</v>
      </c>
      <c r="L459" s="32"/>
      <c r="M459" s="141" t="s">
        <v>1</v>
      </c>
      <c r="N459" s="142" t="s">
        <v>44</v>
      </c>
      <c r="P459" s="143">
        <f>O459*H459</f>
        <v>0</v>
      </c>
      <c r="Q459" s="143">
        <v>5E-05</v>
      </c>
      <c r="R459" s="143">
        <f>Q459*H459</f>
        <v>0.02545</v>
      </c>
      <c r="S459" s="143">
        <v>0</v>
      </c>
      <c r="T459" s="144">
        <f>S459*H459</f>
        <v>0</v>
      </c>
      <c r="AR459" s="145" t="s">
        <v>293</v>
      </c>
      <c r="AT459" s="145" t="s">
        <v>264</v>
      </c>
      <c r="AU459" s="145" t="s">
        <v>88</v>
      </c>
      <c r="AY459" s="17" t="s">
        <v>262</v>
      </c>
      <c r="BE459" s="146">
        <f>IF(N459="základní",J459,0)</f>
        <v>0</v>
      </c>
      <c r="BF459" s="146">
        <f>IF(N459="snížená",J459,0)</f>
        <v>0</v>
      </c>
      <c r="BG459" s="146">
        <f>IF(N459="zákl. přenesená",J459,0)</f>
        <v>0</v>
      </c>
      <c r="BH459" s="146">
        <f>IF(N459="sníž. přenesená",J459,0)</f>
        <v>0</v>
      </c>
      <c r="BI459" s="146">
        <f>IF(N459="nulová",J459,0)</f>
        <v>0</v>
      </c>
      <c r="BJ459" s="17" t="s">
        <v>86</v>
      </c>
      <c r="BK459" s="146">
        <f>ROUND(I459*H459,2)</f>
        <v>0</v>
      </c>
      <c r="BL459" s="17" t="s">
        <v>293</v>
      </c>
      <c r="BM459" s="145" t="s">
        <v>1593</v>
      </c>
    </row>
    <row r="460" spans="2:51" s="12" customFormat="1" ht="11.25">
      <c r="B460" s="161"/>
      <c r="D460" s="147" t="s">
        <v>1200</v>
      </c>
      <c r="E460" s="162" t="s">
        <v>1</v>
      </c>
      <c r="F460" s="163" t="s">
        <v>1594</v>
      </c>
      <c r="H460" s="162" t="s">
        <v>1</v>
      </c>
      <c r="I460" s="164"/>
      <c r="L460" s="161"/>
      <c r="M460" s="165"/>
      <c r="T460" s="166"/>
      <c r="AT460" s="162" t="s">
        <v>1200</v>
      </c>
      <c r="AU460" s="162" t="s">
        <v>88</v>
      </c>
      <c r="AV460" s="12" t="s">
        <v>86</v>
      </c>
      <c r="AW460" s="12" t="s">
        <v>34</v>
      </c>
      <c r="AX460" s="12" t="s">
        <v>79</v>
      </c>
      <c r="AY460" s="162" t="s">
        <v>262</v>
      </c>
    </row>
    <row r="461" spans="2:51" s="12" customFormat="1" ht="11.25">
      <c r="B461" s="161"/>
      <c r="D461" s="147" t="s">
        <v>1200</v>
      </c>
      <c r="E461" s="162" t="s">
        <v>1</v>
      </c>
      <c r="F461" s="163" t="s">
        <v>1595</v>
      </c>
      <c r="H461" s="162" t="s">
        <v>1</v>
      </c>
      <c r="I461" s="164"/>
      <c r="L461" s="161"/>
      <c r="M461" s="165"/>
      <c r="T461" s="166"/>
      <c r="AT461" s="162" t="s">
        <v>1200</v>
      </c>
      <c r="AU461" s="162" t="s">
        <v>88</v>
      </c>
      <c r="AV461" s="12" t="s">
        <v>86</v>
      </c>
      <c r="AW461" s="12" t="s">
        <v>34</v>
      </c>
      <c r="AX461" s="12" t="s">
        <v>79</v>
      </c>
      <c r="AY461" s="162" t="s">
        <v>262</v>
      </c>
    </row>
    <row r="462" spans="2:51" s="12" customFormat="1" ht="11.25">
      <c r="B462" s="161"/>
      <c r="D462" s="147" t="s">
        <v>1200</v>
      </c>
      <c r="E462" s="162" t="s">
        <v>1</v>
      </c>
      <c r="F462" s="163" t="s">
        <v>1596</v>
      </c>
      <c r="H462" s="162" t="s">
        <v>1</v>
      </c>
      <c r="I462" s="164"/>
      <c r="L462" s="161"/>
      <c r="M462" s="165"/>
      <c r="T462" s="166"/>
      <c r="AT462" s="162" t="s">
        <v>1200</v>
      </c>
      <c r="AU462" s="162" t="s">
        <v>88</v>
      </c>
      <c r="AV462" s="12" t="s">
        <v>86</v>
      </c>
      <c r="AW462" s="12" t="s">
        <v>34</v>
      </c>
      <c r="AX462" s="12" t="s">
        <v>79</v>
      </c>
      <c r="AY462" s="162" t="s">
        <v>262</v>
      </c>
    </row>
    <row r="463" spans="2:51" s="13" customFormat="1" ht="11.25">
      <c r="B463" s="167"/>
      <c r="D463" s="147" t="s">
        <v>1200</v>
      </c>
      <c r="E463" s="168" t="s">
        <v>1</v>
      </c>
      <c r="F463" s="169" t="s">
        <v>1597</v>
      </c>
      <c r="H463" s="170">
        <v>43</v>
      </c>
      <c r="I463" s="171"/>
      <c r="L463" s="167"/>
      <c r="M463" s="172"/>
      <c r="T463" s="173"/>
      <c r="AT463" s="168" t="s">
        <v>1200</v>
      </c>
      <c r="AU463" s="168" t="s">
        <v>88</v>
      </c>
      <c r="AV463" s="13" t="s">
        <v>88</v>
      </c>
      <c r="AW463" s="13" t="s">
        <v>34</v>
      </c>
      <c r="AX463" s="13" t="s">
        <v>79</v>
      </c>
      <c r="AY463" s="168" t="s">
        <v>262</v>
      </c>
    </row>
    <row r="464" spans="2:51" s="13" customFormat="1" ht="11.25">
      <c r="B464" s="167"/>
      <c r="D464" s="147" t="s">
        <v>1200</v>
      </c>
      <c r="E464" s="168" t="s">
        <v>1</v>
      </c>
      <c r="F464" s="169" t="s">
        <v>1598</v>
      </c>
      <c r="H464" s="170">
        <v>29</v>
      </c>
      <c r="I464" s="171"/>
      <c r="L464" s="167"/>
      <c r="M464" s="172"/>
      <c r="T464" s="173"/>
      <c r="AT464" s="168" t="s">
        <v>1200</v>
      </c>
      <c r="AU464" s="168" t="s">
        <v>88</v>
      </c>
      <c r="AV464" s="13" t="s">
        <v>88</v>
      </c>
      <c r="AW464" s="13" t="s">
        <v>34</v>
      </c>
      <c r="AX464" s="13" t="s">
        <v>79</v>
      </c>
      <c r="AY464" s="168" t="s">
        <v>262</v>
      </c>
    </row>
    <row r="465" spans="2:51" s="13" customFormat="1" ht="11.25">
      <c r="B465" s="167"/>
      <c r="D465" s="147" t="s">
        <v>1200</v>
      </c>
      <c r="E465" s="168" t="s">
        <v>1</v>
      </c>
      <c r="F465" s="169" t="s">
        <v>1599</v>
      </c>
      <c r="H465" s="170">
        <v>79</v>
      </c>
      <c r="I465" s="171"/>
      <c r="L465" s="167"/>
      <c r="M465" s="172"/>
      <c r="T465" s="173"/>
      <c r="AT465" s="168" t="s">
        <v>1200</v>
      </c>
      <c r="AU465" s="168" t="s">
        <v>88</v>
      </c>
      <c r="AV465" s="13" t="s">
        <v>88</v>
      </c>
      <c r="AW465" s="13" t="s">
        <v>34</v>
      </c>
      <c r="AX465" s="13" t="s">
        <v>79</v>
      </c>
      <c r="AY465" s="168" t="s">
        <v>262</v>
      </c>
    </row>
    <row r="466" spans="2:51" s="13" customFormat="1" ht="11.25">
      <c r="B466" s="167"/>
      <c r="D466" s="147" t="s">
        <v>1200</v>
      </c>
      <c r="E466" s="168" t="s">
        <v>1</v>
      </c>
      <c r="F466" s="169" t="s">
        <v>1600</v>
      </c>
      <c r="H466" s="170">
        <v>40</v>
      </c>
      <c r="I466" s="171"/>
      <c r="L466" s="167"/>
      <c r="M466" s="172"/>
      <c r="T466" s="173"/>
      <c r="AT466" s="168" t="s">
        <v>1200</v>
      </c>
      <c r="AU466" s="168" t="s">
        <v>88</v>
      </c>
      <c r="AV466" s="13" t="s">
        <v>88</v>
      </c>
      <c r="AW466" s="13" t="s">
        <v>34</v>
      </c>
      <c r="AX466" s="13" t="s">
        <v>79</v>
      </c>
      <c r="AY466" s="168" t="s">
        <v>262</v>
      </c>
    </row>
    <row r="467" spans="2:51" s="13" customFormat="1" ht="11.25">
      <c r="B467" s="167"/>
      <c r="D467" s="147" t="s">
        <v>1200</v>
      </c>
      <c r="E467" s="168" t="s">
        <v>1</v>
      </c>
      <c r="F467" s="169" t="s">
        <v>1601</v>
      </c>
      <c r="H467" s="170">
        <v>10</v>
      </c>
      <c r="I467" s="171"/>
      <c r="L467" s="167"/>
      <c r="M467" s="172"/>
      <c r="T467" s="173"/>
      <c r="AT467" s="168" t="s">
        <v>1200</v>
      </c>
      <c r="AU467" s="168" t="s">
        <v>88</v>
      </c>
      <c r="AV467" s="13" t="s">
        <v>88</v>
      </c>
      <c r="AW467" s="13" t="s">
        <v>34</v>
      </c>
      <c r="AX467" s="13" t="s">
        <v>79</v>
      </c>
      <c r="AY467" s="168" t="s">
        <v>262</v>
      </c>
    </row>
    <row r="468" spans="2:51" s="12" customFormat="1" ht="11.25">
      <c r="B468" s="161"/>
      <c r="D468" s="147" t="s">
        <v>1200</v>
      </c>
      <c r="E468" s="162" t="s">
        <v>1</v>
      </c>
      <c r="F468" s="163" t="s">
        <v>1602</v>
      </c>
      <c r="H468" s="162" t="s">
        <v>1</v>
      </c>
      <c r="I468" s="164"/>
      <c r="L468" s="161"/>
      <c r="M468" s="165"/>
      <c r="T468" s="166"/>
      <c r="AT468" s="162" t="s">
        <v>1200</v>
      </c>
      <c r="AU468" s="162" t="s">
        <v>88</v>
      </c>
      <c r="AV468" s="12" t="s">
        <v>86</v>
      </c>
      <c r="AW468" s="12" t="s">
        <v>34</v>
      </c>
      <c r="AX468" s="12" t="s">
        <v>79</v>
      </c>
      <c r="AY468" s="162" t="s">
        <v>262</v>
      </c>
    </row>
    <row r="469" spans="2:51" s="13" customFormat="1" ht="11.25">
      <c r="B469" s="167"/>
      <c r="D469" s="147" t="s">
        <v>1200</v>
      </c>
      <c r="E469" s="168" t="s">
        <v>1</v>
      </c>
      <c r="F469" s="169" t="s">
        <v>1603</v>
      </c>
      <c r="H469" s="170">
        <v>121</v>
      </c>
      <c r="I469" s="171"/>
      <c r="L469" s="167"/>
      <c r="M469" s="172"/>
      <c r="T469" s="173"/>
      <c r="AT469" s="168" t="s">
        <v>1200</v>
      </c>
      <c r="AU469" s="168" t="s">
        <v>88</v>
      </c>
      <c r="AV469" s="13" t="s">
        <v>88</v>
      </c>
      <c r="AW469" s="13" t="s">
        <v>34</v>
      </c>
      <c r="AX469" s="13" t="s">
        <v>79</v>
      </c>
      <c r="AY469" s="168" t="s">
        <v>262</v>
      </c>
    </row>
    <row r="470" spans="2:51" s="13" customFormat="1" ht="11.25">
      <c r="B470" s="167"/>
      <c r="D470" s="147" t="s">
        <v>1200</v>
      </c>
      <c r="E470" s="168" t="s">
        <v>1</v>
      </c>
      <c r="F470" s="169" t="s">
        <v>1604</v>
      </c>
      <c r="H470" s="170">
        <v>143</v>
      </c>
      <c r="I470" s="171"/>
      <c r="L470" s="167"/>
      <c r="M470" s="172"/>
      <c r="T470" s="173"/>
      <c r="AT470" s="168" t="s">
        <v>1200</v>
      </c>
      <c r="AU470" s="168" t="s">
        <v>88</v>
      </c>
      <c r="AV470" s="13" t="s">
        <v>88</v>
      </c>
      <c r="AW470" s="13" t="s">
        <v>34</v>
      </c>
      <c r="AX470" s="13" t="s">
        <v>79</v>
      </c>
      <c r="AY470" s="168" t="s">
        <v>262</v>
      </c>
    </row>
    <row r="471" spans="2:51" s="13" customFormat="1" ht="11.25">
      <c r="B471" s="167"/>
      <c r="D471" s="147" t="s">
        <v>1200</v>
      </c>
      <c r="E471" s="168" t="s">
        <v>1</v>
      </c>
      <c r="F471" s="169" t="s">
        <v>1605</v>
      </c>
      <c r="H471" s="170">
        <v>44</v>
      </c>
      <c r="I471" s="171"/>
      <c r="L471" s="167"/>
      <c r="M471" s="172"/>
      <c r="T471" s="173"/>
      <c r="AT471" s="168" t="s">
        <v>1200</v>
      </c>
      <c r="AU471" s="168" t="s">
        <v>88</v>
      </c>
      <c r="AV471" s="13" t="s">
        <v>88</v>
      </c>
      <c r="AW471" s="13" t="s">
        <v>34</v>
      </c>
      <c r="AX471" s="13" t="s">
        <v>79</v>
      </c>
      <c r="AY471" s="168" t="s">
        <v>262</v>
      </c>
    </row>
    <row r="472" spans="2:51" s="14" customFormat="1" ht="11.25">
      <c r="B472" s="174"/>
      <c r="D472" s="147" t="s">
        <v>1200</v>
      </c>
      <c r="E472" s="175" t="s">
        <v>1</v>
      </c>
      <c r="F472" s="176" t="s">
        <v>1205</v>
      </c>
      <c r="H472" s="177">
        <v>509</v>
      </c>
      <c r="I472" s="178"/>
      <c r="L472" s="174"/>
      <c r="M472" s="179"/>
      <c r="T472" s="180"/>
      <c r="AT472" s="175" t="s">
        <v>1200</v>
      </c>
      <c r="AU472" s="175" t="s">
        <v>88</v>
      </c>
      <c r="AV472" s="14" t="s">
        <v>293</v>
      </c>
      <c r="AW472" s="14" t="s">
        <v>34</v>
      </c>
      <c r="AX472" s="14" t="s">
        <v>86</v>
      </c>
      <c r="AY472" s="175" t="s">
        <v>262</v>
      </c>
    </row>
    <row r="473" spans="2:65" s="1" customFormat="1" ht="21.75" customHeight="1">
      <c r="B473" s="32"/>
      <c r="C473" s="181" t="s">
        <v>499</v>
      </c>
      <c r="D473" s="181" t="s">
        <v>1114</v>
      </c>
      <c r="E473" s="182" t="s">
        <v>1606</v>
      </c>
      <c r="F473" s="183" t="s">
        <v>1607</v>
      </c>
      <c r="G473" s="184" t="s">
        <v>1234</v>
      </c>
      <c r="H473" s="185">
        <v>0.079</v>
      </c>
      <c r="I473" s="186"/>
      <c r="J473" s="187">
        <f>ROUND(I473*H473,2)</f>
        <v>0</v>
      </c>
      <c r="K473" s="183" t="s">
        <v>1197</v>
      </c>
      <c r="L473" s="188"/>
      <c r="M473" s="189" t="s">
        <v>1</v>
      </c>
      <c r="N473" s="190" t="s">
        <v>44</v>
      </c>
      <c r="P473" s="143">
        <f>O473*H473</f>
        <v>0</v>
      </c>
      <c r="Q473" s="143">
        <v>1</v>
      </c>
      <c r="R473" s="143">
        <f>Q473*H473</f>
        <v>0.079</v>
      </c>
      <c r="S473" s="143">
        <v>0</v>
      </c>
      <c r="T473" s="144">
        <f>S473*H473</f>
        <v>0</v>
      </c>
      <c r="AR473" s="145" t="s">
        <v>270</v>
      </c>
      <c r="AT473" s="145" t="s">
        <v>1114</v>
      </c>
      <c r="AU473" s="145" t="s">
        <v>88</v>
      </c>
      <c r="AY473" s="17" t="s">
        <v>262</v>
      </c>
      <c r="BE473" s="146">
        <f>IF(N473="základní",J473,0)</f>
        <v>0</v>
      </c>
      <c r="BF473" s="146">
        <f>IF(N473="snížená",J473,0)</f>
        <v>0</v>
      </c>
      <c r="BG473" s="146">
        <f>IF(N473="zákl. přenesená",J473,0)</f>
        <v>0</v>
      </c>
      <c r="BH473" s="146">
        <f>IF(N473="sníž. přenesená",J473,0)</f>
        <v>0</v>
      </c>
      <c r="BI473" s="146">
        <f>IF(N473="nulová",J473,0)</f>
        <v>0</v>
      </c>
      <c r="BJ473" s="17" t="s">
        <v>86</v>
      </c>
      <c r="BK473" s="146">
        <f>ROUND(I473*H473,2)</f>
        <v>0</v>
      </c>
      <c r="BL473" s="17" t="s">
        <v>293</v>
      </c>
      <c r="BM473" s="145" t="s">
        <v>1608</v>
      </c>
    </row>
    <row r="474" spans="2:51" s="12" customFormat="1" ht="11.25">
      <c r="B474" s="161"/>
      <c r="D474" s="147" t="s">
        <v>1200</v>
      </c>
      <c r="E474" s="162" t="s">
        <v>1</v>
      </c>
      <c r="F474" s="163" t="s">
        <v>1594</v>
      </c>
      <c r="H474" s="162" t="s">
        <v>1</v>
      </c>
      <c r="I474" s="164"/>
      <c r="L474" s="161"/>
      <c r="M474" s="165"/>
      <c r="T474" s="166"/>
      <c r="AT474" s="162" t="s">
        <v>1200</v>
      </c>
      <c r="AU474" s="162" t="s">
        <v>88</v>
      </c>
      <c r="AV474" s="12" t="s">
        <v>86</v>
      </c>
      <c r="AW474" s="12" t="s">
        <v>34</v>
      </c>
      <c r="AX474" s="12" t="s">
        <v>79</v>
      </c>
      <c r="AY474" s="162" t="s">
        <v>262</v>
      </c>
    </row>
    <row r="475" spans="2:51" s="12" customFormat="1" ht="11.25">
      <c r="B475" s="161"/>
      <c r="D475" s="147" t="s">
        <v>1200</v>
      </c>
      <c r="E475" s="162" t="s">
        <v>1</v>
      </c>
      <c r="F475" s="163" t="s">
        <v>1595</v>
      </c>
      <c r="H475" s="162" t="s">
        <v>1</v>
      </c>
      <c r="I475" s="164"/>
      <c r="L475" s="161"/>
      <c r="M475" s="165"/>
      <c r="T475" s="166"/>
      <c r="AT475" s="162" t="s">
        <v>1200</v>
      </c>
      <c r="AU475" s="162" t="s">
        <v>88</v>
      </c>
      <c r="AV475" s="12" t="s">
        <v>86</v>
      </c>
      <c r="AW475" s="12" t="s">
        <v>34</v>
      </c>
      <c r="AX475" s="12" t="s">
        <v>79</v>
      </c>
      <c r="AY475" s="162" t="s">
        <v>262</v>
      </c>
    </row>
    <row r="476" spans="2:51" s="13" customFormat="1" ht="11.25">
      <c r="B476" s="167"/>
      <c r="D476" s="147" t="s">
        <v>1200</v>
      </c>
      <c r="E476" s="168" t="s">
        <v>1</v>
      </c>
      <c r="F476" s="169" t="s">
        <v>1609</v>
      </c>
      <c r="H476" s="170">
        <v>0.079</v>
      </c>
      <c r="I476" s="171"/>
      <c r="L476" s="167"/>
      <c r="M476" s="172"/>
      <c r="T476" s="173"/>
      <c r="AT476" s="168" t="s">
        <v>1200</v>
      </c>
      <c r="AU476" s="168" t="s">
        <v>88</v>
      </c>
      <c r="AV476" s="13" t="s">
        <v>88</v>
      </c>
      <c r="AW476" s="13" t="s">
        <v>34</v>
      </c>
      <c r="AX476" s="13" t="s">
        <v>86</v>
      </c>
      <c r="AY476" s="168" t="s">
        <v>262</v>
      </c>
    </row>
    <row r="477" spans="2:65" s="1" customFormat="1" ht="21.75" customHeight="1">
      <c r="B477" s="32"/>
      <c r="C477" s="181" t="s">
        <v>503</v>
      </c>
      <c r="D477" s="181" t="s">
        <v>1114</v>
      </c>
      <c r="E477" s="182" t="s">
        <v>1610</v>
      </c>
      <c r="F477" s="183" t="s">
        <v>1611</v>
      </c>
      <c r="G477" s="184" t="s">
        <v>1234</v>
      </c>
      <c r="H477" s="185">
        <v>0.133</v>
      </c>
      <c r="I477" s="186"/>
      <c r="J477" s="187">
        <f>ROUND(I477*H477,2)</f>
        <v>0</v>
      </c>
      <c r="K477" s="183" t="s">
        <v>1197</v>
      </c>
      <c r="L477" s="188"/>
      <c r="M477" s="189" t="s">
        <v>1</v>
      </c>
      <c r="N477" s="190" t="s">
        <v>44</v>
      </c>
      <c r="P477" s="143">
        <f>O477*H477</f>
        <v>0</v>
      </c>
      <c r="Q477" s="143">
        <v>1</v>
      </c>
      <c r="R477" s="143">
        <f>Q477*H477</f>
        <v>0.133</v>
      </c>
      <c r="S477" s="143">
        <v>0</v>
      </c>
      <c r="T477" s="144">
        <f>S477*H477</f>
        <v>0</v>
      </c>
      <c r="AR477" s="145" t="s">
        <v>270</v>
      </c>
      <c r="AT477" s="145" t="s">
        <v>1114</v>
      </c>
      <c r="AU477" s="145" t="s">
        <v>88</v>
      </c>
      <c r="AY477" s="17" t="s">
        <v>262</v>
      </c>
      <c r="BE477" s="146">
        <f>IF(N477="základní",J477,0)</f>
        <v>0</v>
      </c>
      <c r="BF477" s="146">
        <f>IF(N477="snížená",J477,0)</f>
        <v>0</v>
      </c>
      <c r="BG477" s="146">
        <f>IF(N477="zákl. přenesená",J477,0)</f>
        <v>0</v>
      </c>
      <c r="BH477" s="146">
        <f>IF(N477="sníž. přenesená",J477,0)</f>
        <v>0</v>
      </c>
      <c r="BI477" s="146">
        <f>IF(N477="nulová",J477,0)</f>
        <v>0</v>
      </c>
      <c r="BJ477" s="17" t="s">
        <v>86</v>
      </c>
      <c r="BK477" s="146">
        <f>ROUND(I477*H477,2)</f>
        <v>0</v>
      </c>
      <c r="BL477" s="17" t="s">
        <v>293</v>
      </c>
      <c r="BM477" s="145" t="s">
        <v>1612</v>
      </c>
    </row>
    <row r="478" spans="2:51" s="12" customFormat="1" ht="11.25">
      <c r="B478" s="161"/>
      <c r="D478" s="147" t="s">
        <v>1200</v>
      </c>
      <c r="E478" s="162" t="s">
        <v>1</v>
      </c>
      <c r="F478" s="163" t="s">
        <v>1594</v>
      </c>
      <c r="H478" s="162" t="s">
        <v>1</v>
      </c>
      <c r="I478" s="164"/>
      <c r="L478" s="161"/>
      <c r="M478" s="165"/>
      <c r="T478" s="166"/>
      <c r="AT478" s="162" t="s">
        <v>1200</v>
      </c>
      <c r="AU478" s="162" t="s">
        <v>88</v>
      </c>
      <c r="AV478" s="12" t="s">
        <v>86</v>
      </c>
      <c r="AW478" s="12" t="s">
        <v>34</v>
      </c>
      <c r="AX478" s="12" t="s">
        <v>79</v>
      </c>
      <c r="AY478" s="162" t="s">
        <v>262</v>
      </c>
    </row>
    <row r="479" spans="2:51" s="12" customFormat="1" ht="11.25">
      <c r="B479" s="161"/>
      <c r="D479" s="147" t="s">
        <v>1200</v>
      </c>
      <c r="E479" s="162" t="s">
        <v>1</v>
      </c>
      <c r="F479" s="163" t="s">
        <v>1595</v>
      </c>
      <c r="H479" s="162" t="s">
        <v>1</v>
      </c>
      <c r="I479" s="164"/>
      <c r="L479" s="161"/>
      <c r="M479" s="165"/>
      <c r="T479" s="166"/>
      <c r="AT479" s="162" t="s">
        <v>1200</v>
      </c>
      <c r="AU479" s="162" t="s">
        <v>88</v>
      </c>
      <c r="AV479" s="12" t="s">
        <v>86</v>
      </c>
      <c r="AW479" s="12" t="s">
        <v>34</v>
      </c>
      <c r="AX479" s="12" t="s">
        <v>79</v>
      </c>
      <c r="AY479" s="162" t="s">
        <v>262</v>
      </c>
    </row>
    <row r="480" spans="2:51" s="13" customFormat="1" ht="11.25">
      <c r="B480" s="167"/>
      <c r="D480" s="147" t="s">
        <v>1200</v>
      </c>
      <c r="E480" s="168" t="s">
        <v>1</v>
      </c>
      <c r="F480" s="169" t="s">
        <v>1613</v>
      </c>
      <c r="H480" s="170">
        <v>0.133</v>
      </c>
      <c r="I480" s="171"/>
      <c r="L480" s="167"/>
      <c r="M480" s="172"/>
      <c r="T480" s="173"/>
      <c r="AT480" s="168" t="s">
        <v>1200</v>
      </c>
      <c r="AU480" s="168" t="s">
        <v>88</v>
      </c>
      <c r="AV480" s="13" t="s">
        <v>88</v>
      </c>
      <c r="AW480" s="13" t="s">
        <v>34</v>
      </c>
      <c r="AX480" s="13" t="s">
        <v>86</v>
      </c>
      <c r="AY480" s="168" t="s">
        <v>262</v>
      </c>
    </row>
    <row r="481" spans="2:65" s="1" customFormat="1" ht="21.75" customHeight="1">
      <c r="B481" s="32"/>
      <c r="C481" s="181" t="s">
        <v>507</v>
      </c>
      <c r="D481" s="181" t="s">
        <v>1114</v>
      </c>
      <c r="E481" s="182" t="s">
        <v>1614</v>
      </c>
      <c r="F481" s="183" t="s">
        <v>1615</v>
      </c>
      <c r="G481" s="184" t="s">
        <v>1234</v>
      </c>
      <c r="H481" s="185">
        <v>0.087</v>
      </c>
      <c r="I481" s="186"/>
      <c r="J481" s="187">
        <f>ROUND(I481*H481,2)</f>
        <v>0</v>
      </c>
      <c r="K481" s="183" t="s">
        <v>1197</v>
      </c>
      <c r="L481" s="188"/>
      <c r="M481" s="189" t="s">
        <v>1</v>
      </c>
      <c r="N481" s="190" t="s">
        <v>44</v>
      </c>
      <c r="P481" s="143">
        <f>O481*H481</f>
        <v>0</v>
      </c>
      <c r="Q481" s="143">
        <v>1</v>
      </c>
      <c r="R481" s="143">
        <f>Q481*H481</f>
        <v>0.087</v>
      </c>
      <c r="S481" s="143">
        <v>0</v>
      </c>
      <c r="T481" s="144">
        <f>S481*H481</f>
        <v>0</v>
      </c>
      <c r="AR481" s="145" t="s">
        <v>270</v>
      </c>
      <c r="AT481" s="145" t="s">
        <v>1114</v>
      </c>
      <c r="AU481" s="145" t="s">
        <v>88</v>
      </c>
      <c r="AY481" s="17" t="s">
        <v>262</v>
      </c>
      <c r="BE481" s="146">
        <f>IF(N481="základní",J481,0)</f>
        <v>0</v>
      </c>
      <c r="BF481" s="146">
        <f>IF(N481="snížená",J481,0)</f>
        <v>0</v>
      </c>
      <c r="BG481" s="146">
        <f>IF(N481="zákl. přenesená",J481,0)</f>
        <v>0</v>
      </c>
      <c r="BH481" s="146">
        <f>IF(N481="sníž. přenesená",J481,0)</f>
        <v>0</v>
      </c>
      <c r="BI481" s="146">
        <f>IF(N481="nulová",J481,0)</f>
        <v>0</v>
      </c>
      <c r="BJ481" s="17" t="s">
        <v>86</v>
      </c>
      <c r="BK481" s="146">
        <f>ROUND(I481*H481,2)</f>
        <v>0</v>
      </c>
      <c r="BL481" s="17" t="s">
        <v>293</v>
      </c>
      <c r="BM481" s="145" t="s">
        <v>1616</v>
      </c>
    </row>
    <row r="482" spans="2:51" s="12" customFormat="1" ht="11.25">
      <c r="B482" s="161"/>
      <c r="D482" s="147" t="s">
        <v>1200</v>
      </c>
      <c r="E482" s="162" t="s">
        <v>1</v>
      </c>
      <c r="F482" s="163" t="s">
        <v>1594</v>
      </c>
      <c r="H482" s="162" t="s">
        <v>1</v>
      </c>
      <c r="I482" s="164"/>
      <c r="L482" s="161"/>
      <c r="M482" s="165"/>
      <c r="T482" s="166"/>
      <c r="AT482" s="162" t="s">
        <v>1200</v>
      </c>
      <c r="AU482" s="162" t="s">
        <v>88</v>
      </c>
      <c r="AV482" s="12" t="s">
        <v>86</v>
      </c>
      <c r="AW482" s="12" t="s">
        <v>34</v>
      </c>
      <c r="AX482" s="12" t="s">
        <v>79</v>
      </c>
      <c r="AY482" s="162" t="s">
        <v>262</v>
      </c>
    </row>
    <row r="483" spans="2:51" s="12" customFormat="1" ht="11.25">
      <c r="B483" s="161"/>
      <c r="D483" s="147" t="s">
        <v>1200</v>
      </c>
      <c r="E483" s="162" t="s">
        <v>1</v>
      </c>
      <c r="F483" s="163" t="s">
        <v>1595</v>
      </c>
      <c r="H483" s="162" t="s">
        <v>1</v>
      </c>
      <c r="I483" s="164"/>
      <c r="L483" s="161"/>
      <c r="M483" s="165"/>
      <c r="T483" s="166"/>
      <c r="AT483" s="162" t="s">
        <v>1200</v>
      </c>
      <c r="AU483" s="162" t="s">
        <v>88</v>
      </c>
      <c r="AV483" s="12" t="s">
        <v>86</v>
      </c>
      <c r="AW483" s="12" t="s">
        <v>34</v>
      </c>
      <c r="AX483" s="12" t="s">
        <v>79</v>
      </c>
      <c r="AY483" s="162" t="s">
        <v>262</v>
      </c>
    </row>
    <row r="484" spans="2:51" s="13" customFormat="1" ht="11.25">
      <c r="B484" s="167"/>
      <c r="D484" s="147" t="s">
        <v>1200</v>
      </c>
      <c r="E484" s="168" t="s">
        <v>1</v>
      </c>
      <c r="F484" s="169" t="s">
        <v>1617</v>
      </c>
      <c r="H484" s="170">
        <v>0.087</v>
      </c>
      <c r="I484" s="171"/>
      <c r="L484" s="167"/>
      <c r="M484" s="172"/>
      <c r="T484" s="173"/>
      <c r="AT484" s="168" t="s">
        <v>1200</v>
      </c>
      <c r="AU484" s="168" t="s">
        <v>88</v>
      </c>
      <c r="AV484" s="13" t="s">
        <v>88</v>
      </c>
      <c r="AW484" s="13" t="s">
        <v>34</v>
      </c>
      <c r="AX484" s="13" t="s">
        <v>86</v>
      </c>
      <c r="AY484" s="168" t="s">
        <v>262</v>
      </c>
    </row>
    <row r="485" spans="2:65" s="1" customFormat="1" ht="21.75" customHeight="1">
      <c r="B485" s="32"/>
      <c r="C485" s="181" t="s">
        <v>511</v>
      </c>
      <c r="D485" s="181" t="s">
        <v>1114</v>
      </c>
      <c r="E485" s="182" t="s">
        <v>1618</v>
      </c>
      <c r="F485" s="183" t="s">
        <v>1619</v>
      </c>
      <c r="G485" s="184" t="s">
        <v>1234</v>
      </c>
      <c r="H485" s="185">
        <v>0.201</v>
      </c>
      <c r="I485" s="186"/>
      <c r="J485" s="187">
        <f>ROUND(I485*H485,2)</f>
        <v>0</v>
      </c>
      <c r="K485" s="183" t="s">
        <v>1197</v>
      </c>
      <c r="L485" s="188"/>
      <c r="M485" s="189" t="s">
        <v>1</v>
      </c>
      <c r="N485" s="190" t="s">
        <v>44</v>
      </c>
      <c r="P485" s="143">
        <f>O485*H485</f>
        <v>0</v>
      </c>
      <c r="Q485" s="143">
        <v>1</v>
      </c>
      <c r="R485" s="143">
        <f>Q485*H485</f>
        <v>0.201</v>
      </c>
      <c r="S485" s="143">
        <v>0</v>
      </c>
      <c r="T485" s="144">
        <f>S485*H485</f>
        <v>0</v>
      </c>
      <c r="AR485" s="145" t="s">
        <v>270</v>
      </c>
      <c r="AT485" s="145" t="s">
        <v>1114</v>
      </c>
      <c r="AU485" s="145" t="s">
        <v>88</v>
      </c>
      <c r="AY485" s="17" t="s">
        <v>262</v>
      </c>
      <c r="BE485" s="146">
        <f>IF(N485="základní",J485,0)</f>
        <v>0</v>
      </c>
      <c r="BF485" s="146">
        <f>IF(N485="snížená",J485,0)</f>
        <v>0</v>
      </c>
      <c r="BG485" s="146">
        <f>IF(N485="zákl. přenesená",J485,0)</f>
        <v>0</v>
      </c>
      <c r="BH485" s="146">
        <f>IF(N485="sníž. přenesená",J485,0)</f>
        <v>0</v>
      </c>
      <c r="BI485" s="146">
        <f>IF(N485="nulová",J485,0)</f>
        <v>0</v>
      </c>
      <c r="BJ485" s="17" t="s">
        <v>86</v>
      </c>
      <c r="BK485" s="146">
        <f>ROUND(I485*H485,2)</f>
        <v>0</v>
      </c>
      <c r="BL485" s="17" t="s">
        <v>293</v>
      </c>
      <c r="BM485" s="145" t="s">
        <v>1620</v>
      </c>
    </row>
    <row r="486" spans="2:51" s="12" customFormat="1" ht="11.25">
      <c r="B486" s="161"/>
      <c r="D486" s="147" t="s">
        <v>1200</v>
      </c>
      <c r="E486" s="162" t="s">
        <v>1</v>
      </c>
      <c r="F486" s="163" t="s">
        <v>1594</v>
      </c>
      <c r="H486" s="162" t="s">
        <v>1</v>
      </c>
      <c r="I486" s="164"/>
      <c r="L486" s="161"/>
      <c r="M486" s="165"/>
      <c r="T486" s="166"/>
      <c r="AT486" s="162" t="s">
        <v>1200</v>
      </c>
      <c r="AU486" s="162" t="s">
        <v>88</v>
      </c>
      <c r="AV486" s="12" t="s">
        <v>86</v>
      </c>
      <c r="AW486" s="12" t="s">
        <v>34</v>
      </c>
      <c r="AX486" s="12" t="s">
        <v>79</v>
      </c>
      <c r="AY486" s="162" t="s">
        <v>262</v>
      </c>
    </row>
    <row r="487" spans="2:51" s="12" customFormat="1" ht="11.25">
      <c r="B487" s="161"/>
      <c r="D487" s="147" t="s">
        <v>1200</v>
      </c>
      <c r="E487" s="162" t="s">
        <v>1</v>
      </c>
      <c r="F487" s="163" t="s">
        <v>1595</v>
      </c>
      <c r="H487" s="162" t="s">
        <v>1</v>
      </c>
      <c r="I487" s="164"/>
      <c r="L487" s="161"/>
      <c r="M487" s="165"/>
      <c r="T487" s="166"/>
      <c r="AT487" s="162" t="s">
        <v>1200</v>
      </c>
      <c r="AU487" s="162" t="s">
        <v>88</v>
      </c>
      <c r="AV487" s="12" t="s">
        <v>86</v>
      </c>
      <c r="AW487" s="12" t="s">
        <v>34</v>
      </c>
      <c r="AX487" s="12" t="s">
        <v>79</v>
      </c>
      <c r="AY487" s="162" t="s">
        <v>262</v>
      </c>
    </row>
    <row r="488" spans="2:51" s="13" customFormat="1" ht="11.25">
      <c r="B488" s="167"/>
      <c r="D488" s="147" t="s">
        <v>1200</v>
      </c>
      <c r="E488" s="168" t="s">
        <v>1</v>
      </c>
      <c r="F488" s="169" t="s">
        <v>1621</v>
      </c>
      <c r="H488" s="170">
        <v>0.201</v>
      </c>
      <c r="I488" s="171"/>
      <c r="L488" s="167"/>
      <c r="M488" s="172"/>
      <c r="T488" s="173"/>
      <c r="AT488" s="168" t="s">
        <v>1200</v>
      </c>
      <c r="AU488" s="168" t="s">
        <v>88</v>
      </c>
      <c r="AV488" s="13" t="s">
        <v>88</v>
      </c>
      <c r="AW488" s="13" t="s">
        <v>34</v>
      </c>
      <c r="AX488" s="13" t="s">
        <v>86</v>
      </c>
      <c r="AY488" s="168" t="s">
        <v>262</v>
      </c>
    </row>
    <row r="489" spans="2:65" s="1" customFormat="1" ht="24.2" customHeight="1">
      <c r="B489" s="32"/>
      <c r="C489" s="181" t="s">
        <v>515</v>
      </c>
      <c r="D489" s="181" t="s">
        <v>1114</v>
      </c>
      <c r="E489" s="182" t="s">
        <v>1622</v>
      </c>
      <c r="F489" s="183" t="s">
        <v>1623</v>
      </c>
      <c r="G489" s="184" t="s">
        <v>1624</v>
      </c>
      <c r="H489" s="185">
        <v>0.048</v>
      </c>
      <c r="I489" s="186"/>
      <c r="J489" s="187">
        <f>ROUND(I489*H489,2)</f>
        <v>0</v>
      </c>
      <c r="K489" s="183" t="s">
        <v>1</v>
      </c>
      <c r="L489" s="188"/>
      <c r="M489" s="189" t="s">
        <v>1</v>
      </c>
      <c r="N489" s="190" t="s">
        <v>44</v>
      </c>
      <c r="P489" s="143">
        <f>O489*H489</f>
        <v>0</v>
      </c>
      <c r="Q489" s="143">
        <v>0.0303</v>
      </c>
      <c r="R489" s="143">
        <f>Q489*H489</f>
        <v>0.0014544</v>
      </c>
      <c r="S489" s="143">
        <v>0</v>
      </c>
      <c r="T489" s="144">
        <f>S489*H489</f>
        <v>0</v>
      </c>
      <c r="AR489" s="145" t="s">
        <v>270</v>
      </c>
      <c r="AT489" s="145" t="s">
        <v>1114</v>
      </c>
      <c r="AU489" s="145" t="s">
        <v>88</v>
      </c>
      <c r="AY489" s="17" t="s">
        <v>262</v>
      </c>
      <c r="BE489" s="146">
        <f>IF(N489="základní",J489,0)</f>
        <v>0</v>
      </c>
      <c r="BF489" s="146">
        <f>IF(N489="snížená",J489,0)</f>
        <v>0</v>
      </c>
      <c r="BG489" s="146">
        <f>IF(N489="zákl. přenesená",J489,0)</f>
        <v>0</v>
      </c>
      <c r="BH489" s="146">
        <f>IF(N489="sníž. přenesená",J489,0)</f>
        <v>0</v>
      </c>
      <c r="BI489" s="146">
        <f>IF(N489="nulová",J489,0)</f>
        <v>0</v>
      </c>
      <c r="BJ489" s="17" t="s">
        <v>86</v>
      </c>
      <c r="BK489" s="146">
        <f>ROUND(I489*H489,2)</f>
        <v>0</v>
      </c>
      <c r="BL489" s="17" t="s">
        <v>293</v>
      </c>
      <c r="BM489" s="145" t="s">
        <v>1625</v>
      </c>
    </row>
    <row r="490" spans="2:51" s="12" customFormat="1" ht="11.25">
      <c r="B490" s="161"/>
      <c r="D490" s="147" t="s">
        <v>1200</v>
      </c>
      <c r="E490" s="162" t="s">
        <v>1</v>
      </c>
      <c r="F490" s="163" t="s">
        <v>1594</v>
      </c>
      <c r="H490" s="162" t="s">
        <v>1</v>
      </c>
      <c r="I490" s="164"/>
      <c r="L490" s="161"/>
      <c r="M490" s="165"/>
      <c r="T490" s="166"/>
      <c r="AT490" s="162" t="s">
        <v>1200</v>
      </c>
      <c r="AU490" s="162" t="s">
        <v>88</v>
      </c>
      <c r="AV490" s="12" t="s">
        <v>86</v>
      </c>
      <c r="AW490" s="12" t="s">
        <v>34</v>
      </c>
      <c r="AX490" s="12" t="s">
        <v>79</v>
      </c>
      <c r="AY490" s="162" t="s">
        <v>262</v>
      </c>
    </row>
    <row r="491" spans="2:51" s="12" customFormat="1" ht="11.25">
      <c r="B491" s="161"/>
      <c r="D491" s="147" t="s">
        <v>1200</v>
      </c>
      <c r="E491" s="162" t="s">
        <v>1</v>
      </c>
      <c r="F491" s="163" t="s">
        <v>1595</v>
      </c>
      <c r="H491" s="162" t="s">
        <v>1</v>
      </c>
      <c r="I491" s="164"/>
      <c r="L491" s="161"/>
      <c r="M491" s="165"/>
      <c r="T491" s="166"/>
      <c r="AT491" s="162" t="s">
        <v>1200</v>
      </c>
      <c r="AU491" s="162" t="s">
        <v>88</v>
      </c>
      <c r="AV491" s="12" t="s">
        <v>86</v>
      </c>
      <c r="AW491" s="12" t="s">
        <v>34</v>
      </c>
      <c r="AX491" s="12" t="s">
        <v>79</v>
      </c>
      <c r="AY491" s="162" t="s">
        <v>262</v>
      </c>
    </row>
    <row r="492" spans="2:51" s="13" customFormat="1" ht="11.25">
      <c r="B492" s="167"/>
      <c r="D492" s="147" t="s">
        <v>1200</v>
      </c>
      <c r="E492" s="168" t="s">
        <v>1</v>
      </c>
      <c r="F492" s="169" t="s">
        <v>1626</v>
      </c>
      <c r="H492" s="170">
        <v>0.048</v>
      </c>
      <c r="I492" s="171"/>
      <c r="L492" s="167"/>
      <c r="M492" s="172"/>
      <c r="T492" s="173"/>
      <c r="AT492" s="168" t="s">
        <v>1200</v>
      </c>
      <c r="AU492" s="168" t="s">
        <v>88</v>
      </c>
      <c r="AV492" s="13" t="s">
        <v>88</v>
      </c>
      <c r="AW492" s="13" t="s">
        <v>34</v>
      </c>
      <c r="AX492" s="13" t="s">
        <v>86</v>
      </c>
      <c r="AY492" s="168" t="s">
        <v>262</v>
      </c>
    </row>
    <row r="493" spans="2:65" s="1" customFormat="1" ht="16.5" customHeight="1">
      <c r="B493" s="32"/>
      <c r="C493" s="181" t="s">
        <v>519</v>
      </c>
      <c r="D493" s="181" t="s">
        <v>1114</v>
      </c>
      <c r="E493" s="182" t="s">
        <v>1627</v>
      </c>
      <c r="F493" s="183" t="s">
        <v>1628</v>
      </c>
      <c r="G493" s="184" t="s">
        <v>1234</v>
      </c>
      <c r="H493" s="185">
        <v>0.208</v>
      </c>
      <c r="I493" s="186"/>
      <c r="J493" s="187">
        <f>ROUND(I493*H493,2)</f>
        <v>0</v>
      </c>
      <c r="K493" s="183" t="s">
        <v>1</v>
      </c>
      <c r="L493" s="188"/>
      <c r="M493" s="189" t="s">
        <v>1</v>
      </c>
      <c r="N493" s="190" t="s">
        <v>44</v>
      </c>
      <c r="P493" s="143">
        <f>O493*H493</f>
        <v>0</v>
      </c>
      <c r="Q493" s="143">
        <v>0</v>
      </c>
      <c r="R493" s="143">
        <f>Q493*H493</f>
        <v>0</v>
      </c>
      <c r="S493" s="143">
        <v>0</v>
      </c>
      <c r="T493" s="144">
        <f>S493*H493</f>
        <v>0</v>
      </c>
      <c r="AR493" s="145" t="s">
        <v>270</v>
      </c>
      <c r="AT493" s="145" t="s">
        <v>1114</v>
      </c>
      <c r="AU493" s="145" t="s">
        <v>88</v>
      </c>
      <c r="AY493" s="17" t="s">
        <v>262</v>
      </c>
      <c r="BE493" s="146">
        <f>IF(N493="základní",J493,0)</f>
        <v>0</v>
      </c>
      <c r="BF493" s="146">
        <f>IF(N493="snížená",J493,0)</f>
        <v>0</v>
      </c>
      <c r="BG493" s="146">
        <f>IF(N493="zákl. přenesená",J493,0)</f>
        <v>0</v>
      </c>
      <c r="BH493" s="146">
        <f>IF(N493="sníž. přenesená",J493,0)</f>
        <v>0</v>
      </c>
      <c r="BI493" s="146">
        <f>IF(N493="nulová",J493,0)</f>
        <v>0</v>
      </c>
      <c r="BJ493" s="17" t="s">
        <v>86</v>
      </c>
      <c r="BK493" s="146">
        <f>ROUND(I493*H493,2)</f>
        <v>0</v>
      </c>
      <c r="BL493" s="17" t="s">
        <v>293</v>
      </c>
      <c r="BM493" s="145" t="s">
        <v>1629</v>
      </c>
    </row>
    <row r="494" spans="2:51" s="12" customFormat="1" ht="11.25">
      <c r="B494" s="161"/>
      <c r="D494" s="147" t="s">
        <v>1200</v>
      </c>
      <c r="E494" s="162" t="s">
        <v>1</v>
      </c>
      <c r="F494" s="163" t="s">
        <v>1594</v>
      </c>
      <c r="H494" s="162" t="s">
        <v>1</v>
      </c>
      <c r="I494" s="164"/>
      <c r="L494" s="161"/>
      <c r="M494" s="165"/>
      <c r="T494" s="166"/>
      <c r="AT494" s="162" t="s">
        <v>1200</v>
      </c>
      <c r="AU494" s="162" t="s">
        <v>88</v>
      </c>
      <c r="AV494" s="12" t="s">
        <v>86</v>
      </c>
      <c r="AW494" s="12" t="s">
        <v>34</v>
      </c>
      <c r="AX494" s="12" t="s">
        <v>79</v>
      </c>
      <c r="AY494" s="162" t="s">
        <v>262</v>
      </c>
    </row>
    <row r="495" spans="2:51" s="12" customFormat="1" ht="11.25">
      <c r="B495" s="161"/>
      <c r="D495" s="147" t="s">
        <v>1200</v>
      </c>
      <c r="E495" s="162" t="s">
        <v>1</v>
      </c>
      <c r="F495" s="163" t="s">
        <v>1595</v>
      </c>
      <c r="H495" s="162" t="s">
        <v>1</v>
      </c>
      <c r="I495" s="164"/>
      <c r="L495" s="161"/>
      <c r="M495" s="165"/>
      <c r="T495" s="166"/>
      <c r="AT495" s="162" t="s">
        <v>1200</v>
      </c>
      <c r="AU495" s="162" t="s">
        <v>88</v>
      </c>
      <c r="AV495" s="12" t="s">
        <v>86</v>
      </c>
      <c r="AW495" s="12" t="s">
        <v>34</v>
      </c>
      <c r="AX495" s="12" t="s">
        <v>79</v>
      </c>
      <c r="AY495" s="162" t="s">
        <v>262</v>
      </c>
    </row>
    <row r="496" spans="2:51" s="13" customFormat="1" ht="11.25">
      <c r="B496" s="167"/>
      <c r="D496" s="147" t="s">
        <v>1200</v>
      </c>
      <c r="E496" s="168" t="s">
        <v>1</v>
      </c>
      <c r="F496" s="169" t="s">
        <v>1630</v>
      </c>
      <c r="H496" s="170">
        <v>0.208</v>
      </c>
      <c r="I496" s="171"/>
      <c r="L496" s="167"/>
      <c r="M496" s="172"/>
      <c r="T496" s="173"/>
      <c r="AT496" s="168" t="s">
        <v>1200</v>
      </c>
      <c r="AU496" s="168" t="s">
        <v>88</v>
      </c>
      <c r="AV496" s="13" t="s">
        <v>88</v>
      </c>
      <c r="AW496" s="13" t="s">
        <v>34</v>
      </c>
      <c r="AX496" s="13" t="s">
        <v>86</v>
      </c>
      <c r="AY496" s="168" t="s">
        <v>262</v>
      </c>
    </row>
    <row r="497" spans="2:65" s="1" customFormat="1" ht="24.2" customHeight="1">
      <c r="B497" s="32"/>
      <c r="C497" s="134" t="s">
        <v>523</v>
      </c>
      <c r="D497" s="134" t="s">
        <v>264</v>
      </c>
      <c r="E497" s="135" t="s">
        <v>1631</v>
      </c>
      <c r="F497" s="136" t="s">
        <v>1632</v>
      </c>
      <c r="G497" s="137" t="s">
        <v>1592</v>
      </c>
      <c r="H497" s="138">
        <v>752</v>
      </c>
      <c r="I497" s="139"/>
      <c r="J497" s="140">
        <f>ROUND(I497*H497,2)</f>
        <v>0</v>
      </c>
      <c r="K497" s="136" t="s">
        <v>1197</v>
      </c>
      <c r="L497" s="32"/>
      <c r="M497" s="141" t="s">
        <v>1</v>
      </c>
      <c r="N497" s="142" t="s">
        <v>44</v>
      </c>
      <c r="P497" s="143">
        <f>O497*H497</f>
        <v>0</v>
      </c>
      <c r="Q497" s="143">
        <v>5E-05</v>
      </c>
      <c r="R497" s="143">
        <f>Q497*H497</f>
        <v>0.0376</v>
      </c>
      <c r="S497" s="143">
        <v>0</v>
      </c>
      <c r="T497" s="144">
        <f>S497*H497</f>
        <v>0</v>
      </c>
      <c r="AR497" s="145" t="s">
        <v>318</v>
      </c>
      <c r="AT497" s="145" t="s">
        <v>264</v>
      </c>
      <c r="AU497" s="145" t="s">
        <v>88</v>
      </c>
      <c r="AY497" s="17" t="s">
        <v>262</v>
      </c>
      <c r="BE497" s="146">
        <f>IF(N497="základní",J497,0)</f>
        <v>0</v>
      </c>
      <c r="BF497" s="146">
        <f>IF(N497="snížená",J497,0)</f>
        <v>0</v>
      </c>
      <c r="BG497" s="146">
        <f>IF(N497="zákl. přenesená",J497,0)</f>
        <v>0</v>
      </c>
      <c r="BH497" s="146">
        <f>IF(N497="sníž. přenesená",J497,0)</f>
        <v>0</v>
      </c>
      <c r="BI497" s="146">
        <f>IF(N497="nulová",J497,0)</f>
        <v>0</v>
      </c>
      <c r="BJ497" s="17" t="s">
        <v>86</v>
      </c>
      <c r="BK497" s="146">
        <f>ROUND(I497*H497,2)</f>
        <v>0</v>
      </c>
      <c r="BL497" s="17" t="s">
        <v>318</v>
      </c>
      <c r="BM497" s="145" t="s">
        <v>1633</v>
      </c>
    </row>
    <row r="498" spans="2:51" s="12" customFormat="1" ht="11.25">
      <c r="B498" s="161"/>
      <c r="D498" s="147" t="s">
        <v>1200</v>
      </c>
      <c r="E498" s="162" t="s">
        <v>1</v>
      </c>
      <c r="F498" s="163" t="s">
        <v>1594</v>
      </c>
      <c r="H498" s="162" t="s">
        <v>1</v>
      </c>
      <c r="I498" s="164"/>
      <c r="L498" s="161"/>
      <c r="M498" s="165"/>
      <c r="T498" s="166"/>
      <c r="AT498" s="162" t="s">
        <v>1200</v>
      </c>
      <c r="AU498" s="162" t="s">
        <v>88</v>
      </c>
      <c r="AV498" s="12" t="s">
        <v>86</v>
      </c>
      <c r="AW498" s="12" t="s">
        <v>34</v>
      </c>
      <c r="AX498" s="12" t="s">
        <v>79</v>
      </c>
      <c r="AY498" s="162" t="s">
        <v>262</v>
      </c>
    </row>
    <row r="499" spans="2:51" s="12" customFormat="1" ht="11.25">
      <c r="B499" s="161"/>
      <c r="D499" s="147" t="s">
        <v>1200</v>
      </c>
      <c r="E499" s="162" t="s">
        <v>1</v>
      </c>
      <c r="F499" s="163" t="s">
        <v>1595</v>
      </c>
      <c r="H499" s="162" t="s">
        <v>1</v>
      </c>
      <c r="I499" s="164"/>
      <c r="L499" s="161"/>
      <c r="M499" s="165"/>
      <c r="T499" s="166"/>
      <c r="AT499" s="162" t="s">
        <v>1200</v>
      </c>
      <c r="AU499" s="162" t="s">
        <v>88</v>
      </c>
      <c r="AV499" s="12" t="s">
        <v>86</v>
      </c>
      <c r="AW499" s="12" t="s">
        <v>34</v>
      </c>
      <c r="AX499" s="12" t="s">
        <v>79</v>
      </c>
      <c r="AY499" s="162" t="s">
        <v>262</v>
      </c>
    </row>
    <row r="500" spans="2:51" s="13" customFormat="1" ht="11.25">
      <c r="B500" s="167"/>
      <c r="D500" s="147" t="s">
        <v>1200</v>
      </c>
      <c r="E500" s="168" t="s">
        <v>1</v>
      </c>
      <c r="F500" s="169" t="s">
        <v>1634</v>
      </c>
      <c r="H500" s="170">
        <v>752</v>
      </c>
      <c r="I500" s="171"/>
      <c r="L500" s="167"/>
      <c r="M500" s="172"/>
      <c r="T500" s="173"/>
      <c r="AT500" s="168" t="s">
        <v>1200</v>
      </c>
      <c r="AU500" s="168" t="s">
        <v>88</v>
      </c>
      <c r="AV500" s="13" t="s">
        <v>88</v>
      </c>
      <c r="AW500" s="13" t="s">
        <v>34</v>
      </c>
      <c r="AX500" s="13" t="s">
        <v>86</v>
      </c>
      <c r="AY500" s="168" t="s">
        <v>262</v>
      </c>
    </row>
    <row r="501" spans="2:65" s="1" customFormat="1" ht="21.75" customHeight="1">
      <c r="B501" s="32"/>
      <c r="C501" s="181" t="s">
        <v>527</v>
      </c>
      <c r="D501" s="181" t="s">
        <v>1114</v>
      </c>
      <c r="E501" s="182" t="s">
        <v>1635</v>
      </c>
      <c r="F501" s="183" t="s">
        <v>1636</v>
      </c>
      <c r="G501" s="184" t="s">
        <v>1234</v>
      </c>
      <c r="H501" s="185">
        <v>0.827</v>
      </c>
      <c r="I501" s="186"/>
      <c r="J501" s="187">
        <f>ROUND(I501*H501,2)</f>
        <v>0</v>
      </c>
      <c r="K501" s="183" t="s">
        <v>1197</v>
      </c>
      <c r="L501" s="188"/>
      <c r="M501" s="189" t="s">
        <v>1</v>
      </c>
      <c r="N501" s="190" t="s">
        <v>44</v>
      </c>
      <c r="P501" s="143">
        <f>O501*H501</f>
        <v>0</v>
      </c>
      <c r="Q501" s="143">
        <v>1</v>
      </c>
      <c r="R501" s="143">
        <f>Q501*H501</f>
        <v>0.827</v>
      </c>
      <c r="S501" s="143">
        <v>0</v>
      </c>
      <c r="T501" s="144">
        <f>S501*H501</f>
        <v>0</v>
      </c>
      <c r="AR501" s="145" t="s">
        <v>357</v>
      </c>
      <c r="AT501" s="145" t="s">
        <v>1114</v>
      </c>
      <c r="AU501" s="145" t="s">
        <v>88</v>
      </c>
      <c r="AY501" s="17" t="s">
        <v>262</v>
      </c>
      <c r="BE501" s="146">
        <f>IF(N501="základní",J501,0)</f>
        <v>0</v>
      </c>
      <c r="BF501" s="146">
        <f>IF(N501="snížená",J501,0)</f>
        <v>0</v>
      </c>
      <c r="BG501" s="146">
        <f>IF(N501="zákl. přenesená",J501,0)</f>
        <v>0</v>
      </c>
      <c r="BH501" s="146">
        <f>IF(N501="sníž. přenesená",J501,0)</f>
        <v>0</v>
      </c>
      <c r="BI501" s="146">
        <f>IF(N501="nulová",J501,0)</f>
        <v>0</v>
      </c>
      <c r="BJ501" s="17" t="s">
        <v>86</v>
      </c>
      <c r="BK501" s="146">
        <f>ROUND(I501*H501,2)</f>
        <v>0</v>
      </c>
      <c r="BL501" s="17" t="s">
        <v>318</v>
      </c>
      <c r="BM501" s="145" t="s">
        <v>1637</v>
      </c>
    </row>
    <row r="502" spans="2:51" s="12" customFormat="1" ht="11.25">
      <c r="B502" s="161"/>
      <c r="D502" s="147" t="s">
        <v>1200</v>
      </c>
      <c r="E502" s="162" t="s">
        <v>1</v>
      </c>
      <c r="F502" s="163" t="s">
        <v>1594</v>
      </c>
      <c r="H502" s="162" t="s">
        <v>1</v>
      </c>
      <c r="I502" s="164"/>
      <c r="L502" s="161"/>
      <c r="M502" s="165"/>
      <c r="T502" s="166"/>
      <c r="AT502" s="162" t="s">
        <v>1200</v>
      </c>
      <c r="AU502" s="162" t="s">
        <v>88</v>
      </c>
      <c r="AV502" s="12" t="s">
        <v>86</v>
      </c>
      <c r="AW502" s="12" t="s">
        <v>34</v>
      </c>
      <c r="AX502" s="12" t="s">
        <v>79</v>
      </c>
      <c r="AY502" s="162" t="s">
        <v>262</v>
      </c>
    </row>
    <row r="503" spans="2:51" s="12" customFormat="1" ht="11.25">
      <c r="B503" s="161"/>
      <c r="D503" s="147" t="s">
        <v>1200</v>
      </c>
      <c r="E503" s="162" t="s">
        <v>1</v>
      </c>
      <c r="F503" s="163" t="s">
        <v>1595</v>
      </c>
      <c r="H503" s="162" t="s">
        <v>1</v>
      </c>
      <c r="I503" s="164"/>
      <c r="L503" s="161"/>
      <c r="M503" s="165"/>
      <c r="T503" s="166"/>
      <c r="AT503" s="162" t="s">
        <v>1200</v>
      </c>
      <c r="AU503" s="162" t="s">
        <v>88</v>
      </c>
      <c r="AV503" s="12" t="s">
        <v>86</v>
      </c>
      <c r="AW503" s="12" t="s">
        <v>34</v>
      </c>
      <c r="AX503" s="12" t="s">
        <v>79</v>
      </c>
      <c r="AY503" s="162" t="s">
        <v>262</v>
      </c>
    </row>
    <row r="504" spans="2:51" s="13" customFormat="1" ht="11.25">
      <c r="B504" s="167"/>
      <c r="D504" s="147" t="s">
        <v>1200</v>
      </c>
      <c r="E504" s="168" t="s">
        <v>1</v>
      </c>
      <c r="F504" s="169" t="s">
        <v>1638</v>
      </c>
      <c r="H504" s="170">
        <v>0.827</v>
      </c>
      <c r="I504" s="171"/>
      <c r="L504" s="167"/>
      <c r="M504" s="172"/>
      <c r="T504" s="173"/>
      <c r="AT504" s="168" t="s">
        <v>1200</v>
      </c>
      <c r="AU504" s="168" t="s">
        <v>88</v>
      </c>
      <c r="AV504" s="13" t="s">
        <v>88</v>
      </c>
      <c r="AW504" s="13" t="s">
        <v>34</v>
      </c>
      <c r="AX504" s="13" t="s">
        <v>86</v>
      </c>
      <c r="AY504" s="168" t="s">
        <v>262</v>
      </c>
    </row>
    <row r="505" spans="2:65" s="1" customFormat="1" ht="24.2" customHeight="1">
      <c r="B505" s="32"/>
      <c r="C505" s="134" t="s">
        <v>268</v>
      </c>
      <c r="D505" s="134" t="s">
        <v>264</v>
      </c>
      <c r="E505" s="135" t="s">
        <v>1639</v>
      </c>
      <c r="F505" s="136" t="s">
        <v>1640</v>
      </c>
      <c r="G505" s="137" t="s">
        <v>1234</v>
      </c>
      <c r="H505" s="138">
        <v>0.981</v>
      </c>
      <c r="I505" s="139"/>
      <c r="J505" s="140">
        <f>ROUND(I505*H505,2)</f>
        <v>0</v>
      </c>
      <c r="K505" s="136" t="s">
        <v>1197</v>
      </c>
      <c r="L505" s="32"/>
      <c r="M505" s="141" t="s">
        <v>1</v>
      </c>
      <c r="N505" s="142" t="s">
        <v>44</v>
      </c>
      <c r="P505" s="143">
        <f>O505*H505</f>
        <v>0</v>
      </c>
      <c r="Q505" s="143">
        <v>0</v>
      </c>
      <c r="R505" s="143">
        <f>Q505*H505</f>
        <v>0</v>
      </c>
      <c r="S505" s="143">
        <v>0</v>
      </c>
      <c r="T505" s="144">
        <f>S505*H505</f>
        <v>0</v>
      </c>
      <c r="AR505" s="145" t="s">
        <v>318</v>
      </c>
      <c r="AT505" s="145" t="s">
        <v>264</v>
      </c>
      <c r="AU505" s="145" t="s">
        <v>88</v>
      </c>
      <c r="AY505" s="17" t="s">
        <v>262</v>
      </c>
      <c r="BE505" s="146">
        <f>IF(N505="základní",J505,0)</f>
        <v>0</v>
      </c>
      <c r="BF505" s="146">
        <f>IF(N505="snížená",J505,0)</f>
        <v>0</v>
      </c>
      <c r="BG505" s="146">
        <f>IF(N505="zákl. přenesená",J505,0)</f>
        <v>0</v>
      </c>
      <c r="BH505" s="146">
        <f>IF(N505="sníž. přenesená",J505,0)</f>
        <v>0</v>
      </c>
      <c r="BI505" s="146">
        <f>IF(N505="nulová",J505,0)</f>
        <v>0</v>
      </c>
      <c r="BJ505" s="17" t="s">
        <v>86</v>
      </c>
      <c r="BK505" s="146">
        <f>ROUND(I505*H505,2)</f>
        <v>0</v>
      </c>
      <c r="BL505" s="17" t="s">
        <v>318</v>
      </c>
      <c r="BM505" s="145" t="s">
        <v>1641</v>
      </c>
    </row>
    <row r="506" spans="2:63" s="11" customFormat="1" ht="22.9" customHeight="1">
      <c r="B506" s="124"/>
      <c r="D506" s="125" t="s">
        <v>78</v>
      </c>
      <c r="E506" s="151" t="s">
        <v>1642</v>
      </c>
      <c r="F506" s="151" t="s">
        <v>1643</v>
      </c>
      <c r="I506" s="127"/>
      <c r="J506" s="152">
        <f>BK506</f>
        <v>0</v>
      </c>
      <c r="L506" s="124"/>
      <c r="M506" s="129"/>
      <c r="P506" s="130">
        <f>SUM(P507:P515)</f>
        <v>0</v>
      </c>
      <c r="R506" s="130">
        <f>SUM(R507:R515)</f>
        <v>0.0120724</v>
      </c>
      <c r="T506" s="131">
        <f>SUM(T507:T515)</f>
        <v>0</v>
      </c>
      <c r="AR506" s="125" t="s">
        <v>88</v>
      </c>
      <c r="AT506" s="132" t="s">
        <v>78</v>
      </c>
      <c r="AU506" s="132" t="s">
        <v>86</v>
      </c>
      <c r="AY506" s="125" t="s">
        <v>262</v>
      </c>
      <c r="BK506" s="133">
        <f>SUM(BK507:BK515)</f>
        <v>0</v>
      </c>
    </row>
    <row r="507" spans="2:65" s="1" customFormat="1" ht="24.2" customHeight="1">
      <c r="B507" s="32"/>
      <c r="C507" s="134" t="s">
        <v>536</v>
      </c>
      <c r="D507" s="134" t="s">
        <v>264</v>
      </c>
      <c r="E507" s="135" t="s">
        <v>1644</v>
      </c>
      <c r="F507" s="136" t="s">
        <v>1645</v>
      </c>
      <c r="G507" s="137" t="s">
        <v>1226</v>
      </c>
      <c r="H507" s="138">
        <v>0.42</v>
      </c>
      <c r="I507" s="139"/>
      <c r="J507" s="140">
        <f>ROUND(I507*H507,2)</f>
        <v>0</v>
      </c>
      <c r="K507" s="136" t="s">
        <v>1197</v>
      </c>
      <c r="L507" s="32"/>
      <c r="M507" s="141" t="s">
        <v>1</v>
      </c>
      <c r="N507" s="142" t="s">
        <v>44</v>
      </c>
      <c r="P507" s="143">
        <f>O507*H507</f>
        <v>0</v>
      </c>
      <c r="Q507" s="143">
        <v>0.0054</v>
      </c>
      <c r="R507" s="143">
        <f>Q507*H507</f>
        <v>0.002268</v>
      </c>
      <c r="S507" s="143">
        <v>0</v>
      </c>
      <c r="T507" s="144">
        <f>S507*H507</f>
        <v>0</v>
      </c>
      <c r="AR507" s="145" t="s">
        <v>318</v>
      </c>
      <c r="AT507" s="145" t="s">
        <v>264</v>
      </c>
      <c r="AU507" s="145" t="s">
        <v>88</v>
      </c>
      <c r="AY507" s="17" t="s">
        <v>262</v>
      </c>
      <c r="BE507" s="146">
        <f>IF(N507="základní",J507,0)</f>
        <v>0</v>
      </c>
      <c r="BF507" s="146">
        <f>IF(N507="snížená",J507,0)</f>
        <v>0</v>
      </c>
      <c r="BG507" s="146">
        <f>IF(N507="zákl. přenesená",J507,0)</f>
        <v>0</v>
      </c>
      <c r="BH507" s="146">
        <f>IF(N507="sníž. přenesená",J507,0)</f>
        <v>0</v>
      </c>
      <c r="BI507" s="146">
        <f>IF(N507="nulová",J507,0)</f>
        <v>0</v>
      </c>
      <c r="BJ507" s="17" t="s">
        <v>86</v>
      </c>
      <c r="BK507" s="146">
        <f>ROUND(I507*H507,2)</f>
        <v>0</v>
      </c>
      <c r="BL507" s="17" t="s">
        <v>318</v>
      </c>
      <c r="BM507" s="145" t="s">
        <v>1646</v>
      </c>
    </row>
    <row r="508" spans="2:51" s="12" customFormat="1" ht="11.25">
      <c r="B508" s="161"/>
      <c r="D508" s="147" t="s">
        <v>1200</v>
      </c>
      <c r="E508" s="162" t="s">
        <v>1</v>
      </c>
      <c r="F508" s="163" t="s">
        <v>1216</v>
      </c>
      <c r="H508" s="162" t="s">
        <v>1</v>
      </c>
      <c r="I508" s="164"/>
      <c r="L508" s="161"/>
      <c r="M508" s="165"/>
      <c r="T508" s="166"/>
      <c r="AT508" s="162" t="s">
        <v>1200</v>
      </c>
      <c r="AU508" s="162" t="s">
        <v>88</v>
      </c>
      <c r="AV508" s="12" t="s">
        <v>86</v>
      </c>
      <c r="AW508" s="12" t="s">
        <v>34</v>
      </c>
      <c r="AX508" s="12" t="s">
        <v>79</v>
      </c>
      <c r="AY508" s="162" t="s">
        <v>262</v>
      </c>
    </row>
    <row r="509" spans="2:51" s="12" customFormat="1" ht="11.25">
      <c r="B509" s="161"/>
      <c r="D509" s="147" t="s">
        <v>1200</v>
      </c>
      <c r="E509" s="162" t="s">
        <v>1</v>
      </c>
      <c r="F509" s="163" t="s">
        <v>1647</v>
      </c>
      <c r="H509" s="162" t="s">
        <v>1</v>
      </c>
      <c r="I509" s="164"/>
      <c r="L509" s="161"/>
      <c r="M509" s="165"/>
      <c r="T509" s="166"/>
      <c r="AT509" s="162" t="s">
        <v>1200</v>
      </c>
      <c r="AU509" s="162" t="s">
        <v>88</v>
      </c>
      <c r="AV509" s="12" t="s">
        <v>86</v>
      </c>
      <c r="AW509" s="12" t="s">
        <v>34</v>
      </c>
      <c r="AX509" s="12" t="s">
        <v>79</v>
      </c>
      <c r="AY509" s="162" t="s">
        <v>262</v>
      </c>
    </row>
    <row r="510" spans="2:51" s="13" customFormat="1" ht="11.25">
      <c r="B510" s="167"/>
      <c r="D510" s="147" t="s">
        <v>1200</v>
      </c>
      <c r="E510" s="168" t="s">
        <v>1</v>
      </c>
      <c r="F510" s="169" t="s">
        <v>1648</v>
      </c>
      <c r="H510" s="170">
        <v>0.42</v>
      </c>
      <c r="I510" s="171"/>
      <c r="L510" s="167"/>
      <c r="M510" s="172"/>
      <c r="T510" s="173"/>
      <c r="AT510" s="168" t="s">
        <v>1200</v>
      </c>
      <c r="AU510" s="168" t="s">
        <v>88</v>
      </c>
      <c r="AV510" s="13" t="s">
        <v>88</v>
      </c>
      <c r="AW510" s="13" t="s">
        <v>34</v>
      </c>
      <c r="AX510" s="13" t="s">
        <v>86</v>
      </c>
      <c r="AY510" s="168" t="s">
        <v>262</v>
      </c>
    </row>
    <row r="511" spans="2:65" s="1" customFormat="1" ht="24.2" customHeight="1">
      <c r="B511" s="32"/>
      <c r="C511" s="181" t="s">
        <v>540</v>
      </c>
      <c r="D511" s="181" t="s">
        <v>1114</v>
      </c>
      <c r="E511" s="182" t="s">
        <v>1649</v>
      </c>
      <c r="F511" s="183" t="s">
        <v>1650</v>
      </c>
      <c r="G511" s="184" t="s">
        <v>1226</v>
      </c>
      <c r="H511" s="185">
        <v>0.508</v>
      </c>
      <c r="I511" s="186"/>
      <c r="J511" s="187">
        <f>ROUND(I511*H511,2)</f>
        <v>0</v>
      </c>
      <c r="K511" s="183" t="s">
        <v>1197</v>
      </c>
      <c r="L511" s="188"/>
      <c r="M511" s="189" t="s">
        <v>1</v>
      </c>
      <c r="N511" s="190" t="s">
        <v>44</v>
      </c>
      <c r="P511" s="143">
        <f>O511*H511</f>
        <v>0</v>
      </c>
      <c r="Q511" s="143">
        <v>0.0193</v>
      </c>
      <c r="R511" s="143">
        <f>Q511*H511</f>
        <v>0.009804400000000001</v>
      </c>
      <c r="S511" s="143">
        <v>0</v>
      </c>
      <c r="T511" s="144">
        <f>S511*H511</f>
        <v>0</v>
      </c>
      <c r="AR511" s="145" t="s">
        <v>357</v>
      </c>
      <c r="AT511" s="145" t="s">
        <v>1114</v>
      </c>
      <c r="AU511" s="145" t="s">
        <v>88</v>
      </c>
      <c r="AY511" s="17" t="s">
        <v>262</v>
      </c>
      <c r="BE511" s="146">
        <f>IF(N511="základní",J511,0)</f>
        <v>0</v>
      </c>
      <c r="BF511" s="146">
        <f>IF(N511="snížená",J511,0)</f>
        <v>0</v>
      </c>
      <c r="BG511" s="146">
        <f>IF(N511="zákl. přenesená",J511,0)</f>
        <v>0</v>
      </c>
      <c r="BH511" s="146">
        <f>IF(N511="sníž. přenesená",J511,0)</f>
        <v>0</v>
      </c>
      <c r="BI511" s="146">
        <f>IF(N511="nulová",J511,0)</f>
        <v>0</v>
      </c>
      <c r="BJ511" s="17" t="s">
        <v>86</v>
      </c>
      <c r="BK511" s="146">
        <f>ROUND(I511*H511,2)</f>
        <v>0</v>
      </c>
      <c r="BL511" s="17" t="s">
        <v>318</v>
      </c>
      <c r="BM511" s="145" t="s">
        <v>1651</v>
      </c>
    </row>
    <row r="512" spans="2:51" s="12" customFormat="1" ht="11.25">
      <c r="B512" s="161"/>
      <c r="D512" s="147" t="s">
        <v>1200</v>
      </c>
      <c r="E512" s="162" t="s">
        <v>1</v>
      </c>
      <c r="F512" s="163" t="s">
        <v>1216</v>
      </c>
      <c r="H512" s="162" t="s">
        <v>1</v>
      </c>
      <c r="I512" s="164"/>
      <c r="L512" s="161"/>
      <c r="M512" s="165"/>
      <c r="T512" s="166"/>
      <c r="AT512" s="162" t="s">
        <v>1200</v>
      </c>
      <c r="AU512" s="162" t="s">
        <v>88</v>
      </c>
      <c r="AV512" s="12" t="s">
        <v>86</v>
      </c>
      <c r="AW512" s="12" t="s">
        <v>34</v>
      </c>
      <c r="AX512" s="12" t="s">
        <v>79</v>
      </c>
      <c r="AY512" s="162" t="s">
        <v>262</v>
      </c>
    </row>
    <row r="513" spans="2:51" s="12" customFormat="1" ht="11.25">
      <c r="B513" s="161"/>
      <c r="D513" s="147" t="s">
        <v>1200</v>
      </c>
      <c r="E513" s="162" t="s">
        <v>1</v>
      </c>
      <c r="F513" s="163" t="s">
        <v>1647</v>
      </c>
      <c r="H513" s="162" t="s">
        <v>1</v>
      </c>
      <c r="I513" s="164"/>
      <c r="L513" s="161"/>
      <c r="M513" s="165"/>
      <c r="T513" s="166"/>
      <c r="AT513" s="162" t="s">
        <v>1200</v>
      </c>
      <c r="AU513" s="162" t="s">
        <v>88</v>
      </c>
      <c r="AV513" s="12" t="s">
        <v>86</v>
      </c>
      <c r="AW513" s="12" t="s">
        <v>34</v>
      </c>
      <c r="AX513" s="12" t="s">
        <v>79</v>
      </c>
      <c r="AY513" s="162" t="s">
        <v>262</v>
      </c>
    </row>
    <row r="514" spans="2:51" s="13" customFormat="1" ht="11.25">
      <c r="B514" s="167"/>
      <c r="D514" s="147" t="s">
        <v>1200</v>
      </c>
      <c r="E514" s="168" t="s">
        <v>1</v>
      </c>
      <c r="F514" s="169" t="s">
        <v>1652</v>
      </c>
      <c r="H514" s="170">
        <v>0.462</v>
      </c>
      <c r="I514" s="171"/>
      <c r="L514" s="167"/>
      <c r="M514" s="172"/>
      <c r="T514" s="173"/>
      <c r="AT514" s="168" t="s">
        <v>1200</v>
      </c>
      <c r="AU514" s="168" t="s">
        <v>88</v>
      </c>
      <c r="AV514" s="13" t="s">
        <v>88</v>
      </c>
      <c r="AW514" s="13" t="s">
        <v>34</v>
      </c>
      <c r="AX514" s="13" t="s">
        <v>86</v>
      </c>
      <c r="AY514" s="168" t="s">
        <v>262</v>
      </c>
    </row>
    <row r="515" spans="2:51" s="13" customFormat="1" ht="11.25">
      <c r="B515" s="167"/>
      <c r="D515" s="147" t="s">
        <v>1200</v>
      </c>
      <c r="F515" s="169" t="s">
        <v>1653</v>
      </c>
      <c r="H515" s="170">
        <v>0.508</v>
      </c>
      <c r="I515" s="171"/>
      <c r="L515" s="167"/>
      <c r="M515" s="172"/>
      <c r="T515" s="173"/>
      <c r="AT515" s="168" t="s">
        <v>1200</v>
      </c>
      <c r="AU515" s="168" t="s">
        <v>88</v>
      </c>
      <c r="AV515" s="13" t="s">
        <v>88</v>
      </c>
      <c r="AW515" s="13" t="s">
        <v>4</v>
      </c>
      <c r="AX515" s="13" t="s">
        <v>86</v>
      </c>
      <c r="AY515" s="168" t="s">
        <v>262</v>
      </c>
    </row>
    <row r="516" spans="2:63" s="11" customFormat="1" ht="22.9" customHeight="1">
      <c r="B516" s="124"/>
      <c r="D516" s="125" t="s">
        <v>78</v>
      </c>
      <c r="E516" s="151" t="s">
        <v>1654</v>
      </c>
      <c r="F516" s="151" t="s">
        <v>1655</v>
      </c>
      <c r="I516" s="127"/>
      <c r="J516" s="152">
        <f>BK516</f>
        <v>0</v>
      </c>
      <c r="L516" s="124"/>
      <c r="M516" s="129"/>
      <c r="P516" s="130">
        <f>SUM(P517:P530)</f>
        <v>0</v>
      </c>
      <c r="R516" s="130">
        <f>SUM(R517:R530)</f>
        <v>0.0052272</v>
      </c>
      <c r="T516" s="131">
        <f>SUM(T517:T530)</f>
        <v>0</v>
      </c>
      <c r="AR516" s="125" t="s">
        <v>88</v>
      </c>
      <c r="AT516" s="132" t="s">
        <v>78</v>
      </c>
      <c r="AU516" s="132" t="s">
        <v>86</v>
      </c>
      <c r="AY516" s="125" t="s">
        <v>262</v>
      </c>
      <c r="BK516" s="133">
        <f>SUM(BK517:BK530)</f>
        <v>0</v>
      </c>
    </row>
    <row r="517" spans="2:65" s="1" customFormat="1" ht="24.2" customHeight="1">
      <c r="B517" s="32"/>
      <c r="C517" s="134" t="s">
        <v>544</v>
      </c>
      <c r="D517" s="134" t="s">
        <v>264</v>
      </c>
      <c r="E517" s="135" t="s">
        <v>1656</v>
      </c>
      <c r="F517" s="136" t="s">
        <v>1657</v>
      </c>
      <c r="G517" s="137" t="s">
        <v>1226</v>
      </c>
      <c r="H517" s="138">
        <v>0.27</v>
      </c>
      <c r="I517" s="139"/>
      <c r="J517" s="140">
        <f>ROUND(I517*H517,2)</f>
        <v>0</v>
      </c>
      <c r="K517" s="136" t="s">
        <v>1197</v>
      </c>
      <c r="L517" s="32"/>
      <c r="M517" s="141" t="s">
        <v>1</v>
      </c>
      <c r="N517" s="142" t="s">
        <v>44</v>
      </c>
      <c r="P517" s="143">
        <f>O517*H517</f>
        <v>0</v>
      </c>
      <c r="Q517" s="143">
        <v>0.0052</v>
      </c>
      <c r="R517" s="143">
        <f>Q517*H517</f>
        <v>0.001404</v>
      </c>
      <c r="S517" s="143">
        <v>0</v>
      </c>
      <c r="T517" s="144">
        <f>S517*H517</f>
        <v>0</v>
      </c>
      <c r="AR517" s="145" t="s">
        <v>318</v>
      </c>
      <c r="AT517" s="145" t="s">
        <v>264</v>
      </c>
      <c r="AU517" s="145" t="s">
        <v>88</v>
      </c>
      <c r="AY517" s="17" t="s">
        <v>262</v>
      </c>
      <c r="BE517" s="146">
        <f>IF(N517="základní",J517,0)</f>
        <v>0</v>
      </c>
      <c r="BF517" s="146">
        <f>IF(N517="snížená",J517,0)</f>
        <v>0</v>
      </c>
      <c r="BG517" s="146">
        <f>IF(N517="zákl. přenesená",J517,0)</f>
        <v>0</v>
      </c>
      <c r="BH517" s="146">
        <f>IF(N517="sníž. přenesená",J517,0)</f>
        <v>0</v>
      </c>
      <c r="BI517" s="146">
        <f>IF(N517="nulová",J517,0)</f>
        <v>0</v>
      </c>
      <c r="BJ517" s="17" t="s">
        <v>86</v>
      </c>
      <c r="BK517" s="146">
        <f>ROUND(I517*H517,2)</f>
        <v>0</v>
      </c>
      <c r="BL517" s="17" t="s">
        <v>318</v>
      </c>
      <c r="BM517" s="145" t="s">
        <v>1658</v>
      </c>
    </row>
    <row r="518" spans="2:51" s="12" customFormat="1" ht="11.25">
      <c r="B518" s="161"/>
      <c r="D518" s="147" t="s">
        <v>1200</v>
      </c>
      <c r="E518" s="162" t="s">
        <v>1</v>
      </c>
      <c r="F518" s="163" t="s">
        <v>1222</v>
      </c>
      <c r="H518" s="162" t="s">
        <v>1</v>
      </c>
      <c r="I518" s="164"/>
      <c r="L518" s="161"/>
      <c r="M518" s="165"/>
      <c r="T518" s="166"/>
      <c r="AT518" s="162" t="s">
        <v>1200</v>
      </c>
      <c r="AU518" s="162" t="s">
        <v>88</v>
      </c>
      <c r="AV518" s="12" t="s">
        <v>86</v>
      </c>
      <c r="AW518" s="12" t="s">
        <v>34</v>
      </c>
      <c r="AX518" s="12" t="s">
        <v>79</v>
      </c>
      <c r="AY518" s="162" t="s">
        <v>262</v>
      </c>
    </row>
    <row r="519" spans="2:51" s="12" customFormat="1" ht="11.25">
      <c r="B519" s="161"/>
      <c r="D519" s="147" t="s">
        <v>1200</v>
      </c>
      <c r="E519" s="162" t="s">
        <v>1</v>
      </c>
      <c r="F519" s="163" t="s">
        <v>1418</v>
      </c>
      <c r="H519" s="162" t="s">
        <v>1</v>
      </c>
      <c r="I519" s="164"/>
      <c r="L519" s="161"/>
      <c r="M519" s="165"/>
      <c r="T519" s="166"/>
      <c r="AT519" s="162" t="s">
        <v>1200</v>
      </c>
      <c r="AU519" s="162" t="s">
        <v>88</v>
      </c>
      <c r="AV519" s="12" t="s">
        <v>86</v>
      </c>
      <c r="AW519" s="12" t="s">
        <v>34</v>
      </c>
      <c r="AX519" s="12" t="s">
        <v>79</v>
      </c>
      <c r="AY519" s="162" t="s">
        <v>262</v>
      </c>
    </row>
    <row r="520" spans="2:51" s="13" customFormat="1" ht="11.25">
      <c r="B520" s="167"/>
      <c r="D520" s="147" t="s">
        <v>1200</v>
      </c>
      <c r="E520" s="168" t="s">
        <v>1</v>
      </c>
      <c r="F520" s="169" t="s">
        <v>1659</v>
      </c>
      <c r="H520" s="170">
        <v>0.2</v>
      </c>
      <c r="I520" s="171"/>
      <c r="L520" s="167"/>
      <c r="M520" s="172"/>
      <c r="T520" s="173"/>
      <c r="AT520" s="168" t="s">
        <v>1200</v>
      </c>
      <c r="AU520" s="168" t="s">
        <v>88</v>
      </c>
      <c r="AV520" s="13" t="s">
        <v>88</v>
      </c>
      <c r="AW520" s="13" t="s">
        <v>34</v>
      </c>
      <c r="AX520" s="13" t="s">
        <v>79</v>
      </c>
      <c r="AY520" s="168" t="s">
        <v>262</v>
      </c>
    </row>
    <row r="521" spans="2:51" s="12" customFormat="1" ht="11.25">
      <c r="B521" s="161"/>
      <c r="D521" s="147" t="s">
        <v>1200</v>
      </c>
      <c r="E521" s="162" t="s">
        <v>1</v>
      </c>
      <c r="F521" s="163" t="s">
        <v>1660</v>
      </c>
      <c r="H521" s="162" t="s">
        <v>1</v>
      </c>
      <c r="I521" s="164"/>
      <c r="L521" s="161"/>
      <c r="M521" s="165"/>
      <c r="T521" s="166"/>
      <c r="AT521" s="162" t="s">
        <v>1200</v>
      </c>
      <c r="AU521" s="162" t="s">
        <v>88</v>
      </c>
      <c r="AV521" s="12" t="s">
        <v>86</v>
      </c>
      <c r="AW521" s="12" t="s">
        <v>34</v>
      </c>
      <c r="AX521" s="12" t="s">
        <v>79</v>
      </c>
      <c r="AY521" s="162" t="s">
        <v>262</v>
      </c>
    </row>
    <row r="522" spans="2:51" s="13" customFormat="1" ht="11.25">
      <c r="B522" s="167"/>
      <c r="D522" s="147" t="s">
        <v>1200</v>
      </c>
      <c r="E522" s="168" t="s">
        <v>1</v>
      </c>
      <c r="F522" s="169" t="s">
        <v>1661</v>
      </c>
      <c r="H522" s="170">
        <v>0.07</v>
      </c>
      <c r="I522" s="171"/>
      <c r="L522" s="167"/>
      <c r="M522" s="172"/>
      <c r="T522" s="173"/>
      <c r="AT522" s="168" t="s">
        <v>1200</v>
      </c>
      <c r="AU522" s="168" t="s">
        <v>88</v>
      </c>
      <c r="AV522" s="13" t="s">
        <v>88</v>
      </c>
      <c r="AW522" s="13" t="s">
        <v>34</v>
      </c>
      <c r="AX522" s="13" t="s">
        <v>79</v>
      </c>
      <c r="AY522" s="168" t="s">
        <v>262</v>
      </c>
    </row>
    <row r="523" spans="2:51" s="14" customFormat="1" ht="11.25">
      <c r="B523" s="174"/>
      <c r="D523" s="147" t="s">
        <v>1200</v>
      </c>
      <c r="E523" s="175" t="s">
        <v>1</v>
      </c>
      <c r="F523" s="176" t="s">
        <v>1205</v>
      </c>
      <c r="H523" s="177">
        <v>0.27</v>
      </c>
      <c r="I523" s="178"/>
      <c r="L523" s="174"/>
      <c r="M523" s="179"/>
      <c r="T523" s="180"/>
      <c r="AT523" s="175" t="s">
        <v>1200</v>
      </c>
      <c r="AU523" s="175" t="s">
        <v>88</v>
      </c>
      <c r="AV523" s="14" t="s">
        <v>293</v>
      </c>
      <c r="AW523" s="14" t="s">
        <v>34</v>
      </c>
      <c r="AX523" s="14" t="s">
        <v>86</v>
      </c>
      <c r="AY523" s="175" t="s">
        <v>262</v>
      </c>
    </row>
    <row r="524" spans="2:65" s="1" customFormat="1" ht="16.5" customHeight="1">
      <c r="B524" s="32"/>
      <c r="C524" s="181" t="s">
        <v>548</v>
      </c>
      <c r="D524" s="181" t="s">
        <v>1114</v>
      </c>
      <c r="E524" s="182" t="s">
        <v>1662</v>
      </c>
      <c r="F524" s="183" t="s">
        <v>1663</v>
      </c>
      <c r="G524" s="184" t="s">
        <v>1226</v>
      </c>
      <c r="H524" s="185">
        <v>0.297</v>
      </c>
      <c r="I524" s="186"/>
      <c r="J524" s="187">
        <f>ROUND(I524*H524,2)</f>
        <v>0</v>
      </c>
      <c r="K524" s="183" t="s">
        <v>1</v>
      </c>
      <c r="L524" s="188"/>
      <c r="M524" s="189" t="s">
        <v>1</v>
      </c>
      <c r="N524" s="190" t="s">
        <v>44</v>
      </c>
      <c r="P524" s="143">
        <f>O524*H524</f>
        <v>0</v>
      </c>
      <c r="Q524" s="143">
        <v>0.0126</v>
      </c>
      <c r="R524" s="143">
        <f>Q524*H524</f>
        <v>0.0037421999999999998</v>
      </c>
      <c r="S524" s="143">
        <v>0</v>
      </c>
      <c r="T524" s="144">
        <f>S524*H524</f>
        <v>0</v>
      </c>
      <c r="AR524" s="145" t="s">
        <v>357</v>
      </c>
      <c r="AT524" s="145" t="s">
        <v>1114</v>
      </c>
      <c r="AU524" s="145" t="s">
        <v>88</v>
      </c>
      <c r="AY524" s="17" t="s">
        <v>262</v>
      </c>
      <c r="BE524" s="146">
        <f>IF(N524="základní",J524,0)</f>
        <v>0</v>
      </c>
      <c r="BF524" s="146">
        <f>IF(N524="snížená",J524,0)</f>
        <v>0</v>
      </c>
      <c r="BG524" s="146">
        <f>IF(N524="zákl. přenesená",J524,0)</f>
        <v>0</v>
      </c>
      <c r="BH524" s="146">
        <f>IF(N524="sníž. přenesená",J524,0)</f>
        <v>0</v>
      </c>
      <c r="BI524" s="146">
        <f>IF(N524="nulová",J524,0)</f>
        <v>0</v>
      </c>
      <c r="BJ524" s="17" t="s">
        <v>86</v>
      </c>
      <c r="BK524" s="146">
        <f>ROUND(I524*H524,2)</f>
        <v>0</v>
      </c>
      <c r="BL524" s="17" t="s">
        <v>318</v>
      </c>
      <c r="BM524" s="145" t="s">
        <v>1664</v>
      </c>
    </row>
    <row r="525" spans="2:51" s="13" customFormat="1" ht="11.25">
      <c r="B525" s="167"/>
      <c r="D525" s="147" t="s">
        <v>1200</v>
      </c>
      <c r="E525" s="168" t="s">
        <v>1</v>
      </c>
      <c r="F525" s="169" t="s">
        <v>1665</v>
      </c>
      <c r="H525" s="170">
        <v>0.297</v>
      </c>
      <c r="I525" s="171"/>
      <c r="L525" s="167"/>
      <c r="M525" s="172"/>
      <c r="T525" s="173"/>
      <c r="AT525" s="168" t="s">
        <v>1200</v>
      </c>
      <c r="AU525" s="168" t="s">
        <v>88</v>
      </c>
      <c r="AV525" s="13" t="s">
        <v>88</v>
      </c>
      <c r="AW525" s="13" t="s">
        <v>34</v>
      </c>
      <c r="AX525" s="13" t="s">
        <v>79</v>
      </c>
      <c r="AY525" s="168" t="s">
        <v>262</v>
      </c>
    </row>
    <row r="526" spans="2:51" s="14" customFormat="1" ht="11.25">
      <c r="B526" s="174"/>
      <c r="D526" s="147" t="s">
        <v>1200</v>
      </c>
      <c r="E526" s="175" t="s">
        <v>1</v>
      </c>
      <c r="F526" s="176" t="s">
        <v>1205</v>
      </c>
      <c r="H526" s="177">
        <v>0.297</v>
      </c>
      <c r="I526" s="178"/>
      <c r="L526" s="174"/>
      <c r="M526" s="179"/>
      <c r="T526" s="180"/>
      <c r="AT526" s="175" t="s">
        <v>1200</v>
      </c>
      <c r="AU526" s="175" t="s">
        <v>88</v>
      </c>
      <c r="AV526" s="14" t="s">
        <v>293</v>
      </c>
      <c r="AW526" s="14" t="s">
        <v>34</v>
      </c>
      <c r="AX526" s="14" t="s">
        <v>86</v>
      </c>
      <c r="AY526" s="175" t="s">
        <v>262</v>
      </c>
    </row>
    <row r="527" spans="2:65" s="1" customFormat="1" ht="16.5" customHeight="1">
      <c r="B527" s="32"/>
      <c r="C527" s="134" t="s">
        <v>552</v>
      </c>
      <c r="D527" s="134" t="s">
        <v>264</v>
      </c>
      <c r="E527" s="135" t="s">
        <v>1666</v>
      </c>
      <c r="F527" s="136" t="s">
        <v>1667</v>
      </c>
      <c r="G527" s="137" t="s">
        <v>1226</v>
      </c>
      <c r="H527" s="138">
        <v>0.27</v>
      </c>
      <c r="I527" s="139"/>
      <c r="J527" s="140">
        <f>ROUND(I527*H527,2)</f>
        <v>0</v>
      </c>
      <c r="K527" s="136" t="s">
        <v>1197</v>
      </c>
      <c r="L527" s="32"/>
      <c r="M527" s="141" t="s">
        <v>1</v>
      </c>
      <c r="N527" s="142" t="s">
        <v>44</v>
      </c>
      <c r="P527" s="143">
        <f>O527*H527</f>
        <v>0</v>
      </c>
      <c r="Q527" s="143">
        <v>0.0003</v>
      </c>
      <c r="R527" s="143">
        <f>Q527*H527</f>
        <v>8.1E-05</v>
      </c>
      <c r="S527" s="143">
        <v>0</v>
      </c>
      <c r="T527" s="144">
        <f>S527*H527</f>
        <v>0</v>
      </c>
      <c r="AR527" s="145" t="s">
        <v>318</v>
      </c>
      <c r="AT527" s="145" t="s">
        <v>264</v>
      </c>
      <c r="AU527" s="145" t="s">
        <v>88</v>
      </c>
      <c r="AY527" s="17" t="s">
        <v>262</v>
      </c>
      <c r="BE527" s="146">
        <f>IF(N527="základní",J527,0)</f>
        <v>0</v>
      </c>
      <c r="BF527" s="146">
        <f>IF(N527="snížená",J527,0)</f>
        <v>0</v>
      </c>
      <c r="BG527" s="146">
        <f>IF(N527="zákl. přenesená",J527,0)</f>
        <v>0</v>
      </c>
      <c r="BH527" s="146">
        <f>IF(N527="sníž. přenesená",J527,0)</f>
        <v>0</v>
      </c>
      <c r="BI527" s="146">
        <f>IF(N527="nulová",J527,0)</f>
        <v>0</v>
      </c>
      <c r="BJ527" s="17" t="s">
        <v>86</v>
      </c>
      <c r="BK527" s="146">
        <f>ROUND(I527*H527,2)</f>
        <v>0</v>
      </c>
      <c r="BL527" s="17" t="s">
        <v>318</v>
      </c>
      <c r="BM527" s="145" t="s">
        <v>1668</v>
      </c>
    </row>
    <row r="528" spans="2:51" s="13" customFormat="1" ht="11.25">
      <c r="B528" s="167"/>
      <c r="D528" s="147" t="s">
        <v>1200</v>
      </c>
      <c r="E528" s="168" t="s">
        <v>1</v>
      </c>
      <c r="F528" s="169" t="s">
        <v>1669</v>
      </c>
      <c r="H528" s="170">
        <v>0.27</v>
      </c>
      <c r="I528" s="171"/>
      <c r="L528" s="167"/>
      <c r="M528" s="172"/>
      <c r="T528" s="173"/>
      <c r="AT528" s="168" t="s">
        <v>1200</v>
      </c>
      <c r="AU528" s="168" t="s">
        <v>88</v>
      </c>
      <c r="AV528" s="13" t="s">
        <v>88</v>
      </c>
      <c r="AW528" s="13" t="s">
        <v>34</v>
      </c>
      <c r="AX528" s="13" t="s">
        <v>79</v>
      </c>
      <c r="AY528" s="168" t="s">
        <v>262</v>
      </c>
    </row>
    <row r="529" spans="2:51" s="14" customFormat="1" ht="11.25">
      <c r="B529" s="174"/>
      <c r="D529" s="147" t="s">
        <v>1200</v>
      </c>
      <c r="E529" s="175" t="s">
        <v>1</v>
      </c>
      <c r="F529" s="176" t="s">
        <v>1205</v>
      </c>
      <c r="H529" s="177">
        <v>0.27</v>
      </c>
      <c r="I529" s="178"/>
      <c r="L529" s="174"/>
      <c r="M529" s="179"/>
      <c r="T529" s="180"/>
      <c r="AT529" s="175" t="s">
        <v>1200</v>
      </c>
      <c r="AU529" s="175" t="s">
        <v>88</v>
      </c>
      <c r="AV529" s="14" t="s">
        <v>293</v>
      </c>
      <c r="AW529" s="14" t="s">
        <v>34</v>
      </c>
      <c r="AX529" s="14" t="s">
        <v>86</v>
      </c>
      <c r="AY529" s="175" t="s">
        <v>262</v>
      </c>
    </row>
    <row r="530" spans="2:65" s="1" customFormat="1" ht="24.2" customHeight="1">
      <c r="B530" s="32"/>
      <c r="C530" s="134" t="s">
        <v>558</v>
      </c>
      <c r="D530" s="134" t="s">
        <v>264</v>
      </c>
      <c r="E530" s="135" t="s">
        <v>1670</v>
      </c>
      <c r="F530" s="136" t="s">
        <v>1671</v>
      </c>
      <c r="G530" s="137" t="s">
        <v>1672</v>
      </c>
      <c r="H530" s="198"/>
      <c r="I530" s="139"/>
      <c r="J530" s="140">
        <f>ROUND(I530*H530,2)</f>
        <v>0</v>
      </c>
      <c r="K530" s="136" t="s">
        <v>1197</v>
      </c>
      <c r="L530" s="32"/>
      <c r="M530" s="141" t="s">
        <v>1</v>
      </c>
      <c r="N530" s="142" t="s">
        <v>44</v>
      </c>
      <c r="P530" s="143">
        <f>O530*H530</f>
        <v>0</v>
      </c>
      <c r="Q530" s="143">
        <v>0</v>
      </c>
      <c r="R530" s="143">
        <f>Q530*H530</f>
        <v>0</v>
      </c>
      <c r="S530" s="143">
        <v>0</v>
      </c>
      <c r="T530" s="144">
        <f>S530*H530</f>
        <v>0</v>
      </c>
      <c r="AR530" s="145" t="s">
        <v>318</v>
      </c>
      <c r="AT530" s="145" t="s">
        <v>264</v>
      </c>
      <c r="AU530" s="145" t="s">
        <v>88</v>
      </c>
      <c r="AY530" s="17" t="s">
        <v>262</v>
      </c>
      <c r="BE530" s="146">
        <f>IF(N530="základní",J530,0)</f>
        <v>0</v>
      </c>
      <c r="BF530" s="146">
        <f>IF(N530="snížená",J530,0)</f>
        <v>0</v>
      </c>
      <c r="BG530" s="146">
        <f>IF(N530="zákl. přenesená",J530,0)</f>
        <v>0</v>
      </c>
      <c r="BH530" s="146">
        <f>IF(N530="sníž. přenesená",J530,0)</f>
        <v>0</v>
      </c>
      <c r="BI530" s="146">
        <f>IF(N530="nulová",J530,0)</f>
        <v>0</v>
      </c>
      <c r="BJ530" s="17" t="s">
        <v>86</v>
      </c>
      <c r="BK530" s="146">
        <f>ROUND(I530*H530,2)</f>
        <v>0</v>
      </c>
      <c r="BL530" s="17" t="s">
        <v>318</v>
      </c>
      <c r="BM530" s="145" t="s">
        <v>1673</v>
      </c>
    </row>
    <row r="531" spans="2:63" s="11" customFormat="1" ht="22.9" customHeight="1">
      <c r="B531" s="124"/>
      <c r="D531" s="125" t="s">
        <v>78</v>
      </c>
      <c r="E531" s="151" t="s">
        <v>1674</v>
      </c>
      <c r="F531" s="151" t="s">
        <v>1675</v>
      </c>
      <c r="I531" s="127"/>
      <c r="J531" s="152">
        <f>BK531</f>
        <v>0</v>
      </c>
      <c r="L531" s="124"/>
      <c r="M531" s="129"/>
      <c r="P531" s="130">
        <f>SUM(P532:P537)</f>
        <v>0</v>
      </c>
      <c r="R531" s="130">
        <f>SUM(R532:R537)</f>
        <v>0.0062328</v>
      </c>
      <c r="T531" s="131">
        <f>SUM(T532:T537)</f>
        <v>0</v>
      </c>
      <c r="AR531" s="125" t="s">
        <v>88</v>
      </c>
      <c r="AT531" s="132" t="s">
        <v>78</v>
      </c>
      <c r="AU531" s="132" t="s">
        <v>86</v>
      </c>
      <c r="AY531" s="125" t="s">
        <v>262</v>
      </c>
      <c r="BK531" s="133">
        <f>SUM(BK532:BK537)</f>
        <v>0</v>
      </c>
    </row>
    <row r="532" spans="2:65" s="1" customFormat="1" ht="16.5" customHeight="1">
      <c r="B532" s="32"/>
      <c r="C532" s="134" t="s">
        <v>562</v>
      </c>
      <c r="D532" s="134" t="s">
        <v>264</v>
      </c>
      <c r="E532" s="135" t="s">
        <v>1676</v>
      </c>
      <c r="F532" s="136" t="s">
        <v>1677</v>
      </c>
      <c r="G532" s="137" t="s">
        <v>1226</v>
      </c>
      <c r="H532" s="138">
        <v>12.72</v>
      </c>
      <c r="I532" s="139"/>
      <c r="J532" s="140">
        <f>ROUND(I532*H532,2)</f>
        <v>0</v>
      </c>
      <c r="K532" s="136" t="s">
        <v>1197</v>
      </c>
      <c r="L532" s="32"/>
      <c r="M532" s="141" t="s">
        <v>1</v>
      </c>
      <c r="N532" s="142" t="s">
        <v>44</v>
      </c>
      <c r="P532" s="143">
        <f>O532*H532</f>
        <v>0</v>
      </c>
      <c r="Q532" s="143">
        <v>0.00013</v>
      </c>
      <c r="R532" s="143">
        <f>Q532*H532</f>
        <v>0.0016535999999999999</v>
      </c>
      <c r="S532" s="143">
        <v>0</v>
      </c>
      <c r="T532" s="144">
        <f>S532*H532</f>
        <v>0</v>
      </c>
      <c r="AR532" s="145" t="s">
        <v>318</v>
      </c>
      <c r="AT532" s="145" t="s">
        <v>264</v>
      </c>
      <c r="AU532" s="145" t="s">
        <v>88</v>
      </c>
      <c r="AY532" s="17" t="s">
        <v>262</v>
      </c>
      <c r="BE532" s="146">
        <f>IF(N532="základní",J532,0)</f>
        <v>0</v>
      </c>
      <c r="BF532" s="146">
        <f>IF(N532="snížená",J532,0)</f>
        <v>0</v>
      </c>
      <c r="BG532" s="146">
        <f>IF(N532="zákl. přenesená",J532,0)</f>
        <v>0</v>
      </c>
      <c r="BH532" s="146">
        <f>IF(N532="sníž. přenesená",J532,0)</f>
        <v>0</v>
      </c>
      <c r="BI532" s="146">
        <f>IF(N532="nulová",J532,0)</f>
        <v>0</v>
      </c>
      <c r="BJ532" s="17" t="s">
        <v>86</v>
      </c>
      <c r="BK532" s="146">
        <f>ROUND(I532*H532,2)</f>
        <v>0</v>
      </c>
      <c r="BL532" s="17" t="s">
        <v>318</v>
      </c>
      <c r="BM532" s="145" t="s">
        <v>1678</v>
      </c>
    </row>
    <row r="533" spans="2:51" s="12" customFormat="1" ht="11.25">
      <c r="B533" s="161"/>
      <c r="D533" s="147" t="s">
        <v>1200</v>
      </c>
      <c r="E533" s="162" t="s">
        <v>1</v>
      </c>
      <c r="F533" s="163" t="s">
        <v>1216</v>
      </c>
      <c r="H533" s="162" t="s">
        <v>1</v>
      </c>
      <c r="I533" s="164"/>
      <c r="L533" s="161"/>
      <c r="M533" s="165"/>
      <c r="T533" s="166"/>
      <c r="AT533" s="162" t="s">
        <v>1200</v>
      </c>
      <c r="AU533" s="162" t="s">
        <v>88</v>
      </c>
      <c r="AV533" s="12" t="s">
        <v>86</v>
      </c>
      <c r="AW533" s="12" t="s">
        <v>34</v>
      </c>
      <c r="AX533" s="12" t="s">
        <v>79</v>
      </c>
      <c r="AY533" s="162" t="s">
        <v>262</v>
      </c>
    </row>
    <row r="534" spans="2:51" s="13" customFormat="1" ht="11.25">
      <c r="B534" s="167"/>
      <c r="D534" s="147" t="s">
        <v>1200</v>
      </c>
      <c r="E534" s="168" t="s">
        <v>1</v>
      </c>
      <c r="F534" s="169" t="s">
        <v>1679</v>
      </c>
      <c r="H534" s="170">
        <v>12.72</v>
      </c>
      <c r="I534" s="171"/>
      <c r="L534" s="167"/>
      <c r="M534" s="172"/>
      <c r="T534" s="173"/>
      <c r="AT534" s="168" t="s">
        <v>1200</v>
      </c>
      <c r="AU534" s="168" t="s">
        <v>88</v>
      </c>
      <c r="AV534" s="13" t="s">
        <v>88</v>
      </c>
      <c r="AW534" s="13" t="s">
        <v>34</v>
      </c>
      <c r="AX534" s="13" t="s">
        <v>86</v>
      </c>
      <c r="AY534" s="168" t="s">
        <v>262</v>
      </c>
    </row>
    <row r="535" spans="2:65" s="1" customFormat="1" ht="24.2" customHeight="1">
      <c r="B535" s="32"/>
      <c r="C535" s="134" t="s">
        <v>566</v>
      </c>
      <c r="D535" s="134" t="s">
        <v>264</v>
      </c>
      <c r="E535" s="135" t="s">
        <v>1680</v>
      </c>
      <c r="F535" s="136" t="s">
        <v>1681</v>
      </c>
      <c r="G535" s="137" t="s">
        <v>1226</v>
      </c>
      <c r="H535" s="138">
        <v>12.72</v>
      </c>
      <c r="I535" s="139"/>
      <c r="J535" s="140">
        <f>ROUND(I535*H535,2)</f>
        <v>0</v>
      </c>
      <c r="K535" s="136" t="s">
        <v>1197</v>
      </c>
      <c r="L535" s="32"/>
      <c r="M535" s="141" t="s">
        <v>1</v>
      </c>
      <c r="N535" s="142" t="s">
        <v>44</v>
      </c>
      <c r="P535" s="143">
        <f>O535*H535</f>
        <v>0</v>
      </c>
      <c r="Q535" s="143">
        <v>0.00036</v>
      </c>
      <c r="R535" s="143">
        <f>Q535*H535</f>
        <v>0.0045792</v>
      </c>
      <c r="S535" s="143">
        <v>0</v>
      </c>
      <c r="T535" s="144">
        <f>S535*H535</f>
        <v>0</v>
      </c>
      <c r="AR535" s="145" t="s">
        <v>318</v>
      </c>
      <c r="AT535" s="145" t="s">
        <v>264</v>
      </c>
      <c r="AU535" s="145" t="s">
        <v>88</v>
      </c>
      <c r="AY535" s="17" t="s">
        <v>262</v>
      </c>
      <c r="BE535" s="146">
        <f>IF(N535="základní",J535,0)</f>
        <v>0</v>
      </c>
      <c r="BF535" s="146">
        <f>IF(N535="snížená",J535,0)</f>
        <v>0</v>
      </c>
      <c r="BG535" s="146">
        <f>IF(N535="zákl. přenesená",J535,0)</f>
        <v>0</v>
      </c>
      <c r="BH535" s="146">
        <f>IF(N535="sníž. přenesená",J535,0)</f>
        <v>0</v>
      </c>
      <c r="BI535" s="146">
        <f>IF(N535="nulová",J535,0)</f>
        <v>0</v>
      </c>
      <c r="BJ535" s="17" t="s">
        <v>86</v>
      </c>
      <c r="BK535" s="146">
        <f>ROUND(I535*H535,2)</f>
        <v>0</v>
      </c>
      <c r="BL535" s="17" t="s">
        <v>318</v>
      </c>
      <c r="BM535" s="145" t="s">
        <v>1682</v>
      </c>
    </row>
    <row r="536" spans="2:51" s="12" customFormat="1" ht="11.25">
      <c r="B536" s="161"/>
      <c r="D536" s="147" t="s">
        <v>1200</v>
      </c>
      <c r="E536" s="162" t="s">
        <v>1</v>
      </c>
      <c r="F536" s="163" t="s">
        <v>1216</v>
      </c>
      <c r="H536" s="162" t="s">
        <v>1</v>
      </c>
      <c r="I536" s="164"/>
      <c r="L536" s="161"/>
      <c r="M536" s="165"/>
      <c r="T536" s="166"/>
      <c r="AT536" s="162" t="s">
        <v>1200</v>
      </c>
      <c r="AU536" s="162" t="s">
        <v>88</v>
      </c>
      <c r="AV536" s="12" t="s">
        <v>86</v>
      </c>
      <c r="AW536" s="12" t="s">
        <v>34</v>
      </c>
      <c r="AX536" s="12" t="s">
        <v>79</v>
      </c>
      <c r="AY536" s="162" t="s">
        <v>262</v>
      </c>
    </row>
    <row r="537" spans="2:51" s="13" customFormat="1" ht="11.25">
      <c r="B537" s="167"/>
      <c r="D537" s="147" t="s">
        <v>1200</v>
      </c>
      <c r="E537" s="168" t="s">
        <v>1</v>
      </c>
      <c r="F537" s="169" t="s">
        <v>1679</v>
      </c>
      <c r="H537" s="170">
        <v>12.72</v>
      </c>
      <c r="I537" s="171"/>
      <c r="L537" s="167"/>
      <c r="M537" s="172"/>
      <c r="T537" s="173"/>
      <c r="AT537" s="168" t="s">
        <v>1200</v>
      </c>
      <c r="AU537" s="168" t="s">
        <v>88</v>
      </c>
      <c r="AV537" s="13" t="s">
        <v>88</v>
      </c>
      <c r="AW537" s="13" t="s">
        <v>34</v>
      </c>
      <c r="AX537" s="13" t="s">
        <v>86</v>
      </c>
      <c r="AY537" s="168" t="s">
        <v>262</v>
      </c>
    </row>
    <row r="538" spans="2:63" s="11" customFormat="1" ht="22.9" customHeight="1">
      <c r="B538" s="124"/>
      <c r="D538" s="125" t="s">
        <v>78</v>
      </c>
      <c r="E538" s="151" t="s">
        <v>1683</v>
      </c>
      <c r="F538" s="151" t="s">
        <v>1684</v>
      </c>
      <c r="I538" s="127"/>
      <c r="J538" s="152">
        <f>BK538</f>
        <v>0</v>
      </c>
      <c r="L538" s="124"/>
      <c r="M538" s="129"/>
      <c r="P538" s="130">
        <f>SUM(P539:P552)</f>
        <v>0</v>
      </c>
      <c r="R538" s="130">
        <f>SUM(R539:R552)</f>
        <v>0.04902</v>
      </c>
      <c r="T538" s="131">
        <f>SUM(T539:T552)</f>
        <v>0</v>
      </c>
      <c r="AR538" s="125" t="s">
        <v>88</v>
      </c>
      <c r="AT538" s="132" t="s">
        <v>78</v>
      </c>
      <c r="AU538" s="132" t="s">
        <v>86</v>
      </c>
      <c r="AY538" s="125" t="s">
        <v>262</v>
      </c>
      <c r="BK538" s="133">
        <f>SUM(BK539:BK552)</f>
        <v>0</v>
      </c>
    </row>
    <row r="539" spans="2:65" s="1" customFormat="1" ht="24.2" customHeight="1">
      <c r="B539" s="32"/>
      <c r="C539" s="134" t="s">
        <v>570</v>
      </c>
      <c r="D539" s="134" t="s">
        <v>264</v>
      </c>
      <c r="E539" s="135" t="s">
        <v>1685</v>
      </c>
      <c r="F539" s="136" t="s">
        <v>1686</v>
      </c>
      <c r="G539" s="137" t="s">
        <v>1226</v>
      </c>
      <c r="H539" s="138">
        <v>122.55</v>
      </c>
      <c r="I539" s="139"/>
      <c r="J539" s="140">
        <f>ROUND(I539*H539,2)</f>
        <v>0</v>
      </c>
      <c r="K539" s="136" t="s">
        <v>1197</v>
      </c>
      <c r="L539" s="32"/>
      <c r="M539" s="141" t="s">
        <v>1</v>
      </c>
      <c r="N539" s="142" t="s">
        <v>44</v>
      </c>
      <c r="P539" s="143">
        <f>O539*H539</f>
        <v>0</v>
      </c>
      <c r="Q539" s="143">
        <v>0.0004</v>
      </c>
      <c r="R539" s="143">
        <f>Q539*H539</f>
        <v>0.04902</v>
      </c>
      <c r="S539" s="143">
        <v>0</v>
      </c>
      <c r="T539" s="144">
        <f>S539*H539</f>
        <v>0</v>
      </c>
      <c r="AR539" s="145" t="s">
        <v>318</v>
      </c>
      <c r="AT539" s="145" t="s">
        <v>264</v>
      </c>
      <c r="AU539" s="145" t="s">
        <v>88</v>
      </c>
      <c r="AY539" s="17" t="s">
        <v>262</v>
      </c>
      <c r="BE539" s="146">
        <f>IF(N539="základní",J539,0)</f>
        <v>0</v>
      </c>
      <c r="BF539" s="146">
        <f>IF(N539="snížená",J539,0)</f>
        <v>0</v>
      </c>
      <c r="BG539" s="146">
        <f>IF(N539="zákl. přenesená",J539,0)</f>
        <v>0</v>
      </c>
      <c r="BH539" s="146">
        <f>IF(N539="sníž. přenesená",J539,0)</f>
        <v>0</v>
      </c>
      <c r="BI539" s="146">
        <f>IF(N539="nulová",J539,0)</f>
        <v>0</v>
      </c>
      <c r="BJ539" s="17" t="s">
        <v>86</v>
      </c>
      <c r="BK539" s="146">
        <f>ROUND(I539*H539,2)</f>
        <v>0</v>
      </c>
      <c r="BL539" s="17" t="s">
        <v>318</v>
      </c>
      <c r="BM539" s="145" t="s">
        <v>1687</v>
      </c>
    </row>
    <row r="540" spans="2:51" s="12" customFormat="1" ht="11.25">
      <c r="B540" s="161"/>
      <c r="D540" s="147" t="s">
        <v>1200</v>
      </c>
      <c r="E540" s="162" t="s">
        <v>1</v>
      </c>
      <c r="F540" s="163" t="s">
        <v>1222</v>
      </c>
      <c r="H540" s="162" t="s">
        <v>1</v>
      </c>
      <c r="I540" s="164"/>
      <c r="L540" s="161"/>
      <c r="M540" s="165"/>
      <c r="T540" s="166"/>
      <c r="AT540" s="162" t="s">
        <v>1200</v>
      </c>
      <c r="AU540" s="162" t="s">
        <v>88</v>
      </c>
      <c r="AV540" s="12" t="s">
        <v>86</v>
      </c>
      <c r="AW540" s="12" t="s">
        <v>34</v>
      </c>
      <c r="AX540" s="12" t="s">
        <v>79</v>
      </c>
      <c r="AY540" s="162" t="s">
        <v>262</v>
      </c>
    </row>
    <row r="541" spans="2:51" s="12" customFormat="1" ht="11.25">
      <c r="B541" s="161"/>
      <c r="D541" s="147" t="s">
        <v>1200</v>
      </c>
      <c r="E541" s="162" t="s">
        <v>1</v>
      </c>
      <c r="F541" s="163" t="s">
        <v>1397</v>
      </c>
      <c r="H541" s="162" t="s">
        <v>1</v>
      </c>
      <c r="I541" s="164"/>
      <c r="L541" s="161"/>
      <c r="M541" s="165"/>
      <c r="T541" s="166"/>
      <c r="AT541" s="162" t="s">
        <v>1200</v>
      </c>
      <c r="AU541" s="162" t="s">
        <v>88</v>
      </c>
      <c r="AV541" s="12" t="s">
        <v>86</v>
      </c>
      <c r="AW541" s="12" t="s">
        <v>34</v>
      </c>
      <c r="AX541" s="12" t="s">
        <v>79</v>
      </c>
      <c r="AY541" s="162" t="s">
        <v>262</v>
      </c>
    </row>
    <row r="542" spans="2:51" s="13" customFormat="1" ht="11.25">
      <c r="B542" s="167"/>
      <c r="D542" s="147" t="s">
        <v>1200</v>
      </c>
      <c r="E542" s="168" t="s">
        <v>1</v>
      </c>
      <c r="F542" s="169" t="s">
        <v>1415</v>
      </c>
      <c r="H542" s="170">
        <v>51.84</v>
      </c>
      <c r="I542" s="171"/>
      <c r="L542" s="167"/>
      <c r="M542" s="172"/>
      <c r="T542" s="173"/>
      <c r="AT542" s="168" t="s">
        <v>1200</v>
      </c>
      <c r="AU542" s="168" t="s">
        <v>88</v>
      </c>
      <c r="AV542" s="13" t="s">
        <v>88</v>
      </c>
      <c r="AW542" s="13" t="s">
        <v>34</v>
      </c>
      <c r="AX542" s="13" t="s">
        <v>79</v>
      </c>
      <c r="AY542" s="168" t="s">
        <v>262</v>
      </c>
    </row>
    <row r="543" spans="2:51" s="13" customFormat="1" ht="11.25">
      <c r="B543" s="167"/>
      <c r="D543" s="147" t="s">
        <v>1200</v>
      </c>
      <c r="E543" s="168" t="s">
        <v>1</v>
      </c>
      <c r="F543" s="169" t="s">
        <v>1416</v>
      </c>
      <c r="H543" s="170">
        <v>1.62</v>
      </c>
      <c r="I543" s="171"/>
      <c r="L543" s="167"/>
      <c r="M543" s="172"/>
      <c r="T543" s="173"/>
      <c r="AT543" s="168" t="s">
        <v>1200</v>
      </c>
      <c r="AU543" s="168" t="s">
        <v>88</v>
      </c>
      <c r="AV543" s="13" t="s">
        <v>88</v>
      </c>
      <c r="AW543" s="13" t="s">
        <v>34</v>
      </c>
      <c r="AX543" s="13" t="s">
        <v>79</v>
      </c>
      <c r="AY543" s="168" t="s">
        <v>262</v>
      </c>
    </row>
    <row r="544" spans="2:51" s="12" customFormat="1" ht="11.25">
      <c r="B544" s="161"/>
      <c r="D544" s="147" t="s">
        <v>1200</v>
      </c>
      <c r="E544" s="162" t="s">
        <v>1</v>
      </c>
      <c r="F544" s="163" t="s">
        <v>1399</v>
      </c>
      <c r="H544" s="162" t="s">
        <v>1</v>
      </c>
      <c r="I544" s="164"/>
      <c r="L544" s="161"/>
      <c r="M544" s="165"/>
      <c r="T544" s="166"/>
      <c r="AT544" s="162" t="s">
        <v>1200</v>
      </c>
      <c r="AU544" s="162" t="s">
        <v>88</v>
      </c>
      <c r="AV544" s="12" t="s">
        <v>86</v>
      </c>
      <c r="AW544" s="12" t="s">
        <v>34</v>
      </c>
      <c r="AX544" s="12" t="s">
        <v>79</v>
      </c>
      <c r="AY544" s="162" t="s">
        <v>262</v>
      </c>
    </row>
    <row r="545" spans="2:51" s="13" customFormat="1" ht="11.25">
      <c r="B545" s="167"/>
      <c r="D545" s="147" t="s">
        <v>1200</v>
      </c>
      <c r="E545" s="168" t="s">
        <v>1</v>
      </c>
      <c r="F545" s="169" t="s">
        <v>1417</v>
      </c>
      <c r="H545" s="170">
        <v>-2.88</v>
      </c>
      <c r="I545" s="171"/>
      <c r="L545" s="167"/>
      <c r="M545" s="172"/>
      <c r="T545" s="173"/>
      <c r="AT545" s="168" t="s">
        <v>1200</v>
      </c>
      <c r="AU545" s="168" t="s">
        <v>88</v>
      </c>
      <c r="AV545" s="13" t="s">
        <v>88</v>
      </c>
      <c r="AW545" s="13" t="s">
        <v>34</v>
      </c>
      <c r="AX545" s="13" t="s">
        <v>79</v>
      </c>
      <c r="AY545" s="168" t="s">
        <v>262</v>
      </c>
    </row>
    <row r="546" spans="2:51" s="12" customFormat="1" ht="11.25">
      <c r="B546" s="161"/>
      <c r="D546" s="147" t="s">
        <v>1200</v>
      </c>
      <c r="E546" s="162" t="s">
        <v>1</v>
      </c>
      <c r="F546" s="163" t="s">
        <v>1418</v>
      </c>
      <c r="H546" s="162" t="s">
        <v>1</v>
      </c>
      <c r="I546" s="164"/>
      <c r="L546" s="161"/>
      <c r="M546" s="165"/>
      <c r="T546" s="166"/>
      <c r="AT546" s="162" t="s">
        <v>1200</v>
      </c>
      <c r="AU546" s="162" t="s">
        <v>88</v>
      </c>
      <c r="AV546" s="12" t="s">
        <v>86</v>
      </c>
      <c r="AW546" s="12" t="s">
        <v>34</v>
      </c>
      <c r="AX546" s="12" t="s">
        <v>79</v>
      </c>
      <c r="AY546" s="162" t="s">
        <v>262</v>
      </c>
    </row>
    <row r="547" spans="2:51" s="13" customFormat="1" ht="11.25">
      <c r="B547" s="167"/>
      <c r="D547" s="147" t="s">
        <v>1200</v>
      </c>
      <c r="E547" s="168" t="s">
        <v>1</v>
      </c>
      <c r="F547" s="169" t="s">
        <v>1688</v>
      </c>
      <c r="H547" s="170">
        <v>2.1</v>
      </c>
      <c r="I547" s="171"/>
      <c r="L547" s="167"/>
      <c r="M547" s="172"/>
      <c r="T547" s="173"/>
      <c r="AT547" s="168" t="s">
        <v>1200</v>
      </c>
      <c r="AU547" s="168" t="s">
        <v>88</v>
      </c>
      <c r="AV547" s="13" t="s">
        <v>88</v>
      </c>
      <c r="AW547" s="13" t="s">
        <v>34</v>
      </c>
      <c r="AX547" s="13" t="s">
        <v>79</v>
      </c>
      <c r="AY547" s="168" t="s">
        <v>262</v>
      </c>
    </row>
    <row r="548" spans="2:51" s="12" customFormat="1" ht="11.25">
      <c r="B548" s="161"/>
      <c r="D548" s="147" t="s">
        <v>1200</v>
      </c>
      <c r="E548" s="162" t="s">
        <v>1</v>
      </c>
      <c r="F548" s="163" t="s">
        <v>1420</v>
      </c>
      <c r="H548" s="162" t="s">
        <v>1</v>
      </c>
      <c r="I548" s="164"/>
      <c r="L548" s="161"/>
      <c r="M548" s="165"/>
      <c r="T548" s="166"/>
      <c r="AT548" s="162" t="s">
        <v>1200</v>
      </c>
      <c r="AU548" s="162" t="s">
        <v>88</v>
      </c>
      <c r="AV548" s="12" t="s">
        <v>86</v>
      </c>
      <c r="AW548" s="12" t="s">
        <v>34</v>
      </c>
      <c r="AX548" s="12" t="s">
        <v>79</v>
      </c>
      <c r="AY548" s="162" t="s">
        <v>262</v>
      </c>
    </row>
    <row r="549" spans="2:51" s="13" customFormat="1" ht="11.25">
      <c r="B549" s="167"/>
      <c r="D549" s="147" t="s">
        <v>1200</v>
      </c>
      <c r="E549" s="168" t="s">
        <v>1</v>
      </c>
      <c r="F549" s="169" t="s">
        <v>1421</v>
      </c>
      <c r="H549" s="170">
        <v>1.71</v>
      </c>
      <c r="I549" s="171"/>
      <c r="L549" s="167"/>
      <c r="M549" s="172"/>
      <c r="T549" s="173"/>
      <c r="AT549" s="168" t="s">
        <v>1200</v>
      </c>
      <c r="AU549" s="168" t="s">
        <v>88</v>
      </c>
      <c r="AV549" s="13" t="s">
        <v>88</v>
      </c>
      <c r="AW549" s="13" t="s">
        <v>34</v>
      </c>
      <c r="AX549" s="13" t="s">
        <v>79</v>
      </c>
      <c r="AY549" s="168" t="s">
        <v>262</v>
      </c>
    </row>
    <row r="550" spans="2:51" s="12" customFormat="1" ht="11.25">
      <c r="B550" s="161"/>
      <c r="D550" s="147" t="s">
        <v>1200</v>
      </c>
      <c r="E550" s="162" t="s">
        <v>1</v>
      </c>
      <c r="F550" s="163" t="s">
        <v>1689</v>
      </c>
      <c r="H550" s="162" t="s">
        <v>1</v>
      </c>
      <c r="I550" s="164"/>
      <c r="L550" s="161"/>
      <c r="M550" s="165"/>
      <c r="T550" s="166"/>
      <c r="AT550" s="162" t="s">
        <v>1200</v>
      </c>
      <c r="AU550" s="162" t="s">
        <v>88</v>
      </c>
      <c r="AV550" s="12" t="s">
        <v>86</v>
      </c>
      <c r="AW550" s="12" t="s">
        <v>34</v>
      </c>
      <c r="AX550" s="12" t="s">
        <v>79</v>
      </c>
      <c r="AY550" s="162" t="s">
        <v>262</v>
      </c>
    </row>
    <row r="551" spans="2:51" s="13" customFormat="1" ht="11.25">
      <c r="B551" s="167"/>
      <c r="D551" s="147" t="s">
        <v>1200</v>
      </c>
      <c r="E551" s="168" t="s">
        <v>1</v>
      </c>
      <c r="F551" s="169" t="s">
        <v>1690</v>
      </c>
      <c r="H551" s="170">
        <v>68.16</v>
      </c>
      <c r="I551" s="171"/>
      <c r="L551" s="167"/>
      <c r="M551" s="172"/>
      <c r="T551" s="173"/>
      <c r="AT551" s="168" t="s">
        <v>1200</v>
      </c>
      <c r="AU551" s="168" t="s">
        <v>88</v>
      </c>
      <c r="AV551" s="13" t="s">
        <v>88</v>
      </c>
      <c r="AW551" s="13" t="s">
        <v>34</v>
      </c>
      <c r="AX551" s="13" t="s">
        <v>79</v>
      </c>
      <c r="AY551" s="168" t="s">
        <v>262</v>
      </c>
    </row>
    <row r="552" spans="2:51" s="14" customFormat="1" ht="11.25">
      <c r="B552" s="174"/>
      <c r="D552" s="147" t="s">
        <v>1200</v>
      </c>
      <c r="E552" s="175" t="s">
        <v>1</v>
      </c>
      <c r="F552" s="176" t="s">
        <v>1205</v>
      </c>
      <c r="H552" s="177">
        <v>122.55</v>
      </c>
      <c r="I552" s="178"/>
      <c r="L552" s="174"/>
      <c r="M552" s="179"/>
      <c r="T552" s="180"/>
      <c r="AT552" s="175" t="s">
        <v>1200</v>
      </c>
      <c r="AU552" s="175" t="s">
        <v>88</v>
      </c>
      <c r="AV552" s="14" t="s">
        <v>293</v>
      </c>
      <c r="AW552" s="14" t="s">
        <v>34</v>
      </c>
      <c r="AX552" s="14" t="s">
        <v>86</v>
      </c>
      <c r="AY552" s="175" t="s">
        <v>262</v>
      </c>
    </row>
    <row r="553" spans="2:63" s="11" customFormat="1" ht="22.9" customHeight="1">
      <c r="B553" s="124"/>
      <c r="D553" s="125" t="s">
        <v>78</v>
      </c>
      <c r="E553" s="151" t="s">
        <v>1691</v>
      </c>
      <c r="F553" s="151" t="s">
        <v>1692</v>
      </c>
      <c r="I553" s="127"/>
      <c r="J553" s="152">
        <f>BK553</f>
        <v>0</v>
      </c>
      <c r="L553" s="124"/>
      <c r="M553" s="129"/>
      <c r="P553" s="130">
        <f>SUM(P554:P563)</f>
        <v>0</v>
      </c>
      <c r="R553" s="130">
        <f>SUM(R554:R563)</f>
        <v>67.08</v>
      </c>
      <c r="T553" s="131">
        <f>SUM(T554:T563)</f>
        <v>0</v>
      </c>
      <c r="AR553" s="125" t="s">
        <v>88</v>
      </c>
      <c r="AT553" s="132" t="s">
        <v>78</v>
      </c>
      <c r="AU553" s="132" t="s">
        <v>86</v>
      </c>
      <c r="AY553" s="125" t="s">
        <v>262</v>
      </c>
      <c r="BK553" s="133">
        <f>SUM(BK554:BK563)</f>
        <v>0</v>
      </c>
    </row>
    <row r="554" spans="2:65" s="1" customFormat="1" ht="24.2" customHeight="1">
      <c r="B554" s="32"/>
      <c r="C554" s="134" t="s">
        <v>574</v>
      </c>
      <c r="D554" s="134" t="s">
        <v>264</v>
      </c>
      <c r="E554" s="135" t="s">
        <v>1693</v>
      </c>
      <c r="F554" s="136" t="s">
        <v>1694</v>
      </c>
      <c r="G554" s="137" t="s">
        <v>1226</v>
      </c>
      <c r="H554" s="138">
        <v>43</v>
      </c>
      <c r="I554" s="139"/>
      <c r="J554" s="140">
        <f>ROUND(I554*H554,2)</f>
        <v>0</v>
      </c>
      <c r="K554" s="136" t="s">
        <v>1</v>
      </c>
      <c r="L554" s="32"/>
      <c r="M554" s="141" t="s">
        <v>1</v>
      </c>
      <c r="N554" s="142" t="s">
        <v>44</v>
      </c>
      <c r="P554" s="143">
        <f>O554*H554</f>
        <v>0</v>
      </c>
      <c r="Q554" s="143">
        <v>0</v>
      </c>
      <c r="R554" s="143">
        <f>Q554*H554</f>
        <v>0</v>
      </c>
      <c r="S554" s="143">
        <v>0</v>
      </c>
      <c r="T554" s="144">
        <f>S554*H554</f>
        <v>0</v>
      </c>
      <c r="AR554" s="145" t="s">
        <v>318</v>
      </c>
      <c r="AT554" s="145" t="s">
        <v>264</v>
      </c>
      <c r="AU554" s="145" t="s">
        <v>88</v>
      </c>
      <c r="AY554" s="17" t="s">
        <v>262</v>
      </c>
      <c r="BE554" s="146">
        <f>IF(N554="základní",J554,0)</f>
        <v>0</v>
      </c>
      <c r="BF554" s="146">
        <f>IF(N554="snížená",J554,0)</f>
        <v>0</v>
      </c>
      <c r="BG554" s="146">
        <f>IF(N554="zákl. přenesená",J554,0)</f>
        <v>0</v>
      </c>
      <c r="BH554" s="146">
        <f>IF(N554="sníž. přenesená",J554,0)</f>
        <v>0</v>
      </c>
      <c r="BI554" s="146">
        <f>IF(N554="nulová",J554,0)</f>
        <v>0</v>
      </c>
      <c r="BJ554" s="17" t="s">
        <v>86</v>
      </c>
      <c r="BK554" s="146">
        <f>ROUND(I554*H554,2)</f>
        <v>0</v>
      </c>
      <c r="BL554" s="17" t="s">
        <v>318</v>
      </c>
      <c r="BM554" s="145" t="s">
        <v>1695</v>
      </c>
    </row>
    <row r="555" spans="2:47" s="1" customFormat="1" ht="58.5">
      <c r="B555" s="32"/>
      <c r="D555" s="147" t="s">
        <v>301</v>
      </c>
      <c r="F555" s="148" t="s">
        <v>1696</v>
      </c>
      <c r="I555" s="149"/>
      <c r="L555" s="32"/>
      <c r="M555" s="150"/>
      <c r="T555" s="56"/>
      <c r="AT555" s="17" t="s">
        <v>301</v>
      </c>
      <c r="AU555" s="17" t="s">
        <v>88</v>
      </c>
    </row>
    <row r="556" spans="2:51" s="12" customFormat="1" ht="11.25">
      <c r="B556" s="161"/>
      <c r="D556" s="147" t="s">
        <v>1200</v>
      </c>
      <c r="E556" s="162" t="s">
        <v>1</v>
      </c>
      <c r="F556" s="163" t="s">
        <v>1594</v>
      </c>
      <c r="H556" s="162" t="s">
        <v>1</v>
      </c>
      <c r="I556" s="164"/>
      <c r="L556" s="161"/>
      <c r="M556" s="165"/>
      <c r="T556" s="166"/>
      <c r="AT556" s="162" t="s">
        <v>1200</v>
      </c>
      <c r="AU556" s="162" t="s">
        <v>88</v>
      </c>
      <c r="AV556" s="12" t="s">
        <v>86</v>
      </c>
      <c r="AW556" s="12" t="s">
        <v>34</v>
      </c>
      <c r="AX556" s="12" t="s">
        <v>79</v>
      </c>
      <c r="AY556" s="162" t="s">
        <v>262</v>
      </c>
    </row>
    <row r="557" spans="2:51" s="13" customFormat="1" ht="11.25">
      <c r="B557" s="167"/>
      <c r="D557" s="147" t="s">
        <v>1200</v>
      </c>
      <c r="E557" s="168" t="s">
        <v>1</v>
      </c>
      <c r="F557" s="169" t="s">
        <v>1697</v>
      </c>
      <c r="H557" s="170">
        <v>43</v>
      </c>
      <c r="I557" s="171"/>
      <c r="L557" s="167"/>
      <c r="M557" s="172"/>
      <c r="T557" s="173"/>
      <c r="AT557" s="168" t="s">
        <v>1200</v>
      </c>
      <c r="AU557" s="168" t="s">
        <v>88</v>
      </c>
      <c r="AV557" s="13" t="s">
        <v>88</v>
      </c>
      <c r="AW557" s="13" t="s">
        <v>34</v>
      </c>
      <c r="AX557" s="13" t="s">
        <v>79</v>
      </c>
      <c r="AY557" s="168" t="s">
        <v>262</v>
      </c>
    </row>
    <row r="558" spans="2:51" s="14" customFormat="1" ht="11.25">
      <c r="B558" s="174"/>
      <c r="D558" s="147" t="s">
        <v>1200</v>
      </c>
      <c r="E558" s="175" t="s">
        <v>1</v>
      </c>
      <c r="F558" s="176" t="s">
        <v>1205</v>
      </c>
      <c r="H558" s="177">
        <v>43</v>
      </c>
      <c r="I558" s="178"/>
      <c r="L558" s="174"/>
      <c r="M558" s="179"/>
      <c r="T558" s="180"/>
      <c r="AT558" s="175" t="s">
        <v>1200</v>
      </c>
      <c r="AU558" s="175" t="s">
        <v>88</v>
      </c>
      <c r="AV558" s="14" t="s">
        <v>293</v>
      </c>
      <c r="AW558" s="14" t="s">
        <v>34</v>
      </c>
      <c r="AX558" s="14" t="s">
        <v>86</v>
      </c>
      <c r="AY558" s="175" t="s">
        <v>262</v>
      </c>
    </row>
    <row r="559" spans="2:65" s="1" customFormat="1" ht="24.2" customHeight="1">
      <c r="B559" s="32"/>
      <c r="C559" s="134" t="s">
        <v>578</v>
      </c>
      <c r="D559" s="134" t="s">
        <v>264</v>
      </c>
      <c r="E559" s="135" t="s">
        <v>1698</v>
      </c>
      <c r="F559" s="136" t="s">
        <v>1699</v>
      </c>
      <c r="G559" s="137" t="s">
        <v>1226</v>
      </c>
      <c r="H559" s="138">
        <v>43</v>
      </c>
      <c r="I559" s="139"/>
      <c r="J559" s="140">
        <f>ROUND(I559*H559,2)</f>
        <v>0</v>
      </c>
      <c r="K559" s="136" t="s">
        <v>1</v>
      </c>
      <c r="L559" s="32"/>
      <c r="M559" s="141" t="s">
        <v>1</v>
      </c>
      <c r="N559" s="142" t="s">
        <v>44</v>
      </c>
      <c r="P559" s="143">
        <f>O559*H559</f>
        <v>0</v>
      </c>
      <c r="Q559" s="143">
        <v>1.56</v>
      </c>
      <c r="R559" s="143">
        <f>Q559*H559</f>
        <v>67.08</v>
      </c>
      <c r="S559" s="143">
        <v>0</v>
      </c>
      <c r="T559" s="144">
        <f>S559*H559</f>
        <v>0</v>
      </c>
      <c r="AR559" s="145" t="s">
        <v>318</v>
      </c>
      <c r="AT559" s="145" t="s">
        <v>264</v>
      </c>
      <c r="AU559" s="145" t="s">
        <v>88</v>
      </c>
      <c r="AY559" s="17" t="s">
        <v>262</v>
      </c>
      <c r="BE559" s="146">
        <f>IF(N559="základní",J559,0)</f>
        <v>0</v>
      </c>
      <c r="BF559" s="146">
        <f>IF(N559="snížená",J559,0)</f>
        <v>0</v>
      </c>
      <c r="BG559" s="146">
        <f>IF(N559="zákl. přenesená",J559,0)</f>
        <v>0</v>
      </c>
      <c r="BH559" s="146">
        <f>IF(N559="sníž. přenesená",J559,0)</f>
        <v>0</v>
      </c>
      <c r="BI559" s="146">
        <f>IF(N559="nulová",J559,0)</f>
        <v>0</v>
      </c>
      <c r="BJ559" s="17" t="s">
        <v>86</v>
      </c>
      <c r="BK559" s="146">
        <f>ROUND(I559*H559,2)</f>
        <v>0</v>
      </c>
      <c r="BL559" s="17" t="s">
        <v>318</v>
      </c>
      <c r="BM559" s="145" t="s">
        <v>1700</v>
      </c>
    </row>
    <row r="560" spans="2:47" s="1" customFormat="1" ht="19.5">
      <c r="B560" s="32"/>
      <c r="D560" s="147" t="s">
        <v>301</v>
      </c>
      <c r="F560" s="148" t="s">
        <v>1701</v>
      </c>
      <c r="I560" s="149"/>
      <c r="L560" s="32"/>
      <c r="M560" s="150"/>
      <c r="T560" s="56"/>
      <c r="AT560" s="17" t="s">
        <v>301</v>
      </c>
      <c r="AU560" s="17" t="s">
        <v>88</v>
      </c>
    </row>
    <row r="561" spans="2:51" s="12" customFormat="1" ht="11.25">
      <c r="B561" s="161"/>
      <c r="D561" s="147" t="s">
        <v>1200</v>
      </c>
      <c r="E561" s="162" t="s">
        <v>1</v>
      </c>
      <c r="F561" s="163" t="s">
        <v>1594</v>
      </c>
      <c r="H561" s="162" t="s">
        <v>1</v>
      </c>
      <c r="I561" s="164"/>
      <c r="L561" s="161"/>
      <c r="M561" s="165"/>
      <c r="T561" s="166"/>
      <c r="AT561" s="162" t="s">
        <v>1200</v>
      </c>
      <c r="AU561" s="162" t="s">
        <v>88</v>
      </c>
      <c r="AV561" s="12" t="s">
        <v>86</v>
      </c>
      <c r="AW561" s="12" t="s">
        <v>34</v>
      </c>
      <c r="AX561" s="12" t="s">
        <v>79</v>
      </c>
      <c r="AY561" s="162" t="s">
        <v>262</v>
      </c>
    </row>
    <row r="562" spans="2:51" s="13" customFormat="1" ht="11.25">
      <c r="B562" s="167"/>
      <c r="D562" s="147" t="s">
        <v>1200</v>
      </c>
      <c r="E562" s="168" t="s">
        <v>1</v>
      </c>
      <c r="F562" s="169" t="s">
        <v>1697</v>
      </c>
      <c r="H562" s="170">
        <v>43</v>
      </c>
      <c r="I562" s="171"/>
      <c r="L562" s="167"/>
      <c r="M562" s="172"/>
      <c r="T562" s="173"/>
      <c r="AT562" s="168" t="s">
        <v>1200</v>
      </c>
      <c r="AU562" s="168" t="s">
        <v>88</v>
      </c>
      <c r="AV562" s="13" t="s">
        <v>88</v>
      </c>
      <c r="AW562" s="13" t="s">
        <v>34</v>
      </c>
      <c r="AX562" s="13" t="s">
        <v>79</v>
      </c>
      <c r="AY562" s="168" t="s">
        <v>262</v>
      </c>
    </row>
    <row r="563" spans="2:51" s="14" customFormat="1" ht="11.25">
      <c r="B563" s="174"/>
      <c r="D563" s="147" t="s">
        <v>1200</v>
      </c>
      <c r="E563" s="175" t="s">
        <v>1</v>
      </c>
      <c r="F563" s="176" t="s">
        <v>1205</v>
      </c>
      <c r="H563" s="177">
        <v>43</v>
      </c>
      <c r="I563" s="178"/>
      <c r="L563" s="174"/>
      <c r="M563" s="179"/>
      <c r="T563" s="180"/>
      <c r="AT563" s="175" t="s">
        <v>1200</v>
      </c>
      <c r="AU563" s="175" t="s">
        <v>88</v>
      </c>
      <c r="AV563" s="14" t="s">
        <v>293</v>
      </c>
      <c r="AW563" s="14" t="s">
        <v>34</v>
      </c>
      <c r="AX563" s="14" t="s">
        <v>86</v>
      </c>
      <c r="AY563" s="175" t="s">
        <v>262</v>
      </c>
    </row>
    <row r="564" spans="2:63" s="11" customFormat="1" ht="25.9" customHeight="1">
      <c r="B564" s="124"/>
      <c r="D564" s="125" t="s">
        <v>78</v>
      </c>
      <c r="E564" s="126" t="s">
        <v>1114</v>
      </c>
      <c r="F564" s="126" t="s">
        <v>1702</v>
      </c>
      <c r="I564" s="127"/>
      <c r="J564" s="128">
        <f>BK564</f>
        <v>0</v>
      </c>
      <c r="L564" s="124"/>
      <c r="M564" s="129"/>
      <c r="P564" s="130">
        <f>P565</f>
        <v>0</v>
      </c>
      <c r="R564" s="130">
        <f>R565</f>
        <v>0</v>
      </c>
      <c r="T564" s="131">
        <f>T565</f>
        <v>0</v>
      </c>
      <c r="AR564" s="125" t="s">
        <v>179</v>
      </c>
      <c r="AT564" s="132" t="s">
        <v>78</v>
      </c>
      <c r="AU564" s="132" t="s">
        <v>79</v>
      </c>
      <c r="AY564" s="125" t="s">
        <v>262</v>
      </c>
      <c r="BK564" s="133">
        <f>BK565</f>
        <v>0</v>
      </c>
    </row>
    <row r="565" spans="2:63" s="11" customFormat="1" ht="22.9" customHeight="1">
      <c r="B565" s="124"/>
      <c r="D565" s="125" t="s">
        <v>78</v>
      </c>
      <c r="E565" s="151" t="s">
        <v>1703</v>
      </c>
      <c r="F565" s="151" t="s">
        <v>1704</v>
      </c>
      <c r="I565" s="127"/>
      <c r="J565" s="152">
        <f>BK565</f>
        <v>0</v>
      </c>
      <c r="L565" s="124"/>
      <c r="M565" s="129"/>
      <c r="P565" s="130">
        <f>P566+P581</f>
        <v>0</v>
      </c>
      <c r="R565" s="130">
        <f>R566+R581</f>
        <v>0</v>
      </c>
      <c r="T565" s="131">
        <f>T566+T581</f>
        <v>0</v>
      </c>
      <c r="AR565" s="125" t="s">
        <v>179</v>
      </c>
      <c r="AT565" s="132" t="s">
        <v>78</v>
      </c>
      <c r="AU565" s="132" t="s">
        <v>86</v>
      </c>
      <c r="AY565" s="125" t="s">
        <v>262</v>
      </c>
      <c r="BK565" s="133">
        <f>BK566+BK581</f>
        <v>0</v>
      </c>
    </row>
    <row r="566" spans="2:63" s="11" customFormat="1" ht="20.85" customHeight="1">
      <c r="B566" s="124"/>
      <c r="D566" s="125" t="s">
        <v>78</v>
      </c>
      <c r="E566" s="151" t="s">
        <v>1705</v>
      </c>
      <c r="F566" s="151" t="s">
        <v>1706</v>
      </c>
      <c r="I566" s="127"/>
      <c r="J566" s="152">
        <f>BK566</f>
        <v>0</v>
      </c>
      <c r="L566" s="124"/>
      <c r="M566" s="129"/>
      <c r="P566" s="130">
        <f>SUM(P567:P580)</f>
        <v>0</v>
      </c>
      <c r="R566" s="130">
        <f>SUM(R567:R580)</f>
        <v>0</v>
      </c>
      <c r="T566" s="131">
        <f>SUM(T567:T580)</f>
        <v>0</v>
      </c>
      <c r="AR566" s="125" t="s">
        <v>179</v>
      </c>
      <c r="AT566" s="132" t="s">
        <v>78</v>
      </c>
      <c r="AU566" s="132" t="s">
        <v>88</v>
      </c>
      <c r="AY566" s="125" t="s">
        <v>262</v>
      </c>
      <c r="BK566" s="133">
        <f>SUM(BK567:BK580)</f>
        <v>0</v>
      </c>
    </row>
    <row r="567" spans="2:65" s="1" customFormat="1" ht="49.15" customHeight="1">
      <c r="B567" s="32"/>
      <c r="C567" s="134" t="s">
        <v>582</v>
      </c>
      <c r="D567" s="134" t="s">
        <v>264</v>
      </c>
      <c r="E567" s="135" t="s">
        <v>1707</v>
      </c>
      <c r="F567" s="136" t="s">
        <v>1708</v>
      </c>
      <c r="G567" s="137" t="s">
        <v>1709</v>
      </c>
      <c r="H567" s="138">
        <v>3</v>
      </c>
      <c r="I567" s="139"/>
      <c r="J567" s="140">
        <f>ROUND(I567*H567,2)</f>
        <v>0</v>
      </c>
      <c r="K567" s="136" t="s">
        <v>1</v>
      </c>
      <c r="L567" s="32"/>
      <c r="M567" s="141" t="s">
        <v>1</v>
      </c>
      <c r="N567" s="142" t="s">
        <v>44</v>
      </c>
      <c r="P567" s="143">
        <f>O567*H567</f>
        <v>0</v>
      </c>
      <c r="Q567" s="143">
        <v>0</v>
      </c>
      <c r="R567" s="143">
        <f>Q567*H567</f>
        <v>0</v>
      </c>
      <c r="S567" s="143">
        <v>0</v>
      </c>
      <c r="T567" s="144">
        <f>S567*H567</f>
        <v>0</v>
      </c>
      <c r="AR567" s="145" t="s">
        <v>268</v>
      </c>
      <c r="AT567" s="145" t="s">
        <v>264</v>
      </c>
      <c r="AU567" s="145" t="s">
        <v>179</v>
      </c>
      <c r="AY567" s="17" t="s">
        <v>262</v>
      </c>
      <c r="BE567" s="146">
        <f>IF(N567="základní",J567,0)</f>
        <v>0</v>
      </c>
      <c r="BF567" s="146">
        <f>IF(N567="snížená",J567,0)</f>
        <v>0</v>
      </c>
      <c r="BG567" s="146">
        <f>IF(N567="zákl. přenesená",J567,0)</f>
        <v>0</v>
      </c>
      <c r="BH567" s="146">
        <f>IF(N567="sníž. přenesená",J567,0)</f>
        <v>0</v>
      </c>
      <c r="BI567" s="146">
        <f>IF(N567="nulová",J567,0)</f>
        <v>0</v>
      </c>
      <c r="BJ567" s="17" t="s">
        <v>86</v>
      </c>
      <c r="BK567" s="146">
        <f>ROUND(I567*H567,2)</f>
        <v>0</v>
      </c>
      <c r="BL567" s="17" t="s">
        <v>268</v>
      </c>
      <c r="BM567" s="145" t="s">
        <v>1710</v>
      </c>
    </row>
    <row r="568" spans="2:47" s="1" customFormat="1" ht="107.25">
      <c r="B568" s="32"/>
      <c r="D568" s="147" t="s">
        <v>301</v>
      </c>
      <c r="F568" s="148" t="s">
        <v>1711</v>
      </c>
      <c r="I568" s="149"/>
      <c r="L568" s="32"/>
      <c r="M568" s="150"/>
      <c r="T568" s="56"/>
      <c r="AT568" s="17" t="s">
        <v>301</v>
      </c>
      <c r="AU568" s="17" t="s">
        <v>179</v>
      </c>
    </row>
    <row r="569" spans="2:65" s="1" customFormat="1" ht="37.9" customHeight="1">
      <c r="B569" s="32"/>
      <c r="C569" s="134" t="s">
        <v>586</v>
      </c>
      <c r="D569" s="134" t="s">
        <v>264</v>
      </c>
      <c r="E569" s="135" t="s">
        <v>1712</v>
      </c>
      <c r="F569" s="136" t="s">
        <v>1713</v>
      </c>
      <c r="G569" s="137" t="s">
        <v>1709</v>
      </c>
      <c r="H569" s="138">
        <v>3</v>
      </c>
      <c r="I569" s="139"/>
      <c r="J569" s="140">
        <f>ROUND(I569*H569,2)</f>
        <v>0</v>
      </c>
      <c r="K569" s="136" t="s">
        <v>1</v>
      </c>
      <c r="L569" s="32"/>
      <c r="M569" s="141" t="s">
        <v>1</v>
      </c>
      <c r="N569" s="142" t="s">
        <v>44</v>
      </c>
      <c r="P569" s="143">
        <f>O569*H569</f>
        <v>0</v>
      </c>
      <c r="Q569" s="143">
        <v>0</v>
      </c>
      <c r="R569" s="143">
        <f>Q569*H569</f>
        <v>0</v>
      </c>
      <c r="S569" s="143">
        <v>0</v>
      </c>
      <c r="T569" s="144">
        <f>S569*H569</f>
        <v>0</v>
      </c>
      <c r="AR569" s="145" t="s">
        <v>268</v>
      </c>
      <c r="AT569" s="145" t="s">
        <v>264</v>
      </c>
      <c r="AU569" s="145" t="s">
        <v>179</v>
      </c>
      <c r="AY569" s="17" t="s">
        <v>262</v>
      </c>
      <c r="BE569" s="146">
        <f>IF(N569="základní",J569,0)</f>
        <v>0</v>
      </c>
      <c r="BF569" s="146">
        <f>IF(N569="snížená",J569,0)</f>
        <v>0</v>
      </c>
      <c r="BG569" s="146">
        <f>IF(N569="zákl. přenesená",J569,0)</f>
        <v>0</v>
      </c>
      <c r="BH569" s="146">
        <f>IF(N569="sníž. přenesená",J569,0)</f>
        <v>0</v>
      </c>
      <c r="BI569" s="146">
        <f>IF(N569="nulová",J569,0)</f>
        <v>0</v>
      </c>
      <c r="BJ569" s="17" t="s">
        <v>86</v>
      </c>
      <c r="BK569" s="146">
        <f>ROUND(I569*H569,2)</f>
        <v>0</v>
      </c>
      <c r="BL569" s="17" t="s">
        <v>268</v>
      </c>
      <c r="BM569" s="145" t="s">
        <v>1714</v>
      </c>
    </row>
    <row r="570" spans="2:47" s="1" customFormat="1" ht="39">
      <c r="B570" s="32"/>
      <c r="D570" s="147" t="s">
        <v>301</v>
      </c>
      <c r="F570" s="148" t="s">
        <v>1715</v>
      </c>
      <c r="I570" s="149"/>
      <c r="L570" s="32"/>
      <c r="M570" s="150"/>
      <c r="T570" s="56"/>
      <c r="AT570" s="17" t="s">
        <v>301</v>
      </c>
      <c r="AU570" s="17" t="s">
        <v>179</v>
      </c>
    </row>
    <row r="571" spans="2:65" s="1" customFormat="1" ht="49.15" customHeight="1">
      <c r="B571" s="32"/>
      <c r="C571" s="134" t="s">
        <v>590</v>
      </c>
      <c r="D571" s="134" t="s">
        <v>264</v>
      </c>
      <c r="E571" s="135" t="s">
        <v>1716</v>
      </c>
      <c r="F571" s="136" t="s">
        <v>1717</v>
      </c>
      <c r="G571" s="137" t="s">
        <v>1709</v>
      </c>
      <c r="H571" s="138">
        <v>2</v>
      </c>
      <c r="I571" s="139"/>
      <c r="J571" s="140">
        <f>ROUND(I571*H571,2)</f>
        <v>0</v>
      </c>
      <c r="K571" s="136" t="s">
        <v>1</v>
      </c>
      <c r="L571" s="32"/>
      <c r="M571" s="141" t="s">
        <v>1</v>
      </c>
      <c r="N571" s="142" t="s">
        <v>44</v>
      </c>
      <c r="P571" s="143">
        <f>O571*H571</f>
        <v>0</v>
      </c>
      <c r="Q571" s="143">
        <v>0</v>
      </c>
      <c r="R571" s="143">
        <f>Q571*H571</f>
        <v>0</v>
      </c>
      <c r="S571" s="143">
        <v>0</v>
      </c>
      <c r="T571" s="144">
        <f>S571*H571</f>
        <v>0</v>
      </c>
      <c r="AR571" s="145" t="s">
        <v>268</v>
      </c>
      <c r="AT571" s="145" t="s">
        <v>264</v>
      </c>
      <c r="AU571" s="145" t="s">
        <v>179</v>
      </c>
      <c r="AY571" s="17" t="s">
        <v>262</v>
      </c>
      <c r="BE571" s="146">
        <f>IF(N571="základní",J571,0)</f>
        <v>0</v>
      </c>
      <c r="BF571" s="146">
        <f>IF(N571="snížená",J571,0)</f>
        <v>0</v>
      </c>
      <c r="BG571" s="146">
        <f>IF(N571="zákl. přenesená",J571,0)</f>
        <v>0</v>
      </c>
      <c r="BH571" s="146">
        <f>IF(N571="sníž. přenesená",J571,0)</f>
        <v>0</v>
      </c>
      <c r="BI571" s="146">
        <f>IF(N571="nulová",J571,0)</f>
        <v>0</v>
      </c>
      <c r="BJ571" s="17" t="s">
        <v>86</v>
      </c>
      <c r="BK571" s="146">
        <f>ROUND(I571*H571,2)</f>
        <v>0</v>
      </c>
      <c r="BL571" s="17" t="s">
        <v>268</v>
      </c>
      <c r="BM571" s="145" t="s">
        <v>1718</v>
      </c>
    </row>
    <row r="572" spans="2:47" s="1" customFormat="1" ht="39">
      <c r="B572" s="32"/>
      <c r="D572" s="147" t="s">
        <v>301</v>
      </c>
      <c r="F572" s="148" t="s">
        <v>1719</v>
      </c>
      <c r="I572" s="149"/>
      <c r="L572" s="32"/>
      <c r="M572" s="150"/>
      <c r="T572" s="56"/>
      <c r="AT572" s="17" t="s">
        <v>301</v>
      </c>
      <c r="AU572" s="17" t="s">
        <v>179</v>
      </c>
    </row>
    <row r="573" spans="2:65" s="1" customFormat="1" ht="24.2" customHeight="1">
      <c r="B573" s="32"/>
      <c r="C573" s="134" t="s">
        <v>594</v>
      </c>
      <c r="D573" s="134" t="s">
        <v>264</v>
      </c>
      <c r="E573" s="135" t="s">
        <v>1720</v>
      </c>
      <c r="F573" s="136" t="s">
        <v>1721</v>
      </c>
      <c r="G573" s="137" t="s">
        <v>1709</v>
      </c>
      <c r="H573" s="138">
        <v>2</v>
      </c>
      <c r="I573" s="139"/>
      <c r="J573" s="140">
        <f>ROUND(I573*H573,2)</f>
        <v>0</v>
      </c>
      <c r="K573" s="136" t="s">
        <v>1</v>
      </c>
      <c r="L573" s="32"/>
      <c r="M573" s="141" t="s">
        <v>1</v>
      </c>
      <c r="N573" s="142" t="s">
        <v>44</v>
      </c>
      <c r="P573" s="143">
        <f>O573*H573</f>
        <v>0</v>
      </c>
      <c r="Q573" s="143">
        <v>0</v>
      </c>
      <c r="R573" s="143">
        <f>Q573*H573</f>
        <v>0</v>
      </c>
      <c r="S573" s="143">
        <v>0</v>
      </c>
      <c r="T573" s="144">
        <f>S573*H573</f>
        <v>0</v>
      </c>
      <c r="AR573" s="145" t="s">
        <v>268</v>
      </c>
      <c r="AT573" s="145" t="s">
        <v>264</v>
      </c>
      <c r="AU573" s="145" t="s">
        <v>179</v>
      </c>
      <c r="AY573" s="17" t="s">
        <v>262</v>
      </c>
      <c r="BE573" s="146">
        <f>IF(N573="základní",J573,0)</f>
        <v>0</v>
      </c>
      <c r="BF573" s="146">
        <f>IF(N573="snížená",J573,0)</f>
        <v>0</v>
      </c>
      <c r="BG573" s="146">
        <f>IF(N573="zákl. přenesená",J573,0)</f>
        <v>0</v>
      </c>
      <c r="BH573" s="146">
        <f>IF(N573="sníž. přenesená",J573,0)</f>
        <v>0</v>
      </c>
      <c r="BI573" s="146">
        <f>IF(N573="nulová",J573,0)</f>
        <v>0</v>
      </c>
      <c r="BJ573" s="17" t="s">
        <v>86</v>
      </c>
      <c r="BK573" s="146">
        <f>ROUND(I573*H573,2)</f>
        <v>0</v>
      </c>
      <c r="BL573" s="17" t="s">
        <v>268</v>
      </c>
      <c r="BM573" s="145" t="s">
        <v>1722</v>
      </c>
    </row>
    <row r="574" spans="2:47" s="1" customFormat="1" ht="39">
      <c r="B574" s="32"/>
      <c r="D574" s="147" t="s">
        <v>301</v>
      </c>
      <c r="F574" s="148" t="s">
        <v>1723</v>
      </c>
      <c r="I574" s="149"/>
      <c r="L574" s="32"/>
      <c r="M574" s="150"/>
      <c r="T574" s="56"/>
      <c r="AT574" s="17" t="s">
        <v>301</v>
      </c>
      <c r="AU574" s="17" t="s">
        <v>179</v>
      </c>
    </row>
    <row r="575" spans="2:65" s="1" customFormat="1" ht="33" customHeight="1">
      <c r="B575" s="32"/>
      <c r="C575" s="134" t="s">
        <v>598</v>
      </c>
      <c r="D575" s="134" t="s">
        <v>264</v>
      </c>
      <c r="E575" s="135" t="s">
        <v>1724</v>
      </c>
      <c r="F575" s="136" t="s">
        <v>1725</v>
      </c>
      <c r="G575" s="137" t="s">
        <v>1709</v>
      </c>
      <c r="H575" s="138">
        <v>2</v>
      </c>
      <c r="I575" s="139"/>
      <c r="J575" s="140">
        <f>ROUND(I575*H575,2)</f>
        <v>0</v>
      </c>
      <c r="K575" s="136" t="s">
        <v>1</v>
      </c>
      <c r="L575" s="32"/>
      <c r="M575" s="141" t="s">
        <v>1</v>
      </c>
      <c r="N575" s="142" t="s">
        <v>44</v>
      </c>
      <c r="P575" s="143">
        <f>O575*H575</f>
        <v>0</v>
      </c>
      <c r="Q575" s="143">
        <v>0</v>
      </c>
      <c r="R575" s="143">
        <f>Q575*H575</f>
        <v>0</v>
      </c>
      <c r="S575" s="143">
        <v>0</v>
      </c>
      <c r="T575" s="144">
        <f>S575*H575</f>
        <v>0</v>
      </c>
      <c r="AR575" s="145" t="s">
        <v>268</v>
      </c>
      <c r="AT575" s="145" t="s">
        <v>264</v>
      </c>
      <c r="AU575" s="145" t="s">
        <v>179</v>
      </c>
      <c r="AY575" s="17" t="s">
        <v>262</v>
      </c>
      <c r="BE575" s="146">
        <f>IF(N575="základní",J575,0)</f>
        <v>0</v>
      </c>
      <c r="BF575" s="146">
        <f>IF(N575="snížená",J575,0)</f>
        <v>0</v>
      </c>
      <c r="BG575" s="146">
        <f>IF(N575="zákl. přenesená",J575,0)</f>
        <v>0</v>
      </c>
      <c r="BH575" s="146">
        <f>IF(N575="sníž. přenesená",J575,0)</f>
        <v>0</v>
      </c>
      <c r="BI575" s="146">
        <f>IF(N575="nulová",J575,0)</f>
        <v>0</v>
      </c>
      <c r="BJ575" s="17" t="s">
        <v>86</v>
      </c>
      <c r="BK575" s="146">
        <f>ROUND(I575*H575,2)</f>
        <v>0</v>
      </c>
      <c r="BL575" s="17" t="s">
        <v>268</v>
      </c>
      <c r="BM575" s="145" t="s">
        <v>1726</v>
      </c>
    </row>
    <row r="576" spans="2:47" s="1" customFormat="1" ht="39">
      <c r="B576" s="32"/>
      <c r="D576" s="147" t="s">
        <v>301</v>
      </c>
      <c r="F576" s="148" t="s">
        <v>1727</v>
      </c>
      <c r="I576" s="149"/>
      <c r="L576" s="32"/>
      <c r="M576" s="150"/>
      <c r="T576" s="56"/>
      <c r="AT576" s="17" t="s">
        <v>301</v>
      </c>
      <c r="AU576" s="17" t="s">
        <v>179</v>
      </c>
    </row>
    <row r="577" spans="2:65" s="1" customFormat="1" ht="33" customHeight="1">
      <c r="B577" s="32"/>
      <c r="C577" s="134" t="s">
        <v>610</v>
      </c>
      <c r="D577" s="134" t="s">
        <v>264</v>
      </c>
      <c r="E577" s="135" t="s">
        <v>1728</v>
      </c>
      <c r="F577" s="136" t="s">
        <v>1729</v>
      </c>
      <c r="G577" s="137" t="s">
        <v>1730</v>
      </c>
      <c r="H577" s="138">
        <v>1</v>
      </c>
      <c r="I577" s="139"/>
      <c r="J577" s="140">
        <f>ROUND(I577*H577,2)</f>
        <v>0</v>
      </c>
      <c r="K577" s="136" t="s">
        <v>1</v>
      </c>
      <c r="L577" s="32"/>
      <c r="M577" s="141" t="s">
        <v>1</v>
      </c>
      <c r="N577" s="142" t="s">
        <v>44</v>
      </c>
      <c r="P577" s="143">
        <f>O577*H577</f>
        <v>0</v>
      </c>
      <c r="Q577" s="143">
        <v>0</v>
      </c>
      <c r="R577" s="143">
        <f>Q577*H577</f>
        <v>0</v>
      </c>
      <c r="S577" s="143">
        <v>0</v>
      </c>
      <c r="T577" s="144">
        <f>S577*H577</f>
        <v>0</v>
      </c>
      <c r="AR577" s="145" t="s">
        <v>268</v>
      </c>
      <c r="AT577" s="145" t="s">
        <v>264</v>
      </c>
      <c r="AU577" s="145" t="s">
        <v>179</v>
      </c>
      <c r="AY577" s="17" t="s">
        <v>262</v>
      </c>
      <c r="BE577" s="146">
        <f>IF(N577="základní",J577,0)</f>
        <v>0</v>
      </c>
      <c r="BF577" s="146">
        <f>IF(N577="snížená",J577,0)</f>
        <v>0</v>
      </c>
      <c r="BG577" s="146">
        <f>IF(N577="zákl. přenesená",J577,0)</f>
        <v>0</v>
      </c>
      <c r="BH577" s="146">
        <f>IF(N577="sníž. přenesená",J577,0)</f>
        <v>0</v>
      </c>
      <c r="BI577" s="146">
        <f>IF(N577="nulová",J577,0)</f>
        <v>0</v>
      </c>
      <c r="BJ577" s="17" t="s">
        <v>86</v>
      </c>
      <c r="BK577" s="146">
        <f>ROUND(I577*H577,2)</f>
        <v>0</v>
      </c>
      <c r="BL577" s="17" t="s">
        <v>268</v>
      </c>
      <c r="BM577" s="145" t="s">
        <v>1731</v>
      </c>
    </row>
    <row r="578" spans="2:47" s="1" customFormat="1" ht="29.25">
      <c r="B578" s="32"/>
      <c r="D578" s="147" t="s">
        <v>301</v>
      </c>
      <c r="F578" s="148" t="s">
        <v>1732</v>
      </c>
      <c r="I578" s="149"/>
      <c r="L578" s="32"/>
      <c r="M578" s="150"/>
      <c r="T578" s="56"/>
      <c r="AT578" s="17" t="s">
        <v>301</v>
      </c>
      <c r="AU578" s="17" t="s">
        <v>179</v>
      </c>
    </row>
    <row r="579" spans="2:65" s="1" customFormat="1" ht="24.2" customHeight="1">
      <c r="B579" s="32"/>
      <c r="C579" s="134" t="s">
        <v>614</v>
      </c>
      <c r="D579" s="134" t="s">
        <v>264</v>
      </c>
      <c r="E579" s="135" t="s">
        <v>1733</v>
      </c>
      <c r="F579" s="136" t="s">
        <v>1734</v>
      </c>
      <c r="G579" s="137" t="s">
        <v>1730</v>
      </c>
      <c r="H579" s="138">
        <v>2</v>
      </c>
      <c r="I579" s="139"/>
      <c r="J579" s="140">
        <f>ROUND(I579*H579,2)</f>
        <v>0</v>
      </c>
      <c r="K579" s="136" t="s">
        <v>1</v>
      </c>
      <c r="L579" s="32"/>
      <c r="M579" s="141" t="s">
        <v>1</v>
      </c>
      <c r="N579" s="142" t="s">
        <v>44</v>
      </c>
      <c r="P579" s="143">
        <f>O579*H579</f>
        <v>0</v>
      </c>
      <c r="Q579" s="143">
        <v>0</v>
      </c>
      <c r="R579" s="143">
        <f>Q579*H579</f>
        <v>0</v>
      </c>
      <c r="S579" s="143">
        <v>0</v>
      </c>
      <c r="T579" s="144">
        <f>S579*H579</f>
        <v>0</v>
      </c>
      <c r="AR579" s="145" t="s">
        <v>268</v>
      </c>
      <c r="AT579" s="145" t="s">
        <v>264</v>
      </c>
      <c r="AU579" s="145" t="s">
        <v>179</v>
      </c>
      <c r="AY579" s="17" t="s">
        <v>262</v>
      </c>
      <c r="BE579" s="146">
        <f>IF(N579="základní",J579,0)</f>
        <v>0</v>
      </c>
      <c r="BF579" s="146">
        <f>IF(N579="snížená",J579,0)</f>
        <v>0</v>
      </c>
      <c r="BG579" s="146">
        <f>IF(N579="zákl. přenesená",J579,0)</f>
        <v>0</v>
      </c>
      <c r="BH579" s="146">
        <f>IF(N579="sníž. přenesená",J579,0)</f>
        <v>0</v>
      </c>
      <c r="BI579" s="146">
        <f>IF(N579="nulová",J579,0)</f>
        <v>0</v>
      </c>
      <c r="BJ579" s="17" t="s">
        <v>86</v>
      </c>
      <c r="BK579" s="146">
        <f>ROUND(I579*H579,2)</f>
        <v>0</v>
      </c>
      <c r="BL579" s="17" t="s">
        <v>268</v>
      </c>
      <c r="BM579" s="145" t="s">
        <v>1735</v>
      </c>
    </row>
    <row r="580" spans="2:47" s="1" customFormat="1" ht="29.25">
      <c r="B580" s="32"/>
      <c r="D580" s="147" t="s">
        <v>301</v>
      </c>
      <c r="F580" s="148" t="s">
        <v>1732</v>
      </c>
      <c r="I580" s="149"/>
      <c r="L580" s="32"/>
      <c r="M580" s="150"/>
      <c r="T580" s="56"/>
      <c r="AT580" s="17" t="s">
        <v>301</v>
      </c>
      <c r="AU580" s="17" t="s">
        <v>179</v>
      </c>
    </row>
    <row r="581" spans="2:63" s="11" customFormat="1" ht="20.85" customHeight="1">
      <c r="B581" s="124"/>
      <c r="D581" s="125" t="s">
        <v>78</v>
      </c>
      <c r="E581" s="151" t="s">
        <v>1736</v>
      </c>
      <c r="F581" s="151" t="s">
        <v>1737</v>
      </c>
      <c r="I581" s="127"/>
      <c r="J581" s="152">
        <f>BK581</f>
        <v>0</v>
      </c>
      <c r="L581" s="124"/>
      <c r="M581" s="129"/>
      <c r="P581" s="130">
        <f>SUM(P582:P586)</f>
        <v>0</v>
      </c>
      <c r="R581" s="130">
        <f>SUM(R582:R586)</f>
        <v>0</v>
      </c>
      <c r="T581" s="131">
        <f>SUM(T582:T586)</f>
        <v>0</v>
      </c>
      <c r="AR581" s="125" t="s">
        <v>179</v>
      </c>
      <c r="AT581" s="132" t="s">
        <v>78</v>
      </c>
      <c r="AU581" s="132" t="s">
        <v>88</v>
      </c>
      <c r="AY581" s="125" t="s">
        <v>262</v>
      </c>
      <c r="BK581" s="133">
        <f>SUM(BK582:BK586)</f>
        <v>0</v>
      </c>
    </row>
    <row r="582" spans="2:65" s="1" customFormat="1" ht="21.75" customHeight="1">
      <c r="B582" s="32"/>
      <c r="C582" s="134" t="s">
        <v>618</v>
      </c>
      <c r="D582" s="134" t="s">
        <v>264</v>
      </c>
      <c r="E582" s="135" t="s">
        <v>1738</v>
      </c>
      <c r="F582" s="136" t="s">
        <v>1739</v>
      </c>
      <c r="G582" s="137" t="s">
        <v>1740</v>
      </c>
      <c r="H582" s="138">
        <v>5</v>
      </c>
      <c r="I582" s="139"/>
      <c r="J582" s="140">
        <f>ROUND(I582*H582,2)</f>
        <v>0</v>
      </c>
      <c r="K582" s="136" t="s">
        <v>1</v>
      </c>
      <c r="L582" s="32"/>
      <c r="M582" s="141" t="s">
        <v>1</v>
      </c>
      <c r="N582" s="142" t="s">
        <v>44</v>
      </c>
      <c r="P582" s="143">
        <f>O582*H582</f>
        <v>0</v>
      </c>
      <c r="Q582" s="143">
        <v>0</v>
      </c>
      <c r="R582" s="143">
        <f>Q582*H582</f>
        <v>0</v>
      </c>
      <c r="S582" s="143">
        <v>0</v>
      </c>
      <c r="T582" s="144">
        <f>S582*H582</f>
        <v>0</v>
      </c>
      <c r="AR582" s="145" t="s">
        <v>268</v>
      </c>
      <c r="AT582" s="145" t="s">
        <v>264</v>
      </c>
      <c r="AU582" s="145" t="s">
        <v>179</v>
      </c>
      <c r="AY582" s="17" t="s">
        <v>262</v>
      </c>
      <c r="BE582" s="146">
        <f>IF(N582="základní",J582,0)</f>
        <v>0</v>
      </c>
      <c r="BF582" s="146">
        <f>IF(N582="snížená",J582,0)</f>
        <v>0</v>
      </c>
      <c r="BG582" s="146">
        <f>IF(N582="zákl. přenesená",J582,0)</f>
        <v>0</v>
      </c>
      <c r="BH582" s="146">
        <f>IF(N582="sníž. přenesená",J582,0)</f>
        <v>0</v>
      </c>
      <c r="BI582" s="146">
        <f>IF(N582="nulová",J582,0)</f>
        <v>0</v>
      </c>
      <c r="BJ582" s="17" t="s">
        <v>86</v>
      </c>
      <c r="BK582" s="146">
        <f>ROUND(I582*H582,2)</f>
        <v>0</v>
      </c>
      <c r="BL582" s="17" t="s">
        <v>268</v>
      </c>
      <c r="BM582" s="145" t="s">
        <v>1741</v>
      </c>
    </row>
    <row r="583" spans="2:65" s="1" customFormat="1" ht="16.5" customHeight="1">
      <c r="B583" s="32"/>
      <c r="C583" s="134" t="s">
        <v>622</v>
      </c>
      <c r="D583" s="134" t="s">
        <v>264</v>
      </c>
      <c r="E583" s="135" t="s">
        <v>1742</v>
      </c>
      <c r="F583" s="136" t="s">
        <v>1743</v>
      </c>
      <c r="G583" s="137" t="s">
        <v>1730</v>
      </c>
      <c r="H583" s="138">
        <v>20</v>
      </c>
      <c r="I583" s="139"/>
      <c r="J583" s="140">
        <f>ROUND(I583*H583,2)</f>
        <v>0</v>
      </c>
      <c r="K583" s="136" t="s">
        <v>1</v>
      </c>
      <c r="L583" s="32"/>
      <c r="M583" s="141" t="s">
        <v>1</v>
      </c>
      <c r="N583" s="142" t="s">
        <v>44</v>
      </c>
      <c r="P583" s="143">
        <f>O583*H583</f>
        <v>0</v>
      </c>
      <c r="Q583" s="143">
        <v>0</v>
      </c>
      <c r="R583" s="143">
        <f>Q583*H583</f>
        <v>0</v>
      </c>
      <c r="S583" s="143">
        <v>0</v>
      </c>
      <c r="T583" s="144">
        <f>S583*H583</f>
        <v>0</v>
      </c>
      <c r="AR583" s="145" t="s">
        <v>268</v>
      </c>
      <c r="AT583" s="145" t="s">
        <v>264</v>
      </c>
      <c r="AU583" s="145" t="s">
        <v>179</v>
      </c>
      <c r="AY583" s="17" t="s">
        <v>262</v>
      </c>
      <c r="BE583" s="146">
        <f>IF(N583="základní",J583,0)</f>
        <v>0</v>
      </c>
      <c r="BF583" s="146">
        <f>IF(N583="snížená",J583,0)</f>
        <v>0</v>
      </c>
      <c r="BG583" s="146">
        <f>IF(N583="zákl. přenesená",J583,0)</f>
        <v>0</v>
      </c>
      <c r="BH583" s="146">
        <f>IF(N583="sníž. přenesená",J583,0)</f>
        <v>0</v>
      </c>
      <c r="BI583" s="146">
        <f>IF(N583="nulová",J583,0)</f>
        <v>0</v>
      </c>
      <c r="BJ583" s="17" t="s">
        <v>86</v>
      </c>
      <c r="BK583" s="146">
        <f>ROUND(I583*H583,2)</f>
        <v>0</v>
      </c>
      <c r="BL583" s="17" t="s">
        <v>268</v>
      </c>
      <c r="BM583" s="145" t="s">
        <v>1744</v>
      </c>
    </row>
    <row r="584" spans="2:65" s="1" customFormat="1" ht="16.5" customHeight="1">
      <c r="B584" s="32"/>
      <c r="C584" s="134" t="s">
        <v>626</v>
      </c>
      <c r="D584" s="134" t="s">
        <v>264</v>
      </c>
      <c r="E584" s="135" t="s">
        <v>1745</v>
      </c>
      <c r="F584" s="136" t="s">
        <v>1746</v>
      </c>
      <c r="G584" s="137" t="s">
        <v>1747</v>
      </c>
      <c r="H584" s="138">
        <v>14</v>
      </c>
      <c r="I584" s="139"/>
      <c r="J584" s="140">
        <f>ROUND(I584*H584,2)</f>
        <v>0</v>
      </c>
      <c r="K584" s="136" t="s">
        <v>1</v>
      </c>
      <c r="L584" s="32"/>
      <c r="M584" s="141" t="s">
        <v>1</v>
      </c>
      <c r="N584" s="142" t="s">
        <v>44</v>
      </c>
      <c r="P584" s="143">
        <f>O584*H584</f>
        <v>0</v>
      </c>
      <c r="Q584" s="143">
        <v>0</v>
      </c>
      <c r="R584" s="143">
        <f>Q584*H584</f>
        <v>0</v>
      </c>
      <c r="S584" s="143">
        <v>0</v>
      </c>
      <c r="T584" s="144">
        <f>S584*H584</f>
        <v>0</v>
      </c>
      <c r="AR584" s="145" t="s">
        <v>268</v>
      </c>
      <c r="AT584" s="145" t="s">
        <v>264</v>
      </c>
      <c r="AU584" s="145" t="s">
        <v>179</v>
      </c>
      <c r="AY584" s="17" t="s">
        <v>262</v>
      </c>
      <c r="BE584" s="146">
        <f>IF(N584="základní",J584,0)</f>
        <v>0</v>
      </c>
      <c r="BF584" s="146">
        <f>IF(N584="snížená",J584,0)</f>
        <v>0</v>
      </c>
      <c r="BG584" s="146">
        <f>IF(N584="zákl. přenesená",J584,0)</f>
        <v>0</v>
      </c>
      <c r="BH584" s="146">
        <f>IF(N584="sníž. přenesená",J584,0)</f>
        <v>0</v>
      </c>
      <c r="BI584" s="146">
        <f>IF(N584="nulová",J584,0)</f>
        <v>0</v>
      </c>
      <c r="BJ584" s="17" t="s">
        <v>86</v>
      </c>
      <c r="BK584" s="146">
        <f>ROUND(I584*H584,2)</f>
        <v>0</v>
      </c>
      <c r="BL584" s="17" t="s">
        <v>268</v>
      </c>
      <c r="BM584" s="145" t="s">
        <v>1748</v>
      </c>
    </row>
    <row r="585" spans="2:65" s="1" customFormat="1" ht="16.5" customHeight="1">
      <c r="B585" s="32"/>
      <c r="C585" s="134" t="s">
        <v>604</v>
      </c>
      <c r="D585" s="134" t="s">
        <v>264</v>
      </c>
      <c r="E585" s="135" t="s">
        <v>1749</v>
      </c>
      <c r="F585" s="136" t="s">
        <v>1750</v>
      </c>
      <c r="G585" s="137" t="s">
        <v>704</v>
      </c>
      <c r="H585" s="138">
        <v>16</v>
      </c>
      <c r="I585" s="139"/>
      <c r="J585" s="140">
        <f>ROUND(I585*H585,2)</f>
        <v>0</v>
      </c>
      <c r="K585" s="136" t="s">
        <v>1</v>
      </c>
      <c r="L585" s="32"/>
      <c r="M585" s="141" t="s">
        <v>1</v>
      </c>
      <c r="N585" s="142" t="s">
        <v>44</v>
      </c>
      <c r="P585" s="143">
        <f>O585*H585</f>
        <v>0</v>
      </c>
      <c r="Q585" s="143">
        <v>0</v>
      </c>
      <c r="R585" s="143">
        <f>Q585*H585</f>
        <v>0</v>
      </c>
      <c r="S585" s="143">
        <v>0</v>
      </c>
      <c r="T585" s="144">
        <f>S585*H585</f>
        <v>0</v>
      </c>
      <c r="AR585" s="145" t="s">
        <v>268</v>
      </c>
      <c r="AT585" s="145" t="s">
        <v>264</v>
      </c>
      <c r="AU585" s="145" t="s">
        <v>179</v>
      </c>
      <c r="AY585" s="17" t="s">
        <v>262</v>
      </c>
      <c r="BE585" s="146">
        <f>IF(N585="základní",J585,0)</f>
        <v>0</v>
      </c>
      <c r="BF585" s="146">
        <f>IF(N585="snížená",J585,0)</f>
        <v>0</v>
      </c>
      <c r="BG585" s="146">
        <f>IF(N585="zákl. přenesená",J585,0)</f>
        <v>0</v>
      </c>
      <c r="BH585" s="146">
        <f>IF(N585="sníž. přenesená",J585,0)</f>
        <v>0</v>
      </c>
      <c r="BI585" s="146">
        <f>IF(N585="nulová",J585,0)</f>
        <v>0</v>
      </c>
      <c r="BJ585" s="17" t="s">
        <v>86</v>
      </c>
      <c r="BK585" s="146">
        <f>ROUND(I585*H585,2)</f>
        <v>0</v>
      </c>
      <c r="BL585" s="17" t="s">
        <v>268</v>
      </c>
      <c r="BM585" s="145" t="s">
        <v>1751</v>
      </c>
    </row>
    <row r="586" spans="2:65" s="1" customFormat="1" ht="16.5" customHeight="1">
      <c r="B586" s="32"/>
      <c r="C586" s="134" t="s">
        <v>630</v>
      </c>
      <c r="D586" s="134" t="s">
        <v>264</v>
      </c>
      <c r="E586" s="135" t="s">
        <v>1752</v>
      </c>
      <c r="F586" s="136" t="s">
        <v>1753</v>
      </c>
      <c r="G586" s="137" t="s">
        <v>1754</v>
      </c>
      <c r="H586" s="138">
        <v>30</v>
      </c>
      <c r="I586" s="139"/>
      <c r="J586" s="140">
        <f>ROUND(I586*H586,2)</f>
        <v>0</v>
      </c>
      <c r="K586" s="136" t="s">
        <v>1</v>
      </c>
      <c r="L586" s="32"/>
      <c r="M586" s="153" t="s">
        <v>1</v>
      </c>
      <c r="N586" s="154" t="s">
        <v>44</v>
      </c>
      <c r="O586" s="155"/>
      <c r="P586" s="156">
        <f>O586*H586</f>
        <v>0</v>
      </c>
      <c r="Q586" s="156">
        <v>0</v>
      </c>
      <c r="R586" s="156">
        <f>Q586*H586</f>
        <v>0</v>
      </c>
      <c r="S586" s="156">
        <v>0</v>
      </c>
      <c r="T586" s="157">
        <f>S586*H586</f>
        <v>0</v>
      </c>
      <c r="AR586" s="145" t="s">
        <v>268</v>
      </c>
      <c r="AT586" s="145" t="s">
        <v>264</v>
      </c>
      <c r="AU586" s="145" t="s">
        <v>179</v>
      </c>
      <c r="AY586" s="17" t="s">
        <v>262</v>
      </c>
      <c r="BE586" s="146">
        <f>IF(N586="základní",J586,0)</f>
        <v>0</v>
      </c>
      <c r="BF586" s="146">
        <f>IF(N586="snížená",J586,0)</f>
        <v>0</v>
      </c>
      <c r="BG586" s="146">
        <f>IF(N586="zákl. přenesená",J586,0)</f>
        <v>0</v>
      </c>
      <c r="BH586" s="146">
        <f>IF(N586="sníž. přenesená",J586,0)</f>
        <v>0</v>
      </c>
      <c r="BI586" s="146">
        <f>IF(N586="nulová",J586,0)</f>
        <v>0</v>
      </c>
      <c r="BJ586" s="17" t="s">
        <v>86</v>
      </c>
      <c r="BK586" s="146">
        <f>ROUND(I586*H586,2)</f>
        <v>0</v>
      </c>
      <c r="BL586" s="17" t="s">
        <v>268</v>
      </c>
      <c r="BM586" s="145" t="s">
        <v>1755</v>
      </c>
    </row>
    <row r="587" spans="2:12" s="1" customFormat="1" ht="6.95" customHeight="1">
      <c r="B587" s="44"/>
      <c r="C587" s="45"/>
      <c r="D587" s="45"/>
      <c r="E587" s="45"/>
      <c r="F587" s="45"/>
      <c r="G587" s="45"/>
      <c r="H587" s="45"/>
      <c r="I587" s="45"/>
      <c r="J587" s="45"/>
      <c r="K587" s="45"/>
      <c r="L587" s="32"/>
    </row>
  </sheetData>
  <sheetProtection algorithmName="SHA-512" hashValue="HMGoAw2LwShiCSfOhhpiKqF1THvNXaqZWZFBrtvAjtkZ6/AX7qpEtIh70WH9hLyQPiOg8pp+WS/6qcFRasRqWQ==" saltValue="DGmDdWJ3baT/09vrRWdNLMzeFEh8aoSbUWEOYRZjS9n0XA2ntxB1TEPDXn/X895lK935mj08JsisAiRk8/LniQ==" spinCount="100000" sheet="1" objects="1" scenarios="1" formatColumns="0" formatRows="0" autoFilter="0"/>
  <autoFilter ref="C140:K586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141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1756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1757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1182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ROUND(J125,2)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ROUND((SUM(BE125:BE159)),2)</f>
        <v>0</v>
      </c>
      <c r="I35" s="96">
        <v>0.21</v>
      </c>
      <c r="J35" s="86">
        <f>ROUND(((SUM(BE125:BE159))*I35),2)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ROUND((SUM(BF125:BF159)),2)</f>
        <v>0</v>
      </c>
      <c r="I36" s="96">
        <v>0.15</v>
      </c>
      <c r="J36" s="86">
        <f>ROUND(((SUM(BF125:BF159))*I36),2)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ROUND((SUM(BG125:BG159)),2)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ROUND((SUM(BH125:BH159)),2)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ROUND((SUM(BI125:BI159)),2)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1756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03.02 - Dešťová zdrž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J125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19.9" customHeight="1">
      <c r="B100" s="112"/>
      <c r="D100" s="113" t="s">
        <v>1186</v>
      </c>
      <c r="E100" s="114"/>
      <c r="F100" s="114"/>
      <c r="G100" s="114"/>
      <c r="H100" s="114"/>
      <c r="I100" s="114"/>
      <c r="J100" s="115">
        <f>J127</f>
        <v>0</v>
      </c>
      <c r="L100" s="112"/>
    </row>
    <row r="101" spans="2:12" s="9" customFormat="1" ht="19.9" customHeight="1">
      <c r="B101" s="112"/>
      <c r="D101" s="113" t="s">
        <v>1188</v>
      </c>
      <c r="E101" s="114"/>
      <c r="F101" s="114"/>
      <c r="G101" s="114"/>
      <c r="H101" s="114"/>
      <c r="I101" s="114"/>
      <c r="J101" s="115">
        <f>J133</f>
        <v>0</v>
      </c>
      <c r="L101" s="112"/>
    </row>
    <row r="102" spans="2:12" s="9" customFormat="1" ht="19.9" customHeight="1">
      <c r="B102" s="112"/>
      <c r="D102" s="113" t="s">
        <v>1189</v>
      </c>
      <c r="E102" s="114"/>
      <c r="F102" s="114"/>
      <c r="G102" s="114"/>
      <c r="H102" s="114"/>
      <c r="I102" s="114"/>
      <c r="J102" s="115">
        <f>J142</f>
        <v>0</v>
      </c>
      <c r="L102" s="112"/>
    </row>
    <row r="103" spans="2:12" s="9" customFormat="1" ht="19.9" customHeight="1">
      <c r="B103" s="112"/>
      <c r="D103" s="113" t="s">
        <v>1190</v>
      </c>
      <c r="E103" s="114"/>
      <c r="F103" s="114"/>
      <c r="G103" s="114"/>
      <c r="H103" s="114"/>
      <c r="I103" s="114"/>
      <c r="J103" s="115">
        <f>J158</f>
        <v>0</v>
      </c>
      <c r="L103" s="112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247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48" t="str">
        <f>E7</f>
        <v>ZPRACOVÁNÍ ČISTÍRENSKÝCH KALŮ AČOV TÁBOR</v>
      </c>
      <c r="F113" s="249"/>
      <c r="G113" s="249"/>
      <c r="H113" s="249"/>
      <c r="L113" s="32"/>
    </row>
    <row r="114" spans="2:12" ht="12" customHeight="1">
      <c r="B114" s="20"/>
      <c r="C114" s="27" t="s">
        <v>222</v>
      </c>
      <c r="L114" s="20"/>
    </row>
    <row r="115" spans="2:12" s="1" customFormat="1" ht="16.5" customHeight="1">
      <c r="B115" s="32"/>
      <c r="E115" s="248" t="s">
        <v>1756</v>
      </c>
      <c r="F115" s="250"/>
      <c r="G115" s="250"/>
      <c r="H115" s="250"/>
      <c r="L115" s="32"/>
    </row>
    <row r="116" spans="2:12" s="1" customFormat="1" ht="12" customHeight="1">
      <c r="B116" s="32"/>
      <c r="C116" s="27" t="s">
        <v>224</v>
      </c>
      <c r="L116" s="32"/>
    </row>
    <row r="117" spans="2:12" s="1" customFormat="1" ht="16.5" customHeight="1">
      <c r="B117" s="32"/>
      <c r="E117" s="230" t="str">
        <f>E11</f>
        <v>03.02 - Dešťová zdrž - uznatelná část</v>
      </c>
      <c r="F117" s="250"/>
      <c r="G117" s="250"/>
      <c r="H117" s="250"/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20</v>
      </c>
      <c r="F119" s="25" t="str">
        <f>F14</f>
        <v>Čelkovice</v>
      </c>
      <c r="I119" s="27" t="s">
        <v>22</v>
      </c>
      <c r="J119" s="52" t="str">
        <f>IF(J14="","",J14)</f>
        <v>7. 6. 2023</v>
      </c>
      <c r="L119" s="32"/>
    </row>
    <row r="120" spans="2:12" s="1" customFormat="1" ht="6.95" customHeight="1">
      <c r="B120" s="32"/>
      <c r="L120" s="32"/>
    </row>
    <row r="121" spans="2:12" s="1" customFormat="1" ht="25.7" customHeight="1">
      <c r="B121" s="32"/>
      <c r="C121" s="27" t="s">
        <v>24</v>
      </c>
      <c r="F121" s="25" t="str">
        <f>E17</f>
        <v>Vodárenská společnost Táborsko s.r.o.</v>
      </c>
      <c r="I121" s="27" t="s">
        <v>31</v>
      </c>
      <c r="J121" s="30" t="str">
        <f>E23</f>
        <v>Aquaprocon s.r.o., divize Praha</v>
      </c>
      <c r="L121" s="32"/>
    </row>
    <row r="122" spans="2:12" s="1" customFormat="1" ht="15.2" customHeight="1">
      <c r="B122" s="32"/>
      <c r="C122" s="27" t="s">
        <v>29</v>
      </c>
      <c r="F122" s="25" t="str">
        <f>IF(E20="","",E20)</f>
        <v>Vyplň údaj</v>
      </c>
      <c r="I122" s="27" t="s">
        <v>35</v>
      </c>
      <c r="J122" s="30" t="str">
        <f>E26</f>
        <v>Jaroslav Pelnář</v>
      </c>
      <c r="L122" s="32"/>
    </row>
    <row r="123" spans="2:12" s="1" customFormat="1" ht="10.35" customHeight="1">
      <c r="B123" s="32"/>
      <c r="L123" s="32"/>
    </row>
    <row r="124" spans="2:20" s="10" customFormat="1" ht="29.25" customHeight="1">
      <c r="B124" s="116"/>
      <c r="C124" s="117" t="s">
        <v>248</v>
      </c>
      <c r="D124" s="118" t="s">
        <v>64</v>
      </c>
      <c r="E124" s="118" t="s">
        <v>60</v>
      </c>
      <c r="F124" s="118" t="s">
        <v>61</v>
      </c>
      <c r="G124" s="118" t="s">
        <v>249</v>
      </c>
      <c r="H124" s="118" t="s">
        <v>250</v>
      </c>
      <c r="I124" s="118" t="s">
        <v>251</v>
      </c>
      <c r="J124" s="118" t="s">
        <v>232</v>
      </c>
      <c r="K124" s="119" t="s">
        <v>252</v>
      </c>
      <c r="L124" s="116"/>
      <c r="M124" s="59" t="s">
        <v>1</v>
      </c>
      <c r="N124" s="60" t="s">
        <v>43</v>
      </c>
      <c r="O124" s="60" t="s">
        <v>253</v>
      </c>
      <c r="P124" s="60" t="s">
        <v>254</v>
      </c>
      <c r="Q124" s="60" t="s">
        <v>255</v>
      </c>
      <c r="R124" s="60" t="s">
        <v>256</v>
      </c>
      <c r="S124" s="60" t="s">
        <v>257</v>
      </c>
      <c r="T124" s="61" t="s">
        <v>258</v>
      </c>
    </row>
    <row r="125" spans="2:63" s="1" customFormat="1" ht="22.9" customHeight="1">
      <c r="B125" s="32"/>
      <c r="C125" s="64" t="s">
        <v>259</v>
      </c>
      <c r="J125" s="120">
        <f>BK125</f>
        <v>0</v>
      </c>
      <c r="L125" s="32"/>
      <c r="M125" s="62"/>
      <c r="N125" s="53"/>
      <c r="O125" s="53"/>
      <c r="P125" s="121">
        <f>P126</f>
        <v>0</v>
      </c>
      <c r="Q125" s="53"/>
      <c r="R125" s="121">
        <f>R126</f>
        <v>0.077314</v>
      </c>
      <c r="S125" s="53"/>
      <c r="T125" s="122">
        <f>T126</f>
        <v>0.1192</v>
      </c>
      <c r="AT125" s="17" t="s">
        <v>78</v>
      </c>
      <c r="AU125" s="17" t="s">
        <v>234</v>
      </c>
      <c r="BK125" s="123">
        <f>BK126</f>
        <v>0</v>
      </c>
    </row>
    <row r="126" spans="2:63" s="11" customFormat="1" ht="25.9" customHeight="1">
      <c r="B126" s="124"/>
      <c r="D126" s="125" t="s">
        <v>78</v>
      </c>
      <c r="E126" s="126" t="s">
        <v>1191</v>
      </c>
      <c r="F126" s="126" t="s">
        <v>1192</v>
      </c>
      <c r="I126" s="127"/>
      <c r="J126" s="128">
        <f>BK126</f>
        <v>0</v>
      </c>
      <c r="L126" s="124"/>
      <c r="M126" s="129"/>
      <c r="P126" s="130">
        <f>P127+P133+P142+P158</f>
        <v>0</v>
      </c>
      <c r="R126" s="130">
        <f>R127+R133+R142+R158</f>
        <v>0.077314</v>
      </c>
      <c r="T126" s="131">
        <f>T127+T133+T142+T158</f>
        <v>0.1192</v>
      </c>
      <c r="AR126" s="125" t="s">
        <v>86</v>
      </c>
      <c r="AT126" s="132" t="s">
        <v>78</v>
      </c>
      <c r="AU126" s="132" t="s">
        <v>79</v>
      </c>
      <c r="AY126" s="125" t="s">
        <v>262</v>
      </c>
      <c r="BK126" s="133">
        <f>BK127+BK133+BK142+BK158</f>
        <v>0</v>
      </c>
    </row>
    <row r="127" spans="2:63" s="11" customFormat="1" ht="22.9" customHeight="1">
      <c r="B127" s="124"/>
      <c r="D127" s="125" t="s">
        <v>78</v>
      </c>
      <c r="E127" s="151" t="s">
        <v>88</v>
      </c>
      <c r="F127" s="151" t="s">
        <v>1211</v>
      </c>
      <c r="I127" s="127"/>
      <c r="J127" s="152">
        <f>BK127</f>
        <v>0</v>
      </c>
      <c r="L127" s="124"/>
      <c r="M127" s="129"/>
      <c r="P127" s="130">
        <f>SUM(P128:P132)</f>
        <v>0</v>
      </c>
      <c r="R127" s="130">
        <f>SUM(R128:R132)</f>
        <v>0.07271999999999999</v>
      </c>
      <c r="T127" s="131">
        <f>SUM(T128:T132)</f>
        <v>0</v>
      </c>
      <c r="AR127" s="125" t="s">
        <v>86</v>
      </c>
      <c r="AT127" s="132" t="s">
        <v>78</v>
      </c>
      <c r="AU127" s="132" t="s">
        <v>86</v>
      </c>
      <c r="AY127" s="125" t="s">
        <v>262</v>
      </c>
      <c r="BK127" s="133">
        <f>SUM(BK128:BK132)</f>
        <v>0</v>
      </c>
    </row>
    <row r="128" spans="2:65" s="1" customFormat="1" ht="21.75" customHeight="1">
      <c r="B128" s="32"/>
      <c r="C128" s="134" t="s">
        <v>86</v>
      </c>
      <c r="D128" s="134" t="s">
        <v>264</v>
      </c>
      <c r="E128" s="135" t="s">
        <v>1758</v>
      </c>
      <c r="F128" s="136" t="s">
        <v>1213</v>
      </c>
      <c r="G128" s="137" t="s">
        <v>1196</v>
      </c>
      <c r="H128" s="138">
        <v>0.036</v>
      </c>
      <c r="I128" s="139"/>
      <c r="J128" s="140">
        <f>ROUND(I128*H128,2)</f>
        <v>0</v>
      </c>
      <c r="K128" s="136" t="s">
        <v>1</v>
      </c>
      <c r="L128" s="32"/>
      <c r="M128" s="141" t="s">
        <v>1</v>
      </c>
      <c r="N128" s="142" t="s">
        <v>44</v>
      </c>
      <c r="P128" s="143">
        <f>O128*H128</f>
        <v>0</v>
      </c>
      <c r="Q128" s="143">
        <v>2.02</v>
      </c>
      <c r="R128" s="143">
        <f>Q128*H128</f>
        <v>0.07271999999999999</v>
      </c>
      <c r="S128" s="143">
        <v>0</v>
      </c>
      <c r="T128" s="144">
        <f>S128*H128</f>
        <v>0</v>
      </c>
      <c r="AR128" s="145" t="s">
        <v>293</v>
      </c>
      <c r="AT128" s="145" t="s">
        <v>264</v>
      </c>
      <c r="AU128" s="145" t="s">
        <v>88</v>
      </c>
      <c r="AY128" s="17" t="s">
        <v>262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86</v>
      </c>
      <c r="BK128" s="146">
        <f>ROUND(I128*H128,2)</f>
        <v>0</v>
      </c>
      <c r="BL128" s="17" t="s">
        <v>293</v>
      </c>
      <c r="BM128" s="145" t="s">
        <v>1759</v>
      </c>
    </row>
    <row r="129" spans="2:47" s="1" customFormat="1" ht="29.25">
      <c r="B129" s="32"/>
      <c r="D129" s="147" t="s">
        <v>301</v>
      </c>
      <c r="F129" s="148" t="s">
        <v>1215</v>
      </c>
      <c r="I129" s="149"/>
      <c r="L129" s="32"/>
      <c r="M129" s="150"/>
      <c r="T129" s="56"/>
      <c r="AT129" s="17" t="s">
        <v>301</v>
      </c>
      <c r="AU129" s="17" t="s">
        <v>88</v>
      </c>
    </row>
    <row r="130" spans="2:51" s="12" customFormat="1" ht="11.25">
      <c r="B130" s="161"/>
      <c r="D130" s="147" t="s">
        <v>1200</v>
      </c>
      <c r="E130" s="162" t="s">
        <v>1</v>
      </c>
      <c r="F130" s="163" t="s">
        <v>1216</v>
      </c>
      <c r="H130" s="162" t="s">
        <v>1</v>
      </c>
      <c r="I130" s="164"/>
      <c r="L130" s="161"/>
      <c r="M130" s="165"/>
      <c r="T130" s="166"/>
      <c r="AT130" s="162" t="s">
        <v>1200</v>
      </c>
      <c r="AU130" s="162" t="s">
        <v>88</v>
      </c>
      <c r="AV130" s="12" t="s">
        <v>86</v>
      </c>
      <c r="AW130" s="12" t="s">
        <v>34</v>
      </c>
      <c r="AX130" s="12" t="s">
        <v>79</v>
      </c>
      <c r="AY130" s="162" t="s">
        <v>262</v>
      </c>
    </row>
    <row r="131" spans="2:51" s="13" customFormat="1" ht="22.5">
      <c r="B131" s="167"/>
      <c r="D131" s="147" t="s">
        <v>1200</v>
      </c>
      <c r="E131" s="168" t="s">
        <v>1</v>
      </c>
      <c r="F131" s="169" t="s">
        <v>1760</v>
      </c>
      <c r="H131" s="170">
        <v>0.036</v>
      </c>
      <c r="I131" s="171"/>
      <c r="L131" s="167"/>
      <c r="M131" s="172"/>
      <c r="T131" s="173"/>
      <c r="AT131" s="168" t="s">
        <v>1200</v>
      </c>
      <c r="AU131" s="168" t="s">
        <v>88</v>
      </c>
      <c r="AV131" s="13" t="s">
        <v>88</v>
      </c>
      <c r="AW131" s="13" t="s">
        <v>34</v>
      </c>
      <c r="AX131" s="13" t="s">
        <v>79</v>
      </c>
      <c r="AY131" s="168" t="s">
        <v>262</v>
      </c>
    </row>
    <row r="132" spans="2:51" s="14" customFormat="1" ht="11.25">
      <c r="B132" s="174"/>
      <c r="D132" s="147" t="s">
        <v>1200</v>
      </c>
      <c r="E132" s="175" t="s">
        <v>1</v>
      </c>
      <c r="F132" s="176" t="s">
        <v>1205</v>
      </c>
      <c r="H132" s="177">
        <v>0.036</v>
      </c>
      <c r="I132" s="178"/>
      <c r="L132" s="174"/>
      <c r="M132" s="179"/>
      <c r="T132" s="180"/>
      <c r="AT132" s="175" t="s">
        <v>1200</v>
      </c>
      <c r="AU132" s="175" t="s">
        <v>88</v>
      </c>
      <c r="AV132" s="14" t="s">
        <v>293</v>
      </c>
      <c r="AW132" s="14" t="s">
        <v>34</v>
      </c>
      <c r="AX132" s="14" t="s">
        <v>86</v>
      </c>
      <c r="AY132" s="175" t="s">
        <v>262</v>
      </c>
    </row>
    <row r="133" spans="2:63" s="11" customFormat="1" ht="22.9" customHeight="1">
      <c r="B133" s="124"/>
      <c r="D133" s="125" t="s">
        <v>78</v>
      </c>
      <c r="E133" s="151" t="s">
        <v>263</v>
      </c>
      <c r="F133" s="151" t="s">
        <v>1238</v>
      </c>
      <c r="I133" s="127"/>
      <c r="J133" s="152">
        <f>BK133</f>
        <v>0</v>
      </c>
      <c r="L133" s="124"/>
      <c r="M133" s="129"/>
      <c r="P133" s="130">
        <f>SUM(P134:P141)</f>
        <v>0</v>
      </c>
      <c r="R133" s="130">
        <f>SUM(R134:R141)</f>
        <v>0.0030139999999999998</v>
      </c>
      <c r="T133" s="131">
        <f>SUM(T134:T141)</f>
        <v>0</v>
      </c>
      <c r="AR133" s="125" t="s">
        <v>86</v>
      </c>
      <c r="AT133" s="132" t="s">
        <v>78</v>
      </c>
      <c r="AU133" s="132" t="s">
        <v>86</v>
      </c>
      <c r="AY133" s="125" t="s">
        <v>262</v>
      </c>
      <c r="BK133" s="133">
        <f>SUM(BK134:BK141)</f>
        <v>0</v>
      </c>
    </row>
    <row r="134" spans="2:65" s="1" customFormat="1" ht="16.5" customHeight="1">
      <c r="B134" s="32"/>
      <c r="C134" s="134" t="s">
        <v>88</v>
      </c>
      <c r="D134" s="134" t="s">
        <v>264</v>
      </c>
      <c r="E134" s="135" t="s">
        <v>1249</v>
      </c>
      <c r="F134" s="136" t="s">
        <v>1250</v>
      </c>
      <c r="G134" s="137" t="s">
        <v>405</v>
      </c>
      <c r="H134" s="138">
        <v>1.2</v>
      </c>
      <c r="I134" s="139"/>
      <c r="J134" s="140">
        <f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>O134*H134</f>
        <v>0</v>
      </c>
      <c r="Q134" s="143">
        <v>0.00137</v>
      </c>
      <c r="R134" s="143">
        <f>Q134*H134</f>
        <v>0.0016439999999999998</v>
      </c>
      <c r="S134" s="143">
        <v>0</v>
      </c>
      <c r="T134" s="144">
        <f>S134*H134</f>
        <v>0</v>
      </c>
      <c r="AR134" s="145" t="s">
        <v>293</v>
      </c>
      <c r="AT134" s="145" t="s">
        <v>264</v>
      </c>
      <c r="AU134" s="145" t="s">
        <v>88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293</v>
      </c>
      <c r="BM134" s="145" t="s">
        <v>1761</v>
      </c>
    </row>
    <row r="135" spans="2:51" s="12" customFormat="1" ht="11.25">
      <c r="B135" s="161"/>
      <c r="D135" s="147" t="s">
        <v>1200</v>
      </c>
      <c r="E135" s="162" t="s">
        <v>1</v>
      </c>
      <c r="F135" s="163" t="s">
        <v>1252</v>
      </c>
      <c r="H135" s="162" t="s">
        <v>1</v>
      </c>
      <c r="I135" s="164"/>
      <c r="L135" s="161"/>
      <c r="M135" s="165"/>
      <c r="T135" s="166"/>
      <c r="AT135" s="162" t="s">
        <v>1200</v>
      </c>
      <c r="AU135" s="162" t="s">
        <v>88</v>
      </c>
      <c r="AV135" s="12" t="s">
        <v>86</v>
      </c>
      <c r="AW135" s="12" t="s">
        <v>34</v>
      </c>
      <c r="AX135" s="12" t="s">
        <v>79</v>
      </c>
      <c r="AY135" s="162" t="s">
        <v>262</v>
      </c>
    </row>
    <row r="136" spans="2:51" s="13" customFormat="1" ht="11.25">
      <c r="B136" s="167"/>
      <c r="D136" s="147" t="s">
        <v>1200</v>
      </c>
      <c r="E136" s="168" t="s">
        <v>1</v>
      </c>
      <c r="F136" s="169" t="s">
        <v>1762</v>
      </c>
      <c r="H136" s="170">
        <v>1.2</v>
      </c>
      <c r="I136" s="171"/>
      <c r="L136" s="167"/>
      <c r="M136" s="172"/>
      <c r="T136" s="173"/>
      <c r="AT136" s="168" t="s">
        <v>1200</v>
      </c>
      <c r="AU136" s="168" t="s">
        <v>88</v>
      </c>
      <c r="AV136" s="13" t="s">
        <v>88</v>
      </c>
      <c r="AW136" s="13" t="s">
        <v>34</v>
      </c>
      <c r="AX136" s="13" t="s">
        <v>79</v>
      </c>
      <c r="AY136" s="168" t="s">
        <v>262</v>
      </c>
    </row>
    <row r="137" spans="2:51" s="14" customFormat="1" ht="11.25">
      <c r="B137" s="174"/>
      <c r="D137" s="147" t="s">
        <v>1200</v>
      </c>
      <c r="E137" s="175" t="s">
        <v>1</v>
      </c>
      <c r="F137" s="176" t="s">
        <v>1205</v>
      </c>
      <c r="H137" s="177">
        <v>1.2</v>
      </c>
      <c r="I137" s="178"/>
      <c r="L137" s="174"/>
      <c r="M137" s="179"/>
      <c r="T137" s="180"/>
      <c r="AT137" s="175" t="s">
        <v>1200</v>
      </c>
      <c r="AU137" s="175" t="s">
        <v>88</v>
      </c>
      <c r="AV137" s="14" t="s">
        <v>293</v>
      </c>
      <c r="AW137" s="14" t="s">
        <v>34</v>
      </c>
      <c r="AX137" s="14" t="s">
        <v>86</v>
      </c>
      <c r="AY137" s="175" t="s">
        <v>262</v>
      </c>
    </row>
    <row r="138" spans="2:65" s="1" customFormat="1" ht="24.2" customHeight="1">
      <c r="B138" s="32"/>
      <c r="C138" s="134" t="s">
        <v>179</v>
      </c>
      <c r="D138" s="134" t="s">
        <v>264</v>
      </c>
      <c r="E138" s="135" t="s">
        <v>1763</v>
      </c>
      <c r="F138" s="136" t="s">
        <v>1764</v>
      </c>
      <c r="G138" s="137" t="s">
        <v>1257</v>
      </c>
      <c r="H138" s="138">
        <v>1</v>
      </c>
      <c r="I138" s="139"/>
      <c r="J138" s="140">
        <f>ROUND(I138*H138,2)</f>
        <v>0</v>
      </c>
      <c r="K138" s="136" t="s">
        <v>1</v>
      </c>
      <c r="L138" s="32"/>
      <c r="M138" s="141" t="s">
        <v>1</v>
      </c>
      <c r="N138" s="142" t="s">
        <v>44</v>
      </c>
      <c r="P138" s="143">
        <f>O138*H138</f>
        <v>0</v>
      </c>
      <c r="Q138" s="143">
        <v>0.00137</v>
      </c>
      <c r="R138" s="143">
        <f>Q138*H138</f>
        <v>0.00137</v>
      </c>
      <c r="S138" s="143">
        <v>0</v>
      </c>
      <c r="T138" s="144">
        <f>S138*H138</f>
        <v>0</v>
      </c>
      <c r="AR138" s="145" t="s">
        <v>293</v>
      </c>
      <c r="AT138" s="145" t="s">
        <v>264</v>
      </c>
      <c r="AU138" s="145" t="s">
        <v>88</v>
      </c>
      <c r="AY138" s="17" t="s">
        <v>262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86</v>
      </c>
      <c r="BK138" s="146">
        <f>ROUND(I138*H138,2)</f>
        <v>0</v>
      </c>
      <c r="BL138" s="17" t="s">
        <v>293</v>
      </c>
      <c r="BM138" s="145" t="s">
        <v>1765</v>
      </c>
    </row>
    <row r="139" spans="2:51" s="12" customFormat="1" ht="22.5">
      <c r="B139" s="161"/>
      <c r="D139" s="147" t="s">
        <v>1200</v>
      </c>
      <c r="E139" s="162" t="s">
        <v>1</v>
      </c>
      <c r="F139" s="163" t="s">
        <v>1247</v>
      </c>
      <c r="H139" s="162" t="s">
        <v>1</v>
      </c>
      <c r="I139" s="164"/>
      <c r="L139" s="161"/>
      <c r="M139" s="165"/>
      <c r="T139" s="166"/>
      <c r="AT139" s="162" t="s">
        <v>1200</v>
      </c>
      <c r="AU139" s="162" t="s">
        <v>88</v>
      </c>
      <c r="AV139" s="12" t="s">
        <v>86</v>
      </c>
      <c r="AW139" s="12" t="s">
        <v>34</v>
      </c>
      <c r="AX139" s="12" t="s">
        <v>79</v>
      </c>
      <c r="AY139" s="162" t="s">
        <v>262</v>
      </c>
    </row>
    <row r="140" spans="2:51" s="13" customFormat="1" ht="11.25">
      <c r="B140" s="167"/>
      <c r="D140" s="147" t="s">
        <v>1200</v>
      </c>
      <c r="E140" s="168" t="s">
        <v>1</v>
      </c>
      <c r="F140" s="169" t="s">
        <v>1248</v>
      </c>
      <c r="H140" s="170">
        <v>1</v>
      </c>
      <c r="I140" s="171"/>
      <c r="L140" s="167"/>
      <c r="M140" s="172"/>
      <c r="T140" s="173"/>
      <c r="AT140" s="168" t="s">
        <v>1200</v>
      </c>
      <c r="AU140" s="168" t="s">
        <v>88</v>
      </c>
      <c r="AV140" s="13" t="s">
        <v>88</v>
      </c>
      <c r="AW140" s="13" t="s">
        <v>34</v>
      </c>
      <c r="AX140" s="13" t="s">
        <v>79</v>
      </c>
      <c r="AY140" s="168" t="s">
        <v>262</v>
      </c>
    </row>
    <row r="141" spans="2:51" s="14" customFormat="1" ht="11.25">
      <c r="B141" s="174"/>
      <c r="D141" s="147" t="s">
        <v>1200</v>
      </c>
      <c r="E141" s="175" t="s">
        <v>1</v>
      </c>
      <c r="F141" s="176" t="s">
        <v>1205</v>
      </c>
      <c r="H141" s="177">
        <v>1</v>
      </c>
      <c r="I141" s="178"/>
      <c r="L141" s="174"/>
      <c r="M141" s="179"/>
      <c r="T141" s="180"/>
      <c r="AT141" s="175" t="s">
        <v>1200</v>
      </c>
      <c r="AU141" s="175" t="s">
        <v>88</v>
      </c>
      <c r="AV141" s="14" t="s">
        <v>293</v>
      </c>
      <c r="AW141" s="14" t="s">
        <v>34</v>
      </c>
      <c r="AX141" s="14" t="s">
        <v>86</v>
      </c>
      <c r="AY141" s="175" t="s">
        <v>262</v>
      </c>
    </row>
    <row r="142" spans="2:63" s="11" customFormat="1" ht="22.9" customHeight="1">
      <c r="B142" s="124"/>
      <c r="D142" s="125" t="s">
        <v>78</v>
      </c>
      <c r="E142" s="151" t="s">
        <v>667</v>
      </c>
      <c r="F142" s="151" t="s">
        <v>1260</v>
      </c>
      <c r="I142" s="127"/>
      <c r="J142" s="152">
        <f>BK142</f>
        <v>0</v>
      </c>
      <c r="L142" s="124"/>
      <c r="M142" s="129"/>
      <c r="P142" s="130">
        <f>SUM(P143:P157)</f>
        <v>0</v>
      </c>
      <c r="R142" s="130">
        <f>SUM(R143:R157)</f>
        <v>0.0015800000000000002</v>
      </c>
      <c r="T142" s="131">
        <f>SUM(T143:T157)</f>
        <v>0.1192</v>
      </c>
      <c r="AR142" s="125" t="s">
        <v>86</v>
      </c>
      <c r="AT142" s="132" t="s">
        <v>78</v>
      </c>
      <c r="AU142" s="132" t="s">
        <v>86</v>
      </c>
      <c r="AY142" s="125" t="s">
        <v>262</v>
      </c>
      <c r="BK142" s="133">
        <f>SUM(BK143:BK157)</f>
        <v>0</v>
      </c>
    </row>
    <row r="143" spans="2:65" s="1" customFormat="1" ht="24.2" customHeight="1">
      <c r="B143" s="32"/>
      <c r="C143" s="134" t="s">
        <v>293</v>
      </c>
      <c r="D143" s="134" t="s">
        <v>264</v>
      </c>
      <c r="E143" s="135" t="s">
        <v>1261</v>
      </c>
      <c r="F143" s="136" t="s">
        <v>1262</v>
      </c>
      <c r="G143" s="137" t="s">
        <v>1196</v>
      </c>
      <c r="H143" s="138">
        <v>0.023</v>
      </c>
      <c r="I143" s="139"/>
      <c r="J143" s="140">
        <f>ROUND(I143*H143,2)</f>
        <v>0</v>
      </c>
      <c r="K143" s="136" t="s">
        <v>1197</v>
      </c>
      <c r="L143" s="32"/>
      <c r="M143" s="141" t="s">
        <v>1</v>
      </c>
      <c r="N143" s="142" t="s">
        <v>44</v>
      </c>
      <c r="P143" s="143">
        <f>O143*H143</f>
        <v>0</v>
      </c>
      <c r="Q143" s="143">
        <v>0</v>
      </c>
      <c r="R143" s="143">
        <f>Q143*H143</f>
        <v>0</v>
      </c>
      <c r="S143" s="143">
        <v>2.4</v>
      </c>
      <c r="T143" s="144">
        <f>S143*H143</f>
        <v>0.0552</v>
      </c>
      <c r="AR143" s="145" t="s">
        <v>293</v>
      </c>
      <c r="AT143" s="145" t="s">
        <v>264</v>
      </c>
      <c r="AU143" s="145" t="s">
        <v>88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293</v>
      </c>
      <c r="BM143" s="145" t="s">
        <v>1766</v>
      </c>
    </row>
    <row r="144" spans="2:51" s="12" customFormat="1" ht="11.25">
      <c r="B144" s="161"/>
      <c r="D144" s="147" t="s">
        <v>1200</v>
      </c>
      <c r="E144" s="162" t="s">
        <v>1</v>
      </c>
      <c r="F144" s="163" t="s">
        <v>1767</v>
      </c>
      <c r="H144" s="162" t="s">
        <v>1</v>
      </c>
      <c r="I144" s="164"/>
      <c r="L144" s="161"/>
      <c r="M144" s="165"/>
      <c r="T144" s="166"/>
      <c r="AT144" s="162" t="s">
        <v>1200</v>
      </c>
      <c r="AU144" s="162" t="s">
        <v>88</v>
      </c>
      <c r="AV144" s="12" t="s">
        <v>86</v>
      </c>
      <c r="AW144" s="12" t="s">
        <v>34</v>
      </c>
      <c r="AX144" s="12" t="s">
        <v>79</v>
      </c>
      <c r="AY144" s="162" t="s">
        <v>262</v>
      </c>
    </row>
    <row r="145" spans="2:51" s="13" customFormat="1" ht="22.5">
      <c r="B145" s="167"/>
      <c r="D145" s="147" t="s">
        <v>1200</v>
      </c>
      <c r="E145" s="168" t="s">
        <v>1</v>
      </c>
      <c r="F145" s="169" t="s">
        <v>1768</v>
      </c>
      <c r="H145" s="170">
        <v>0.023</v>
      </c>
      <c r="I145" s="171"/>
      <c r="L145" s="167"/>
      <c r="M145" s="172"/>
      <c r="T145" s="173"/>
      <c r="AT145" s="168" t="s">
        <v>1200</v>
      </c>
      <c r="AU145" s="168" t="s">
        <v>88</v>
      </c>
      <c r="AV145" s="13" t="s">
        <v>88</v>
      </c>
      <c r="AW145" s="13" t="s">
        <v>34</v>
      </c>
      <c r="AX145" s="13" t="s">
        <v>79</v>
      </c>
      <c r="AY145" s="168" t="s">
        <v>262</v>
      </c>
    </row>
    <row r="146" spans="2:51" s="14" customFormat="1" ht="11.25">
      <c r="B146" s="174"/>
      <c r="D146" s="147" t="s">
        <v>1200</v>
      </c>
      <c r="E146" s="175" t="s">
        <v>1</v>
      </c>
      <c r="F146" s="176" t="s">
        <v>1205</v>
      </c>
      <c r="H146" s="177">
        <v>0.023</v>
      </c>
      <c r="I146" s="178"/>
      <c r="L146" s="174"/>
      <c r="M146" s="179"/>
      <c r="T146" s="180"/>
      <c r="AT146" s="175" t="s">
        <v>1200</v>
      </c>
      <c r="AU146" s="175" t="s">
        <v>88</v>
      </c>
      <c r="AV146" s="14" t="s">
        <v>293</v>
      </c>
      <c r="AW146" s="14" t="s">
        <v>34</v>
      </c>
      <c r="AX146" s="14" t="s">
        <v>86</v>
      </c>
      <c r="AY146" s="175" t="s">
        <v>262</v>
      </c>
    </row>
    <row r="147" spans="2:65" s="1" customFormat="1" ht="24.2" customHeight="1">
      <c r="B147" s="32"/>
      <c r="C147" s="134" t="s">
        <v>273</v>
      </c>
      <c r="D147" s="134" t="s">
        <v>264</v>
      </c>
      <c r="E147" s="135" t="s">
        <v>1273</v>
      </c>
      <c r="F147" s="136" t="s">
        <v>1274</v>
      </c>
      <c r="G147" s="137" t="s">
        <v>405</v>
      </c>
      <c r="H147" s="138">
        <v>0.4</v>
      </c>
      <c r="I147" s="139"/>
      <c r="J147" s="140">
        <f>ROUND(I147*H147,2)</f>
        <v>0</v>
      </c>
      <c r="K147" s="136" t="s">
        <v>1197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0.00395</v>
      </c>
      <c r="R147" s="143">
        <f>Q147*H147</f>
        <v>0.0015800000000000002</v>
      </c>
      <c r="S147" s="143">
        <v>0.16</v>
      </c>
      <c r="T147" s="144">
        <f>S147*H147</f>
        <v>0.064</v>
      </c>
      <c r="AR147" s="145" t="s">
        <v>293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293</v>
      </c>
      <c r="BM147" s="145" t="s">
        <v>1769</v>
      </c>
    </row>
    <row r="148" spans="2:51" s="12" customFormat="1" ht="11.25">
      <c r="B148" s="161"/>
      <c r="D148" s="147" t="s">
        <v>1200</v>
      </c>
      <c r="E148" s="162" t="s">
        <v>1</v>
      </c>
      <c r="F148" s="163" t="s">
        <v>1264</v>
      </c>
      <c r="H148" s="162" t="s">
        <v>1</v>
      </c>
      <c r="I148" s="164"/>
      <c r="L148" s="161"/>
      <c r="M148" s="165"/>
      <c r="T148" s="166"/>
      <c r="AT148" s="162" t="s">
        <v>1200</v>
      </c>
      <c r="AU148" s="162" t="s">
        <v>88</v>
      </c>
      <c r="AV148" s="12" t="s">
        <v>86</v>
      </c>
      <c r="AW148" s="12" t="s">
        <v>34</v>
      </c>
      <c r="AX148" s="12" t="s">
        <v>79</v>
      </c>
      <c r="AY148" s="162" t="s">
        <v>262</v>
      </c>
    </row>
    <row r="149" spans="2:51" s="13" customFormat="1" ht="22.5">
      <c r="B149" s="167"/>
      <c r="D149" s="147" t="s">
        <v>1200</v>
      </c>
      <c r="E149" s="168" t="s">
        <v>1</v>
      </c>
      <c r="F149" s="169" t="s">
        <v>1770</v>
      </c>
      <c r="H149" s="170">
        <v>0.4</v>
      </c>
      <c r="I149" s="171"/>
      <c r="L149" s="167"/>
      <c r="M149" s="172"/>
      <c r="T149" s="173"/>
      <c r="AT149" s="168" t="s">
        <v>1200</v>
      </c>
      <c r="AU149" s="168" t="s">
        <v>88</v>
      </c>
      <c r="AV149" s="13" t="s">
        <v>88</v>
      </c>
      <c r="AW149" s="13" t="s">
        <v>34</v>
      </c>
      <c r="AX149" s="13" t="s">
        <v>79</v>
      </c>
      <c r="AY149" s="168" t="s">
        <v>262</v>
      </c>
    </row>
    <row r="150" spans="2:51" s="14" customFormat="1" ht="11.25">
      <c r="B150" s="174"/>
      <c r="D150" s="147" t="s">
        <v>1200</v>
      </c>
      <c r="E150" s="175" t="s">
        <v>1</v>
      </c>
      <c r="F150" s="176" t="s">
        <v>1205</v>
      </c>
      <c r="H150" s="177">
        <v>0.4</v>
      </c>
      <c r="I150" s="178"/>
      <c r="L150" s="174"/>
      <c r="M150" s="179"/>
      <c r="T150" s="180"/>
      <c r="AT150" s="175" t="s">
        <v>1200</v>
      </c>
      <c r="AU150" s="175" t="s">
        <v>88</v>
      </c>
      <c r="AV150" s="14" t="s">
        <v>293</v>
      </c>
      <c r="AW150" s="14" t="s">
        <v>34</v>
      </c>
      <c r="AX150" s="14" t="s">
        <v>86</v>
      </c>
      <c r="AY150" s="175" t="s">
        <v>262</v>
      </c>
    </row>
    <row r="151" spans="2:65" s="1" customFormat="1" ht="24.2" customHeight="1">
      <c r="B151" s="32"/>
      <c r="C151" s="134" t="s">
        <v>286</v>
      </c>
      <c r="D151" s="134" t="s">
        <v>264</v>
      </c>
      <c r="E151" s="135" t="s">
        <v>1284</v>
      </c>
      <c r="F151" s="136" t="s">
        <v>1285</v>
      </c>
      <c r="G151" s="137" t="s">
        <v>1234</v>
      </c>
      <c r="H151" s="138">
        <v>0.119</v>
      </c>
      <c r="I151" s="139"/>
      <c r="J151" s="140">
        <f>ROUND(I151*H151,2)</f>
        <v>0</v>
      </c>
      <c r="K151" s="136" t="s">
        <v>1197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293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293</v>
      </c>
      <c r="BM151" s="145" t="s">
        <v>1771</v>
      </c>
    </row>
    <row r="152" spans="2:51" s="13" customFormat="1" ht="11.25">
      <c r="B152" s="167"/>
      <c r="D152" s="147" t="s">
        <v>1200</v>
      </c>
      <c r="E152" s="168" t="s">
        <v>1</v>
      </c>
      <c r="F152" s="169" t="s">
        <v>1772</v>
      </c>
      <c r="H152" s="170">
        <v>0.119</v>
      </c>
      <c r="I152" s="171"/>
      <c r="L152" s="167"/>
      <c r="M152" s="172"/>
      <c r="T152" s="173"/>
      <c r="AT152" s="168" t="s">
        <v>1200</v>
      </c>
      <c r="AU152" s="168" t="s">
        <v>88</v>
      </c>
      <c r="AV152" s="13" t="s">
        <v>88</v>
      </c>
      <c r="AW152" s="13" t="s">
        <v>34</v>
      </c>
      <c r="AX152" s="13" t="s">
        <v>86</v>
      </c>
      <c r="AY152" s="168" t="s">
        <v>262</v>
      </c>
    </row>
    <row r="153" spans="2:65" s="1" customFormat="1" ht="24.2" customHeight="1">
      <c r="B153" s="32"/>
      <c r="C153" s="134" t="s">
        <v>290</v>
      </c>
      <c r="D153" s="134" t="s">
        <v>264</v>
      </c>
      <c r="E153" s="135" t="s">
        <v>1288</v>
      </c>
      <c r="F153" s="136" t="s">
        <v>1289</v>
      </c>
      <c r="G153" s="137" t="s">
        <v>1234</v>
      </c>
      <c r="H153" s="138">
        <v>1.309</v>
      </c>
      <c r="I153" s="139"/>
      <c r="J153" s="140">
        <f>ROUND(I153*H153,2)</f>
        <v>0</v>
      </c>
      <c r="K153" s="136" t="s">
        <v>1197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293</v>
      </c>
      <c r="AT153" s="145" t="s">
        <v>264</v>
      </c>
      <c r="AU153" s="145" t="s">
        <v>88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293</v>
      </c>
      <c r="BM153" s="145" t="s">
        <v>1773</v>
      </c>
    </row>
    <row r="154" spans="2:51" s="12" customFormat="1" ht="11.25">
      <c r="B154" s="161"/>
      <c r="D154" s="147" t="s">
        <v>1200</v>
      </c>
      <c r="E154" s="162" t="s">
        <v>1</v>
      </c>
      <c r="F154" s="163" t="s">
        <v>1291</v>
      </c>
      <c r="H154" s="162" t="s">
        <v>1</v>
      </c>
      <c r="I154" s="164"/>
      <c r="L154" s="161"/>
      <c r="M154" s="165"/>
      <c r="T154" s="166"/>
      <c r="AT154" s="162" t="s">
        <v>1200</v>
      </c>
      <c r="AU154" s="162" t="s">
        <v>88</v>
      </c>
      <c r="AV154" s="12" t="s">
        <v>86</v>
      </c>
      <c r="AW154" s="12" t="s">
        <v>34</v>
      </c>
      <c r="AX154" s="12" t="s">
        <v>79</v>
      </c>
      <c r="AY154" s="162" t="s">
        <v>262</v>
      </c>
    </row>
    <row r="155" spans="2:51" s="13" customFormat="1" ht="11.25">
      <c r="B155" s="167"/>
      <c r="D155" s="147" t="s">
        <v>1200</v>
      </c>
      <c r="E155" s="168" t="s">
        <v>1</v>
      </c>
      <c r="F155" s="169" t="s">
        <v>1774</v>
      </c>
      <c r="H155" s="170">
        <v>1.309</v>
      </c>
      <c r="I155" s="171"/>
      <c r="L155" s="167"/>
      <c r="M155" s="172"/>
      <c r="T155" s="173"/>
      <c r="AT155" s="168" t="s">
        <v>1200</v>
      </c>
      <c r="AU155" s="168" t="s">
        <v>88</v>
      </c>
      <c r="AV155" s="13" t="s">
        <v>88</v>
      </c>
      <c r="AW155" s="13" t="s">
        <v>34</v>
      </c>
      <c r="AX155" s="13" t="s">
        <v>86</v>
      </c>
      <c r="AY155" s="168" t="s">
        <v>262</v>
      </c>
    </row>
    <row r="156" spans="2:65" s="1" customFormat="1" ht="37.9" customHeight="1">
      <c r="B156" s="32"/>
      <c r="C156" s="134" t="s">
        <v>270</v>
      </c>
      <c r="D156" s="134" t="s">
        <v>264</v>
      </c>
      <c r="E156" s="135" t="s">
        <v>1293</v>
      </c>
      <c r="F156" s="136" t="s">
        <v>1294</v>
      </c>
      <c r="G156" s="137" t="s">
        <v>1234</v>
      </c>
      <c r="H156" s="138">
        <v>0.119</v>
      </c>
      <c r="I156" s="139"/>
      <c r="J156" s="140">
        <f>ROUND(I156*H156,2)</f>
        <v>0</v>
      </c>
      <c r="K156" s="136" t="s">
        <v>1197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1775</v>
      </c>
    </row>
    <row r="157" spans="2:51" s="13" customFormat="1" ht="11.25">
      <c r="B157" s="167"/>
      <c r="D157" s="147" t="s">
        <v>1200</v>
      </c>
      <c r="E157" s="168" t="s">
        <v>1</v>
      </c>
      <c r="F157" s="169" t="s">
        <v>1772</v>
      </c>
      <c r="H157" s="170">
        <v>0.119</v>
      </c>
      <c r="I157" s="171"/>
      <c r="L157" s="167"/>
      <c r="M157" s="172"/>
      <c r="T157" s="173"/>
      <c r="AT157" s="168" t="s">
        <v>1200</v>
      </c>
      <c r="AU157" s="168" t="s">
        <v>88</v>
      </c>
      <c r="AV157" s="13" t="s">
        <v>88</v>
      </c>
      <c r="AW157" s="13" t="s">
        <v>34</v>
      </c>
      <c r="AX157" s="13" t="s">
        <v>86</v>
      </c>
      <c r="AY157" s="168" t="s">
        <v>262</v>
      </c>
    </row>
    <row r="158" spans="2:63" s="11" customFormat="1" ht="22.9" customHeight="1">
      <c r="B158" s="124"/>
      <c r="D158" s="125" t="s">
        <v>78</v>
      </c>
      <c r="E158" s="151" t="s">
        <v>661</v>
      </c>
      <c r="F158" s="151" t="s">
        <v>1296</v>
      </c>
      <c r="I158" s="127"/>
      <c r="J158" s="152">
        <f>BK158</f>
        <v>0</v>
      </c>
      <c r="L158" s="124"/>
      <c r="M158" s="129"/>
      <c r="P158" s="130">
        <f>P159</f>
        <v>0</v>
      </c>
      <c r="R158" s="130">
        <f>R159</f>
        <v>0</v>
      </c>
      <c r="T158" s="131">
        <f>T159</f>
        <v>0</v>
      </c>
      <c r="AR158" s="125" t="s">
        <v>86</v>
      </c>
      <c r="AT158" s="132" t="s">
        <v>78</v>
      </c>
      <c r="AU158" s="132" t="s">
        <v>86</v>
      </c>
      <c r="AY158" s="125" t="s">
        <v>262</v>
      </c>
      <c r="BK158" s="133">
        <f>BK159</f>
        <v>0</v>
      </c>
    </row>
    <row r="159" spans="2:65" s="1" customFormat="1" ht="24.2" customHeight="1">
      <c r="B159" s="32"/>
      <c r="C159" s="134" t="s">
        <v>263</v>
      </c>
      <c r="D159" s="134" t="s">
        <v>264</v>
      </c>
      <c r="E159" s="135" t="s">
        <v>1297</v>
      </c>
      <c r="F159" s="136" t="s">
        <v>1298</v>
      </c>
      <c r="G159" s="137" t="s">
        <v>1234</v>
      </c>
      <c r="H159" s="138">
        <v>0.077</v>
      </c>
      <c r="I159" s="139"/>
      <c r="J159" s="140">
        <f>ROUND(I159*H159,2)</f>
        <v>0</v>
      </c>
      <c r="K159" s="136" t="s">
        <v>1197</v>
      </c>
      <c r="L159" s="32"/>
      <c r="M159" s="153" t="s">
        <v>1</v>
      </c>
      <c r="N159" s="154" t="s">
        <v>44</v>
      </c>
      <c r="O159" s="155"/>
      <c r="P159" s="156">
        <f>O159*H159</f>
        <v>0</v>
      </c>
      <c r="Q159" s="156">
        <v>0</v>
      </c>
      <c r="R159" s="156">
        <f>Q159*H159</f>
        <v>0</v>
      </c>
      <c r="S159" s="156">
        <v>0</v>
      </c>
      <c r="T159" s="157">
        <f>S159*H159</f>
        <v>0</v>
      </c>
      <c r="AR159" s="145" t="s">
        <v>293</v>
      </c>
      <c r="AT159" s="145" t="s">
        <v>264</v>
      </c>
      <c r="AU159" s="145" t="s">
        <v>88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293</v>
      </c>
      <c r="BM159" s="145" t="s">
        <v>1776</v>
      </c>
    </row>
    <row r="160" spans="2:12" s="1" customFormat="1" ht="6.95" customHeight="1"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32"/>
    </row>
  </sheetData>
  <sheetProtection algorithmName="SHA-512" hashValue="lrdgoTx3zt47M5qjc5y0JPGw++MhYJb+b3F4XG04XG8DCpTwynm8ZZotS6J6HeJi1wXS5tGAZG2XCwEUOLxKOw==" saltValue="2Dpda9bpAj/RdJ8vPMOKwBXb1DmEXm5HmmYjbd+yirjTxkrTb/lV2AU7+huUVmUpVOw9LFObe/nPyQo1+qEsxg==" spinCount="100000" sheet="1" objects="1" scenarios="1" formatColumns="0" formatRows="0" autoFilter="0"/>
  <autoFilter ref="C124:K15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148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1777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1778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1182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ROUND(J134,2)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ROUND((SUM(BE134:BE279)),2)</f>
        <v>0</v>
      </c>
      <c r="I35" s="96">
        <v>0.21</v>
      </c>
      <c r="J35" s="86">
        <f>ROUND(((SUM(BE134:BE279))*I35),2)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ROUND((SUM(BF134:BF279)),2)</f>
        <v>0</v>
      </c>
      <c r="I36" s="96">
        <v>0.15</v>
      </c>
      <c r="J36" s="86">
        <f>ROUND(((SUM(BF134:BF279))*I36),2)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ROUND((SUM(BG134:BG279)),2)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ROUND((SUM(BH134:BH279)),2)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ROUND((SUM(BI134:BI279)),2)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1777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07.06 - Hala odvodňování kalu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J134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J135</f>
        <v>0</v>
      </c>
      <c r="L99" s="108"/>
    </row>
    <row r="100" spans="2:12" s="9" customFormat="1" ht="19.9" customHeight="1">
      <c r="B100" s="112"/>
      <c r="D100" s="113" t="s">
        <v>1186</v>
      </c>
      <c r="E100" s="114"/>
      <c r="F100" s="114"/>
      <c r="G100" s="114"/>
      <c r="H100" s="114"/>
      <c r="I100" s="114"/>
      <c r="J100" s="115">
        <f>J136</f>
        <v>0</v>
      </c>
      <c r="L100" s="112"/>
    </row>
    <row r="101" spans="2:12" s="9" customFormat="1" ht="19.9" customHeight="1">
      <c r="B101" s="112"/>
      <c r="D101" s="113" t="s">
        <v>1187</v>
      </c>
      <c r="E101" s="114"/>
      <c r="F101" s="114"/>
      <c r="G101" s="114"/>
      <c r="H101" s="114"/>
      <c r="I101" s="114"/>
      <c r="J101" s="115">
        <f>J149</f>
        <v>0</v>
      </c>
      <c r="L101" s="112"/>
    </row>
    <row r="102" spans="2:12" s="9" customFormat="1" ht="19.9" customHeight="1">
      <c r="B102" s="112"/>
      <c r="D102" s="113" t="s">
        <v>1302</v>
      </c>
      <c r="E102" s="114"/>
      <c r="F102" s="114"/>
      <c r="G102" s="114"/>
      <c r="H102" s="114"/>
      <c r="I102" s="114"/>
      <c r="J102" s="115">
        <f>J155</f>
        <v>0</v>
      </c>
      <c r="L102" s="112"/>
    </row>
    <row r="103" spans="2:12" s="9" customFormat="1" ht="19.9" customHeight="1">
      <c r="B103" s="112"/>
      <c r="D103" s="113" t="s">
        <v>1188</v>
      </c>
      <c r="E103" s="114"/>
      <c r="F103" s="114"/>
      <c r="G103" s="114"/>
      <c r="H103" s="114"/>
      <c r="I103" s="114"/>
      <c r="J103" s="115">
        <f>J166</f>
        <v>0</v>
      </c>
      <c r="L103" s="112"/>
    </row>
    <row r="104" spans="2:12" s="9" customFormat="1" ht="19.9" customHeight="1">
      <c r="B104" s="112"/>
      <c r="D104" s="113" t="s">
        <v>1303</v>
      </c>
      <c r="E104" s="114"/>
      <c r="F104" s="114"/>
      <c r="G104" s="114"/>
      <c r="H104" s="114"/>
      <c r="I104" s="114"/>
      <c r="J104" s="115">
        <f>J184</f>
        <v>0</v>
      </c>
      <c r="L104" s="112"/>
    </row>
    <row r="105" spans="2:12" s="9" customFormat="1" ht="19.9" customHeight="1">
      <c r="B105" s="112"/>
      <c r="D105" s="113" t="s">
        <v>1189</v>
      </c>
      <c r="E105" s="114"/>
      <c r="F105" s="114"/>
      <c r="G105" s="114"/>
      <c r="H105" s="114"/>
      <c r="I105" s="114"/>
      <c r="J105" s="115">
        <f>J198</f>
        <v>0</v>
      </c>
      <c r="L105" s="112"/>
    </row>
    <row r="106" spans="2:12" s="9" customFormat="1" ht="19.9" customHeight="1">
      <c r="B106" s="112"/>
      <c r="D106" s="113" t="s">
        <v>1190</v>
      </c>
      <c r="E106" s="114"/>
      <c r="F106" s="114"/>
      <c r="G106" s="114"/>
      <c r="H106" s="114"/>
      <c r="I106" s="114"/>
      <c r="J106" s="115">
        <f>J226</f>
        <v>0</v>
      </c>
      <c r="L106" s="112"/>
    </row>
    <row r="107" spans="2:12" s="8" customFormat="1" ht="24.95" customHeight="1">
      <c r="B107" s="108"/>
      <c r="D107" s="109" t="s">
        <v>1304</v>
      </c>
      <c r="E107" s="110"/>
      <c r="F107" s="110"/>
      <c r="G107" s="110"/>
      <c r="H107" s="110"/>
      <c r="I107" s="110"/>
      <c r="J107" s="111">
        <f>J228</f>
        <v>0</v>
      </c>
      <c r="L107" s="108"/>
    </row>
    <row r="108" spans="2:12" s="9" customFormat="1" ht="19.9" customHeight="1">
      <c r="B108" s="112"/>
      <c r="D108" s="113" t="s">
        <v>1779</v>
      </c>
      <c r="E108" s="114"/>
      <c r="F108" s="114"/>
      <c r="G108" s="114"/>
      <c r="H108" s="114"/>
      <c r="I108" s="114"/>
      <c r="J108" s="115">
        <f>J229</f>
        <v>0</v>
      </c>
      <c r="L108" s="112"/>
    </row>
    <row r="109" spans="2:12" s="9" customFormat="1" ht="19.9" customHeight="1">
      <c r="B109" s="112"/>
      <c r="D109" s="113" t="s">
        <v>1306</v>
      </c>
      <c r="E109" s="114"/>
      <c r="F109" s="114"/>
      <c r="G109" s="114"/>
      <c r="H109" s="114"/>
      <c r="I109" s="114"/>
      <c r="J109" s="115">
        <f>J234</f>
        <v>0</v>
      </c>
      <c r="L109" s="112"/>
    </row>
    <row r="110" spans="2:12" s="9" customFormat="1" ht="19.9" customHeight="1">
      <c r="B110" s="112"/>
      <c r="D110" s="113" t="s">
        <v>1308</v>
      </c>
      <c r="E110" s="114"/>
      <c r="F110" s="114"/>
      <c r="G110" s="114"/>
      <c r="H110" s="114"/>
      <c r="I110" s="114"/>
      <c r="J110" s="115">
        <f>J250</f>
        <v>0</v>
      </c>
      <c r="L110" s="112"/>
    </row>
    <row r="111" spans="2:12" s="9" customFormat="1" ht="19.9" customHeight="1">
      <c r="B111" s="112"/>
      <c r="D111" s="113" t="s">
        <v>1309</v>
      </c>
      <c r="E111" s="114"/>
      <c r="F111" s="114"/>
      <c r="G111" s="114"/>
      <c r="H111" s="114"/>
      <c r="I111" s="114"/>
      <c r="J111" s="115">
        <f>J263</f>
        <v>0</v>
      </c>
      <c r="L111" s="112"/>
    </row>
    <row r="112" spans="2:12" s="9" customFormat="1" ht="19.9" customHeight="1">
      <c r="B112" s="112"/>
      <c r="D112" s="113" t="s">
        <v>1310</v>
      </c>
      <c r="E112" s="114"/>
      <c r="F112" s="114"/>
      <c r="G112" s="114"/>
      <c r="H112" s="114"/>
      <c r="I112" s="114"/>
      <c r="J112" s="115">
        <f>J274</f>
        <v>0</v>
      </c>
      <c r="L112" s="112"/>
    </row>
    <row r="113" spans="2:12" s="1" customFormat="1" ht="21.75" customHeight="1">
      <c r="B113" s="32"/>
      <c r="L113" s="32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2"/>
    </row>
    <row r="118" spans="2:12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2"/>
    </row>
    <row r="119" spans="2:12" s="1" customFormat="1" ht="24.95" customHeight="1">
      <c r="B119" s="32"/>
      <c r="C119" s="21" t="s">
        <v>247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16</v>
      </c>
      <c r="L121" s="32"/>
    </row>
    <row r="122" spans="2:12" s="1" customFormat="1" ht="16.5" customHeight="1">
      <c r="B122" s="32"/>
      <c r="E122" s="248" t="str">
        <f>E7</f>
        <v>ZPRACOVÁNÍ ČISTÍRENSKÝCH KALŮ AČOV TÁBOR</v>
      </c>
      <c r="F122" s="249"/>
      <c r="G122" s="249"/>
      <c r="H122" s="249"/>
      <c r="L122" s="32"/>
    </row>
    <row r="123" spans="2:12" ht="12" customHeight="1">
      <c r="B123" s="20"/>
      <c r="C123" s="27" t="s">
        <v>222</v>
      </c>
      <c r="L123" s="20"/>
    </row>
    <row r="124" spans="2:12" s="1" customFormat="1" ht="16.5" customHeight="1">
      <c r="B124" s="32"/>
      <c r="E124" s="248" t="s">
        <v>1777</v>
      </c>
      <c r="F124" s="250"/>
      <c r="G124" s="250"/>
      <c r="H124" s="250"/>
      <c r="L124" s="32"/>
    </row>
    <row r="125" spans="2:12" s="1" customFormat="1" ht="12" customHeight="1">
      <c r="B125" s="32"/>
      <c r="C125" s="27" t="s">
        <v>224</v>
      </c>
      <c r="L125" s="32"/>
    </row>
    <row r="126" spans="2:12" s="1" customFormat="1" ht="16.5" customHeight="1">
      <c r="B126" s="32"/>
      <c r="E126" s="230" t="str">
        <f>E11</f>
        <v>07.06 - Hala odvodňování kalu - uznatelná část</v>
      </c>
      <c r="F126" s="250"/>
      <c r="G126" s="250"/>
      <c r="H126" s="250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F14</f>
        <v>Čelkovice</v>
      </c>
      <c r="I128" s="27" t="s">
        <v>22</v>
      </c>
      <c r="J128" s="52" t="str">
        <f>IF(J14="","",J14)</f>
        <v>7. 6. 2023</v>
      </c>
      <c r="L128" s="32"/>
    </row>
    <row r="129" spans="2:12" s="1" customFormat="1" ht="6.95" customHeight="1">
      <c r="B129" s="32"/>
      <c r="L129" s="32"/>
    </row>
    <row r="130" spans="2:12" s="1" customFormat="1" ht="25.7" customHeight="1">
      <c r="B130" s="32"/>
      <c r="C130" s="27" t="s">
        <v>24</v>
      </c>
      <c r="F130" s="25" t="str">
        <f>E17</f>
        <v>Vodárenská společnost Táborsko s.r.o.</v>
      </c>
      <c r="I130" s="27" t="s">
        <v>31</v>
      </c>
      <c r="J130" s="30" t="str">
        <f>E23</f>
        <v>Aquaprocon s.r.o., divize Praha</v>
      </c>
      <c r="L130" s="32"/>
    </row>
    <row r="131" spans="2:12" s="1" customFormat="1" ht="15.2" customHeight="1">
      <c r="B131" s="32"/>
      <c r="C131" s="27" t="s">
        <v>29</v>
      </c>
      <c r="F131" s="25" t="str">
        <f>IF(E20="","",E20)</f>
        <v>Vyplň údaj</v>
      </c>
      <c r="I131" s="27" t="s">
        <v>35</v>
      </c>
      <c r="J131" s="30" t="str">
        <f>E26</f>
        <v>Jaroslav Pelnář</v>
      </c>
      <c r="L131" s="32"/>
    </row>
    <row r="132" spans="2:12" s="1" customFormat="1" ht="10.35" customHeight="1">
      <c r="B132" s="32"/>
      <c r="L132" s="32"/>
    </row>
    <row r="133" spans="2:20" s="10" customFormat="1" ht="29.25" customHeight="1">
      <c r="B133" s="116"/>
      <c r="C133" s="117" t="s">
        <v>248</v>
      </c>
      <c r="D133" s="118" t="s">
        <v>64</v>
      </c>
      <c r="E133" s="118" t="s">
        <v>60</v>
      </c>
      <c r="F133" s="118" t="s">
        <v>61</v>
      </c>
      <c r="G133" s="118" t="s">
        <v>249</v>
      </c>
      <c r="H133" s="118" t="s">
        <v>250</v>
      </c>
      <c r="I133" s="118" t="s">
        <v>251</v>
      </c>
      <c r="J133" s="118" t="s">
        <v>232</v>
      </c>
      <c r="K133" s="119" t="s">
        <v>252</v>
      </c>
      <c r="L133" s="116"/>
      <c r="M133" s="59" t="s">
        <v>1</v>
      </c>
      <c r="N133" s="60" t="s">
        <v>43</v>
      </c>
      <c r="O133" s="60" t="s">
        <v>253</v>
      </c>
      <c r="P133" s="60" t="s">
        <v>254</v>
      </c>
      <c r="Q133" s="60" t="s">
        <v>255</v>
      </c>
      <c r="R133" s="60" t="s">
        <v>256</v>
      </c>
      <c r="S133" s="60" t="s">
        <v>257</v>
      </c>
      <c r="T133" s="61" t="s">
        <v>258</v>
      </c>
    </row>
    <row r="134" spans="2:63" s="1" customFormat="1" ht="22.9" customHeight="1">
      <c r="B134" s="32"/>
      <c r="C134" s="64" t="s">
        <v>259</v>
      </c>
      <c r="J134" s="120">
        <f>BK134</f>
        <v>0</v>
      </c>
      <c r="L134" s="32"/>
      <c r="M134" s="62"/>
      <c r="N134" s="53"/>
      <c r="O134" s="53"/>
      <c r="P134" s="121">
        <f>P135+P228</f>
        <v>0</v>
      </c>
      <c r="Q134" s="53"/>
      <c r="R134" s="121">
        <f>R135+R228</f>
        <v>6.502788600000001</v>
      </c>
      <c r="S134" s="53"/>
      <c r="T134" s="122">
        <f>T135+T228</f>
        <v>1.7964</v>
      </c>
      <c r="AT134" s="17" t="s">
        <v>78</v>
      </c>
      <c r="AU134" s="17" t="s">
        <v>234</v>
      </c>
      <c r="BK134" s="123">
        <f>BK135+BK228</f>
        <v>0</v>
      </c>
    </row>
    <row r="135" spans="2:63" s="11" customFormat="1" ht="25.9" customHeight="1">
      <c r="B135" s="124"/>
      <c r="D135" s="125" t="s">
        <v>78</v>
      </c>
      <c r="E135" s="126" t="s">
        <v>1191</v>
      </c>
      <c r="F135" s="126" t="s">
        <v>1192</v>
      </c>
      <c r="I135" s="127"/>
      <c r="J135" s="128">
        <f>BK135</f>
        <v>0</v>
      </c>
      <c r="L135" s="124"/>
      <c r="M135" s="129"/>
      <c r="P135" s="130">
        <f>P136+P149+P155+P166+P184+P198+P226</f>
        <v>0</v>
      </c>
      <c r="R135" s="130">
        <f>R136+R149+R155+R166+R184+R198+R226</f>
        <v>5.082446200000001</v>
      </c>
      <c r="T135" s="131">
        <f>T136+T149+T155+T166+T184+T198+T226</f>
        <v>1.7964</v>
      </c>
      <c r="AR135" s="125" t="s">
        <v>86</v>
      </c>
      <c r="AT135" s="132" t="s">
        <v>78</v>
      </c>
      <c r="AU135" s="132" t="s">
        <v>79</v>
      </c>
      <c r="AY135" s="125" t="s">
        <v>262</v>
      </c>
      <c r="BK135" s="133">
        <f>BK136+BK149+BK155+BK166+BK184+BK198+BK226</f>
        <v>0</v>
      </c>
    </row>
    <row r="136" spans="2:63" s="11" customFormat="1" ht="22.9" customHeight="1">
      <c r="B136" s="124"/>
      <c r="D136" s="125" t="s">
        <v>78</v>
      </c>
      <c r="E136" s="151" t="s">
        <v>88</v>
      </c>
      <c r="F136" s="151" t="s">
        <v>1211</v>
      </c>
      <c r="I136" s="127"/>
      <c r="J136" s="152">
        <f>BK136</f>
        <v>0</v>
      </c>
      <c r="L136" s="124"/>
      <c r="M136" s="129"/>
      <c r="P136" s="130">
        <f>SUM(P137:P148)</f>
        <v>0</v>
      </c>
      <c r="R136" s="130">
        <f>SUM(R137:R148)</f>
        <v>3.415535</v>
      </c>
      <c r="T136" s="131">
        <f>SUM(T137:T148)</f>
        <v>0</v>
      </c>
      <c r="AR136" s="125" t="s">
        <v>86</v>
      </c>
      <c r="AT136" s="132" t="s">
        <v>78</v>
      </c>
      <c r="AU136" s="132" t="s">
        <v>86</v>
      </c>
      <c r="AY136" s="125" t="s">
        <v>262</v>
      </c>
      <c r="BK136" s="133">
        <f>SUM(BK137:BK148)</f>
        <v>0</v>
      </c>
    </row>
    <row r="137" spans="2:65" s="1" customFormat="1" ht="16.5" customHeight="1">
      <c r="B137" s="32"/>
      <c r="C137" s="134" t="s">
        <v>86</v>
      </c>
      <c r="D137" s="134" t="s">
        <v>264</v>
      </c>
      <c r="E137" s="135" t="s">
        <v>1780</v>
      </c>
      <c r="F137" s="136" t="s">
        <v>1781</v>
      </c>
      <c r="G137" s="137" t="s">
        <v>1196</v>
      </c>
      <c r="H137" s="138">
        <v>0.25</v>
      </c>
      <c r="I137" s="139"/>
      <c r="J137" s="140">
        <f>ROUND(I137*H137,2)</f>
        <v>0</v>
      </c>
      <c r="K137" s="136" t="s">
        <v>1197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2.30102</v>
      </c>
      <c r="R137" s="143">
        <f>Q137*H137</f>
        <v>0.575255</v>
      </c>
      <c r="S137" s="143">
        <v>0</v>
      </c>
      <c r="T137" s="144">
        <f>S137*H137</f>
        <v>0</v>
      </c>
      <c r="AR137" s="145" t="s">
        <v>293</v>
      </c>
      <c r="AT137" s="145" t="s">
        <v>264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293</v>
      </c>
      <c r="BM137" s="145" t="s">
        <v>1782</v>
      </c>
    </row>
    <row r="138" spans="2:51" s="12" customFormat="1" ht="11.25">
      <c r="B138" s="161"/>
      <c r="D138" s="147" t="s">
        <v>1200</v>
      </c>
      <c r="E138" s="162" t="s">
        <v>1</v>
      </c>
      <c r="F138" s="163" t="s">
        <v>1783</v>
      </c>
      <c r="H138" s="162" t="s">
        <v>1</v>
      </c>
      <c r="I138" s="164"/>
      <c r="L138" s="161"/>
      <c r="M138" s="165"/>
      <c r="T138" s="166"/>
      <c r="AT138" s="162" t="s">
        <v>1200</v>
      </c>
      <c r="AU138" s="162" t="s">
        <v>88</v>
      </c>
      <c r="AV138" s="12" t="s">
        <v>86</v>
      </c>
      <c r="AW138" s="12" t="s">
        <v>34</v>
      </c>
      <c r="AX138" s="12" t="s">
        <v>79</v>
      </c>
      <c r="AY138" s="162" t="s">
        <v>262</v>
      </c>
    </row>
    <row r="139" spans="2:51" s="13" customFormat="1" ht="22.5">
      <c r="B139" s="167"/>
      <c r="D139" s="147" t="s">
        <v>1200</v>
      </c>
      <c r="E139" s="168" t="s">
        <v>1</v>
      </c>
      <c r="F139" s="169" t="s">
        <v>1784</v>
      </c>
      <c r="H139" s="170">
        <v>0.25</v>
      </c>
      <c r="I139" s="171"/>
      <c r="L139" s="167"/>
      <c r="M139" s="172"/>
      <c r="T139" s="173"/>
      <c r="AT139" s="168" t="s">
        <v>1200</v>
      </c>
      <c r="AU139" s="168" t="s">
        <v>88</v>
      </c>
      <c r="AV139" s="13" t="s">
        <v>88</v>
      </c>
      <c r="AW139" s="13" t="s">
        <v>34</v>
      </c>
      <c r="AX139" s="13" t="s">
        <v>86</v>
      </c>
      <c r="AY139" s="168" t="s">
        <v>262</v>
      </c>
    </row>
    <row r="140" spans="2:65" s="1" customFormat="1" ht="16.5" customHeight="1">
      <c r="B140" s="32"/>
      <c r="C140" s="134" t="s">
        <v>88</v>
      </c>
      <c r="D140" s="134" t="s">
        <v>264</v>
      </c>
      <c r="E140" s="135" t="s">
        <v>1382</v>
      </c>
      <c r="F140" s="136" t="s">
        <v>1383</v>
      </c>
      <c r="G140" s="137" t="s">
        <v>1226</v>
      </c>
      <c r="H140" s="138">
        <v>2</v>
      </c>
      <c r="I140" s="139"/>
      <c r="J140" s="140">
        <f>ROUND(I140*H140,2)</f>
        <v>0</v>
      </c>
      <c r="K140" s="136" t="s">
        <v>1197</v>
      </c>
      <c r="L140" s="32"/>
      <c r="M140" s="141" t="s">
        <v>1</v>
      </c>
      <c r="N140" s="142" t="s">
        <v>44</v>
      </c>
      <c r="P140" s="143">
        <f>O140*H140</f>
        <v>0</v>
      </c>
      <c r="Q140" s="143">
        <v>0.00264</v>
      </c>
      <c r="R140" s="143">
        <f>Q140*H140</f>
        <v>0.00528</v>
      </c>
      <c r="S140" s="143">
        <v>0</v>
      </c>
      <c r="T140" s="144">
        <f>S140*H140</f>
        <v>0</v>
      </c>
      <c r="AR140" s="145" t="s">
        <v>293</v>
      </c>
      <c r="AT140" s="145" t="s">
        <v>264</v>
      </c>
      <c r="AU140" s="145" t="s">
        <v>88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293</v>
      </c>
      <c r="BM140" s="145" t="s">
        <v>1785</v>
      </c>
    </row>
    <row r="141" spans="2:51" s="12" customFormat="1" ht="11.25">
      <c r="B141" s="161"/>
      <c r="D141" s="147" t="s">
        <v>1200</v>
      </c>
      <c r="E141" s="162" t="s">
        <v>1</v>
      </c>
      <c r="F141" s="163" t="s">
        <v>1783</v>
      </c>
      <c r="H141" s="162" t="s">
        <v>1</v>
      </c>
      <c r="I141" s="164"/>
      <c r="L141" s="161"/>
      <c r="M141" s="165"/>
      <c r="T141" s="166"/>
      <c r="AT141" s="162" t="s">
        <v>1200</v>
      </c>
      <c r="AU141" s="162" t="s">
        <v>88</v>
      </c>
      <c r="AV141" s="12" t="s">
        <v>86</v>
      </c>
      <c r="AW141" s="12" t="s">
        <v>34</v>
      </c>
      <c r="AX141" s="12" t="s">
        <v>79</v>
      </c>
      <c r="AY141" s="162" t="s">
        <v>262</v>
      </c>
    </row>
    <row r="142" spans="2:51" s="13" customFormat="1" ht="22.5">
      <c r="B142" s="167"/>
      <c r="D142" s="147" t="s">
        <v>1200</v>
      </c>
      <c r="E142" s="168" t="s">
        <v>1</v>
      </c>
      <c r="F142" s="169" t="s">
        <v>1786</v>
      </c>
      <c r="H142" s="170">
        <v>2</v>
      </c>
      <c r="I142" s="171"/>
      <c r="L142" s="167"/>
      <c r="M142" s="172"/>
      <c r="T142" s="173"/>
      <c r="AT142" s="168" t="s">
        <v>1200</v>
      </c>
      <c r="AU142" s="168" t="s">
        <v>88</v>
      </c>
      <c r="AV142" s="13" t="s">
        <v>88</v>
      </c>
      <c r="AW142" s="13" t="s">
        <v>34</v>
      </c>
      <c r="AX142" s="13" t="s">
        <v>86</v>
      </c>
      <c r="AY142" s="168" t="s">
        <v>262</v>
      </c>
    </row>
    <row r="143" spans="2:65" s="1" customFormat="1" ht="16.5" customHeight="1">
      <c r="B143" s="32"/>
      <c r="C143" s="134" t="s">
        <v>179</v>
      </c>
      <c r="D143" s="134" t="s">
        <v>264</v>
      </c>
      <c r="E143" s="135" t="s">
        <v>1386</v>
      </c>
      <c r="F143" s="136" t="s">
        <v>1387</v>
      </c>
      <c r="G143" s="137" t="s">
        <v>1226</v>
      </c>
      <c r="H143" s="138">
        <v>2</v>
      </c>
      <c r="I143" s="139"/>
      <c r="J143" s="140">
        <f>ROUND(I143*H143,2)</f>
        <v>0</v>
      </c>
      <c r="K143" s="136" t="s">
        <v>1197</v>
      </c>
      <c r="L143" s="32"/>
      <c r="M143" s="141" t="s">
        <v>1</v>
      </c>
      <c r="N143" s="142" t="s">
        <v>44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293</v>
      </c>
      <c r="AT143" s="145" t="s">
        <v>264</v>
      </c>
      <c r="AU143" s="145" t="s">
        <v>88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293</v>
      </c>
      <c r="BM143" s="145" t="s">
        <v>1787</v>
      </c>
    </row>
    <row r="144" spans="2:65" s="1" customFormat="1" ht="24.2" customHeight="1">
      <c r="B144" s="32"/>
      <c r="C144" s="134" t="s">
        <v>293</v>
      </c>
      <c r="D144" s="134" t="s">
        <v>264</v>
      </c>
      <c r="E144" s="135" t="s">
        <v>1788</v>
      </c>
      <c r="F144" s="136" t="s">
        <v>1789</v>
      </c>
      <c r="G144" s="137" t="s">
        <v>1226</v>
      </c>
      <c r="H144" s="138">
        <v>1</v>
      </c>
      <c r="I144" s="139"/>
      <c r="J144" s="140">
        <f>ROUND(I144*H144,2)</f>
        <v>0</v>
      </c>
      <c r="K144" s="136" t="s">
        <v>1197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0.108</v>
      </c>
      <c r="R144" s="143">
        <f>Q144*H144</f>
        <v>0.108</v>
      </c>
      <c r="S144" s="143">
        <v>0</v>
      </c>
      <c r="T144" s="144">
        <f>S144*H144</f>
        <v>0</v>
      </c>
      <c r="AR144" s="145" t="s">
        <v>293</v>
      </c>
      <c r="AT144" s="145" t="s">
        <v>264</v>
      </c>
      <c r="AU144" s="145" t="s">
        <v>88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293</v>
      </c>
      <c r="BM144" s="145" t="s">
        <v>1790</v>
      </c>
    </row>
    <row r="145" spans="2:51" s="12" customFormat="1" ht="11.25">
      <c r="B145" s="161"/>
      <c r="D145" s="147" t="s">
        <v>1200</v>
      </c>
      <c r="E145" s="162" t="s">
        <v>1</v>
      </c>
      <c r="F145" s="163" t="s">
        <v>1791</v>
      </c>
      <c r="H145" s="162" t="s">
        <v>1</v>
      </c>
      <c r="I145" s="164"/>
      <c r="L145" s="161"/>
      <c r="M145" s="165"/>
      <c r="T145" s="166"/>
      <c r="AT145" s="162" t="s">
        <v>1200</v>
      </c>
      <c r="AU145" s="162" t="s">
        <v>88</v>
      </c>
      <c r="AV145" s="12" t="s">
        <v>86</v>
      </c>
      <c r="AW145" s="12" t="s">
        <v>34</v>
      </c>
      <c r="AX145" s="12" t="s">
        <v>79</v>
      </c>
      <c r="AY145" s="162" t="s">
        <v>262</v>
      </c>
    </row>
    <row r="146" spans="2:51" s="13" customFormat="1" ht="11.25">
      <c r="B146" s="167"/>
      <c r="D146" s="147" t="s">
        <v>1200</v>
      </c>
      <c r="E146" s="168" t="s">
        <v>1</v>
      </c>
      <c r="F146" s="169" t="s">
        <v>1792</v>
      </c>
      <c r="H146" s="170">
        <v>1</v>
      </c>
      <c r="I146" s="171"/>
      <c r="L146" s="167"/>
      <c r="M146" s="172"/>
      <c r="T146" s="173"/>
      <c r="AT146" s="168" t="s">
        <v>1200</v>
      </c>
      <c r="AU146" s="168" t="s">
        <v>88</v>
      </c>
      <c r="AV146" s="13" t="s">
        <v>88</v>
      </c>
      <c r="AW146" s="13" t="s">
        <v>34</v>
      </c>
      <c r="AX146" s="13" t="s">
        <v>86</v>
      </c>
      <c r="AY146" s="168" t="s">
        <v>262</v>
      </c>
    </row>
    <row r="147" spans="2:65" s="1" customFormat="1" ht="16.5" customHeight="1">
      <c r="B147" s="32"/>
      <c r="C147" s="181" t="s">
        <v>273</v>
      </c>
      <c r="D147" s="181" t="s">
        <v>1114</v>
      </c>
      <c r="E147" s="182" t="s">
        <v>1793</v>
      </c>
      <c r="F147" s="183" t="s">
        <v>1794</v>
      </c>
      <c r="G147" s="184" t="s">
        <v>1257</v>
      </c>
      <c r="H147" s="185">
        <v>1.01</v>
      </c>
      <c r="I147" s="186"/>
      <c r="J147" s="187">
        <f>ROUND(I147*H147,2)</f>
        <v>0</v>
      </c>
      <c r="K147" s="183" t="s">
        <v>1197</v>
      </c>
      <c r="L147" s="188"/>
      <c r="M147" s="189" t="s">
        <v>1</v>
      </c>
      <c r="N147" s="190" t="s">
        <v>44</v>
      </c>
      <c r="P147" s="143">
        <f>O147*H147</f>
        <v>0</v>
      </c>
      <c r="Q147" s="143">
        <v>2.7</v>
      </c>
      <c r="R147" s="143">
        <f>Q147*H147</f>
        <v>2.7270000000000003</v>
      </c>
      <c r="S147" s="143">
        <v>0</v>
      </c>
      <c r="T147" s="144">
        <f>S147*H147</f>
        <v>0</v>
      </c>
      <c r="AR147" s="145" t="s">
        <v>1208</v>
      </c>
      <c r="AT147" s="145" t="s">
        <v>1114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1208</v>
      </c>
      <c r="BM147" s="145" t="s">
        <v>1795</v>
      </c>
    </row>
    <row r="148" spans="2:51" s="13" customFormat="1" ht="11.25">
      <c r="B148" s="167"/>
      <c r="D148" s="147" t="s">
        <v>1200</v>
      </c>
      <c r="F148" s="169" t="s">
        <v>1796</v>
      </c>
      <c r="H148" s="170">
        <v>1.01</v>
      </c>
      <c r="I148" s="171"/>
      <c r="L148" s="167"/>
      <c r="M148" s="172"/>
      <c r="T148" s="173"/>
      <c r="AT148" s="168" t="s">
        <v>1200</v>
      </c>
      <c r="AU148" s="168" t="s">
        <v>88</v>
      </c>
      <c r="AV148" s="13" t="s">
        <v>88</v>
      </c>
      <c r="AW148" s="13" t="s">
        <v>4</v>
      </c>
      <c r="AX148" s="13" t="s">
        <v>86</v>
      </c>
      <c r="AY148" s="168" t="s">
        <v>262</v>
      </c>
    </row>
    <row r="149" spans="2:63" s="11" customFormat="1" ht="22.9" customHeight="1">
      <c r="B149" s="124"/>
      <c r="D149" s="125" t="s">
        <v>78</v>
      </c>
      <c r="E149" s="151" t="s">
        <v>179</v>
      </c>
      <c r="F149" s="151" t="s">
        <v>1218</v>
      </c>
      <c r="I149" s="127"/>
      <c r="J149" s="152">
        <f>BK149</f>
        <v>0</v>
      </c>
      <c r="L149" s="124"/>
      <c r="M149" s="129"/>
      <c r="P149" s="130">
        <f>SUM(P150:P154)</f>
        <v>0</v>
      </c>
      <c r="R149" s="130">
        <f>SUM(R150:R154)</f>
        <v>1.4284080000000001</v>
      </c>
      <c r="T149" s="131">
        <f>SUM(T150:T154)</f>
        <v>0</v>
      </c>
      <c r="AR149" s="125" t="s">
        <v>86</v>
      </c>
      <c r="AT149" s="132" t="s">
        <v>78</v>
      </c>
      <c r="AU149" s="132" t="s">
        <v>86</v>
      </c>
      <c r="AY149" s="125" t="s">
        <v>262</v>
      </c>
      <c r="BK149" s="133">
        <f>SUM(BK150:BK154)</f>
        <v>0</v>
      </c>
    </row>
    <row r="150" spans="2:65" s="1" customFormat="1" ht="24.2" customHeight="1">
      <c r="B150" s="32"/>
      <c r="C150" s="134" t="s">
        <v>286</v>
      </c>
      <c r="D150" s="134" t="s">
        <v>264</v>
      </c>
      <c r="E150" s="135" t="s">
        <v>1394</v>
      </c>
      <c r="F150" s="136" t="s">
        <v>1797</v>
      </c>
      <c r="G150" s="137" t="s">
        <v>1226</v>
      </c>
      <c r="H150" s="138">
        <v>4.32</v>
      </c>
      <c r="I150" s="139"/>
      <c r="J150" s="140">
        <f>ROUND(I150*H150,2)</f>
        <v>0</v>
      </c>
      <c r="K150" s="136" t="s">
        <v>1</v>
      </c>
      <c r="L150" s="32"/>
      <c r="M150" s="141" t="s">
        <v>1</v>
      </c>
      <c r="N150" s="142" t="s">
        <v>44</v>
      </c>
      <c r="P150" s="143">
        <f>O150*H150</f>
        <v>0</v>
      </c>
      <c r="Q150" s="143">
        <v>0.33065</v>
      </c>
      <c r="R150" s="143">
        <f>Q150*H150</f>
        <v>1.4284080000000001</v>
      </c>
      <c r="S150" s="143">
        <v>0</v>
      </c>
      <c r="T150" s="144">
        <f>S150*H150</f>
        <v>0</v>
      </c>
      <c r="AR150" s="145" t="s">
        <v>293</v>
      </c>
      <c r="AT150" s="145" t="s">
        <v>264</v>
      </c>
      <c r="AU150" s="145" t="s">
        <v>88</v>
      </c>
      <c r="AY150" s="17" t="s">
        <v>262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86</v>
      </c>
      <c r="BK150" s="146">
        <f>ROUND(I150*H150,2)</f>
        <v>0</v>
      </c>
      <c r="BL150" s="17" t="s">
        <v>293</v>
      </c>
      <c r="BM150" s="145" t="s">
        <v>1798</v>
      </c>
    </row>
    <row r="151" spans="2:51" s="12" customFormat="1" ht="11.25">
      <c r="B151" s="161"/>
      <c r="D151" s="147" t="s">
        <v>1200</v>
      </c>
      <c r="E151" s="162" t="s">
        <v>1</v>
      </c>
      <c r="F151" s="163" t="s">
        <v>1222</v>
      </c>
      <c r="H151" s="162" t="s">
        <v>1</v>
      </c>
      <c r="I151" s="164"/>
      <c r="L151" s="161"/>
      <c r="M151" s="165"/>
      <c r="T151" s="166"/>
      <c r="AT151" s="162" t="s">
        <v>1200</v>
      </c>
      <c r="AU151" s="162" t="s">
        <v>88</v>
      </c>
      <c r="AV151" s="12" t="s">
        <v>86</v>
      </c>
      <c r="AW151" s="12" t="s">
        <v>34</v>
      </c>
      <c r="AX151" s="12" t="s">
        <v>79</v>
      </c>
      <c r="AY151" s="162" t="s">
        <v>262</v>
      </c>
    </row>
    <row r="152" spans="2:51" s="12" customFormat="1" ht="11.25">
      <c r="B152" s="161"/>
      <c r="D152" s="147" t="s">
        <v>1200</v>
      </c>
      <c r="E152" s="162" t="s">
        <v>1</v>
      </c>
      <c r="F152" s="163" t="s">
        <v>1799</v>
      </c>
      <c r="H152" s="162" t="s">
        <v>1</v>
      </c>
      <c r="I152" s="164"/>
      <c r="L152" s="161"/>
      <c r="M152" s="165"/>
      <c r="T152" s="166"/>
      <c r="AT152" s="162" t="s">
        <v>1200</v>
      </c>
      <c r="AU152" s="162" t="s">
        <v>88</v>
      </c>
      <c r="AV152" s="12" t="s">
        <v>86</v>
      </c>
      <c r="AW152" s="12" t="s">
        <v>34</v>
      </c>
      <c r="AX152" s="12" t="s">
        <v>79</v>
      </c>
      <c r="AY152" s="162" t="s">
        <v>262</v>
      </c>
    </row>
    <row r="153" spans="2:51" s="13" customFormat="1" ht="11.25">
      <c r="B153" s="167"/>
      <c r="D153" s="147" t="s">
        <v>1200</v>
      </c>
      <c r="E153" s="168" t="s">
        <v>1</v>
      </c>
      <c r="F153" s="169" t="s">
        <v>1800</v>
      </c>
      <c r="H153" s="170">
        <v>4.32</v>
      </c>
      <c r="I153" s="171"/>
      <c r="L153" s="167"/>
      <c r="M153" s="172"/>
      <c r="T153" s="173"/>
      <c r="AT153" s="168" t="s">
        <v>1200</v>
      </c>
      <c r="AU153" s="168" t="s">
        <v>88</v>
      </c>
      <c r="AV153" s="13" t="s">
        <v>88</v>
      </c>
      <c r="AW153" s="13" t="s">
        <v>34</v>
      </c>
      <c r="AX153" s="13" t="s">
        <v>79</v>
      </c>
      <c r="AY153" s="168" t="s">
        <v>262</v>
      </c>
    </row>
    <row r="154" spans="2:51" s="14" customFormat="1" ht="11.25">
      <c r="B154" s="174"/>
      <c r="D154" s="147" t="s">
        <v>1200</v>
      </c>
      <c r="E154" s="175" t="s">
        <v>1</v>
      </c>
      <c r="F154" s="176" t="s">
        <v>1205</v>
      </c>
      <c r="H154" s="177">
        <v>4.32</v>
      </c>
      <c r="I154" s="178"/>
      <c r="L154" s="174"/>
      <c r="M154" s="179"/>
      <c r="T154" s="180"/>
      <c r="AT154" s="175" t="s">
        <v>1200</v>
      </c>
      <c r="AU154" s="175" t="s">
        <v>88</v>
      </c>
      <c r="AV154" s="14" t="s">
        <v>293</v>
      </c>
      <c r="AW154" s="14" t="s">
        <v>34</v>
      </c>
      <c r="AX154" s="14" t="s">
        <v>86</v>
      </c>
      <c r="AY154" s="175" t="s">
        <v>262</v>
      </c>
    </row>
    <row r="155" spans="2:63" s="11" customFormat="1" ht="22.9" customHeight="1">
      <c r="B155" s="124"/>
      <c r="D155" s="125" t="s">
        <v>78</v>
      </c>
      <c r="E155" s="151" t="s">
        <v>286</v>
      </c>
      <c r="F155" s="151" t="s">
        <v>1407</v>
      </c>
      <c r="I155" s="127"/>
      <c r="J155" s="152">
        <f>BK155</f>
        <v>0</v>
      </c>
      <c r="L155" s="124"/>
      <c r="M155" s="129"/>
      <c r="P155" s="130">
        <f>SUM(P156:P165)</f>
        <v>0</v>
      </c>
      <c r="R155" s="130">
        <f>SUM(R156:R165)</f>
        <v>0.2223072</v>
      </c>
      <c r="T155" s="131">
        <f>SUM(T156:T165)</f>
        <v>0</v>
      </c>
      <c r="AR155" s="125" t="s">
        <v>86</v>
      </c>
      <c r="AT155" s="132" t="s">
        <v>78</v>
      </c>
      <c r="AU155" s="132" t="s">
        <v>86</v>
      </c>
      <c r="AY155" s="125" t="s">
        <v>262</v>
      </c>
      <c r="BK155" s="133">
        <f>SUM(BK156:BK165)</f>
        <v>0</v>
      </c>
    </row>
    <row r="156" spans="2:65" s="1" customFormat="1" ht="24.2" customHeight="1">
      <c r="B156" s="32"/>
      <c r="C156" s="134" t="s">
        <v>290</v>
      </c>
      <c r="D156" s="134" t="s">
        <v>264</v>
      </c>
      <c r="E156" s="135" t="s">
        <v>1412</v>
      </c>
      <c r="F156" s="136" t="s">
        <v>1413</v>
      </c>
      <c r="G156" s="137" t="s">
        <v>1226</v>
      </c>
      <c r="H156" s="138">
        <v>8.64</v>
      </c>
      <c r="I156" s="139"/>
      <c r="J156" s="140">
        <f>ROUND(I156*H156,2)</f>
        <v>0</v>
      </c>
      <c r="K156" s="136" t="s">
        <v>1197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0.00735</v>
      </c>
      <c r="R156" s="143">
        <f>Q156*H156</f>
        <v>0.063504</v>
      </c>
      <c r="S156" s="143">
        <v>0</v>
      </c>
      <c r="T156" s="144">
        <f>S156*H156</f>
        <v>0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1801</v>
      </c>
    </row>
    <row r="157" spans="2:51" s="12" customFormat="1" ht="11.25">
      <c r="B157" s="161"/>
      <c r="D157" s="147" t="s">
        <v>1200</v>
      </c>
      <c r="E157" s="162" t="s">
        <v>1</v>
      </c>
      <c r="F157" s="163" t="s">
        <v>1222</v>
      </c>
      <c r="H157" s="162" t="s">
        <v>1</v>
      </c>
      <c r="I157" s="164"/>
      <c r="L157" s="161"/>
      <c r="M157" s="165"/>
      <c r="T157" s="166"/>
      <c r="AT157" s="162" t="s">
        <v>1200</v>
      </c>
      <c r="AU157" s="162" t="s">
        <v>88</v>
      </c>
      <c r="AV157" s="12" t="s">
        <v>86</v>
      </c>
      <c r="AW157" s="12" t="s">
        <v>34</v>
      </c>
      <c r="AX157" s="12" t="s">
        <v>79</v>
      </c>
      <c r="AY157" s="162" t="s">
        <v>262</v>
      </c>
    </row>
    <row r="158" spans="2:51" s="12" customFormat="1" ht="11.25">
      <c r="B158" s="161"/>
      <c r="D158" s="147" t="s">
        <v>1200</v>
      </c>
      <c r="E158" s="162" t="s">
        <v>1</v>
      </c>
      <c r="F158" s="163" t="s">
        <v>1799</v>
      </c>
      <c r="H158" s="162" t="s">
        <v>1</v>
      </c>
      <c r="I158" s="164"/>
      <c r="L158" s="161"/>
      <c r="M158" s="165"/>
      <c r="T158" s="166"/>
      <c r="AT158" s="162" t="s">
        <v>1200</v>
      </c>
      <c r="AU158" s="162" t="s">
        <v>88</v>
      </c>
      <c r="AV158" s="12" t="s">
        <v>86</v>
      </c>
      <c r="AW158" s="12" t="s">
        <v>34</v>
      </c>
      <c r="AX158" s="12" t="s">
        <v>79</v>
      </c>
      <c r="AY158" s="162" t="s">
        <v>262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1802</v>
      </c>
      <c r="H159" s="170">
        <v>8.64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79</v>
      </c>
      <c r="AY159" s="168" t="s">
        <v>262</v>
      </c>
    </row>
    <row r="160" spans="2:51" s="14" customFormat="1" ht="11.25">
      <c r="B160" s="174"/>
      <c r="D160" s="147" t="s">
        <v>1200</v>
      </c>
      <c r="E160" s="175" t="s">
        <v>1</v>
      </c>
      <c r="F160" s="176" t="s">
        <v>1205</v>
      </c>
      <c r="H160" s="177">
        <v>8.64</v>
      </c>
      <c r="I160" s="178"/>
      <c r="L160" s="174"/>
      <c r="M160" s="179"/>
      <c r="T160" s="180"/>
      <c r="AT160" s="175" t="s">
        <v>1200</v>
      </c>
      <c r="AU160" s="175" t="s">
        <v>88</v>
      </c>
      <c r="AV160" s="14" t="s">
        <v>293</v>
      </c>
      <c r="AW160" s="14" t="s">
        <v>34</v>
      </c>
      <c r="AX160" s="14" t="s">
        <v>86</v>
      </c>
      <c r="AY160" s="175" t="s">
        <v>262</v>
      </c>
    </row>
    <row r="161" spans="2:65" s="1" customFormat="1" ht="24.2" customHeight="1">
      <c r="B161" s="32"/>
      <c r="C161" s="134" t="s">
        <v>270</v>
      </c>
      <c r="D161" s="134" t="s">
        <v>264</v>
      </c>
      <c r="E161" s="135" t="s">
        <v>1422</v>
      </c>
      <c r="F161" s="136" t="s">
        <v>1423</v>
      </c>
      <c r="G161" s="137" t="s">
        <v>1226</v>
      </c>
      <c r="H161" s="138">
        <v>8.64</v>
      </c>
      <c r="I161" s="139"/>
      <c r="J161" s="140">
        <f>ROUND(I161*H161,2)</f>
        <v>0</v>
      </c>
      <c r="K161" s="136" t="s">
        <v>1197</v>
      </c>
      <c r="L161" s="32"/>
      <c r="M161" s="141" t="s">
        <v>1</v>
      </c>
      <c r="N161" s="142" t="s">
        <v>44</v>
      </c>
      <c r="P161" s="143">
        <f>O161*H161</f>
        <v>0</v>
      </c>
      <c r="Q161" s="143">
        <v>0.01838</v>
      </c>
      <c r="R161" s="143">
        <f>Q161*H161</f>
        <v>0.1588032</v>
      </c>
      <c r="S161" s="143">
        <v>0</v>
      </c>
      <c r="T161" s="144">
        <f>S161*H161</f>
        <v>0</v>
      </c>
      <c r="AR161" s="145" t="s">
        <v>293</v>
      </c>
      <c r="AT161" s="145" t="s">
        <v>264</v>
      </c>
      <c r="AU161" s="145" t="s">
        <v>88</v>
      </c>
      <c r="AY161" s="17" t="s">
        <v>262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7" t="s">
        <v>86</v>
      </c>
      <c r="BK161" s="146">
        <f>ROUND(I161*H161,2)</f>
        <v>0</v>
      </c>
      <c r="BL161" s="17" t="s">
        <v>293</v>
      </c>
      <c r="BM161" s="145" t="s">
        <v>1803</v>
      </c>
    </row>
    <row r="162" spans="2:51" s="12" customFormat="1" ht="11.25">
      <c r="B162" s="161"/>
      <c r="D162" s="147" t="s">
        <v>1200</v>
      </c>
      <c r="E162" s="162" t="s">
        <v>1</v>
      </c>
      <c r="F162" s="163" t="s">
        <v>1222</v>
      </c>
      <c r="H162" s="162" t="s">
        <v>1</v>
      </c>
      <c r="I162" s="164"/>
      <c r="L162" s="161"/>
      <c r="M162" s="165"/>
      <c r="T162" s="166"/>
      <c r="AT162" s="162" t="s">
        <v>1200</v>
      </c>
      <c r="AU162" s="162" t="s">
        <v>88</v>
      </c>
      <c r="AV162" s="12" t="s">
        <v>86</v>
      </c>
      <c r="AW162" s="12" t="s">
        <v>34</v>
      </c>
      <c r="AX162" s="12" t="s">
        <v>79</v>
      </c>
      <c r="AY162" s="162" t="s">
        <v>262</v>
      </c>
    </row>
    <row r="163" spans="2:51" s="12" customFormat="1" ht="11.25">
      <c r="B163" s="161"/>
      <c r="D163" s="147" t="s">
        <v>1200</v>
      </c>
      <c r="E163" s="162" t="s">
        <v>1</v>
      </c>
      <c r="F163" s="163" t="s">
        <v>1799</v>
      </c>
      <c r="H163" s="162" t="s">
        <v>1</v>
      </c>
      <c r="I163" s="164"/>
      <c r="L163" s="161"/>
      <c r="M163" s="165"/>
      <c r="T163" s="166"/>
      <c r="AT163" s="162" t="s">
        <v>1200</v>
      </c>
      <c r="AU163" s="162" t="s">
        <v>88</v>
      </c>
      <c r="AV163" s="12" t="s">
        <v>86</v>
      </c>
      <c r="AW163" s="12" t="s">
        <v>34</v>
      </c>
      <c r="AX163" s="12" t="s">
        <v>79</v>
      </c>
      <c r="AY163" s="162" t="s">
        <v>262</v>
      </c>
    </row>
    <row r="164" spans="2:51" s="13" customFormat="1" ht="11.25">
      <c r="B164" s="167"/>
      <c r="D164" s="147" t="s">
        <v>1200</v>
      </c>
      <c r="E164" s="168" t="s">
        <v>1</v>
      </c>
      <c r="F164" s="169" t="s">
        <v>1802</v>
      </c>
      <c r="H164" s="170">
        <v>8.64</v>
      </c>
      <c r="I164" s="171"/>
      <c r="L164" s="167"/>
      <c r="M164" s="172"/>
      <c r="T164" s="173"/>
      <c r="AT164" s="168" t="s">
        <v>1200</v>
      </c>
      <c r="AU164" s="168" t="s">
        <v>88</v>
      </c>
      <c r="AV164" s="13" t="s">
        <v>88</v>
      </c>
      <c r="AW164" s="13" t="s">
        <v>34</v>
      </c>
      <c r="AX164" s="13" t="s">
        <v>79</v>
      </c>
      <c r="AY164" s="168" t="s">
        <v>262</v>
      </c>
    </row>
    <row r="165" spans="2:51" s="14" customFormat="1" ht="11.25">
      <c r="B165" s="174"/>
      <c r="D165" s="147" t="s">
        <v>1200</v>
      </c>
      <c r="E165" s="175" t="s">
        <v>1</v>
      </c>
      <c r="F165" s="176" t="s">
        <v>1205</v>
      </c>
      <c r="H165" s="177">
        <v>8.64</v>
      </c>
      <c r="I165" s="178"/>
      <c r="L165" s="174"/>
      <c r="M165" s="179"/>
      <c r="T165" s="180"/>
      <c r="AT165" s="175" t="s">
        <v>1200</v>
      </c>
      <c r="AU165" s="175" t="s">
        <v>88</v>
      </c>
      <c r="AV165" s="14" t="s">
        <v>293</v>
      </c>
      <c r="AW165" s="14" t="s">
        <v>34</v>
      </c>
      <c r="AX165" s="14" t="s">
        <v>86</v>
      </c>
      <c r="AY165" s="175" t="s">
        <v>262</v>
      </c>
    </row>
    <row r="166" spans="2:63" s="11" customFormat="1" ht="22.9" customHeight="1">
      <c r="B166" s="124"/>
      <c r="D166" s="125" t="s">
        <v>78</v>
      </c>
      <c r="E166" s="151" t="s">
        <v>263</v>
      </c>
      <c r="F166" s="151" t="s">
        <v>1238</v>
      </c>
      <c r="I166" s="127"/>
      <c r="J166" s="152">
        <f>BK166</f>
        <v>0</v>
      </c>
      <c r="L166" s="124"/>
      <c r="M166" s="129"/>
      <c r="P166" s="130">
        <f>SUM(P167:P183)</f>
        <v>0</v>
      </c>
      <c r="R166" s="130">
        <f>SUM(R167:R183)</f>
        <v>0.016196000000000002</v>
      </c>
      <c r="T166" s="131">
        <f>SUM(T167:T183)</f>
        <v>0</v>
      </c>
      <c r="AR166" s="125" t="s">
        <v>86</v>
      </c>
      <c r="AT166" s="132" t="s">
        <v>78</v>
      </c>
      <c r="AU166" s="132" t="s">
        <v>86</v>
      </c>
      <c r="AY166" s="125" t="s">
        <v>262</v>
      </c>
      <c r="BK166" s="133">
        <f>SUM(BK167:BK183)</f>
        <v>0</v>
      </c>
    </row>
    <row r="167" spans="2:65" s="1" customFormat="1" ht="21.75" customHeight="1">
      <c r="B167" s="32"/>
      <c r="C167" s="134" t="s">
        <v>263</v>
      </c>
      <c r="D167" s="134" t="s">
        <v>264</v>
      </c>
      <c r="E167" s="135" t="s">
        <v>1804</v>
      </c>
      <c r="F167" s="136" t="s">
        <v>1457</v>
      </c>
      <c r="G167" s="137" t="s">
        <v>1257</v>
      </c>
      <c r="H167" s="138">
        <v>2</v>
      </c>
      <c r="I167" s="139"/>
      <c r="J167" s="140">
        <f>ROUND(I167*H167,2)</f>
        <v>0</v>
      </c>
      <c r="K167" s="136" t="s">
        <v>1</v>
      </c>
      <c r="L167" s="32"/>
      <c r="M167" s="141" t="s">
        <v>1</v>
      </c>
      <c r="N167" s="142" t="s">
        <v>44</v>
      </c>
      <c r="P167" s="143">
        <f>O167*H167</f>
        <v>0</v>
      </c>
      <c r="Q167" s="143">
        <v>0.008</v>
      </c>
      <c r="R167" s="143">
        <f>Q167*H167</f>
        <v>0.016</v>
      </c>
      <c r="S167" s="143">
        <v>0</v>
      </c>
      <c r="T167" s="144">
        <f>S167*H167</f>
        <v>0</v>
      </c>
      <c r="AR167" s="145" t="s">
        <v>293</v>
      </c>
      <c r="AT167" s="145" t="s">
        <v>264</v>
      </c>
      <c r="AU167" s="145" t="s">
        <v>88</v>
      </c>
      <c r="AY167" s="17" t="s">
        <v>262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86</v>
      </c>
      <c r="BK167" s="146">
        <f>ROUND(I167*H167,2)</f>
        <v>0</v>
      </c>
      <c r="BL167" s="17" t="s">
        <v>293</v>
      </c>
      <c r="BM167" s="145" t="s">
        <v>1805</v>
      </c>
    </row>
    <row r="168" spans="2:51" s="12" customFormat="1" ht="11.25">
      <c r="B168" s="161"/>
      <c r="D168" s="147" t="s">
        <v>1200</v>
      </c>
      <c r="E168" s="162" t="s">
        <v>1</v>
      </c>
      <c r="F168" s="163" t="s">
        <v>1264</v>
      </c>
      <c r="H168" s="162" t="s">
        <v>1</v>
      </c>
      <c r="I168" s="164"/>
      <c r="L168" s="161"/>
      <c r="M168" s="165"/>
      <c r="T168" s="166"/>
      <c r="AT168" s="162" t="s">
        <v>1200</v>
      </c>
      <c r="AU168" s="162" t="s">
        <v>88</v>
      </c>
      <c r="AV168" s="12" t="s">
        <v>86</v>
      </c>
      <c r="AW168" s="12" t="s">
        <v>34</v>
      </c>
      <c r="AX168" s="12" t="s">
        <v>79</v>
      </c>
      <c r="AY168" s="162" t="s">
        <v>262</v>
      </c>
    </row>
    <row r="169" spans="2:51" s="13" customFormat="1" ht="11.25">
      <c r="B169" s="167"/>
      <c r="D169" s="147" t="s">
        <v>1200</v>
      </c>
      <c r="E169" s="168" t="s">
        <v>1</v>
      </c>
      <c r="F169" s="169" t="s">
        <v>1806</v>
      </c>
      <c r="H169" s="170">
        <v>1</v>
      </c>
      <c r="I169" s="171"/>
      <c r="L169" s="167"/>
      <c r="M169" s="172"/>
      <c r="T169" s="173"/>
      <c r="AT169" s="168" t="s">
        <v>1200</v>
      </c>
      <c r="AU169" s="168" t="s">
        <v>88</v>
      </c>
      <c r="AV169" s="13" t="s">
        <v>88</v>
      </c>
      <c r="AW169" s="13" t="s">
        <v>34</v>
      </c>
      <c r="AX169" s="13" t="s">
        <v>79</v>
      </c>
      <c r="AY169" s="168" t="s">
        <v>262</v>
      </c>
    </row>
    <row r="170" spans="2:51" s="13" customFormat="1" ht="11.25">
      <c r="B170" s="167"/>
      <c r="D170" s="147" t="s">
        <v>1200</v>
      </c>
      <c r="E170" s="168" t="s">
        <v>1</v>
      </c>
      <c r="F170" s="169" t="s">
        <v>1807</v>
      </c>
      <c r="H170" s="170">
        <v>1</v>
      </c>
      <c r="I170" s="171"/>
      <c r="L170" s="167"/>
      <c r="M170" s="172"/>
      <c r="T170" s="173"/>
      <c r="AT170" s="168" t="s">
        <v>1200</v>
      </c>
      <c r="AU170" s="168" t="s">
        <v>88</v>
      </c>
      <c r="AV170" s="13" t="s">
        <v>88</v>
      </c>
      <c r="AW170" s="13" t="s">
        <v>34</v>
      </c>
      <c r="AX170" s="13" t="s">
        <v>79</v>
      </c>
      <c r="AY170" s="168" t="s">
        <v>262</v>
      </c>
    </row>
    <row r="171" spans="2:51" s="14" customFormat="1" ht="11.25">
      <c r="B171" s="174"/>
      <c r="D171" s="147" t="s">
        <v>1200</v>
      </c>
      <c r="E171" s="175" t="s">
        <v>1</v>
      </c>
      <c r="F171" s="176" t="s">
        <v>1205</v>
      </c>
      <c r="H171" s="177">
        <v>2</v>
      </c>
      <c r="I171" s="178"/>
      <c r="L171" s="174"/>
      <c r="M171" s="179"/>
      <c r="T171" s="180"/>
      <c r="AT171" s="175" t="s">
        <v>1200</v>
      </c>
      <c r="AU171" s="175" t="s">
        <v>88</v>
      </c>
      <c r="AV171" s="14" t="s">
        <v>293</v>
      </c>
      <c r="AW171" s="14" t="s">
        <v>34</v>
      </c>
      <c r="AX171" s="14" t="s">
        <v>86</v>
      </c>
      <c r="AY171" s="175" t="s">
        <v>262</v>
      </c>
    </row>
    <row r="172" spans="2:65" s="1" customFormat="1" ht="24.2" customHeight="1">
      <c r="B172" s="32"/>
      <c r="C172" s="134" t="s">
        <v>297</v>
      </c>
      <c r="D172" s="134" t="s">
        <v>264</v>
      </c>
      <c r="E172" s="135" t="s">
        <v>1239</v>
      </c>
      <c r="F172" s="136" t="s">
        <v>1240</v>
      </c>
      <c r="G172" s="137" t="s">
        <v>1226</v>
      </c>
      <c r="H172" s="138">
        <v>19.6</v>
      </c>
      <c r="I172" s="139"/>
      <c r="J172" s="140">
        <f>ROUND(I172*H172,2)</f>
        <v>0</v>
      </c>
      <c r="K172" s="136" t="s">
        <v>1197</v>
      </c>
      <c r="L172" s="32"/>
      <c r="M172" s="141" t="s">
        <v>1</v>
      </c>
      <c r="N172" s="142" t="s">
        <v>44</v>
      </c>
      <c r="P172" s="143">
        <f>O172*H172</f>
        <v>0</v>
      </c>
      <c r="Q172" s="143">
        <v>1E-05</v>
      </c>
      <c r="R172" s="143">
        <f>Q172*H172</f>
        <v>0.00019600000000000002</v>
      </c>
      <c r="S172" s="143">
        <v>0</v>
      </c>
      <c r="T172" s="144">
        <f>S172*H172</f>
        <v>0</v>
      </c>
      <c r="AR172" s="145" t="s">
        <v>293</v>
      </c>
      <c r="AT172" s="145" t="s">
        <v>264</v>
      </c>
      <c r="AU172" s="145" t="s">
        <v>88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293</v>
      </c>
      <c r="BM172" s="145" t="s">
        <v>1808</v>
      </c>
    </row>
    <row r="173" spans="2:51" s="12" customFormat="1" ht="11.25">
      <c r="B173" s="161"/>
      <c r="D173" s="147" t="s">
        <v>1200</v>
      </c>
      <c r="E173" s="162" t="s">
        <v>1</v>
      </c>
      <c r="F173" s="163" t="s">
        <v>1470</v>
      </c>
      <c r="H173" s="162" t="s">
        <v>1</v>
      </c>
      <c r="I173" s="164"/>
      <c r="L173" s="161"/>
      <c r="M173" s="165"/>
      <c r="T173" s="166"/>
      <c r="AT173" s="162" t="s">
        <v>1200</v>
      </c>
      <c r="AU173" s="162" t="s">
        <v>88</v>
      </c>
      <c r="AV173" s="12" t="s">
        <v>86</v>
      </c>
      <c r="AW173" s="12" t="s">
        <v>34</v>
      </c>
      <c r="AX173" s="12" t="s">
        <v>79</v>
      </c>
      <c r="AY173" s="162" t="s">
        <v>262</v>
      </c>
    </row>
    <row r="174" spans="2:51" s="13" customFormat="1" ht="11.25">
      <c r="B174" s="167"/>
      <c r="D174" s="147" t="s">
        <v>1200</v>
      </c>
      <c r="E174" s="168" t="s">
        <v>1</v>
      </c>
      <c r="F174" s="169" t="s">
        <v>1809</v>
      </c>
      <c r="H174" s="170">
        <v>7.6</v>
      </c>
      <c r="I174" s="171"/>
      <c r="L174" s="167"/>
      <c r="M174" s="172"/>
      <c r="T174" s="173"/>
      <c r="AT174" s="168" t="s">
        <v>1200</v>
      </c>
      <c r="AU174" s="168" t="s">
        <v>88</v>
      </c>
      <c r="AV174" s="13" t="s">
        <v>88</v>
      </c>
      <c r="AW174" s="13" t="s">
        <v>34</v>
      </c>
      <c r="AX174" s="13" t="s">
        <v>79</v>
      </c>
      <c r="AY174" s="168" t="s">
        <v>262</v>
      </c>
    </row>
    <row r="175" spans="2:51" s="12" customFormat="1" ht="11.25">
      <c r="B175" s="161"/>
      <c r="D175" s="147" t="s">
        <v>1200</v>
      </c>
      <c r="E175" s="162" t="s">
        <v>1</v>
      </c>
      <c r="F175" s="163" t="s">
        <v>1473</v>
      </c>
      <c r="H175" s="162" t="s">
        <v>1</v>
      </c>
      <c r="I175" s="164"/>
      <c r="L175" s="161"/>
      <c r="M175" s="165"/>
      <c r="T175" s="166"/>
      <c r="AT175" s="162" t="s">
        <v>1200</v>
      </c>
      <c r="AU175" s="162" t="s">
        <v>88</v>
      </c>
      <c r="AV175" s="12" t="s">
        <v>86</v>
      </c>
      <c r="AW175" s="12" t="s">
        <v>34</v>
      </c>
      <c r="AX175" s="12" t="s">
        <v>79</v>
      </c>
      <c r="AY175" s="162" t="s">
        <v>262</v>
      </c>
    </row>
    <row r="176" spans="2:51" s="13" customFormat="1" ht="11.25">
      <c r="B176" s="167"/>
      <c r="D176" s="147" t="s">
        <v>1200</v>
      </c>
      <c r="E176" s="168" t="s">
        <v>1</v>
      </c>
      <c r="F176" s="169" t="s">
        <v>1810</v>
      </c>
      <c r="H176" s="170">
        <v>12</v>
      </c>
      <c r="I176" s="171"/>
      <c r="L176" s="167"/>
      <c r="M176" s="172"/>
      <c r="T176" s="173"/>
      <c r="AT176" s="168" t="s">
        <v>1200</v>
      </c>
      <c r="AU176" s="168" t="s">
        <v>88</v>
      </c>
      <c r="AV176" s="13" t="s">
        <v>88</v>
      </c>
      <c r="AW176" s="13" t="s">
        <v>34</v>
      </c>
      <c r="AX176" s="13" t="s">
        <v>79</v>
      </c>
      <c r="AY176" s="168" t="s">
        <v>262</v>
      </c>
    </row>
    <row r="177" spans="2:51" s="14" customFormat="1" ht="11.25">
      <c r="B177" s="174"/>
      <c r="D177" s="147" t="s">
        <v>1200</v>
      </c>
      <c r="E177" s="175" t="s">
        <v>1</v>
      </c>
      <c r="F177" s="176" t="s">
        <v>1205</v>
      </c>
      <c r="H177" s="177">
        <v>19.6</v>
      </c>
      <c r="I177" s="178"/>
      <c r="L177" s="174"/>
      <c r="M177" s="179"/>
      <c r="T177" s="180"/>
      <c r="AT177" s="175" t="s">
        <v>1200</v>
      </c>
      <c r="AU177" s="175" t="s">
        <v>88</v>
      </c>
      <c r="AV177" s="14" t="s">
        <v>293</v>
      </c>
      <c r="AW177" s="14" t="s">
        <v>34</v>
      </c>
      <c r="AX177" s="14" t="s">
        <v>86</v>
      </c>
      <c r="AY177" s="175" t="s">
        <v>262</v>
      </c>
    </row>
    <row r="178" spans="2:65" s="1" customFormat="1" ht="24.2" customHeight="1">
      <c r="B178" s="32"/>
      <c r="C178" s="134" t="s">
        <v>326</v>
      </c>
      <c r="D178" s="134" t="s">
        <v>264</v>
      </c>
      <c r="E178" s="135" t="s">
        <v>1475</v>
      </c>
      <c r="F178" s="136" t="s">
        <v>1476</v>
      </c>
      <c r="G178" s="137" t="s">
        <v>1226</v>
      </c>
      <c r="H178" s="138">
        <v>19.6</v>
      </c>
      <c r="I178" s="139"/>
      <c r="J178" s="140">
        <f>ROUND(I178*H178,2)</f>
        <v>0</v>
      </c>
      <c r="K178" s="136" t="s">
        <v>1197</v>
      </c>
      <c r="L178" s="32"/>
      <c r="M178" s="141" t="s">
        <v>1</v>
      </c>
      <c r="N178" s="142" t="s">
        <v>44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AR178" s="145" t="s">
        <v>293</v>
      </c>
      <c r="AT178" s="145" t="s">
        <v>264</v>
      </c>
      <c r="AU178" s="145" t="s">
        <v>88</v>
      </c>
      <c r="AY178" s="17" t="s">
        <v>262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86</v>
      </c>
      <c r="BK178" s="146">
        <f>ROUND(I178*H178,2)</f>
        <v>0</v>
      </c>
      <c r="BL178" s="17" t="s">
        <v>293</v>
      </c>
      <c r="BM178" s="145" t="s">
        <v>1811</v>
      </c>
    </row>
    <row r="179" spans="2:51" s="12" customFormat="1" ht="11.25">
      <c r="B179" s="161"/>
      <c r="D179" s="147" t="s">
        <v>1200</v>
      </c>
      <c r="E179" s="162" t="s">
        <v>1</v>
      </c>
      <c r="F179" s="163" t="s">
        <v>1470</v>
      </c>
      <c r="H179" s="162" t="s">
        <v>1</v>
      </c>
      <c r="I179" s="164"/>
      <c r="L179" s="161"/>
      <c r="M179" s="165"/>
      <c r="T179" s="166"/>
      <c r="AT179" s="162" t="s">
        <v>1200</v>
      </c>
      <c r="AU179" s="162" t="s">
        <v>88</v>
      </c>
      <c r="AV179" s="12" t="s">
        <v>86</v>
      </c>
      <c r="AW179" s="12" t="s">
        <v>34</v>
      </c>
      <c r="AX179" s="12" t="s">
        <v>79</v>
      </c>
      <c r="AY179" s="162" t="s">
        <v>262</v>
      </c>
    </row>
    <row r="180" spans="2:51" s="13" customFormat="1" ht="11.25">
      <c r="B180" s="167"/>
      <c r="D180" s="147" t="s">
        <v>1200</v>
      </c>
      <c r="E180" s="168" t="s">
        <v>1</v>
      </c>
      <c r="F180" s="169" t="s">
        <v>1809</v>
      </c>
      <c r="H180" s="170">
        <v>7.6</v>
      </c>
      <c r="I180" s="171"/>
      <c r="L180" s="167"/>
      <c r="M180" s="172"/>
      <c r="T180" s="173"/>
      <c r="AT180" s="168" t="s">
        <v>1200</v>
      </c>
      <c r="AU180" s="168" t="s">
        <v>88</v>
      </c>
      <c r="AV180" s="13" t="s">
        <v>88</v>
      </c>
      <c r="AW180" s="13" t="s">
        <v>34</v>
      </c>
      <c r="AX180" s="13" t="s">
        <v>79</v>
      </c>
      <c r="AY180" s="168" t="s">
        <v>262</v>
      </c>
    </row>
    <row r="181" spans="2:51" s="12" customFormat="1" ht="11.25">
      <c r="B181" s="161"/>
      <c r="D181" s="147" t="s">
        <v>1200</v>
      </c>
      <c r="E181" s="162" t="s">
        <v>1</v>
      </c>
      <c r="F181" s="163" t="s">
        <v>1473</v>
      </c>
      <c r="H181" s="162" t="s">
        <v>1</v>
      </c>
      <c r="I181" s="164"/>
      <c r="L181" s="161"/>
      <c r="M181" s="165"/>
      <c r="T181" s="166"/>
      <c r="AT181" s="162" t="s">
        <v>1200</v>
      </c>
      <c r="AU181" s="162" t="s">
        <v>88</v>
      </c>
      <c r="AV181" s="12" t="s">
        <v>86</v>
      </c>
      <c r="AW181" s="12" t="s">
        <v>34</v>
      </c>
      <c r="AX181" s="12" t="s">
        <v>79</v>
      </c>
      <c r="AY181" s="162" t="s">
        <v>262</v>
      </c>
    </row>
    <row r="182" spans="2:51" s="13" customFormat="1" ht="11.25">
      <c r="B182" s="167"/>
      <c r="D182" s="147" t="s">
        <v>1200</v>
      </c>
      <c r="E182" s="168" t="s">
        <v>1</v>
      </c>
      <c r="F182" s="169" t="s">
        <v>1810</v>
      </c>
      <c r="H182" s="170">
        <v>12</v>
      </c>
      <c r="I182" s="171"/>
      <c r="L182" s="167"/>
      <c r="M182" s="172"/>
      <c r="T182" s="173"/>
      <c r="AT182" s="168" t="s">
        <v>1200</v>
      </c>
      <c r="AU182" s="168" t="s">
        <v>88</v>
      </c>
      <c r="AV182" s="13" t="s">
        <v>88</v>
      </c>
      <c r="AW182" s="13" t="s">
        <v>34</v>
      </c>
      <c r="AX182" s="13" t="s">
        <v>79</v>
      </c>
      <c r="AY182" s="168" t="s">
        <v>262</v>
      </c>
    </row>
    <row r="183" spans="2:51" s="14" customFormat="1" ht="11.25">
      <c r="B183" s="174"/>
      <c r="D183" s="147" t="s">
        <v>1200</v>
      </c>
      <c r="E183" s="175" t="s">
        <v>1</v>
      </c>
      <c r="F183" s="176" t="s">
        <v>1205</v>
      </c>
      <c r="H183" s="177">
        <v>19.6</v>
      </c>
      <c r="I183" s="178"/>
      <c r="L183" s="174"/>
      <c r="M183" s="179"/>
      <c r="T183" s="180"/>
      <c r="AT183" s="175" t="s">
        <v>1200</v>
      </c>
      <c r="AU183" s="175" t="s">
        <v>88</v>
      </c>
      <c r="AV183" s="14" t="s">
        <v>293</v>
      </c>
      <c r="AW183" s="14" t="s">
        <v>34</v>
      </c>
      <c r="AX183" s="14" t="s">
        <v>86</v>
      </c>
      <c r="AY183" s="175" t="s">
        <v>262</v>
      </c>
    </row>
    <row r="184" spans="2:63" s="11" customFormat="1" ht="22.9" customHeight="1">
      <c r="B184" s="124"/>
      <c r="D184" s="125" t="s">
        <v>78</v>
      </c>
      <c r="E184" s="151" t="s">
        <v>606</v>
      </c>
      <c r="F184" s="151" t="s">
        <v>1478</v>
      </c>
      <c r="I184" s="127"/>
      <c r="J184" s="152">
        <f>BK184</f>
        <v>0</v>
      </c>
      <c r="L184" s="124"/>
      <c r="M184" s="129"/>
      <c r="P184" s="130">
        <f>SUM(P185:P197)</f>
        <v>0</v>
      </c>
      <c r="R184" s="130">
        <f>SUM(R185:R197)</f>
        <v>0</v>
      </c>
      <c r="T184" s="131">
        <f>SUM(T185:T197)</f>
        <v>0</v>
      </c>
      <c r="AR184" s="125" t="s">
        <v>86</v>
      </c>
      <c r="AT184" s="132" t="s">
        <v>78</v>
      </c>
      <c r="AU184" s="132" t="s">
        <v>86</v>
      </c>
      <c r="AY184" s="125" t="s">
        <v>262</v>
      </c>
      <c r="BK184" s="133">
        <f>SUM(BK185:BK197)</f>
        <v>0</v>
      </c>
    </row>
    <row r="185" spans="2:65" s="1" customFormat="1" ht="33" customHeight="1">
      <c r="B185" s="32"/>
      <c r="C185" s="134" t="s">
        <v>303</v>
      </c>
      <c r="D185" s="134" t="s">
        <v>264</v>
      </c>
      <c r="E185" s="135" t="s">
        <v>1479</v>
      </c>
      <c r="F185" s="136" t="s">
        <v>1480</v>
      </c>
      <c r="G185" s="137" t="s">
        <v>1226</v>
      </c>
      <c r="H185" s="138">
        <v>57.76</v>
      </c>
      <c r="I185" s="139"/>
      <c r="J185" s="140">
        <f>ROUND(I185*H185,2)</f>
        <v>0</v>
      </c>
      <c r="K185" s="136" t="s">
        <v>1197</v>
      </c>
      <c r="L185" s="32"/>
      <c r="M185" s="141" t="s">
        <v>1</v>
      </c>
      <c r="N185" s="142" t="s">
        <v>44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293</v>
      </c>
      <c r="AT185" s="145" t="s">
        <v>264</v>
      </c>
      <c r="AU185" s="145" t="s">
        <v>88</v>
      </c>
      <c r="AY185" s="17" t="s">
        <v>262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7" t="s">
        <v>86</v>
      </c>
      <c r="BK185" s="146">
        <f>ROUND(I185*H185,2)</f>
        <v>0</v>
      </c>
      <c r="BL185" s="17" t="s">
        <v>293</v>
      </c>
      <c r="BM185" s="145" t="s">
        <v>1812</v>
      </c>
    </row>
    <row r="186" spans="2:47" s="1" customFormat="1" ht="19.5">
      <c r="B186" s="32"/>
      <c r="D186" s="147" t="s">
        <v>301</v>
      </c>
      <c r="F186" s="148" t="s">
        <v>1482</v>
      </c>
      <c r="I186" s="149"/>
      <c r="L186" s="32"/>
      <c r="M186" s="150"/>
      <c r="T186" s="56"/>
      <c r="AT186" s="17" t="s">
        <v>301</v>
      </c>
      <c r="AU186" s="17" t="s">
        <v>88</v>
      </c>
    </row>
    <row r="187" spans="2:51" s="12" customFormat="1" ht="11.25">
      <c r="B187" s="161"/>
      <c r="D187" s="147" t="s">
        <v>1200</v>
      </c>
      <c r="E187" s="162" t="s">
        <v>1</v>
      </c>
      <c r="F187" s="163" t="s">
        <v>1470</v>
      </c>
      <c r="H187" s="162" t="s">
        <v>1</v>
      </c>
      <c r="I187" s="164"/>
      <c r="L187" s="161"/>
      <c r="M187" s="165"/>
      <c r="T187" s="166"/>
      <c r="AT187" s="162" t="s">
        <v>1200</v>
      </c>
      <c r="AU187" s="162" t="s">
        <v>88</v>
      </c>
      <c r="AV187" s="12" t="s">
        <v>86</v>
      </c>
      <c r="AW187" s="12" t="s">
        <v>34</v>
      </c>
      <c r="AX187" s="12" t="s">
        <v>79</v>
      </c>
      <c r="AY187" s="162" t="s">
        <v>262</v>
      </c>
    </row>
    <row r="188" spans="2:51" s="13" customFormat="1" ht="11.25">
      <c r="B188" s="167"/>
      <c r="D188" s="147" t="s">
        <v>1200</v>
      </c>
      <c r="E188" s="168" t="s">
        <v>1</v>
      </c>
      <c r="F188" s="169" t="s">
        <v>1813</v>
      </c>
      <c r="H188" s="170">
        <v>15.2</v>
      </c>
      <c r="I188" s="171"/>
      <c r="L188" s="167"/>
      <c r="M188" s="172"/>
      <c r="T188" s="173"/>
      <c r="AT188" s="168" t="s">
        <v>1200</v>
      </c>
      <c r="AU188" s="168" t="s">
        <v>88</v>
      </c>
      <c r="AV188" s="13" t="s">
        <v>88</v>
      </c>
      <c r="AW188" s="13" t="s">
        <v>34</v>
      </c>
      <c r="AX188" s="13" t="s">
        <v>79</v>
      </c>
      <c r="AY188" s="168" t="s">
        <v>262</v>
      </c>
    </row>
    <row r="189" spans="2:51" s="12" customFormat="1" ht="11.25">
      <c r="B189" s="161"/>
      <c r="D189" s="147" t="s">
        <v>1200</v>
      </c>
      <c r="E189" s="162" t="s">
        <v>1</v>
      </c>
      <c r="F189" s="163" t="s">
        <v>1473</v>
      </c>
      <c r="H189" s="162" t="s">
        <v>1</v>
      </c>
      <c r="I189" s="164"/>
      <c r="L189" s="161"/>
      <c r="M189" s="165"/>
      <c r="T189" s="166"/>
      <c r="AT189" s="162" t="s">
        <v>1200</v>
      </c>
      <c r="AU189" s="162" t="s">
        <v>88</v>
      </c>
      <c r="AV189" s="12" t="s">
        <v>86</v>
      </c>
      <c r="AW189" s="12" t="s">
        <v>34</v>
      </c>
      <c r="AX189" s="12" t="s">
        <v>79</v>
      </c>
      <c r="AY189" s="162" t="s">
        <v>262</v>
      </c>
    </row>
    <row r="190" spans="2:51" s="13" customFormat="1" ht="11.25">
      <c r="B190" s="167"/>
      <c r="D190" s="147" t="s">
        <v>1200</v>
      </c>
      <c r="E190" s="168" t="s">
        <v>1</v>
      </c>
      <c r="F190" s="169" t="s">
        <v>1814</v>
      </c>
      <c r="H190" s="170">
        <v>42.56</v>
      </c>
      <c r="I190" s="171"/>
      <c r="L190" s="167"/>
      <c r="M190" s="172"/>
      <c r="T190" s="173"/>
      <c r="AT190" s="168" t="s">
        <v>1200</v>
      </c>
      <c r="AU190" s="168" t="s">
        <v>88</v>
      </c>
      <c r="AV190" s="13" t="s">
        <v>88</v>
      </c>
      <c r="AW190" s="13" t="s">
        <v>34</v>
      </c>
      <c r="AX190" s="13" t="s">
        <v>79</v>
      </c>
      <c r="AY190" s="168" t="s">
        <v>262</v>
      </c>
    </row>
    <row r="191" spans="2:51" s="14" customFormat="1" ht="11.25">
      <c r="B191" s="174"/>
      <c r="D191" s="147" t="s">
        <v>1200</v>
      </c>
      <c r="E191" s="175" t="s">
        <v>1</v>
      </c>
      <c r="F191" s="176" t="s">
        <v>1205</v>
      </c>
      <c r="H191" s="177">
        <v>57.76</v>
      </c>
      <c r="I191" s="178"/>
      <c r="L191" s="174"/>
      <c r="M191" s="179"/>
      <c r="T191" s="180"/>
      <c r="AT191" s="175" t="s">
        <v>1200</v>
      </c>
      <c r="AU191" s="175" t="s">
        <v>88</v>
      </c>
      <c r="AV191" s="14" t="s">
        <v>293</v>
      </c>
      <c r="AW191" s="14" t="s">
        <v>34</v>
      </c>
      <c r="AX191" s="14" t="s">
        <v>86</v>
      </c>
      <c r="AY191" s="175" t="s">
        <v>262</v>
      </c>
    </row>
    <row r="192" spans="2:65" s="1" customFormat="1" ht="33" customHeight="1">
      <c r="B192" s="32"/>
      <c r="C192" s="134" t="s">
        <v>307</v>
      </c>
      <c r="D192" s="134" t="s">
        <v>264</v>
      </c>
      <c r="E192" s="135" t="s">
        <v>1486</v>
      </c>
      <c r="F192" s="136" t="s">
        <v>1487</v>
      </c>
      <c r="G192" s="137" t="s">
        <v>1226</v>
      </c>
      <c r="H192" s="138">
        <v>1732.8</v>
      </c>
      <c r="I192" s="139"/>
      <c r="J192" s="140">
        <f>ROUND(I192*H192,2)</f>
        <v>0</v>
      </c>
      <c r="K192" s="136" t="s">
        <v>1197</v>
      </c>
      <c r="L192" s="32"/>
      <c r="M192" s="141" t="s">
        <v>1</v>
      </c>
      <c r="N192" s="142" t="s">
        <v>44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AR192" s="145" t="s">
        <v>293</v>
      </c>
      <c r="AT192" s="145" t="s">
        <v>264</v>
      </c>
      <c r="AU192" s="145" t="s">
        <v>88</v>
      </c>
      <c r="AY192" s="17" t="s">
        <v>262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86</v>
      </c>
      <c r="BK192" s="146">
        <f>ROUND(I192*H192,2)</f>
        <v>0</v>
      </c>
      <c r="BL192" s="17" t="s">
        <v>293</v>
      </c>
      <c r="BM192" s="145" t="s">
        <v>1815</v>
      </c>
    </row>
    <row r="193" spans="2:51" s="13" customFormat="1" ht="11.25">
      <c r="B193" s="167"/>
      <c r="D193" s="147" t="s">
        <v>1200</v>
      </c>
      <c r="E193" s="168" t="s">
        <v>1</v>
      </c>
      <c r="F193" s="169" t="s">
        <v>1816</v>
      </c>
      <c r="H193" s="170">
        <v>1732.8</v>
      </c>
      <c r="I193" s="171"/>
      <c r="L193" s="167"/>
      <c r="M193" s="172"/>
      <c r="T193" s="173"/>
      <c r="AT193" s="168" t="s">
        <v>1200</v>
      </c>
      <c r="AU193" s="168" t="s">
        <v>88</v>
      </c>
      <c r="AV193" s="13" t="s">
        <v>88</v>
      </c>
      <c r="AW193" s="13" t="s">
        <v>34</v>
      </c>
      <c r="AX193" s="13" t="s">
        <v>79</v>
      </c>
      <c r="AY193" s="168" t="s">
        <v>262</v>
      </c>
    </row>
    <row r="194" spans="2:51" s="14" customFormat="1" ht="11.25">
      <c r="B194" s="174"/>
      <c r="D194" s="147" t="s">
        <v>1200</v>
      </c>
      <c r="E194" s="175" t="s">
        <v>1</v>
      </c>
      <c r="F194" s="176" t="s">
        <v>1205</v>
      </c>
      <c r="H194" s="177">
        <v>1732.8</v>
      </c>
      <c r="I194" s="178"/>
      <c r="L194" s="174"/>
      <c r="M194" s="179"/>
      <c r="T194" s="180"/>
      <c r="AT194" s="175" t="s">
        <v>1200</v>
      </c>
      <c r="AU194" s="175" t="s">
        <v>88</v>
      </c>
      <c r="AV194" s="14" t="s">
        <v>293</v>
      </c>
      <c r="AW194" s="14" t="s">
        <v>34</v>
      </c>
      <c r="AX194" s="14" t="s">
        <v>86</v>
      </c>
      <c r="AY194" s="175" t="s">
        <v>262</v>
      </c>
    </row>
    <row r="195" spans="2:65" s="1" customFormat="1" ht="33" customHeight="1">
      <c r="B195" s="32"/>
      <c r="C195" s="134" t="s">
        <v>311</v>
      </c>
      <c r="D195" s="134" t="s">
        <v>264</v>
      </c>
      <c r="E195" s="135" t="s">
        <v>1490</v>
      </c>
      <c r="F195" s="136" t="s">
        <v>1491</v>
      </c>
      <c r="G195" s="137" t="s">
        <v>1226</v>
      </c>
      <c r="H195" s="138">
        <v>57.76</v>
      </c>
      <c r="I195" s="139"/>
      <c r="J195" s="140">
        <f>ROUND(I195*H195,2)</f>
        <v>0</v>
      </c>
      <c r="K195" s="136" t="s">
        <v>1197</v>
      </c>
      <c r="L195" s="32"/>
      <c r="M195" s="141" t="s">
        <v>1</v>
      </c>
      <c r="N195" s="142" t="s">
        <v>44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AR195" s="145" t="s">
        <v>293</v>
      </c>
      <c r="AT195" s="145" t="s">
        <v>264</v>
      </c>
      <c r="AU195" s="145" t="s">
        <v>88</v>
      </c>
      <c r="AY195" s="17" t="s">
        <v>262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86</v>
      </c>
      <c r="BK195" s="146">
        <f>ROUND(I195*H195,2)</f>
        <v>0</v>
      </c>
      <c r="BL195" s="17" t="s">
        <v>293</v>
      </c>
      <c r="BM195" s="145" t="s">
        <v>1817</v>
      </c>
    </row>
    <row r="196" spans="2:51" s="13" customFormat="1" ht="11.25">
      <c r="B196" s="167"/>
      <c r="D196" s="147" t="s">
        <v>1200</v>
      </c>
      <c r="E196" s="168" t="s">
        <v>1</v>
      </c>
      <c r="F196" s="169" t="s">
        <v>1818</v>
      </c>
      <c r="H196" s="170">
        <v>57.76</v>
      </c>
      <c r="I196" s="171"/>
      <c r="L196" s="167"/>
      <c r="M196" s="172"/>
      <c r="T196" s="173"/>
      <c r="AT196" s="168" t="s">
        <v>1200</v>
      </c>
      <c r="AU196" s="168" t="s">
        <v>88</v>
      </c>
      <c r="AV196" s="13" t="s">
        <v>88</v>
      </c>
      <c r="AW196" s="13" t="s">
        <v>34</v>
      </c>
      <c r="AX196" s="13" t="s">
        <v>79</v>
      </c>
      <c r="AY196" s="168" t="s">
        <v>262</v>
      </c>
    </row>
    <row r="197" spans="2:51" s="14" customFormat="1" ht="11.25">
      <c r="B197" s="174"/>
      <c r="D197" s="147" t="s">
        <v>1200</v>
      </c>
      <c r="E197" s="175" t="s">
        <v>1</v>
      </c>
      <c r="F197" s="176" t="s">
        <v>1205</v>
      </c>
      <c r="H197" s="177">
        <v>57.76</v>
      </c>
      <c r="I197" s="178"/>
      <c r="L197" s="174"/>
      <c r="M197" s="179"/>
      <c r="T197" s="180"/>
      <c r="AT197" s="175" t="s">
        <v>1200</v>
      </c>
      <c r="AU197" s="175" t="s">
        <v>88</v>
      </c>
      <c r="AV197" s="14" t="s">
        <v>293</v>
      </c>
      <c r="AW197" s="14" t="s">
        <v>34</v>
      </c>
      <c r="AX197" s="14" t="s">
        <v>86</v>
      </c>
      <c r="AY197" s="175" t="s">
        <v>262</v>
      </c>
    </row>
    <row r="198" spans="2:63" s="11" customFormat="1" ht="22.9" customHeight="1">
      <c r="B198" s="124"/>
      <c r="D198" s="125" t="s">
        <v>78</v>
      </c>
      <c r="E198" s="151" t="s">
        <v>667</v>
      </c>
      <c r="F198" s="151" t="s">
        <v>1260</v>
      </c>
      <c r="I198" s="127"/>
      <c r="J198" s="152">
        <f>BK198</f>
        <v>0</v>
      </c>
      <c r="L198" s="124"/>
      <c r="M198" s="129"/>
      <c r="P198" s="130">
        <f>SUM(P199:P225)</f>
        <v>0</v>
      </c>
      <c r="R198" s="130">
        <f>SUM(R199:R225)</f>
        <v>0</v>
      </c>
      <c r="T198" s="131">
        <f>SUM(T199:T225)</f>
        <v>1.7964</v>
      </c>
      <c r="AR198" s="125" t="s">
        <v>86</v>
      </c>
      <c r="AT198" s="132" t="s">
        <v>78</v>
      </c>
      <c r="AU198" s="132" t="s">
        <v>86</v>
      </c>
      <c r="AY198" s="125" t="s">
        <v>262</v>
      </c>
      <c r="BK198" s="133">
        <f>SUM(BK199:BK225)</f>
        <v>0</v>
      </c>
    </row>
    <row r="199" spans="2:65" s="1" customFormat="1" ht="16.5" customHeight="1">
      <c r="B199" s="32"/>
      <c r="C199" s="134" t="s">
        <v>8</v>
      </c>
      <c r="D199" s="134" t="s">
        <v>264</v>
      </c>
      <c r="E199" s="135" t="s">
        <v>1819</v>
      </c>
      <c r="F199" s="136" t="s">
        <v>1820</v>
      </c>
      <c r="G199" s="137" t="s">
        <v>1226</v>
      </c>
      <c r="H199" s="138">
        <v>1</v>
      </c>
      <c r="I199" s="139"/>
      <c r="J199" s="140">
        <f>ROUND(I199*H199,2)</f>
        <v>0</v>
      </c>
      <c r="K199" s="136" t="s">
        <v>1197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0.355</v>
      </c>
      <c r="T199" s="144">
        <f>S199*H199</f>
        <v>0.355</v>
      </c>
      <c r="AR199" s="145" t="s">
        <v>293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293</v>
      </c>
      <c r="BM199" s="145" t="s">
        <v>1821</v>
      </c>
    </row>
    <row r="200" spans="2:51" s="12" customFormat="1" ht="11.25">
      <c r="B200" s="161"/>
      <c r="D200" s="147" t="s">
        <v>1200</v>
      </c>
      <c r="E200" s="162" t="s">
        <v>1</v>
      </c>
      <c r="F200" s="163" t="s">
        <v>1791</v>
      </c>
      <c r="H200" s="162" t="s">
        <v>1</v>
      </c>
      <c r="I200" s="164"/>
      <c r="L200" s="161"/>
      <c r="M200" s="165"/>
      <c r="T200" s="166"/>
      <c r="AT200" s="162" t="s">
        <v>1200</v>
      </c>
      <c r="AU200" s="162" t="s">
        <v>88</v>
      </c>
      <c r="AV200" s="12" t="s">
        <v>86</v>
      </c>
      <c r="AW200" s="12" t="s">
        <v>34</v>
      </c>
      <c r="AX200" s="12" t="s">
        <v>79</v>
      </c>
      <c r="AY200" s="162" t="s">
        <v>262</v>
      </c>
    </row>
    <row r="201" spans="2:51" s="13" customFormat="1" ht="11.25">
      <c r="B201" s="167"/>
      <c r="D201" s="147" t="s">
        <v>1200</v>
      </c>
      <c r="E201" s="168" t="s">
        <v>1</v>
      </c>
      <c r="F201" s="169" t="s">
        <v>1792</v>
      </c>
      <c r="H201" s="170">
        <v>1</v>
      </c>
      <c r="I201" s="171"/>
      <c r="L201" s="167"/>
      <c r="M201" s="172"/>
      <c r="T201" s="173"/>
      <c r="AT201" s="168" t="s">
        <v>1200</v>
      </c>
      <c r="AU201" s="168" t="s">
        <v>88</v>
      </c>
      <c r="AV201" s="13" t="s">
        <v>88</v>
      </c>
      <c r="AW201" s="13" t="s">
        <v>34</v>
      </c>
      <c r="AX201" s="13" t="s">
        <v>86</v>
      </c>
      <c r="AY201" s="168" t="s">
        <v>262</v>
      </c>
    </row>
    <row r="202" spans="2:65" s="1" customFormat="1" ht="16.5" customHeight="1">
      <c r="B202" s="32"/>
      <c r="C202" s="134" t="s">
        <v>318</v>
      </c>
      <c r="D202" s="134" t="s">
        <v>264</v>
      </c>
      <c r="E202" s="135" t="s">
        <v>1822</v>
      </c>
      <c r="F202" s="136" t="s">
        <v>1823</v>
      </c>
      <c r="G202" s="137" t="s">
        <v>1196</v>
      </c>
      <c r="H202" s="138">
        <v>0.25</v>
      </c>
      <c r="I202" s="139"/>
      <c r="J202" s="140">
        <f>ROUND(I202*H202,2)</f>
        <v>0</v>
      </c>
      <c r="K202" s="136" t="s">
        <v>1197</v>
      </c>
      <c r="L202" s="32"/>
      <c r="M202" s="141" t="s">
        <v>1</v>
      </c>
      <c r="N202" s="142" t="s">
        <v>44</v>
      </c>
      <c r="P202" s="143">
        <f>O202*H202</f>
        <v>0</v>
      </c>
      <c r="Q202" s="143">
        <v>0</v>
      </c>
      <c r="R202" s="143">
        <f>Q202*H202</f>
        <v>0</v>
      </c>
      <c r="S202" s="143">
        <v>2</v>
      </c>
      <c r="T202" s="144">
        <f>S202*H202</f>
        <v>0.5</v>
      </c>
      <c r="AR202" s="145" t="s">
        <v>293</v>
      </c>
      <c r="AT202" s="145" t="s">
        <v>264</v>
      </c>
      <c r="AU202" s="145" t="s">
        <v>88</v>
      </c>
      <c r="AY202" s="17" t="s">
        <v>262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7" t="s">
        <v>86</v>
      </c>
      <c r="BK202" s="146">
        <f>ROUND(I202*H202,2)</f>
        <v>0</v>
      </c>
      <c r="BL202" s="17" t="s">
        <v>293</v>
      </c>
      <c r="BM202" s="145" t="s">
        <v>1824</v>
      </c>
    </row>
    <row r="203" spans="2:51" s="12" customFormat="1" ht="11.25">
      <c r="B203" s="161"/>
      <c r="D203" s="147" t="s">
        <v>1200</v>
      </c>
      <c r="E203" s="162" t="s">
        <v>1</v>
      </c>
      <c r="F203" s="163" t="s">
        <v>1783</v>
      </c>
      <c r="H203" s="162" t="s">
        <v>1</v>
      </c>
      <c r="I203" s="164"/>
      <c r="L203" s="161"/>
      <c r="M203" s="165"/>
      <c r="T203" s="166"/>
      <c r="AT203" s="162" t="s">
        <v>1200</v>
      </c>
      <c r="AU203" s="162" t="s">
        <v>88</v>
      </c>
      <c r="AV203" s="12" t="s">
        <v>86</v>
      </c>
      <c r="AW203" s="12" t="s">
        <v>34</v>
      </c>
      <c r="AX203" s="12" t="s">
        <v>79</v>
      </c>
      <c r="AY203" s="162" t="s">
        <v>262</v>
      </c>
    </row>
    <row r="204" spans="2:51" s="13" customFormat="1" ht="22.5">
      <c r="B204" s="167"/>
      <c r="D204" s="147" t="s">
        <v>1200</v>
      </c>
      <c r="E204" s="168" t="s">
        <v>1</v>
      </c>
      <c r="F204" s="169" t="s">
        <v>1784</v>
      </c>
      <c r="H204" s="170">
        <v>0.25</v>
      </c>
      <c r="I204" s="171"/>
      <c r="L204" s="167"/>
      <c r="M204" s="172"/>
      <c r="T204" s="173"/>
      <c r="AT204" s="168" t="s">
        <v>1200</v>
      </c>
      <c r="AU204" s="168" t="s">
        <v>88</v>
      </c>
      <c r="AV204" s="13" t="s">
        <v>88</v>
      </c>
      <c r="AW204" s="13" t="s">
        <v>34</v>
      </c>
      <c r="AX204" s="13" t="s">
        <v>86</v>
      </c>
      <c r="AY204" s="168" t="s">
        <v>262</v>
      </c>
    </row>
    <row r="205" spans="2:65" s="1" customFormat="1" ht="24.2" customHeight="1">
      <c r="B205" s="32"/>
      <c r="C205" s="134" t="s">
        <v>322</v>
      </c>
      <c r="D205" s="134" t="s">
        <v>264</v>
      </c>
      <c r="E205" s="135" t="s">
        <v>1530</v>
      </c>
      <c r="F205" s="136" t="s">
        <v>1531</v>
      </c>
      <c r="G205" s="137" t="s">
        <v>1226</v>
      </c>
      <c r="H205" s="138">
        <v>4.32</v>
      </c>
      <c r="I205" s="139"/>
      <c r="J205" s="140">
        <f>ROUND(I205*H205,2)</f>
        <v>0</v>
      </c>
      <c r="K205" s="136" t="s">
        <v>1197</v>
      </c>
      <c r="L205" s="32"/>
      <c r="M205" s="141" t="s">
        <v>1</v>
      </c>
      <c r="N205" s="142" t="s">
        <v>44</v>
      </c>
      <c r="P205" s="143">
        <f>O205*H205</f>
        <v>0</v>
      </c>
      <c r="Q205" s="143">
        <v>0</v>
      </c>
      <c r="R205" s="143">
        <f>Q205*H205</f>
        <v>0</v>
      </c>
      <c r="S205" s="143">
        <v>0.05</v>
      </c>
      <c r="T205" s="144">
        <f>S205*H205</f>
        <v>0.21600000000000003</v>
      </c>
      <c r="AR205" s="145" t="s">
        <v>293</v>
      </c>
      <c r="AT205" s="145" t="s">
        <v>264</v>
      </c>
      <c r="AU205" s="145" t="s">
        <v>88</v>
      </c>
      <c r="AY205" s="17" t="s">
        <v>262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7" t="s">
        <v>86</v>
      </c>
      <c r="BK205" s="146">
        <f>ROUND(I205*H205,2)</f>
        <v>0</v>
      </c>
      <c r="BL205" s="17" t="s">
        <v>293</v>
      </c>
      <c r="BM205" s="145" t="s">
        <v>1825</v>
      </c>
    </row>
    <row r="206" spans="2:51" s="12" customFormat="1" ht="11.25">
      <c r="B206" s="161"/>
      <c r="D206" s="147" t="s">
        <v>1200</v>
      </c>
      <c r="E206" s="162" t="s">
        <v>1</v>
      </c>
      <c r="F206" s="163" t="s">
        <v>1280</v>
      </c>
      <c r="H206" s="162" t="s">
        <v>1</v>
      </c>
      <c r="I206" s="164"/>
      <c r="L206" s="161"/>
      <c r="M206" s="165"/>
      <c r="T206" s="166"/>
      <c r="AT206" s="162" t="s">
        <v>1200</v>
      </c>
      <c r="AU206" s="162" t="s">
        <v>88</v>
      </c>
      <c r="AV206" s="12" t="s">
        <v>86</v>
      </c>
      <c r="AW206" s="12" t="s">
        <v>34</v>
      </c>
      <c r="AX206" s="12" t="s">
        <v>79</v>
      </c>
      <c r="AY206" s="162" t="s">
        <v>262</v>
      </c>
    </row>
    <row r="207" spans="2:51" s="13" customFormat="1" ht="11.25">
      <c r="B207" s="167"/>
      <c r="D207" s="147" t="s">
        <v>1200</v>
      </c>
      <c r="E207" s="168" t="s">
        <v>1</v>
      </c>
      <c r="F207" s="169" t="s">
        <v>1800</v>
      </c>
      <c r="H207" s="170">
        <v>4.32</v>
      </c>
      <c r="I207" s="171"/>
      <c r="L207" s="167"/>
      <c r="M207" s="172"/>
      <c r="T207" s="173"/>
      <c r="AT207" s="168" t="s">
        <v>1200</v>
      </c>
      <c r="AU207" s="168" t="s">
        <v>88</v>
      </c>
      <c r="AV207" s="13" t="s">
        <v>88</v>
      </c>
      <c r="AW207" s="13" t="s">
        <v>34</v>
      </c>
      <c r="AX207" s="13" t="s">
        <v>79</v>
      </c>
      <c r="AY207" s="168" t="s">
        <v>262</v>
      </c>
    </row>
    <row r="208" spans="2:51" s="14" customFormat="1" ht="11.25">
      <c r="B208" s="174"/>
      <c r="D208" s="147" t="s">
        <v>1200</v>
      </c>
      <c r="E208" s="175" t="s">
        <v>1</v>
      </c>
      <c r="F208" s="176" t="s">
        <v>1205</v>
      </c>
      <c r="H208" s="177">
        <v>4.32</v>
      </c>
      <c r="I208" s="178"/>
      <c r="L208" s="174"/>
      <c r="M208" s="179"/>
      <c r="T208" s="180"/>
      <c r="AT208" s="175" t="s">
        <v>1200</v>
      </c>
      <c r="AU208" s="175" t="s">
        <v>88</v>
      </c>
      <c r="AV208" s="14" t="s">
        <v>293</v>
      </c>
      <c r="AW208" s="14" t="s">
        <v>34</v>
      </c>
      <c r="AX208" s="14" t="s">
        <v>86</v>
      </c>
      <c r="AY208" s="175" t="s">
        <v>262</v>
      </c>
    </row>
    <row r="209" spans="2:65" s="1" customFormat="1" ht="24.2" customHeight="1">
      <c r="B209" s="32"/>
      <c r="C209" s="134" t="s">
        <v>332</v>
      </c>
      <c r="D209" s="134" t="s">
        <v>264</v>
      </c>
      <c r="E209" s="135" t="s">
        <v>1538</v>
      </c>
      <c r="F209" s="136" t="s">
        <v>1539</v>
      </c>
      <c r="G209" s="137" t="s">
        <v>1196</v>
      </c>
      <c r="H209" s="138">
        <v>0.403</v>
      </c>
      <c r="I209" s="139"/>
      <c r="J209" s="140">
        <f>ROUND(I209*H209,2)</f>
        <v>0</v>
      </c>
      <c r="K209" s="136" t="s">
        <v>1197</v>
      </c>
      <c r="L209" s="32"/>
      <c r="M209" s="141" t="s">
        <v>1</v>
      </c>
      <c r="N209" s="142" t="s">
        <v>44</v>
      </c>
      <c r="P209" s="143">
        <f>O209*H209</f>
        <v>0</v>
      </c>
      <c r="Q209" s="143">
        <v>0</v>
      </c>
      <c r="R209" s="143">
        <f>Q209*H209</f>
        <v>0</v>
      </c>
      <c r="S209" s="143">
        <v>1.8</v>
      </c>
      <c r="T209" s="144">
        <f>S209*H209</f>
        <v>0.7254</v>
      </c>
      <c r="AR209" s="145" t="s">
        <v>293</v>
      </c>
      <c r="AT209" s="145" t="s">
        <v>264</v>
      </c>
      <c r="AU209" s="145" t="s">
        <v>88</v>
      </c>
      <c r="AY209" s="17" t="s">
        <v>262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86</v>
      </c>
      <c r="BK209" s="146">
        <f>ROUND(I209*H209,2)</f>
        <v>0</v>
      </c>
      <c r="BL209" s="17" t="s">
        <v>293</v>
      </c>
      <c r="BM209" s="145" t="s">
        <v>1826</v>
      </c>
    </row>
    <row r="210" spans="2:51" s="12" customFormat="1" ht="11.25">
      <c r="B210" s="161"/>
      <c r="D210" s="147" t="s">
        <v>1200</v>
      </c>
      <c r="E210" s="162" t="s">
        <v>1</v>
      </c>
      <c r="F210" s="163" t="s">
        <v>1264</v>
      </c>
      <c r="H210" s="162" t="s">
        <v>1</v>
      </c>
      <c r="I210" s="164"/>
      <c r="L210" s="161"/>
      <c r="M210" s="165"/>
      <c r="T210" s="166"/>
      <c r="AT210" s="162" t="s">
        <v>1200</v>
      </c>
      <c r="AU210" s="162" t="s">
        <v>88</v>
      </c>
      <c r="AV210" s="12" t="s">
        <v>86</v>
      </c>
      <c r="AW210" s="12" t="s">
        <v>34</v>
      </c>
      <c r="AX210" s="12" t="s">
        <v>79</v>
      </c>
      <c r="AY210" s="162" t="s">
        <v>262</v>
      </c>
    </row>
    <row r="211" spans="2:51" s="13" customFormat="1" ht="11.25">
      <c r="B211" s="167"/>
      <c r="D211" s="147" t="s">
        <v>1200</v>
      </c>
      <c r="E211" s="168" t="s">
        <v>1</v>
      </c>
      <c r="F211" s="169" t="s">
        <v>1827</v>
      </c>
      <c r="H211" s="170">
        <v>0.088</v>
      </c>
      <c r="I211" s="171"/>
      <c r="L211" s="167"/>
      <c r="M211" s="172"/>
      <c r="T211" s="173"/>
      <c r="AT211" s="168" t="s">
        <v>1200</v>
      </c>
      <c r="AU211" s="168" t="s">
        <v>88</v>
      </c>
      <c r="AV211" s="13" t="s">
        <v>88</v>
      </c>
      <c r="AW211" s="13" t="s">
        <v>34</v>
      </c>
      <c r="AX211" s="13" t="s">
        <v>79</v>
      </c>
      <c r="AY211" s="168" t="s">
        <v>262</v>
      </c>
    </row>
    <row r="212" spans="2:51" s="13" customFormat="1" ht="22.5">
      <c r="B212" s="167"/>
      <c r="D212" s="147" t="s">
        <v>1200</v>
      </c>
      <c r="E212" s="168" t="s">
        <v>1</v>
      </c>
      <c r="F212" s="169" t="s">
        <v>1828</v>
      </c>
      <c r="H212" s="170">
        <v>0.315</v>
      </c>
      <c r="I212" s="171"/>
      <c r="L212" s="167"/>
      <c r="M212" s="172"/>
      <c r="T212" s="173"/>
      <c r="AT212" s="168" t="s">
        <v>1200</v>
      </c>
      <c r="AU212" s="168" t="s">
        <v>88</v>
      </c>
      <c r="AV212" s="13" t="s">
        <v>88</v>
      </c>
      <c r="AW212" s="13" t="s">
        <v>34</v>
      </c>
      <c r="AX212" s="13" t="s">
        <v>79</v>
      </c>
      <c r="AY212" s="168" t="s">
        <v>262</v>
      </c>
    </row>
    <row r="213" spans="2:51" s="14" customFormat="1" ht="11.25">
      <c r="B213" s="174"/>
      <c r="D213" s="147" t="s">
        <v>1200</v>
      </c>
      <c r="E213" s="175" t="s">
        <v>1</v>
      </c>
      <c r="F213" s="176" t="s">
        <v>1205</v>
      </c>
      <c r="H213" s="177">
        <v>0.403</v>
      </c>
      <c r="I213" s="178"/>
      <c r="L213" s="174"/>
      <c r="M213" s="179"/>
      <c r="T213" s="180"/>
      <c r="AT213" s="175" t="s">
        <v>1200</v>
      </c>
      <c r="AU213" s="175" t="s">
        <v>88</v>
      </c>
      <c r="AV213" s="14" t="s">
        <v>293</v>
      </c>
      <c r="AW213" s="14" t="s">
        <v>34</v>
      </c>
      <c r="AX213" s="14" t="s">
        <v>86</v>
      </c>
      <c r="AY213" s="175" t="s">
        <v>262</v>
      </c>
    </row>
    <row r="214" spans="2:65" s="1" customFormat="1" ht="24.2" customHeight="1">
      <c r="B214" s="32"/>
      <c r="C214" s="134" t="s">
        <v>365</v>
      </c>
      <c r="D214" s="134" t="s">
        <v>264</v>
      </c>
      <c r="E214" s="135" t="s">
        <v>1284</v>
      </c>
      <c r="F214" s="136" t="s">
        <v>1285</v>
      </c>
      <c r="G214" s="137" t="s">
        <v>1234</v>
      </c>
      <c r="H214" s="138">
        <v>1.796</v>
      </c>
      <c r="I214" s="139"/>
      <c r="J214" s="140">
        <f>ROUND(I214*H214,2)</f>
        <v>0</v>
      </c>
      <c r="K214" s="136" t="s">
        <v>1197</v>
      </c>
      <c r="L214" s="32"/>
      <c r="M214" s="141" t="s">
        <v>1</v>
      </c>
      <c r="N214" s="142" t="s">
        <v>44</v>
      </c>
      <c r="P214" s="143">
        <f>O214*H214</f>
        <v>0</v>
      </c>
      <c r="Q214" s="143">
        <v>0</v>
      </c>
      <c r="R214" s="143">
        <f>Q214*H214</f>
        <v>0</v>
      </c>
      <c r="S214" s="143">
        <v>0</v>
      </c>
      <c r="T214" s="144">
        <f>S214*H214</f>
        <v>0</v>
      </c>
      <c r="AR214" s="145" t="s">
        <v>293</v>
      </c>
      <c r="AT214" s="145" t="s">
        <v>264</v>
      </c>
      <c r="AU214" s="145" t="s">
        <v>88</v>
      </c>
      <c r="AY214" s="17" t="s">
        <v>262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7" t="s">
        <v>86</v>
      </c>
      <c r="BK214" s="146">
        <f>ROUND(I214*H214,2)</f>
        <v>0</v>
      </c>
      <c r="BL214" s="17" t="s">
        <v>293</v>
      </c>
      <c r="BM214" s="145" t="s">
        <v>1829</v>
      </c>
    </row>
    <row r="215" spans="2:65" s="1" customFormat="1" ht="24.2" customHeight="1">
      <c r="B215" s="32"/>
      <c r="C215" s="134" t="s">
        <v>370</v>
      </c>
      <c r="D215" s="134" t="s">
        <v>264</v>
      </c>
      <c r="E215" s="135" t="s">
        <v>1288</v>
      </c>
      <c r="F215" s="136" t="s">
        <v>1289</v>
      </c>
      <c r="G215" s="137" t="s">
        <v>1234</v>
      </c>
      <c r="H215" s="138">
        <v>19.756</v>
      </c>
      <c r="I215" s="139"/>
      <c r="J215" s="140">
        <f>ROUND(I215*H215,2)</f>
        <v>0</v>
      </c>
      <c r="K215" s="136" t="s">
        <v>1197</v>
      </c>
      <c r="L215" s="32"/>
      <c r="M215" s="141" t="s">
        <v>1</v>
      </c>
      <c r="N215" s="142" t="s">
        <v>44</v>
      </c>
      <c r="P215" s="143">
        <f>O215*H215</f>
        <v>0</v>
      </c>
      <c r="Q215" s="143">
        <v>0</v>
      </c>
      <c r="R215" s="143">
        <f>Q215*H215</f>
        <v>0</v>
      </c>
      <c r="S215" s="143">
        <v>0</v>
      </c>
      <c r="T215" s="144">
        <f>S215*H215</f>
        <v>0</v>
      </c>
      <c r="AR215" s="145" t="s">
        <v>293</v>
      </c>
      <c r="AT215" s="145" t="s">
        <v>264</v>
      </c>
      <c r="AU215" s="145" t="s">
        <v>88</v>
      </c>
      <c r="AY215" s="17" t="s">
        <v>262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7" t="s">
        <v>86</v>
      </c>
      <c r="BK215" s="146">
        <f>ROUND(I215*H215,2)</f>
        <v>0</v>
      </c>
      <c r="BL215" s="17" t="s">
        <v>293</v>
      </c>
      <c r="BM215" s="145" t="s">
        <v>1830</v>
      </c>
    </row>
    <row r="216" spans="2:51" s="12" customFormat="1" ht="11.25">
      <c r="B216" s="161"/>
      <c r="D216" s="147" t="s">
        <v>1200</v>
      </c>
      <c r="E216" s="162" t="s">
        <v>1</v>
      </c>
      <c r="F216" s="163" t="s">
        <v>1291</v>
      </c>
      <c r="H216" s="162" t="s">
        <v>1</v>
      </c>
      <c r="I216" s="164"/>
      <c r="L216" s="161"/>
      <c r="M216" s="165"/>
      <c r="T216" s="166"/>
      <c r="AT216" s="162" t="s">
        <v>1200</v>
      </c>
      <c r="AU216" s="162" t="s">
        <v>88</v>
      </c>
      <c r="AV216" s="12" t="s">
        <v>86</v>
      </c>
      <c r="AW216" s="12" t="s">
        <v>34</v>
      </c>
      <c r="AX216" s="12" t="s">
        <v>79</v>
      </c>
      <c r="AY216" s="162" t="s">
        <v>262</v>
      </c>
    </row>
    <row r="217" spans="2:51" s="13" customFormat="1" ht="11.25">
      <c r="B217" s="167"/>
      <c r="D217" s="147" t="s">
        <v>1200</v>
      </c>
      <c r="E217" s="168" t="s">
        <v>1</v>
      </c>
      <c r="F217" s="169" t="s">
        <v>1831</v>
      </c>
      <c r="H217" s="170">
        <v>19.756</v>
      </c>
      <c r="I217" s="171"/>
      <c r="L217" s="167"/>
      <c r="M217" s="172"/>
      <c r="T217" s="173"/>
      <c r="AT217" s="168" t="s">
        <v>1200</v>
      </c>
      <c r="AU217" s="168" t="s">
        <v>88</v>
      </c>
      <c r="AV217" s="13" t="s">
        <v>88</v>
      </c>
      <c r="AW217" s="13" t="s">
        <v>34</v>
      </c>
      <c r="AX217" s="13" t="s">
        <v>86</v>
      </c>
      <c r="AY217" s="168" t="s">
        <v>262</v>
      </c>
    </row>
    <row r="218" spans="2:65" s="1" customFormat="1" ht="37.9" customHeight="1">
      <c r="B218" s="32"/>
      <c r="C218" s="134" t="s">
        <v>7</v>
      </c>
      <c r="D218" s="134" t="s">
        <v>264</v>
      </c>
      <c r="E218" s="135" t="s">
        <v>1552</v>
      </c>
      <c r="F218" s="136" t="s">
        <v>1553</v>
      </c>
      <c r="G218" s="137" t="s">
        <v>1234</v>
      </c>
      <c r="H218" s="138">
        <v>0.5</v>
      </c>
      <c r="I218" s="139"/>
      <c r="J218" s="140">
        <f>ROUND(I218*H218,2)</f>
        <v>0</v>
      </c>
      <c r="K218" s="136" t="s">
        <v>1197</v>
      </c>
      <c r="L218" s="32"/>
      <c r="M218" s="141" t="s">
        <v>1</v>
      </c>
      <c r="N218" s="142" t="s">
        <v>44</v>
      </c>
      <c r="P218" s="143">
        <f>O218*H218</f>
        <v>0</v>
      </c>
      <c r="Q218" s="143">
        <v>0</v>
      </c>
      <c r="R218" s="143">
        <f>Q218*H218</f>
        <v>0</v>
      </c>
      <c r="S218" s="143">
        <v>0</v>
      </c>
      <c r="T218" s="144">
        <f>S218*H218</f>
        <v>0</v>
      </c>
      <c r="AR218" s="145" t="s">
        <v>293</v>
      </c>
      <c r="AT218" s="145" t="s">
        <v>264</v>
      </c>
      <c r="AU218" s="145" t="s">
        <v>88</v>
      </c>
      <c r="AY218" s="17" t="s">
        <v>262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7" t="s">
        <v>86</v>
      </c>
      <c r="BK218" s="146">
        <f>ROUND(I218*H218,2)</f>
        <v>0</v>
      </c>
      <c r="BL218" s="17" t="s">
        <v>293</v>
      </c>
      <c r="BM218" s="145" t="s">
        <v>1832</v>
      </c>
    </row>
    <row r="219" spans="2:51" s="13" customFormat="1" ht="11.25">
      <c r="B219" s="167"/>
      <c r="D219" s="147" t="s">
        <v>1200</v>
      </c>
      <c r="E219" s="168" t="s">
        <v>1</v>
      </c>
      <c r="F219" s="169" t="s">
        <v>1833</v>
      </c>
      <c r="H219" s="170">
        <v>0.5</v>
      </c>
      <c r="I219" s="171"/>
      <c r="L219" s="167"/>
      <c r="M219" s="172"/>
      <c r="T219" s="173"/>
      <c r="AT219" s="168" t="s">
        <v>1200</v>
      </c>
      <c r="AU219" s="168" t="s">
        <v>88</v>
      </c>
      <c r="AV219" s="13" t="s">
        <v>88</v>
      </c>
      <c r="AW219" s="13" t="s">
        <v>34</v>
      </c>
      <c r="AX219" s="13" t="s">
        <v>86</v>
      </c>
      <c r="AY219" s="168" t="s">
        <v>262</v>
      </c>
    </row>
    <row r="220" spans="2:65" s="1" customFormat="1" ht="37.9" customHeight="1">
      <c r="B220" s="32"/>
      <c r="C220" s="134" t="s">
        <v>377</v>
      </c>
      <c r="D220" s="134" t="s">
        <v>264</v>
      </c>
      <c r="E220" s="135" t="s">
        <v>1293</v>
      </c>
      <c r="F220" s="136" t="s">
        <v>1294</v>
      </c>
      <c r="G220" s="137" t="s">
        <v>1234</v>
      </c>
      <c r="H220" s="138">
        <v>0.355</v>
      </c>
      <c r="I220" s="139"/>
      <c r="J220" s="140">
        <f>ROUND(I220*H220,2)</f>
        <v>0</v>
      </c>
      <c r="K220" s="136" t="s">
        <v>1197</v>
      </c>
      <c r="L220" s="32"/>
      <c r="M220" s="141" t="s">
        <v>1</v>
      </c>
      <c r="N220" s="142" t="s">
        <v>44</v>
      </c>
      <c r="P220" s="143">
        <f>O220*H220</f>
        <v>0</v>
      </c>
      <c r="Q220" s="143">
        <v>0</v>
      </c>
      <c r="R220" s="143">
        <f>Q220*H220</f>
        <v>0</v>
      </c>
      <c r="S220" s="143">
        <v>0</v>
      </c>
      <c r="T220" s="144">
        <f>S220*H220</f>
        <v>0</v>
      </c>
      <c r="AR220" s="145" t="s">
        <v>293</v>
      </c>
      <c r="AT220" s="145" t="s">
        <v>264</v>
      </c>
      <c r="AU220" s="145" t="s">
        <v>88</v>
      </c>
      <c r="AY220" s="17" t="s">
        <v>262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7" t="s">
        <v>86</v>
      </c>
      <c r="BK220" s="146">
        <f>ROUND(I220*H220,2)</f>
        <v>0</v>
      </c>
      <c r="BL220" s="17" t="s">
        <v>293</v>
      </c>
      <c r="BM220" s="145" t="s">
        <v>1834</v>
      </c>
    </row>
    <row r="221" spans="2:51" s="13" customFormat="1" ht="11.25">
      <c r="B221" s="167"/>
      <c r="D221" s="147" t="s">
        <v>1200</v>
      </c>
      <c r="E221" s="168" t="s">
        <v>1</v>
      </c>
      <c r="F221" s="169" t="s">
        <v>1835</v>
      </c>
      <c r="H221" s="170">
        <v>0.355</v>
      </c>
      <c r="I221" s="171"/>
      <c r="L221" s="167"/>
      <c r="M221" s="172"/>
      <c r="T221" s="173"/>
      <c r="AT221" s="168" t="s">
        <v>1200</v>
      </c>
      <c r="AU221" s="168" t="s">
        <v>88</v>
      </c>
      <c r="AV221" s="13" t="s">
        <v>88</v>
      </c>
      <c r="AW221" s="13" t="s">
        <v>34</v>
      </c>
      <c r="AX221" s="13" t="s">
        <v>86</v>
      </c>
      <c r="AY221" s="168" t="s">
        <v>262</v>
      </c>
    </row>
    <row r="222" spans="2:65" s="1" customFormat="1" ht="33" customHeight="1">
      <c r="B222" s="32"/>
      <c r="C222" s="134" t="s">
        <v>381</v>
      </c>
      <c r="D222" s="134" t="s">
        <v>264</v>
      </c>
      <c r="E222" s="135" t="s">
        <v>1556</v>
      </c>
      <c r="F222" s="136" t="s">
        <v>1557</v>
      </c>
      <c r="G222" s="137" t="s">
        <v>1234</v>
      </c>
      <c r="H222" s="138">
        <v>0.725</v>
      </c>
      <c r="I222" s="139"/>
      <c r="J222" s="140">
        <f>ROUND(I222*H222,2)</f>
        <v>0</v>
      </c>
      <c r="K222" s="136" t="s">
        <v>1197</v>
      </c>
      <c r="L222" s="32"/>
      <c r="M222" s="141" t="s">
        <v>1</v>
      </c>
      <c r="N222" s="142" t="s">
        <v>44</v>
      </c>
      <c r="P222" s="143">
        <f>O222*H222</f>
        <v>0</v>
      </c>
      <c r="Q222" s="143">
        <v>0</v>
      </c>
      <c r="R222" s="143">
        <f>Q222*H222</f>
        <v>0</v>
      </c>
      <c r="S222" s="143">
        <v>0</v>
      </c>
      <c r="T222" s="144">
        <f>S222*H222</f>
        <v>0</v>
      </c>
      <c r="AR222" s="145" t="s">
        <v>293</v>
      </c>
      <c r="AT222" s="145" t="s">
        <v>264</v>
      </c>
      <c r="AU222" s="145" t="s">
        <v>88</v>
      </c>
      <c r="AY222" s="17" t="s">
        <v>262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7" t="s">
        <v>86</v>
      </c>
      <c r="BK222" s="146">
        <f>ROUND(I222*H222,2)</f>
        <v>0</v>
      </c>
      <c r="BL222" s="17" t="s">
        <v>293</v>
      </c>
      <c r="BM222" s="145" t="s">
        <v>1836</v>
      </c>
    </row>
    <row r="223" spans="2:51" s="13" customFormat="1" ht="11.25">
      <c r="B223" s="167"/>
      <c r="D223" s="147" t="s">
        <v>1200</v>
      </c>
      <c r="E223" s="168" t="s">
        <v>1</v>
      </c>
      <c r="F223" s="169" t="s">
        <v>1837</v>
      </c>
      <c r="H223" s="170">
        <v>0.725</v>
      </c>
      <c r="I223" s="171"/>
      <c r="L223" s="167"/>
      <c r="M223" s="172"/>
      <c r="T223" s="173"/>
      <c r="AT223" s="168" t="s">
        <v>1200</v>
      </c>
      <c r="AU223" s="168" t="s">
        <v>88</v>
      </c>
      <c r="AV223" s="13" t="s">
        <v>88</v>
      </c>
      <c r="AW223" s="13" t="s">
        <v>34</v>
      </c>
      <c r="AX223" s="13" t="s">
        <v>86</v>
      </c>
      <c r="AY223" s="168" t="s">
        <v>262</v>
      </c>
    </row>
    <row r="224" spans="2:65" s="1" customFormat="1" ht="44.25" customHeight="1">
      <c r="B224" s="32"/>
      <c r="C224" s="134" t="s">
        <v>385</v>
      </c>
      <c r="D224" s="134" t="s">
        <v>264</v>
      </c>
      <c r="E224" s="135" t="s">
        <v>1560</v>
      </c>
      <c r="F224" s="136" t="s">
        <v>1561</v>
      </c>
      <c r="G224" s="137" t="s">
        <v>1234</v>
      </c>
      <c r="H224" s="138">
        <v>0.216</v>
      </c>
      <c r="I224" s="139"/>
      <c r="J224" s="140">
        <f>ROUND(I224*H224,2)</f>
        <v>0</v>
      </c>
      <c r="K224" s="136" t="s">
        <v>1197</v>
      </c>
      <c r="L224" s="32"/>
      <c r="M224" s="141" t="s">
        <v>1</v>
      </c>
      <c r="N224" s="142" t="s">
        <v>44</v>
      </c>
      <c r="P224" s="143">
        <f>O224*H224</f>
        <v>0</v>
      </c>
      <c r="Q224" s="143">
        <v>0</v>
      </c>
      <c r="R224" s="143">
        <f>Q224*H224</f>
        <v>0</v>
      </c>
      <c r="S224" s="143">
        <v>0</v>
      </c>
      <c r="T224" s="144">
        <f>S224*H224</f>
        <v>0</v>
      </c>
      <c r="AR224" s="145" t="s">
        <v>293</v>
      </c>
      <c r="AT224" s="145" t="s">
        <v>264</v>
      </c>
      <c r="AU224" s="145" t="s">
        <v>88</v>
      </c>
      <c r="AY224" s="17" t="s">
        <v>262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7" t="s">
        <v>86</v>
      </c>
      <c r="BK224" s="146">
        <f>ROUND(I224*H224,2)</f>
        <v>0</v>
      </c>
      <c r="BL224" s="17" t="s">
        <v>293</v>
      </c>
      <c r="BM224" s="145" t="s">
        <v>1838</v>
      </c>
    </row>
    <row r="225" spans="2:51" s="13" customFormat="1" ht="11.25">
      <c r="B225" s="167"/>
      <c r="D225" s="147" t="s">
        <v>1200</v>
      </c>
      <c r="E225" s="168" t="s">
        <v>1</v>
      </c>
      <c r="F225" s="169" t="s">
        <v>1839</v>
      </c>
      <c r="H225" s="170">
        <v>0.216</v>
      </c>
      <c r="I225" s="171"/>
      <c r="L225" s="167"/>
      <c r="M225" s="172"/>
      <c r="T225" s="173"/>
      <c r="AT225" s="168" t="s">
        <v>1200</v>
      </c>
      <c r="AU225" s="168" t="s">
        <v>88</v>
      </c>
      <c r="AV225" s="13" t="s">
        <v>88</v>
      </c>
      <c r="AW225" s="13" t="s">
        <v>34</v>
      </c>
      <c r="AX225" s="13" t="s">
        <v>86</v>
      </c>
      <c r="AY225" s="168" t="s">
        <v>262</v>
      </c>
    </row>
    <row r="226" spans="2:63" s="11" customFormat="1" ht="22.9" customHeight="1">
      <c r="B226" s="124"/>
      <c r="D226" s="125" t="s">
        <v>78</v>
      </c>
      <c r="E226" s="151" t="s">
        <v>661</v>
      </c>
      <c r="F226" s="151" t="s">
        <v>1296</v>
      </c>
      <c r="I226" s="127"/>
      <c r="J226" s="152">
        <f>BK226</f>
        <v>0</v>
      </c>
      <c r="L226" s="124"/>
      <c r="M226" s="129"/>
      <c r="P226" s="130">
        <f>P227</f>
        <v>0</v>
      </c>
      <c r="R226" s="130">
        <f>R227</f>
        <v>0</v>
      </c>
      <c r="T226" s="131">
        <f>T227</f>
        <v>0</v>
      </c>
      <c r="AR226" s="125" t="s">
        <v>86</v>
      </c>
      <c r="AT226" s="132" t="s">
        <v>78</v>
      </c>
      <c r="AU226" s="132" t="s">
        <v>86</v>
      </c>
      <c r="AY226" s="125" t="s">
        <v>262</v>
      </c>
      <c r="BK226" s="133">
        <f>BK227</f>
        <v>0</v>
      </c>
    </row>
    <row r="227" spans="2:65" s="1" customFormat="1" ht="24.2" customHeight="1">
      <c r="B227" s="32"/>
      <c r="C227" s="134" t="s">
        <v>390</v>
      </c>
      <c r="D227" s="134" t="s">
        <v>264</v>
      </c>
      <c r="E227" s="135" t="s">
        <v>1297</v>
      </c>
      <c r="F227" s="136" t="s">
        <v>1298</v>
      </c>
      <c r="G227" s="137" t="s">
        <v>1234</v>
      </c>
      <c r="H227" s="138">
        <v>2.355</v>
      </c>
      <c r="I227" s="139"/>
      <c r="J227" s="140">
        <f>ROUND(I227*H227,2)</f>
        <v>0</v>
      </c>
      <c r="K227" s="136" t="s">
        <v>1197</v>
      </c>
      <c r="L227" s="32"/>
      <c r="M227" s="141" t="s">
        <v>1</v>
      </c>
      <c r="N227" s="142" t="s">
        <v>44</v>
      </c>
      <c r="P227" s="143">
        <f>O227*H227</f>
        <v>0</v>
      </c>
      <c r="Q227" s="143">
        <v>0</v>
      </c>
      <c r="R227" s="143">
        <f>Q227*H227</f>
        <v>0</v>
      </c>
      <c r="S227" s="143">
        <v>0</v>
      </c>
      <c r="T227" s="144">
        <f>S227*H227</f>
        <v>0</v>
      </c>
      <c r="AR227" s="145" t="s">
        <v>293</v>
      </c>
      <c r="AT227" s="145" t="s">
        <v>264</v>
      </c>
      <c r="AU227" s="145" t="s">
        <v>88</v>
      </c>
      <c r="AY227" s="17" t="s">
        <v>262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86</v>
      </c>
      <c r="BK227" s="146">
        <f>ROUND(I227*H227,2)</f>
        <v>0</v>
      </c>
      <c r="BL227" s="17" t="s">
        <v>293</v>
      </c>
      <c r="BM227" s="145" t="s">
        <v>1840</v>
      </c>
    </row>
    <row r="228" spans="2:63" s="11" customFormat="1" ht="25.9" customHeight="1">
      <c r="B228" s="124"/>
      <c r="D228" s="125" t="s">
        <v>78</v>
      </c>
      <c r="E228" s="126" t="s">
        <v>1569</v>
      </c>
      <c r="F228" s="126" t="s">
        <v>1570</v>
      </c>
      <c r="I228" s="127"/>
      <c r="J228" s="128">
        <f>BK228</f>
        <v>0</v>
      </c>
      <c r="L228" s="124"/>
      <c r="M228" s="129"/>
      <c r="P228" s="130">
        <f>P229+P234+P250+P263+P274</f>
        <v>0</v>
      </c>
      <c r="R228" s="130">
        <f>R229+R234+R250+R263+R274</f>
        <v>1.4203424</v>
      </c>
      <c r="T228" s="131">
        <f>T229+T234+T250+T263+T274</f>
        <v>0</v>
      </c>
      <c r="AR228" s="125" t="s">
        <v>88</v>
      </c>
      <c r="AT228" s="132" t="s">
        <v>78</v>
      </c>
      <c r="AU228" s="132" t="s">
        <v>79</v>
      </c>
      <c r="AY228" s="125" t="s">
        <v>262</v>
      </c>
      <c r="BK228" s="133">
        <f>BK229+BK234+BK250+BK263+BK274</f>
        <v>0</v>
      </c>
    </row>
    <row r="229" spans="2:63" s="11" customFormat="1" ht="22.9" customHeight="1">
      <c r="B229" s="124"/>
      <c r="D229" s="125" t="s">
        <v>78</v>
      </c>
      <c r="E229" s="151" t="s">
        <v>1841</v>
      </c>
      <c r="F229" s="151" t="s">
        <v>1842</v>
      </c>
      <c r="I229" s="127"/>
      <c r="J229" s="152">
        <f>BK229</f>
        <v>0</v>
      </c>
      <c r="L229" s="124"/>
      <c r="M229" s="129"/>
      <c r="P229" s="130">
        <f>SUM(P230:P233)</f>
        <v>0</v>
      </c>
      <c r="R229" s="130">
        <f>SUM(R230:R233)</f>
        <v>0.15382079999999998</v>
      </c>
      <c r="T229" s="131">
        <f>SUM(T230:T233)</f>
        <v>0</v>
      </c>
      <c r="AR229" s="125" t="s">
        <v>88</v>
      </c>
      <c r="AT229" s="132" t="s">
        <v>78</v>
      </c>
      <c r="AU229" s="132" t="s">
        <v>86</v>
      </c>
      <c r="AY229" s="125" t="s">
        <v>262</v>
      </c>
      <c r="BK229" s="133">
        <f>SUM(BK230:BK233)</f>
        <v>0</v>
      </c>
    </row>
    <row r="230" spans="2:65" s="1" customFormat="1" ht="49.15" customHeight="1">
      <c r="B230" s="32"/>
      <c r="C230" s="134" t="s">
        <v>395</v>
      </c>
      <c r="D230" s="134" t="s">
        <v>264</v>
      </c>
      <c r="E230" s="135" t="s">
        <v>1843</v>
      </c>
      <c r="F230" s="136" t="s">
        <v>1844</v>
      </c>
      <c r="G230" s="137" t="s">
        <v>1226</v>
      </c>
      <c r="H230" s="138">
        <v>5.04</v>
      </c>
      <c r="I230" s="139"/>
      <c r="J230" s="140">
        <f>ROUND(I230*H230,2)</f>
        <v>0</v>
      </c>
      <c r="K230" s="136" t="s">
        <v>1</v>
      </c>
      <c r="L230" s="32"/>
      <c r="M230" s="141" t="s">
        <v>1</v>
      </c>
      <c r="N230" s="142" t="s">
        <v>44</v>
      </c>
      <c r="P230" s="143">
        <f>O230*H230</f>
        <v>0</v>
      </c>
      <c r="Q230" s="143">
        <v>0.03052</v>
      </c>
      <c r="R230" s="143">
        <f>Q230*H230</f>
        <v>0.15382079999999998</v>
      </c>
      <c r="S230" s="143">
        <v>0</v>
      </c>
      <c r="T230" s="144">
        <f>S230*H230</f>
        <v>0</v>
      </c>
      <c r="AR230" s="145" t="s">
        <v>318</v>
      </c>
      <c r="AT230" s="145" t="s">
        <v>264</v>
      </c>
      <c r="AU230" s="145" t="s">
        <v>88</v>
      </c>
      <c r="AY230" s="17" t="s">
        <v>262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7" t="s">
        <v>86</v>
      </c>
      <c r="BK230" s="146">
        <f>ROUND(I230*H230,2)</f>
        <v>0</v>
      </c>
      <c r="BL230" s="17" t="s">
        <v>318</v>
      </c>
      <c r="BM230" s="145" t="s">
        <v>1845</v>
      </c>
    </row>
    <row r="231" spans="2:51" s="12" customFormat="1" ht="11.25">
      <c r="B231" s="161"/>
      <c r="D231" s="147" t="s">
        <v>1200</v>
      </c>
      <c r="E231" s="162" t="s">
        <v>1</v>
      </c>
      <c r="F231" s="163" t="s">
        <v>1846</v>
      </c>
      <c r="H231" s="162" t="s">
        <v>1</v>
      </c>
      <c r="I231" s="164"/>
      <c r="L231" s="161"/>
      <c r="M231" s="165"/>
      <c r="T231" s="166"/>
      <c r="AT231" s="162" t="s">
        <v>1200</v>
      </c>
      <c r="AU231" s="162" t="s">
        <v>88</v>
      </c>
      <c r="AV231" s="12" t="s">
        <v>86</v>
      </c>
      <c r="AW231" s="12" t="s">
        <v>34</v>
      </c>
      <c r="AX231" s="12" t="s">
        <v>79</v>
      </c>
      <c r="AY231" s="162" t="s">
        <v>262</v>
      </c>
    </row>
    <row r="232" spans="2:51" s="13" customFormat="1" ht="11.25">
      <c r="B232" s="167"/>
      <c r="D232" s="147" t="s">
        <v>1200</v>
      </c>
      <c r="E232" s="168" t="s">
        <v>1</v>
      </c>
      <c r="F232" s="169" t="s">
        <v>1847</v>
      </c>
      <c r="H232" s="170">
        <v>5.04</v>
      </c>
      <c r="I232" s="171"/>
      <c r="L232" s="167"/>
      <c r="M232" s="172"/>
      <c r="T232" s="173"/>
      <c r="AT232" s="168" t="s">
        <v>1200</v>
      </c>
      <c r="AU232" s="168" t="s">
        <v>88</v>
      </c>
      <c r="AV232" s="13" t="s">
        <v>88</v>
      </c>
      <c r="AW232" s="13" t="s">
        <v>34</v>
      </c>
      <c r="AX232" s="13" t="s">
        <v>79</v>
      </c>
      <c r="AY232" s="168" t="s">
        <v>262</v>
      </c>
    </row>
    <row r="233" spans="2:51" s="14" customFormat="1" ht="11.25">
      <c r="B233" s="174"/>
      <c r="D233" s="147" t="s">
        <v>1200</v>
      </c>
      <c r="E233" s="175" t="s">
        <v>1</v>
      </c>
      <c r="F233" s="176" t="s">
        <v>1205</v>
      </c>
      <c r="H233" s="177">
        <v>5.04</v>
      </c>
      <c r="I233" s="178"/>
      <c r="L233" s="174"/>
      <c r="M233" s="179"/>
      <c r="T233" s="180"/>
      <c r="AT233" s="175" t="s">
        <v>1200</v>
      </c>
      <c r="AU233" s="175" t="s">
        <v>88</v>
      </c>
      <c r="AV233" s="14" t="s">
        <v>293</v>
      </c>
      <c r="AW233" s="14" t="s">
        <v>34</v>
      </c>
      <c r="AX233" s="14" t="s">
        <v>86</v>
      </c>
      <c r="AY233" s="175" t="s">
        <v>262</v>
      </c>
    </row>
    <row r="234" spans="2:63" s="11" customFormat="1" ht="22.9" customHeight="1">
      <c r="B234" s="124"/>
      <c r="D234" s="125" t="s">
        <v>78</v>
      </c>
      <c r="E234" s="151" t="s">
        <v>1578</v>
      </c>
      <c r="F234" s="151" t="s">
        <v>1579</v>
      </c>
      <c r="I234" s="127"/>
      <c r="J234" s="152">
        <f>BK234</f>
        <v>0</v>
      </c>
      <c r="L234" s="124"/>
      <c r="M234" s="129"/>
      <c r="P234" s="130">
        <f>SUM(P235:P249)</f>
        <v>0</v>
      </c>
      <c r="R234" s="130">
        <f>SUM(R235:R249)</f>
        <v>1.1869999999999998</v>
      </c>
      <c r="T234" s="131">
        <f>SUM(T235:T249)</f>
        <v>0</v>
      </c>
      <c r="AR234" s="125" t="s">
        <v>88</v>
      </c>
      <c r="AT234" s="132" t="s">
        <v>78</v>
      </c>
      <c r="AU234" s="132" t="s">
        <v>86</v>
      </c>
      <c r="AY234" s="125" t="s">
        <v>262</v>
      </c>
      <c r="BK234" s="133">
        <f>SUM(BK235:BK249)</f>
        <v>0</v>
      </c>
    </row>
    <row r="235" spans="2:65" s="1" customFormat="1" ht="37.9" customHeight="1">
      <c r="B235" s="32"/>
      <c r="C235" s="134" t="s">
        <v>336</v>
      </c>
      <c r="D235" s="134" t="s">
        <v>264</v>
      </c>
      <c r="E235" s="135" t="s">
        <v>1848</v>
      </c>
      <c r="F235" s="136" t="s">
        <v>1849</v>
      </c>
      <c r="G235" s="137" t="s">
        <v>1119</v>
      </c>
      <c r="H235" s="138">
        <v>1</v>
      </c>
      <c r="I235" s="139"/>
      <c r="J235" s="140">
        <f>ROUND(I235*H235,2)</f>
        <v>0</v>
      </c>
      <c r="K235" s="136" t="s">
        <v>1</v>
      </c>
      <c r="L235" s="32"/>
      <c r="M235" s="141" t="s">
        <v>1</v>
      </c>
      <c r="N235" s="142" t="s">
        <v>44</v>
      </c>
      <c r="P235" s="143">
        <f>O235*H235</f>
        <v>0</v>
      </c>
      <c r="Q235" s="143">
        <v>0.08</v>
      </c>
      <c r="R235" s="143">
        <f>Q235*H235</f>
        <v>0.08</v>
      </c>
      <c r="S235" s="143">
        <v>0</v>
      </c>
      <c r="T235" s="144">
        <f>S235*H235</f>
        <v>0</v>
      </c>
      <c r="AR235" s="145" t="s">
        <v>318</v>
      </c>
      <c r="AT235" s="145" t="s">
        <v>264</v>
      </c>
      <c r="AU235" s="145" t="s">
        <v>88</v>
      </c>
      <c r="AY235" s="17" t="s">
        <v>262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86</v>
      </c>
      <c r="BK235" s="146">
        <f>ROUND(I235*H235,2)</f>
        <v>0</v>
      </c>
      <c r="BL235" s="17" t="s">
        <v>318</v>
      </c>
      <c r="BM235" s="145" t="s">
        <v>1850</v>
      </c>
    </row>
    <row r="236" spans="2:51" s="12" customFormat="1" ht="11.25">
      <c r="B236" s="161"/>
      <c r="D236" s="147" t="s">
        <v>1200</v>
      </c>
      <c r="E236" s="162" t="s">
        <v>1</v>
      </c>
      <c r="F236" s="163" t="s">
        <v>1222</v>
      </c>
      <c r="H236" s="162" t="s">
        <v>1</v>
      </c>
      <c r="I236" s="164"/>
      <c r="L236" s="161"/>
      <c r="M236" s="165"/>
      <c r="T236" s="166"/>
      <c r="AT236" s="162" t="s">
        <v>1200</v>
      </c>
      <c r="AU236" s="162" t="s">
        <v>88</v>
      </c>
      <c r="AV236" s="12" t="s">
        <v>86</v>
      </c>
      <c r="AW236" s="12" t="s">
        <v>34</v>
      </c>
      <c r="AX236" s="12" t="s">
        <v>79</v>
      </c>
      <c r="AY236" s="162" t="s">
        <v>262</v>
      </c>
    </row>
    <row r="237" spans="2:51" s="13" customFormat="1" ht="11.25">
      <c r="B237" s="167"/>
      <c r="D237" s="147" t="s">
        <v>1200</v>
      </c>
      <c r="E237" s="168" t="s">
        <v>1</v>
      </c>
      <c r="F237" s="169" t="s">
        <v>1851</v>
      </c>
      <c r="H237" s="170">
        <v>1</v>
      </c>
      <c r="I237" s="171"/>
      <c r="L237" s="167"/>
      <c r="M237" s="172"/>
      <c r="T237" s="173"/>
      <c r="AT237" s="168" t="s">
        <v>1200</v>
      </c>
      <c r="AU237" s="168" t="s">
        <v>88</v>
      </c>
      <c r="AV237" s="13" t="s">
        <v>88</v>
      </c>
      <c r="AW237" s="13" t="s">
        <v>34</v>
      </c>
      <c r="AX237" s="13" t="s">
        <v>79</v>
      </c>
      <c r="AY237" s="168" t="s">
        <v>262</v>
      </c>
    </row>
    <row r="238" spans="2:51" s="14" customFormat="1" ht="11.25">
      <c r="B238" s="174"/>
      <c r="D238" s="147" t="s">
        <v>1200</v>
      </c>
      <c r="E238" s="175" t="s">
        <v>1</v>
      </c>
      <c r="F238" s="176" t="s">
        <v>1205</v>
      </c>
      <c r="H238" s="177">
        <v>1</v>
      </c>
      <c r="I238" s="178"/>
      <c r="L238" s="174"/>
      <c r="M238" s="179"/>
      <c r="T238" s="180"/>
      <c r="AT238" s="175" t="s">
        <v>1200</v>
      </c>
      <c r="AU238" s="175" t="s">
        <v>88</v>
      </c>
      <c r="AV238" s="14" t="s">
        <v>293</v>
      </c>
      <c r="AW238" s="14" t="s">
        <v>34</v>
      </c>
      <c r="AX238" s="14" t="s">
        <v>86</v>
      </c>
      <c r="AY238" s="175" t="s">
        <v>262</v>
      </c>
    </row>
    <row r="239" spans="2:65" s="1" customFormat="1" ht="37.9" customHeight="1">
      <c r="B239" s="32"/>
      <c r="C239" s="134" t="s">
        <v>341</v>
      </c>
      <c r="D239" s="134" t="s">
        <v>264</v>
      </c>
      <c r="E239" s="135" t="s">
        <v>1852</v>
      </c>
      <c r="F239" s="136" t="s">
        <v>1853</v>
      </c>
      <c r="G239" s="137" t="s">
        <v>1592</v>
      </c>
      <c r="H239" s="138">
        <v>746</v>
      </c>
      <c r="I239" s="139"/>
      <c r="J239" s="140">
        <f>ROUND(I239*H239,2)</f>
        <v>0</v>
      </c>
      <c r="K239" s="136" t="s">
        <v>1</v>
      </c>
      <c r="L239" s="32"/>
      <c r="M239" s="141" t="s">
        <v>1</v>
      </c>
      <c r="N239" s="142" t="s">
        <v>44</v>
      </c>
      <c r="P239" s="143">
        <f>O239*H239</f>
        <v>0</v>
      </c>
      <c r="Q239" s="143">
        <v>0.001</v>
      </c>
      <c r="R239" s="143">
        <f>Q239*H239</f>
        <v>0.746</v>
      </c>
      <c r="S239" s="143">
        <v>0</v>
      </c>
      <c r="T239" s="144">
        <f>S239*H239</f>
        <v>0</v>
      </c>
      <c r="AR239" s="145" t="s">
        <v>318</v>
      </c>
      <c r="AT239" s="145" t="s">
        <v>264</v>
      </c>
      <c r="AU239" s="145" t="s">
        <v>88</v>
      </c>
      <c r="AY239" s="17" t="s">
        <v>262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7" t="s">
        <v>86</v>
      </c>
      <c r="BK239" s="146">
        <f>ROUND(I239*H239,2)</f>
        <v>0</v>
      </c>
      <c r="BL239" s="17" t="s">
        <v>318</v>
      </c>
      <c r="BM239" s="145" t="s">
        <v>1854</v>
      </c>
    </row>
    <row r="240" spans="2:47" s="1" customFormat="1" ht="68.25">
      <c r="B240" s="32"/>
      <c r="D240" s="147" t="s">
        <v>301</v>
      </c>
      <c r="F240" s="148" t="s">
        <v>1855</v>
      </c>
      <c r="I240" s="149"/>
      <c r="L240" s="32"/>
      <c r="M240" s="150"/>
      <c r="T240" s="56"/>
      <c r="AT240" s="17" t="s">
        <v>301</v>
      </c>
      <c r="AU240" s="17" t="s">
        <v>88</v>
      </c>
    </row>
    <row r="241" spans="2:51" s="12" customFormat="1" ht="11.25">
      <c r="B241" s="161"/>
      <c r="D241" s="147" t="s">
        <v>1200</v>
      </c>
      <c r="E241" s="162" t="s">
        <v>1</v>
      </c>
      <c r="F241" s="163" t="s">
        <v>1856</v>
      </c>
      <c r="H241" s="162" t="s">
        <v>1</v>
      </c>
      <c r="I241" s="164"/>
      <c r="L241" s="161"/>
      <c r="M241" s="165"/>
      <c r="T241" s="166"/>
      <c r="AT241" s="162" t="s">
        <v>1200</v>
      </c>
      <c r="AU241" s="162" t="s">
        <v>88</v>
      </c>
      <c r="AV241" s="12" t="s">
        <v>86</v>
      </c>
      <c r="AW241" s="12" t="s">
        <v>34</v>
      </c>
      <c r="AX241" s="12" t="s">
        <v>79</v>
      </c>
      <c r="AY241" s="162" t="s">
        <v>262</v>
      </c>
    </row>
    <row r="242" spans="2:51" s="12" customFormat="1" ht="11.25">
      <c r="B242" s="161"/>
      <c r="D242" s="147" t="s">
        <v>1200</v>
      </c>
      <c r="E242" s="162" t="s">
        <v>1</v>
      </c>
      <c r="F242" s="163" t="s">
        <v>1857</v>
      </c>
      <c r="H242" s="162" t="s">
        <v>1</v>
      </c>
      <c r="I242" s="164"/>
      <c r="L242" s="161"/>
      <c r="M242" s="165"/>
      <c r="T242" s="166"/>
      <c r="AT242" s="162" t="s">
        <v>1200</v>
      </c>
      <c r="AU242" s="162" t="s">
        <v>88</v>
      </c>
      <c r="AV242" s="12" t="s">
        <v>86</v>
      </c>
      <c r="AW242" s="12" t="s">
        <v>34</v>
      </c>
      <c r="AX242" s="12" t="s">
        <v>79</v>
      </c>
      <c r="AY242" s="162" t="s">
        <v>262</v>
      </c>
    </row>
    <row r="243" spans="2:51" s="13" customFormat="1" ht="11.25">
      <c r="B243" s="167"/>
      <c r="D243" s="147" t="s">
        <v>1200</v>
      </c>
      <c r="E243" s="168" t="s">
        <v>1</v>
      </c>
      <c r="F243" s="169" t="s">
        <v>1858</v>
      </c>
      <c r="H243" s="170">
        <v>746</v>
      </c>
      <c r="I243" s="171"/>
      <c r="L243" s="167"/>
      <c r="M243" s="172"/>
      <c r="T243" s="173"/>
      <c r="AT243" s="168" t="s">
        <v>1200</v>
      </c>
      <c r="AU243" s="168" t="s">
        <v>88</v>
      </c>
      <c r="AV243" s="13" t="s">
        <v>88</v>
      </c>
      <c r="AW243" s="13" t="s">
        <v>34</v>
      </c>
      <c r="AX243" s="13" t="s">
        <v>86</v>
      </c>
      <c r="AY243" s="168" t="s">
        <v>262</v>
      </c>
    </row>
    <row r="244" spans="2:65" s="1" customFormat="1" ht="37.9" customHeight="1">
      <c r="B244" s="32"/>
      <c r="C244" s="134" t="s">
        <v>345</v>
      </c>
      <c r="D244" s="134" t="s">
        <v>264</v>
      </c>
      <c r="E244" s="135" t="s">
        <v>1859</v>
      </c>
      <c r="F244" s="136" t="s">
        <v>1860</v>
      </c>
      <c r="G244" s="137" t="s">
        <v>1592</v>
      </c>
      <c r="H244" s="138">
        <v>361</v>
      </c>
      <c r="I244" s="139"/>
      <c r="J244" s="140">
        <f>ROUND(I244*H244,2)</f>
        <v>0</v>
      </c>
      <c r="K244" s="136" t="s">
        <v>1</v>
      </c>
      <c r="L244" s="32"/>
      <c r="M244" s="141" t="s">
        <v>1</v>
      </c>
      <c r="N244" s="142" t="s">
        <v>44</v>
      </c>
      <c r="P244" s="143">
        <f>O244*H244</f>
        <v>0</v>
      </c>
      <c r="Q244" s="143">
        <v>0.001</v>
      </c>
      <c r="R244" s="143">
        <f>Q244*H244</f>
        <v>0.361</v>
      </c>
      <c r="S244" s="143">
        <v>0</v>
      </c>
      <c r="T244" s="144">
        <f>S244*H244</f>
        <v>0</v>
      </c>
      <c r="AR244" s="145" t="s">
        <v>318</v>
      </c>
      <c r="AT244" s="145" t="s">
        <v>264</v>
      </c>
      <c r="AU244" s="145" t="s">
        <v>88</v>
      </c>
      <c r="AY244" s="17" t="s">
        <v>262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7" t="s">
        <v>86</v>
      </c>
      <c r="BK244" s="146">
        <f>ROUND(I244*H244,2)</f>
        <v>0</v>
      </c>
      <c r="BL244" s="17" t="s">
        <v>318</v>
      </c>
      <c r="BM244" s="145" t="s">
        <v>1861</v>
      </c>
    </row>
    <row r="245" spans="2:47" s="1" customFormat="1" ht="68.25">
      <c r="B245" s="32"/>
      <c r="D245" s="147" t="s">
        <v>301</v>
      </c>
      <c r="F245" s="148" t="s">
        <v>1862</v>
      </c>
      <c r="I245" s="149"/>
      <c r="L245" s="32"/>
      <c r="M245" s="150"/>
      <c r="T245" s="56"/>
      <c r="AT245" s="17" t="s">
        <v>301</v>
      </c>
      <c r="AU245" s="17" t="s">
        <v>88</v>
      </c>
    </row>
    <row r="246" spans="2:51" s="12" customFormat="1" ht="11.25">
      <c r="B246" s="161"/>
      <c r="D246" s="147" t="s">
        <v>1200</v>
      </c>
      <c r="E246" s="162" t="s">
        <v>1</v>
      </c>
      <c r="F246" s="163" t="s">
        <v>1856</v>
      </c>
      <c r="H246" s="162" t="s">
        <v>1</v>
      </c>
      <c r="I246" s="164"/>
      <c r="L246" s="161"/>
      <c r="M246" s="165"/>
      <c r="T246" s="166"/>
      <c r="AT246" s="162" t="s">
        <v>1200</v>
      </c>
      <c r="AU246" s="162" t="s">
        <v>88</v>
      </c>
      <c r="AV246" s="12" t="s">
        <v>86</v>
      </c>
      <c r="AW246" s="12" t="s">
        <v>34</v>
      </c>
      <c r="AX246" s="12" t="s">
        <v>79</v>
      </c>
      <c r="AY246" s="162" t="s">
        <v>262</v>
      </c>
    </row>
    <row r="247" spans="2:51" s="12" customFormat="1" ht="11.25">
      <c r="B247" s="161"/>
      <c r="D247" s="147" t="s">
        <v>1200</v>
      </c>
      <c r="E247" s="162" t="s">
        <v>1</v>
      </c>
      <c r="F247" s="163" t="s">
        <v>1863</v>
      </c>
      <c r="H247" s="162" t="s">
        <v>1</v>
      </c>
      <c r="I247" s="164"/>
      <c r="L247" s="161"/>
      <c r="M247" s="165"/>
      <c r="T247" s="166"/>
      <c r="AT247" s="162" t="s">
        <v>1200</v>
      </c>
      <c r="AU247" s="162" t="s">
        <v>88</v>
      </c>
      <c r="AV247" s="12" t="s">
        <v>86</v>
      </c>
      <c r="AW247" s="12" t="s">
        <v>34</v>
      </c>
      <c r="AX247" s="12" t="s">
        <v>79</v>
      </c>
      <c r="AY247" s="162" t="s">
        <v>262</v>
      </c>
    </row>
    <row r="248" spans="2:51" s="13" customFormat="1" ht="11.25">
      <c r="B248" s="167"/>
      <c r="D248" s="147" t="s">
        <v>1200</v>
      </c>
      <c r="E248" s="168" t="s">
        <v>1</v>
      </c>
      <c r="F248" s="169" t="s">
        <v>1864</v>
      </c>
      <c r="H248" s="170">
        <v>361</v>
      </c>
      <c r="I248" s="171"/>
      <c r="L248" s="167"/>
      <c r="M248" s="172"/>
      <c r="T248" s="173"/>
      <c r="AT248" s="168" t="s">
        <v>1200</v>
      </c>
      <c r="AU248" s="168" t="s">
        <v>88</v>
      </c>
      <c r="AV248" s="13" t="s">
        <v>88</v>
      </c>
      <c r="AW248" s="13" t="s">
        <v>34</v>
      </c>
      <c r="AX248" s="13" t="s">
        <v>86</v>
      </c>
      <c r="AY248" s="168" t="s">
        <v>262</v>
      </c>
    </row>
    <row r="249" spans="2:65" s="1" customFormat="1" ht="24.2" customHeight="1">
      <c r="B249" s="32"/>
      <c r="C249" s="134" t="s">
        <v>349</v>
      </c>
      <c r="D249" s="134" t="s">
        <v>264</v>
      </c>
      <c r="E249" s="135" t="s">
        <v>1639</v>
      </c>
      <c r="F249" s="136" t="s">
        <v>1640</v>
      </c>
      <c r="G249" s="137" t="s">
        <v>1234</v>
      </c>
      <c r="H249" s="138">
        <v>1.187</v>
      </c>
      <c r="I249" s="139"/>
      <c r="J249" s="140">
        <f>ROUND(I249*H249,2)</f>
        <v>0</v>
      </c>
      <c r="K249" s="136" t="s">
        <v>1197</v>
      </c>
      <c r="L249" s="32"/>
      <c r="M249" s="141" t="s">
        <v>1</v>
      </c>
      <c r="N249" s="142" t="s">
        <v>44</v>
      </c>
      <c r="P249" s="143">
        <f>O249*H249</f>
        <v>0</v>
      </c>
      <c r="Q249" s="143">
        <v>0</v>
      </c>
      <c r="R249" s="143">
        <f>Q249*H249</f>
        <v>0</v>
      </c>
      <c r="S249" s="143">
        <v>0</v>
      </c>
      <c r="T249" s="144">
        <f>S249*H249</f>
        <v>0</v>
      </c>
      <c r="AR249" s="145" t="s">
        <v>318</v>
      </c>
      <c r="AT249" s="145" t="s">
        <v>264</v>
      </c>
      <c r="AU249" s="145" t="s">
        <v>88</v>
      </c>
      <c r="AY249" s="17" t="s">
        <v>262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7" t="s">
        <v>86</v>
      </c>
      <c r="BK249" s="146">
        <f>ROUND(I249*H249,2)</f>
        <v>0</v>
      </c>
      <c r="BL249" s="17" t="s">
        <v>318</v>
      </c>
      <c r="BM249" s="145" t="s">
        <v>1865</v>
      </c>
    </row>
    <row r="250" spans="2:63" s="11" customFormat="1" ht="22.9" customHeight="1">
      <c r="B250" s="124"/>
      <c r="D250" s="125" t="s">
        <v>78</v>
      </c>
      <c r="E250" s="151" t="s">
        <v>1654</v>
      </c>
      <c r="F250" s="151" t="s">
        <v>1655</v>
      </c>
      <c r="I250" s="127"/>
      <c r="J250" s="152">
        <f>BK250</f>
        <v>0</v>
      </c>
      <c r="L250" s="124"/>
      <c r="M250" s="129"/>
      <c r="P250" s="130">
        <f>SUM(P251:P262)</f>
        <v>0</v>
      </c>
      <c r="R250" s="130">
        <f>SUM(R251:R262)</f>
        <v>0.0766656</v>
      </c>
      <c r="T250" s="131">
        <f>SUM(T251:T262)</f>
        <v>0</v>
      </c>
      <c r="AR250" s="125" t="s">
        <v>88</v>
      </c>
      <c r="AT250" s="132" t="s">
        <v>78</v>
      </c>
      <c r="AU250" s="132" t="s">
        <v>86</v>
      </c>
      <c r="AY250" s="125" t="s">
        <v>262</v>
      </c>
      <c r="BK250" s="133">
        <f>SUM(BK251:BK262)</f>
        <v>0</v>
      </c>
    </row>
    <row r="251" spans="2:65" s="1" customFormat="1" ht="24.2" customHeight="1">
      <c r="B251" s="32"/>
      <c r="C251" s="134" t="s">
        <v>353</v>
      </c>
      <c r="D251" s="134" t="s">
        <v>264</v>
      </c>
      <c r="E251" s="135" t="s">
        <v>1656</v>
      </c>
      <c r="F251" s="136" t="s">
        <v>1657</v>
      </c>
      <c r="G251" s="137" t="s">
        <v>1226</v>
      </c>
      <c r="H251" s="138">
        <v>3.96</v>
      </c>
      <c r="I251" s="139"/>
      <c r="J251" s="140">
        <f>ROUND(I251*H251,2)</f>
        <v>0</v>
      </c>
      <c r="K251" s="136" t="s">
        <v>1197</v>
      </c>
      <c r="L251" s="32"/>
      <c r="M251" s="141" t="s">
        <v>1</v>
      </c>
      <c r="N251" s="142" t="s">
        <v>44</v>
      </c>
      <c r="P251" s="143">
        <f>O251*H251</f>
        <v>0</v>
      </c>
      <c r="Q251" s="143">
        <v>0.0052</v>
      </c>
      <c r="R251" s="143">
        <f>Q251*H251</f>
        <v>0.020592</v>
      </c>
      <c r="S251" s="143">
        <v>0</v>
      </c>
      <c r="T251" s="144">
        <f>S251*H251</f>
        <v>0</v>
      </c>
      <c r="AR251" s="145" t="s">
        <v>318</v>
      </c>
      <c r="AT251" s="145" t="s">
        <v>264</v>
      </c>
      <c r="AU251" s="145" t="s">
        <v>88</v>
      </c>
      <c r="AY251" s="17" t="s">
        <v>262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86</v>
      </c>
      <c r="BK251" s="146">
        <f>ROUND(I251*H251,2)</f>
        <v>0</v>
      </c>
      <c r="BL251" s="17" t="s">
        <v>318</v>
      </c>
      <c r="BM251" s="145" t="s">
        <v>1866</v>
      </c>
    </row>
    <row r="252" spans="2:51" s="12" customFormat="1" ht="11.25">
      <c r="B252" s="161"/>
      <c r="D252" s="147" t="s">
        <v>1200</v>
      </c>
      <c r="E252" s="162" t="s">
        <v>1</v>
      </c>
      <c r="F252" s="163" t="s">
        <v>1222</v>
      </c>
      <c r="H252" s="162" t="s">
        <v>1</v>
      </c>
      <c r="I252" s="164"/>
      <c r="L252" s="161"/>
      <c r="M252" s="165"/>
      <c r="T252" s="166"/>
      <c r="AT252" s="162" t="s">
        <v>1200</v>
      </c>
      <c r="AU252" s="162" t="s">
        <v>88</v>
      </c>
      <c r="AV252" s="12" t="s">
        <v>86</v>
      </c>
      <c r="AW252" s="12" t="s">
        <v>34</v>
      </c>
      <c r="AX252" s="12" t="s">
        <v>79</v>
      </c>
      <c r="AY252" s="162" t="s">
        <v>262</v>
      </c>
    </row>
    <row r="253" spans="2:51" s="12" customFormat="1" ht="11.25">
      <c r="B253" s="161"/>
      <c r="D253" s="147" t="s">
        <v>1200</v>
      </c>
      <c r="E253" s="162" t="s">
        <v>1</v>
      </c>
      <c r="F253" s="163" t="s">
        <v>1799</v>
      </c>
      <c r="H253" s="162" t="s">
        <v>1</v>
      </c>
      <c r="I253" s="164"/>
      <c r="L253" s="161"/>
      <c r="M253" s="165"/>
      <c r="T253" s="166"/>
      <c r="AT253" s="162" t="s">
        <v>1200</v>
      </c>
      <c r="AU253" s="162" t="s">
        <v>88</v>
      </c>
      <c r="AV253" s="12" t="s">
        <v>86</v>
      </c>
      <c r="AW253" s="12" t="s">
        <v>34</v>
      </c>
      <c r="AX253" s="12" t="s">
        <v>79</v>
      </c>
      <c r="AY253" s="162" t="s">
        <v>262</v>
      </c>
    </row>
    <row r="254" spans="2:51" s="13" customFormat="1" ht="11.25">
      <c r="B254" s="167"/>
      <c r="D254" s="147" t="s">
        <v>1200</v>
      </c>
      <c r="E254" s="168" t="s">
        <v>1</v>
      </c>
      <c r="F254" s="169" t="s">
        <v>1867</v>
      </c>
      <c r="H254" s="170">
        <v>3.96</v>
      </c>
      <c r="I254" s="171"/>
      <c r="L254" s="167"/>
      <c r="M254" s="172"/>
      <c r="T254" s="173"/>
      <c r="AT254" s="168" t="s">
        <v>1200</v>
      </c>
      <c r="AU254" s="168" t="s">
        <v>88</v>
      </c>
      <c r="AV254" s="13" t="s">
        <v>88</v>
      </c>
      <c r="AW254" s="13" t="s">
        <v>34</v>
      </c>
      <c r="AX254" s="13" t="s">
        <v>79</v>
      </c>
      <c r="AY254" s="168" t="s">
        <v>262</v>
      </c>
    </row>
    <row r="255" spans="2:51" s="14" customFormat="1" ht="11.25">
      <c r="B255" s="174"/>
      <c r="D255" s="147" t="s">
        <v>1200</v>
      </c>
      <c r="E255" s="175" t="s">
        <v>1</v>
      </c>
      <c r="F255" s="176" t="s">
        <v>1205</v>
      </c>
      <c r="H255" s="177">
        <v>3.96</v>
      </c>
      <c r="I255" s="178"/>
      <c r="L255" s="174"/>
      <c r="M255" s="179"/>
      <c r="T255" s="180"/>
      <c r="AT255" s="175" t="s">
        <v>1200</v>
      </c>
      <c r="AU255" s="175" t="s">
        <v>88</v>
      </c>
      <c r="AV255" s="14" t="s">
        <v>293</v>
      </c>
      <c r="AW255" s="14" t="s">
        <v>34</v>
      </c>
      <c r="AX255" s="14" t="s">
        <v>86</v>
      </c>
      <c r="AY255" s="175" t="s">
        <v>262</v>
      </c>
    </row>
    <row r="256" spans="2:65" s="1" customFormat="1" ht="16.5" customHeight="1">
      <c r="B256" s="32"/>
      <c r="C256" s="181" t="s">
        <v>357</v>
      </c>
      <c r="D256" s="181" t="s">
        <v>1114</v>
      </c>
      <c r="E256" s="182" t="s">
        <v>1662</v>
      </c>
      <c r="F256" s="183" t="s">
        <v>1663</v>
      </c>
      <c r="G256" s="184" t="s">
        <v>1226</v>
      </c>
      <c r="H256" s="185">
        <v>4.356</v>
      </c>
      <c r="I256" s="186"/>
      <c r="J256" s="187">
        <f>ROUND(I256*H256,2)</f>
        <v>0</v>
      </c>
      <c r="K256" s="183" t="s">
        <v>1</v>
      </c>
      <c r="L256" s="188"/>
      <c r="M256" s="189" t="s">
        <v>1</v>
      </c>
      <c r="N256" s="190" t="s">
        <v>44</v>
      </c>
      <c r="P256" s="143">
        <f>O256*H256</f>
        <v>0</v>
      </c>
      <c r="Q256" s="143">
        <v>0.0126</v>
      </c>
      <c r="R256" s="143">
        <f>Q256*H256</f>
        <v>0.0548856</v>
      </c>
      <c r="S256" s="143">
        <v>0</v>
      </c>
      <c r="T256" s="144">
        <f>S256*H256</f>
        <v>0</v>
      </c>
      <c r="AR256" s="145" t="s">
        <v>357</v>
      </c>
      <c r="AT256" s="145" t="s">
        <v>1114</v>
      </c>
      <c r="AU256" s="145" t="s">
        <v>88</v>
      </c>
      <c r="AY256" s="17" t="s">
        <v>262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7" t="s">
        <v>86</v>
      </c>
      <c r="BK256" s="146">
        <f>ROUND(I256*H256,2)</f>
        <v>0</v>
      </c>
      <c r="BL256" s="17" t="s">
        <v>318</v>
      </c>
      <c r="BM256" s="145" t="s">
        <v>1868</v>
      </c>
    </row>
    <row r="257" spans="2:51" s="13" customFormat="1" ht="11.25">
      <c r="B257" s="167"/>
      <c r="D257" s="147" t="s">
        <v>1200</v>
      </c>
      <c r="E257" s="168" t="s">
        <v>1</v>
      </c>
      <c r="F257" s="169" t="s">
        <v>1869</v>
      </c>
      <c r="H257" s="170">
        <v>4.356</v>
      </c>
      <c r="I257" s="171"/>
      <c r="L257" s="167"/>
      <c r="M257" s="172"/>
      <c r="T257" s="173"/>
      <c r="AT257" s="168" t="s">
        <v>1200</v>
      </c>
      <c r="AU257" s="168" t="s">
        <v>88</v>
      </c>
      <c r="AV257" s="13" t="s">
        <v>88</v>
      </c>
      <c r="AW257" s="13" t="s">
        <v>34</v>
      </c>
      <c r="AX257" s="13" t="s">
        <v>79</v>
      </c>
      <c r="AY257" s="168" t="s">
        <v>262</v>
      </c>
    </row>
    <row r="258" spans="2:51" s="14" customFormat="1" ht="11.25">
      <c r="B258" s="174"/>
      <c r="D258" s="147" t="s">
        <v>1200</v>
      </c>
      <c r="E258" s="175" t="s">
        <v>1</v>
      </c>
      <c r="F258" s="176" t="s">
        <v>1205</v>
      </c>
      <c r="H258" s="177">
        <v>4.356</v>
      </c>
      <c r="I258" s="178"/>
      <c r="L258" s="174"/>
      <c r="M258" s="179"/>
      <c r="T258" s="180"/>
      <c r="AT258" s="175" t="s">
        <v>1200</v>
      </c>
      <c r="AU258" s="175" t="s">
        <v>88</v>
      </c>
      <c r="AV258" s="14" t="s">
        <v>293</v>
      </c>
      <c r="AW258" s="14" t="s">
        <v>34</v>
      </c>
      <c r="AX258" s="14" t="s">
        <v>86</v>
      </c>
      <c r="AY258" s="175" t="s">
        <v>262</v>
      </c>
    </row>
    <row r="259" spans="2:65" s="1" customFormat="1" ht="16.5" customHeight="1">
      <c r="B259" s="32"/>
      <c r="C259" s="134" t="s">
        <v>361</v>
      </c>
      <c r="D259" s="134" t="s">
        <v>264</v>
      </c>
      <c r="E259" s="135" t="s">
        <v>1666</v>
      </c>
      <c r="F259" s="136" t="s">
        <v>1667</v>
      </c>
      <c r="G259" s="137" t="s">
        <v>1226</v>
      </c>
      <c r="H259" s="138">
        <v>3.96</v>
      </c>
      <c r="I259" s="139"/>
      <c r="J259" s="140">
        <f>ROUND(I259*H259,2)</f>
        <v>0</v>
      </c>
      <c r="K259" s="136" t="s">
        <v>1197</v>
      </c>
      <c r="L259" s="32"/>
      <c r="M259" s="141" t="s">
        <v>1</v>
      </c>
      <c r="N259" s="142" t="s">
        <v>44</v>
      </c>
      <c r="P259" s="143">
        <f>O259*H259</f>
        <v>0</v>
      </c>
      <c r="Q259" s="143">
        <v>0.0003</v>
      </c>
      <c r="R259" s="143">
        <f>Q259*H259</f>
        <v>0.0011879999999999998</v>
      </c>
      <c r="S259" s="143">
        <v>0</v>
      </c>
      <c r="T259" s="144">
        <f>S259*H259</f>
        <v>0</v>
      </c>
      <c r="AR259" s="145" t="s">
        <v>318</v>
      </c>
      <c r="AT259" s="145" t="s">
        <v>264</v>
      </c>
      <c r="AU259" s="145" t="s">
        <v>88</v>
      </c>
      <c r="AY259" s="17" t="s">
        <v>262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86</v>
      </c>
      <c r="BK259" s="146">
        <f>ROUND(I259*H259,2)</f>
        <v>0</v>
      </c>
      <c r="BL259" s="17" t="s">
        <v>318</v>
      </c>
      <c r="BM259" s="145" t="s">
        <v>1870</v>
      </c>
    </row>
    <row r="260" spans="2:51" s="13" customFormat="1" ht="11.25">
      <c r="B260" s="167"/>
      <c r="D260" s="147" t="s">
        <v>1200</v>
      </c>
      <c r="E260" s="168" t="s">
        <v>1</v>
      </c>
      <c r="F260" s="169" t="s">
        <v>1871</v>
      </c>
      <c r="H260" s="170">
        <v>3.96</v>
      </c>
      <c r="I260" s="171"/>
      <c r="L260" s="167"/>
      <c r="M260" s="172"/>
      <c r="T260" s="173"/>
      <c r="AT260" s="168" t="s">
        <v>1200</v>
      </c>
      <c r="AU260" s="168" t="s">
        <v>88</v>
      </c>
      <c r="AV260" s="13" t="s">
        <v>88</v>
      </c>
      <c r="AW260" s="13" t="s">
        <v>34</v>
      </c>
      <c r="AX260" s="13" t="s">
        <v>79</v>
      </c>
      <c r="AY260" s="168" t="s">
        <v>262</v>
      </c>
    </row>
    <row r="261" spans="2:51" s="14" customFormat="1" ht="11.25">
      <c r="B261" s="174"/>
      <c r="D261" s="147" t="s">
        <v>1200</v>
      </c>
      <c r="E261" s="175" t="s">
        <v>1</v>
      </c>
      <c r="F261" s="176" t="s">
        <v>1205</v>
      </c>
      <c r="H261" s="177">
        <v>3.96</v>
      </c>
      <c r="I261" s="178"/>
      <c r="L261" s="174"/>
      <c r="M261" s="179"/>
      <c r="T261" s="180"/>
      <c r="AT261" s="175" t="s">
        <v>1200</v>
      </c>
      <c r="AU261" s="175" t="s">
        <v>88</v>
      </c>
      <c r="AV261" s="14" t="s">
        <v>293</v>
      </c>
      <c r="AW261" s="14" t="s">
        <v>34</v>
      </c>
      <c r="AX261" s="14" t="s">
        <v>86</v>
      </c>
      <c r="AY261" s="175" t="s">
        <v>262</v>
      </c>
    </row>
    <row r="262" spans="2:65" s="1" customFormat="1" ht="24.2" customHeight="1">
      <c r="B262" s="32"/>
      <c r="C262" s="134" t="s">
        <v>411</v>
      </c>
      <c r="D262" s="134" t="s">
        <v>264</v>
      </c>
      <c r="E262" s="135" t="s">
        <v>1670</v>
      </c>
      <c r="F262" s="136" t="s">
        <v>1671</v>
      </c>
      <c r="G262" s="137" t="s">
        <v>1672</v>
      </c>
      <c r="H262" s="198"/>
      <c r="I262" s="139"/>
      <c r="J262" s="140">
        <f>ROUND(I262*H262,2)</f>
        <v>0</v>
      </c>
      <c r="K262" s="136" t="s">
        <v>1197</v>
      </c>
      <c r="L262" s="32"/>
      <c r="M262" s="141" t="s">
        <v>1</v>
      </c>
      <c r="N262" s="142" t="s">
        <v>44</v>
      </c>
      <c r="P262" s="143">
        <f>O262*H262</f>
        <v>0</v>
      </c>
      <c r="Q262" s="143">
        <v>0</v>
      </c>
      <c r="R262" s="143">
        <f>Q262*H262</f>
        <v>0</v>
      </c>
      <c r="S262" s="143">
        <v>0</v>
      </c>
      <c r="T262" s="144">
        <f>S262*H262</f>
        <v>0</v>
      </c>
      <c r="AR262" s="145" t="s">
        <v>318</v>
      </c>
      <c r="AT262" s="145" t="s">
        <v>264</v>
      </c>
      <c r="AU262" s="145" t="s">
        <v>88</v>
      </c>
      <c r="AY262" s="17" t="s">
        <v>262</v>
      </c>
      <c r="BE262" s="146">
        <f>IF(N262="základní",J262,0)</f>
        <v>0</v>
      </c>
      <c r="BF262" s="146">
        <f>IF(N262="snížená",J262,0)</f>
        <v>0</v>
      </c>
      <c r="BG262" s="146">
        <f>IF(N262="zákl. přenesená",J262,0)</f>
        <v>0</v>
      </c>
      <c r="BH262" s="146">
        <f>IF(N262="sníž. přenesená",J262,0)</f>
        <v>0</v>
      </c>
      <c r="BI262" s="146">
        <f>IF(N262="nulová",J262,0)</f>
        <v>0</v>
      </c>
      <c r="BJ262" s="17" t="s">
        <v>86</v>
      </c>
      <c r="BK262" s="146">
        <f>ROUND(I262*H262,2)</f>
        <v>0</v>
      </c>
      <c r="BL262" s="17" t="s">
        <v>318</v>
      </c>
      <c r="BM262" s="145" t="s">
        <v>1872</v>
      </c>
    </row>
    <row r="263" spans="2:63" s="11" customFormat="1" ht="22.9" customHeight="1">
      <c r="B263" s="124"/>
      <c r="D263" s="125" t="s">
        <v>78</v>
      </c>
      <c r="E263" s="151" t="s">
        <v>1674</v>
      </c>
      <c r="F263" s="151" t="s">
        <v>1675</v>
      </c>
      <c r="I263" s="127"/>
      <c r="J263" s="152">
        <f>BK263</f>
        <v>0</v>
      </c>
      <c r="L263" s="124"/>
      <c r="M263" s="129"/>
      <c r="P263" s="130">
        <f>SUM(P264:P273)</f>
        <v>0</v>
      </c>
      <c r="R263" s="130">
        <f>SUM(R264:R273)</f>
        <v>0.0023760000000000005</v>
      </c>
      <c r="T263" s="131">
        <f>SUM(T264:T273)</f>
        <v>0</v>
      </c>
      <c r="AR263" s="125" t="s">
        <v>88</v>
      </c>
      <c r="AT263" s="132" t="s">
        <v>78</v>
      </c>
      <c r="AU263" s="132" t="s">
        <v>86</v>
      </c>
      <c r="AY263" s="125" t="s">
        <v>262</v>
      </c>
      <c r="BK263" s="133">
        <f>SUM(BK264:BK273)</f>
        <v>0</v>
      </c>
    </row>
    <row r="264" spans="2:65" s="1" customFormat="1" ht="16.5" customHeight="1">
      <c r="B264" s="32"/>
      <c r="C264" s="134" t="s">
        <v>415</v>
      </c>
      <c r="D264" s="134" t="s">
        <v>264</v>
      </c>
      <c r="E264" s="135" t="s">
        <v>1676</v>
      </c>
      <c r="F264" s="136" t="s">
        <v>1677</v>
      </c>
      <c r="G264" s="137" t="s">
        <v>1226</v>
      </c>
      <c r="H264" s="138">
        <v>4.32</v>
      </c>
      <c r="I264" s="139"/>
      <c r="J264" s="140">
        <f>ROUND(I264*H264,2)</f>
        <v>0</v>
      </c>
      <c r="K264" s="136" t="s">
        <v>1197</v>
      </c>
      <c r="L264" s="32"/>
      <c r="M264" s="141" t="s">
        <v>1</v>
      </c>
      <c r="N264" s="142" t="s">
        <v>44</v>
      </c>
      <c r="P264" s="143">
        <f>O264*H264</f>
        <v>0</v>
      </c>
      <c r="Q264" s="143">
        <v>0.00013</v>
      </c>
      <c r="R264" s="143">
        <f>Q264*H264</f>
        <v>0.0005616</v>
      </c>
      <c r="S264" s="143">
        <v>0</v>
      </c>
      <c r="T264" s="144">
        <f>S264*H264</f>
        <v>0</v>
      </c>
      <c r="AR264" s="145" t="s">
        <v>318</v>
      </c>
      <c r="AT264" s="145" t="s">
        <v>264</v>
      </c>
      <c r="AU264" s="145" t="s">
        <v>88</v>
      </c>
      <c r="AY264" s="17" t="s">
        <v>262</v>
      </c>
      <c r="BE264" s="146">
        <f>IF(N264="základní",J264,0)</f>
        <v>0</v>
      </c>
      <c r="BF264" s="146">
        <f>IF(N264="snížená",J264,0)</f>
        <v>0</v>
      </c>
      <c r="BG264" s="146">
        <f>IF(N264="zákl. přenesená",J264,0)</f>
        <v>0</v>
      </c>
      <c r="BH264" s="146">
        <f>IF(N264="sníž. přenesená",J264,0)</f>
        <v>0</v>
      </c>
      <c r="BI264" s="146">
        <f>IF(N264="nulová",J264,0)</f>
        <v>0</v>
      </c>
      <c r="BJ264" s="17" t="s">
        <v>86</v>
      </c>
      <c r="BK264" s="146">
        <f>ROUND(I264*H264,2)</f>
        <v>0</v>
      </c>
      <c r="BL264" s="17" t="s">
        <v>318</v>
      </c>
      <c r="BM264" s="145" t="s">
        <v>1873</v>
      </c>
    </row>
    <row r="265" spans="2:51" s="12" customFormat="1" ht="11.25">
      <c r="B265" s="161"/>
      <c r="D265" s="147" t="s">
        <v>1200</v>
      </c>
      <c r="E265" s="162" t="s">
        <v>1</v>
      </c>
      <c r="F265" s="163" t="s">
        <v>1216</v>
      </c>
      <c r="H265" s="162" t="s">
        <v>1</v>
      </c>
      <c r="I265" s="164"/>
      <c r="L265" s="161"/>
      <c r="M265" s="165"/>
      <c r="T265" s="166"/>
      <c r="AT265" s="162" t="s">
        <v>1200</v>
      </c>
      <c r="AU265" s="162" t="s">
        <v>88</v>
      </c>
      <c r="AV265" s="12" t="s">
        <v>86</v>
      </c>
      <c r="AW265" s="12" t="s">
        <v>34</v>
      </c>
      <c r="AX265" s="12" t="s">
        <v>79</v>
      </c>
      <c r="AY265" s="162" t="s">
        <v>262</v>
      </c>
    </row>
    <row r="266" spans="2:51" s="12" customFormat="1" ht="11.25">
      <c r="B266" s="161"/>
      <c r="D266" s="147" t="s">
        <v>1200</v>
      </c>
      <c r="E266" s="162" t="s">
        <v>1</v>
      </c>
      <c r="F266" s="163" t="s">
        <v>1799</v>
      </c>
      <c r="H266" s="162" t="s">
        <v>1</v>
      </c>
      <c r="I266" s="164"/>
      <c r="L266" s="161"/>
      <c r="M266" s="165"/>
      <c r="T266" s="166"/>
      <c r="AT266" s="162" t="s">
        <v>1200</v>
      </c>
      <c r="AU266" s="162" t="s">
        <v>88</v>
      </c>
      <c r="AV266" s="12" t="s">
        <v>86</v>
      </c>
      <c r="AW266" s="12" t="s">
        <v>34</v>
      </c>
      <c r="AX266" s="12" t="s">
        <v>79</v>
      </c>
      <c r="AY266" s="162" t="s">
        <v>262</v>
      </c>
    </row>
    <row r="267" spans="2:51" s="13" customFormat="1" ht="11.25">
      <c r="B267" s="167"/>
      <c r="D267" s="147" t="s">
        <v>1200</v>
      </c>
      <c r="E267" s="168" t="s">
        <v>1</v>
      </c>
      <c r="F267" s="169" t="s">
        <v>1800</v>
      </c>
      <c r="H267" s="170">
        <v>4.32</v>
      </c>
      <c r="I267" s="171"/>
      <c r="L267" s="167"/>
      <c r="M267" s="172"/>
      <c r="T267" s="173"/>
      <c r="AT267" s="168" t="s">
        <v>1200</v>
      </c>
      <c r="AU267" s="168" t="s">
        <v>88</v>
      </c>
      <c r="AV267" s="13" t="s">
        <v>88</v>
      </c>
      <c r="AW267" s="13" t="s">
        <v>34</v>
      </c>
      <c r="AX267" s="13" t="s">
        <v>79</v>
      </c>
      <c r="AY267" s="168" t="s">
        <v>262</v>
      </c>
    </row>
    <row r="268" spans="2:51" s="14" customFormat="1" ht="11.25">
      <c r="B268" s="174"/>
      <c r="D268" s="147" t="s">
        <v>1200</v>
      </c>
      <c r="E268" s="175" t="s">
        <v>1</v>
      </c>
      <c r="F268" s="176" t="s">
        <v>1205</v>
      </c>
      <c r="H268" s="177">
        <v>4.32</v>
      </c>
      <c r="I268" s="178"/>
      <c r="L268" s="174"/>
      <c r="M268" s="179"/>
      <c r="T268" s="180"/>
      <c r="AT268" s="175" t="s">
        <v>1200</v>
      </c>
      <c r="AU268" s="175" t="s">
        <v>88</v>
      </c>
      <c r="AV268" s="14" t="s">
        <v>293</v>
      </c>
      <c r="AW268" s="14" t="s">
        <v>34</v>
      </c>
      <c r="AX268" s="14" t="s">
        <v>86</v>
      </c>
      <c r="AY268" s="175" t="s">
        <v>262</v>
      </c>
    </row>
    <row r="269" spans="2:65" s="1" customFormat="1" ht="24.2" customHeight="1">
      <c r="B269" s="32"/>
      <c r="C269" s="134" t="s">
        <v>419</v>
      </c>
      <c r="D269" s="134" t="s">
        <v>264</v>
      </c>
      <c r="E269" s="135" t="s">
        <v>1874</v>
      </c>
      <c r="F269" s="136" t="s">
        <v>1875</v>
      </c>
      <c r="G269" s="137" t="s">
        <v>1226</v>
      </c>
      <c r="H269" s="138">
        <v>4.32</v>
      </c>
      <c r="I269" s="139"/>
      <c r="J269" s="140">
        <f>ROUND(I269*H269,2)</f>
        <v>0</v>
      </c>
      <c r="K269" s="136" t="s">
        <v>1197</v>
      </c>
      <c r="L269" s="32"/>
      <c r="M269" s="141" t="s">
        <v>1</v>
      </c>
      <c r="N269" s="142" t="s">
        <v>44</v>
      </c>
      <c r="P269" s="143">
        <f>O269*H269</f>
        <v>0</v>
      </c>
      <c r="Q269" s="143">
        <v>0.00042</v>
      </c>
      <c r="R269" s="143">
        <f>Q269*H269</f>
        <v>0.0018144000000000003</v>
      </c>
      <c r="S269" s="143">
        <v>0</v>
      </c>
      <c r="T269" s="144">
        <f>S269*H269</f>
        <v>0</v>
      </c>
      <c r="AR269" s="145" t="s">
        <v>318</v>
      </c>
      <c r="AT269" s="145" t="s">
        <v>264</v>
      </c>
      <c r="AU269" s="145" t="s">
        <v>88</v>
      </c>
      <c r="AY269" s="17" t="s">
        <v>262</v>
      </c>
      <c r="BE269" s="146">
        <f>IF(N269="základní",J269,0)</f>
        <v>0</v>
      </c>
      <c r="BF269" s="146">
        <f>IF(N269="snížená",J269,0)</f>
        <v>0</v>
      </c>
      <c r="BG269" s="146">
        <f>IF(N269="zákl. přenesená",J269,0)</f>
        <v>0</v>
      </c>
      <c r="BH269" s="146">
        <f>IF(N269="sníž. přenesená",J269,0)</f>
        <v>0</v>
      </c>
      <c r="BI269" s="146">
        <f>IF(N269="nulová",J269,0)</f>
        <v>0</v>
      </c>
      <c r="BJ269" s="17" t="s">
        <v>86</v>
      </c>
      <c r="BK269" s="146">
        <f>ROUND(I269*H269,2)</f>
        <v>0</v>
      </c>
      <c r="BL269" s="17" t="s">
        <v>318</v>
      </c>
      <c r="BM269" s="145" t="s">
        <v>1876</v>
      </c>
    </row>
    <row r="270" spans="2:51" s="12" customFormat="1" ht="11.25">
      <c r="B270" s="161"/>
      <c r="D270" s="147" t="s">
        <v>1200</v>
      </c>
      <c r="E270" s="162" t="s">
        <v>1</v>
      </c>
      <c r="F270" s="163" t="s">
        <v>1216</v>
      </c>
      <c r="H270" s="162" t="s">
        <v>1</v>
      </c>
      <c r="I270" s="164"/>
      <c r="L270" s="161"/>
      <c r="M270" s="165"/>
      <c r="T270" s="166"/>
      <c r="AT270" s="162" t="s">
        <v>1200</v>
      </c>
      <c r="AU270" s="162" t="s">
        <v>88</v>
      </c>
      <c r="AV270" s="12" t="s">
        <v>86</v>
      </c>
      <c r="AW270" s="12" t="s">
        <v>34</v>
      </c>
      <c r="AX270" s="12" t="s">
        <v>79</v>
      </c>
      <c r="AY270" s="162" t="s">
        <v>262</v>
      </c>
    </row>
    <row r="271" spans="2:51" s="12" customFormat="1" ht="11.25">
      <c r="B271" s="161"/>
      <c r="D271" s="147" t="s">
        <v>1200</v>
      </c>
      <c r="E271" s="162" t="s">
        <v>1</v>
      </c>
      <c r="F271" s="163" t="s">
        <v>1799</v>
      </c>
      <c r="H271" s="162" t="s">
        <v>1</v>
      </c>
      <c r="I271" s="164"/>
      <c r="L271" s="161"/>
      <c r="M271" s="165"/>
      <c r="T271" s="166"/>
      <c r="AT271" s="162" t="s">
        <v>1200</v>
      </c>
      <c r="AU271" s="162" t="s">
        <v>88</v>
      </c>
      <c r="AV271" s="12" t="s">
        <v>86</v>
      </c>
      <c r="AW271" s="12" t="s">
        <v>34</v>
      </c>
      <c r="AX271" s="12" t="s">
        <v>79</v>
      </c>
      <c r="AY271" s="162" t="s">
        <v>262</v>
      </c>
    </row>
    <row r="272" spans="2:51" s="13" customFormat="1" ht="11.25">
      <c r="B272" s="167"/>
      <c r="D272" s="147" t="s">
        <v>1200</v>
      </c>
      <c r="E272" s="168" t="s">
        <v>1</v>
      </c>
      <c r="F272" s="169" t="s">
        <v>1877</v>
      </c>
      <c r="H272" s="170">
        <v>4.32</v>
      </c>
      <c r="I272" s="171"/>
      <c r="L272" s="167"/>
      <c r="M272" s="172"/>
      <c r="T272" s="173"/>
      <c r="AT272" s="168" t="s">
        <v>1200</v>
      </c>
      <c r="AU272" s="168" t="s">
        <v>88</v>
      </c>
      <c r="AV272" s="13" t="s">
        <v>88</v>
      </c>
      <c r="AW272" s="13" t="s">
        <v>34</v>
      </c>
      <c r="AX272" s="13" t="s">
        <v>79</v>
      </c>
      <c r="AY272" s="168" t="s">
        <v>262</v>
      </c>
    </row>
    <row r="273" spans="2:51" s="14" customFormat="1" ht="11.25">
      <c r="B273" s="174"/>
      <c r="D273" s="147" t="s">
        <v>1200</v>
      </c>
      <c r="E273" s="175" t="s">
        <v>1</v>
      </c>
      <c r="F273" s="176" t="s">
        <v>1205</v>
      </c>
      <c r="H273" s="177">
        <v>4.32</v>
      </c>
      <c r="I273" s="178"/>
      <c r="L273" s="174"/>
      <c r="M273" s="179"/>
      <c r="T273" s="180"/>
      <c r="AT273" s="175" t="s">
        <v>1200</v>
      </c>
      <c r="AU273" s="175" t="s">
        <v>88</v>
      </c>
      <c r="AV273" s="14" t="s">
        <v>293</v>
      </c>
      <c r="AW273" s="14" t="s">
        <v>34</v>
      </c>
      <c r="AX273" s="14" t="s">
        <v>86</v>
      </c>
      <c r="AY273" s="175" t="s">
        <v>262</v>
      </c>
    </row>
    <row r="274" spans="2:63" s="11" customFormat="1" ht="22.9" customHeight="1">
      <c r="B274" s="124"/>
      <c r="D274" s="125" t="s">
        <v>78</v>
      </c>
      <c r="E274" s="151" t="s">
        <v>1683</v>
      </c>
      <c r="F274" s="151" t="s">
        <v>1684</v>
      </c>
      <c r="I274" s="127"/>
      <c r="J274" s="152">
        <f>BK274</f>
        <v>0</v>
      </c>
      <c r="L274" s="124"/>
      <c r="M274" s="129"/>
      <c r="P274" s="130">
        <f>SUM(P275:P279)</f>
        <v>0</v>
      </c>
      <c r="R274" s="130">
        <f>SUM(R275:R279)</f>
        <v>0.00048</v>
      </c>
      <c r="T274" s="131">
        <f>SUM(T275:T279)</f>
        <v>0</v>
      </c>
      <c r="AR274" s="125" t="s">
        <v>88</v>
      </c>
      <c r="AT274" s="132" t="s">
        <v>78</v>
      </c>
      <c r="AU274" s="132" t="s">
        <v>86</v>
      </c>
      <c r="AY274" s="125" t="s">
        <v>262</v>
      </c>
      <c r="BK274" s="133">
        <f>SUM(BK275:BK279)</f>
        <v>0</v>
      </c>
    </row>
    <row r="275" spans="2:65" s="1" customFormat="1" ht="24.2" customHeight="1">
      <c r="B275" s="32"/>
      <c r="C275" s="134" t="s">
        <v>423</v>
      </c>
      <c r="D275" s="134" t="s">
        <v>264</v>
      </c>
      <c r="E275" s="135" t="s">
        <v>1685</v>
      </c>
      <c r="F275" s="136" t="s">
        <v>1686</v>
      </c>
      <c r="G275" s="137" t="s">
        <v>1226</v>
      </c>
      <c r="H275" s="138">
        <v>1.2</v>
      </c>
      <c r="I275" s="139"/>
      <c r="J275" s="140">
        <f>ROUND(I275*H275,2)</f>
        <v>0</v>
      </c>
      <c r="K275" s="136" t="s">
        <v>1197</v>
      </c>
      <c r="L275" s="32"/>
      <c r="M275" s="141" t="s">
        <v>1</v>
      </c>
      <c r="N275" s="142" t="s">
        <v>44</v>
      </c>
      <c r="P275" s="143">
        <f>O275*H275</f>
        <v>0</v>
      </c>
      <c r="Q275" s="143">
        <v>0.0004</v>
      </c>
      <c r="R275" s="143">
        <f>Q275*H275</f>
        <v>0.00048</v>
      </c>
      <c r="S275" s="143">
        <v>0</v>
      </c>
      <c r="T275" s="144">
        <f>S275*H275</f>
        <v>0</v>
      </c>
      <c r="AR275" s="145" t="s">
        <v>318</v>
      </c>
      <c r="AT275" s="145" t="s">
        <v>264</v>
      </c>
      <c r="AU275" s="145" t="s">
        <v>88</v>
      </c>
      <c r="AY275" s="17" t="s">
        <v>262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86</v>
      </c>
      <c r="BK275" s="146">
        <f>ROUND(I275*H275,2)</f>
        <v>0</v>
      </c>
      <c r="BL275" s="17" t="s">
        <v>318</v>
      </c>
      <c r="BM275" s="145" t="s">
        <v>1878</v>
      </c>
    </row>
    <row r="276" spans="2:51" s="12" customFormat="1" ht="11.25">
      <c r="B276" s="161"/>
      <c r="D276" s="147" t="s">
        <v>1200</v>
      </c>
      <c r="E276" s="162" t="s">
        <v>1</v>
      </c>
      <c r="F276" s="163" t="s">
        <v>1222</v>
      </c>
      <c r="H276" s="162" t="s">
        <v>1</v>
      </c>
      <c r="I276" s="164"/>
      <c r="L276" s="161"/>
      <c r="M276" s="165"/>
      <c r="T276" s="166"/>
      <c r="AT276" s="162" t="s">
        <v>1200</v>
      </c>
      <c r="AU276" s="162" t="s">
        <v>88</v>
      </c>
      <c r="AV276" s="12" t="s">
        <v>86</v>
      </c>
      <c r="AW276" s="12" t="s">
        <v>34</v>
      </c>
      <c r="AX276" s="12" t="s">
        <v>79</v>
      </c>
      <c r="AY276" s="162" t="s">
        <v>262</v>
      </c>
    </row>
    <row r="277" spans="2:51" s="12" customFormat="1" ht="11.25">
      <c r="B277" s="161"/>
      <c r="D277" s="147" t="s">
        <v>1200</v>
      </c>
      <c r="E277" s="162" t="s">
        <v>1</v>
      </c>
      <c r="F277" s="163" t="s">
        <v>1397</v>
      </c>
      <c r="H277" s="162" t="s">
        <v>1</v>
      </c>
      <c r="I277" s="164"/>
      <c r="L277" s="161"/>
      <c r="M277" s="165"/>
      <c r="T277" s="166"/>
      <c r="AT277" s="162" t="s">
        <v>1200</v>
      </c>
      <c r="AU277" s="162" t="s">
        <v>88</v>
      </c>
      <c r="AV277" s="12" t="s">
        <v>86</v>
      </c>
      <c r="AW277" s="12" t="s">
        <v>34</v>
      </c>
      <c r="AX277" s="12" t="s">
        <v>79</v>
      </c>
      <c r="AY277" s="162" t="s">
        <v>262</v>
      </c>
    </row>
    <row r="278" spans="2:51" s="13" customFormat="1" ht="11.25">
      <c r="B278" s="167"/>
      <c r="D278" s="147" t="s">
        <v>1200</v>
      </c>
      <c r="E278" s="168" t="s">
        <v>1</v>
      </c>
      <c r="F278" s="169" t="s">
        <v>1879</v>
      </c>
      <c r="H278" s="170">
        <v>1.2</v>
      </c>
      <c r="I278" s="171"/>
      <c r="L278" s="167"/>
      <c r="M278" s="172"/>
      <c r="T278" s="173"/>
      <c r="AT278" s="168" t="s">
        <v>1200</v>
      </c>
      <c r="AU278" s="168" t="s">
        <v>88</v>
      </c>
      <c r="AV278" s="13" t="s">
        <v>88</v>
      </c>
      <c r="AW278" s="13" t="s">
        <v>34</v>
      </c>
      <c r="AX278" s="13" t="s">
        <v>79</v>
      </c>
      <c r="AY278" s="168" t="s">
        <v>262</v>
      </c>
    </row>
    <row r="279" spans="2:51" s="14" customFormat="1" ht="11.25">
      <c r="B279" s="174"/>
      <c r="D279" s="147" t="s">
        <v>1200</v>
      </c>
      <c r="E279" s="175" t="s">
        <v>1</v>
      </c>
      <c r="F279" s="176" t="s">
        <v>1205</v>
      </c>
      <c r="H279" s="177">
        <v>1.2</v>
      </c>
      <c r="I279" s="178"/>
      <c r="L279" s="174"/>
      <c r="M279" s="199"/>
      <c r="N279" s="200"/>
      <c r="O279" s="200"/>
      <c r="P279" s="200"/>
      <c r="Q279" s="200"/>
      <c r="R279" s="200"/>
      <c r="S279" s="200"/>
      <c r="T279" s="201"/>
      <c r="AT279" s="175" t="s">
        <v>1200</v>
      </c>
      <c r="AU279" s="175" t="s">
        <v>88</v>
      </c>
      <c r="AV279" s="14" t="s">
        <v>293</v>
      </c>
      <c r="AW279" s="14" t="s">
        <v>34</v>
      </c>
      <c r="AX279" s="14" t="s">
        <v>86</v>
      </c>
      <c r="AY279" s="175" t="s">
        <v>262</v>
      </c>
    </row>
    <row r="280" spans="2:12" s="1" customFormat="1" ht="6.95" customHeight="1">
      <c r="B280" s="44"/>
      <c r="C280" s="45"/>
      <c r="D280" s="45"/>
      <c r="E280" s="45"/>
      <c r="F280" s="45"/>
      <c r="G280" s="45"/>
      <c r="H280" s="45"/>
      <c r="I280" s="45"/>
      <c r="J280" s="45"/>
      <c r="K280" s="45"/>
      <c r="L280" s="32"/>
    </row>
  </sheetData>
  <sheetProtection algorithmName="SHA-512" hashValue="M5pX9Z8FT50IUWBN6FKQ5RfwjY20wG/rpkYjVRmzFa4ANVBpvpak+CzVfPcqyuzQCWidHLZDoEPfpEWEKXvsMA==" saltValue="P+fhz4dIS26mGjpB+m0SxthceQdjNxk9hHQj3napgb/exeOzir4FzaIVL60MhlSEFnGcP1RR39WAvKjyHlhBHg==" spinCount="100000" sheet="1" objects="1" scenarios="1" formatColumns="0" formatRows="0" autoFilter="0"/>
  <autoFilter ref="C133:K279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7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1777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1880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32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26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1881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ROUND(J125,2)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ROUND((SUM(BE125:BE174)),2)</f>
        <v>0</v>
      </c>
      <c r="I35" s="96">
        <v>0.21</v>
      </c>
      <c r="J35" s="86">
        <f>ROUND(((SUM(BE125:BE174))*I35),2)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ROUND((SUM(BF125:BF174)),2)</f>
        <v>0</v>
      </c>
      <c r="I36" s="96">
        <v>0.15</v>
      </c>
      <c r="J36" s="86">
        <f>ROUND(((SUM(BF125:BF174))*I36),2)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ROUND((SUM(BG125:BG174)),2)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ROUND((SUM(BH125:BH174)),2)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ROUND((SUM(BI125:BI174)),2)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1777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07.09 - Manipulační skládka kalu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Zdeňka Průšková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J125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19.9" customHeight="1">
      <c r="B100" s="112"/>
      <c r="D100" s="113" t="s">
        <v>1188</v>
      </c>
      <c r="E100" s="114"/>
      <c r="F100" s="114"/>
      <c r="G100" s="114"/>
      <c r="H100" s="114"/>
      <c r="I100" s="114"/>
      <c r="J100" s="115">
        <f>J127</f>
        <v>0</v>
      </c>
      <c r="L100" s="112"/>
    </row>
    <row r="101" spans="2:12" s="9" customFormat="1" ht="19.9" customHeight="1">
      <c r="B101" s="112"/>
      <c r="D101" s="113" t="s">
        <v>1882</v>
      </c>
      <c r="E101" s="114"/>
      <c r="F101" s="114"/>
      <c r="G101" s="114"/>
      <c r="H101" s="114"/>
      <c r="I101" s="114"/>
      <c r="J101" s="115">
        <f>J155</f>
        <v>0</v>
      </c>
      <c r="L101" s="112"/>
    </row>
    <row r="102" spans="2:12" s="8" customFormat="1" ht="24.95" customHeight="1">
      <c r="B102" s="108"/>
      <c r="D102" s="109" t="s">
        <v>1304</v>
      </c>
      <c r="E102" s="110"/>
      <c r="F102" s="110"/>
      <c r="G102" s="110"/>
      <c r="H102" s="110"/>
      <c r="I102" s="110"/>
      <c r="J102" s="111">
        <f>J167</f>
        <v>0</v>
      </c>
      <c r="L102" s="108"/>
    </row>
    <row r="103" spans="2:12" s="9" customFormat="1" ht="19.9" customHeight="1">
      <c r="B103" s="112"/>
      <c r="D103" s="113" t="s">
        <v>1306</v>
      </c>
      <c r="E103" s="114"/>
      <c r="F103" s="114"/>
      <c r="G103" s="114"/>
      <c r="H103" s="114"/>
      <c r="I103" s="114"/>
      <c r="J103" s="115">
        <f>J168</f>
        <v>0</v>
      </c>
      <c r="L103" s="112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247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48" t="str">
        <f>E7</f>
        <v>ZPRACOVÁNÍ ČISTÍRENSKÝCH KALŮ AČOV TÁBOR</v>
      </c>
      <c r="F113" s="249"/>
      <c r="G113" s="249"/>
      <c r="H113" s="249"/>
      <c r="L113" s="32"/>
    </row>
    <row r="114" spans="2:12" ht="12" customHeight="1">
      <c r="B114" s="20"/>
      <c r="C114" s="27" t="s">
        <v>222</v>
      </c>
      <c r="L114" s="20"/>
    </row>
    <row r="115" spans="2:12" s="1" customFormat="1" ht="16.5" customHeight="1">
      <c r="B115" s="32"/>
      <c r="E115" s="248" t="s">
        <v>1777</v>
      </c>
      <c r="F115" s="250"/>
      <c r="G115" s="250"/>
      <c r="H115" s="250"/>
      <c r="L115" s="32"/>
    </row>
    <row r="116" spans="2:12" s="1" customFormat="1" ht="12" customHeight="1">
      <c r="B116" s="32"/>
      <c r="C116" s="27" t="s">
        <v>224</v>
      </c>
      <c r="L116" s="32"/>
    </row>
    <row r="117" spans="2:12" s="1" customFormat="1" ht="16.5" customHeight="1">
      <c r="B117" s="32"/>
      <c r="E117" s="230" t="str">
        <f>E11</f>
        <v>07.09 - Manipulační skládka kalu - uznatelná část</v>
      </c>
      <c r="F117" s="250"/>
      <c r="G117" s="250"/>
      <c r="H117" s="250"/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20</v>
      </c>
      <c r="F119" s="25" t="str">
        <f>F14</f>
        <v>Čelkovice</v>
      </c>
      <c r="I119" s="27" t="s">
        <v>22</v>
      </c>
      <c r="J119" s="52" t="str">
        <f>IF(J14="","",J14)</f>
        <v>7. 6. 2023</v>
      </c>
      <c r="L119" s="32"/>
    </row>
    <row r="120" spans="2:12" s="1" customFormat="1" ht="6.95" customHeight="1">
      <c r="B120" s="32"/>
      <c r="L120" s="32"/>
    </row>
    <row r="121" spans="2:12" s="1" customFormat="1" ht="25.7" customHeight="1">
      <c r="B121" s="32"/>
      <c r="C121" s="27" t="s">
        <v>24</v>
      </c>
      <c r="F121" s="25" t="str">
        <f>E17</f>
        <v>Vodárenská společnost Táborsko s.r.o.</v>
      </c>
      <c r="I121" s="27" t="s">
        <v>31</v>
      </c>
      <c r="J121" s="30" t="str">
        <f>E23</f>
        <v>Aquaprocon s.r.o., divize Praha</v>
      </c>
      <c r="L121" s="32"/>
    </row>
    <row r="122" spans="2:12" s="1" customFormat="1" ht="15.2" customHeight="1">
      <c r="B122" s="32"/>
      <c r="C122" s="27" t="s">
        <v>29</v>
      </c>
      <c r="F122" s="25" t="str">
        <f>IF(E20="","",E20)</f>
        <v>Vyplň údaj</v>
      </c>
      <c r="I122" s="27" t="s">
        <v>35</v>
      </c>
      <c r="J122" s="30" t="str">
        <f>E26</f>
        <v>Ing. Zdeňka Průšková</v>
      </c>
      <c r="L122" s="32"/>
    </row>
    <row r="123" spans="2:12" s="1" customFormat="1" ht="10.35" customHeight="1">
      <c r="B123" s="32"/>
      <c r="L123" s="32"/>
    </row>
    <row r="124" spans="2:20" s="10" customFormat="1" ht="29.25" customHeight="1">
      <c r="B124" s="116"/>
      <c r="C124" s="117" t="s">
        <v>248</v>
      </c>
      <c r="D124" s="118" t="s">
        <v>64</v>
      </c>
      <c r="E124" s="118" t="s">
        <v>60</v>
      </c>
      <c r="F124" s="118" t="s">
        <v>61</v>
      </c>
      <c r="G124" s="118" t="s">
        <v>249</v>
      </c>
      <c r="H124" s="118" t="s">
        <v>250</v>
      </c>
      <c r="I124" s="118" t="s">
        <v>251</v>
      </c>
      <c r="J124" s="118" t="s">
        <v>232</v>
      </c>
      <c r="K124" s="119" t="s">
        <v>252</v>
      </c>
      <c r="L124" s="116"/>
      <c r="M124" s="59" t="s">
        <v>1</v>
      </c>
      <c r="N124" s="60" t="s">
        <v>43</v>
      </c>
      <c r="O124" s="60" t="s">
        <v>253</v>
      </c>
      <c r="P124" s="60" t="s">
        <v>254</v>
      </c>
      <c r="Q124" s="60" t="s">
        <v>255</v>
      </c>
      <c r="R124" s="60" t="s">
        <v>256</v>
      </c>
      <c r="S124" s="60" t="s">
        <v>257</v>
      </c>
      <c r="T124" s="61" t="s">
        <v>258</v>
      </c>
    </row>
    <row r="125" spans="2:63" s="1" customFormat="1" ht="22.9" customHeight="1">
      <c r="B125" s="32"/>
      <c r="C125" s="64" t="s">
        <v>259</v>
      </c>
      <c r="J125" s="120">
        <f>BK125</f>
        <v>0</v>
      </c>
      <c r="L125" s="32"/>
      <c r="M125" s="62"/>
      <c r="N125" s="53"/>
      <c r="O125" s="53"/>
      <c r="P125" s="121">
        <f>P126+P167</f>
        <v>0</v>
      </c>
      <c r="Q125" s="53"/>
      <c r="R125" s="121">
        <f>R126+R167</f>
        <v>0</v>
      </c>
      <c r="S125" s="53"/>
      <c r="T125" s="122">
        <f>T126+T167</f>
        <v>220.92179999999996</v>
      </c>
      <c r="AT125" s="17" t="s">
        <v>78</v>
      </c>
      <c r="AU125" s="17" t="s">
        <v>234</v>
      </c>
      <c r="BK125" s="123">
        <f>BK126+BK167</f>
        <v>0</v>
      </c>
    </row>
    <row r="126" spans="2:63" s="11" customFormat="1" ht="25.9" customHeight="1">
      <c r="B126" s="124"/>
      <c r="D126" s="125" t="s">
        <v>78</v>
      </c>
      <c r="E126" s="126" t="s">
        <v>1191</v>
      </c>
      <c r="F126" s="126" t="s">
        <v>1192</v>
      </c>
      <c r="I126" s="127"/>
      <c r="J126" s="128">
        <f>BK126</f>
        <v>0</v>
      </c>
      <c r="L126" s="124"/>
      <c r="M126" s="129"/>
      <c r="P126" s="130">
        <f>P127+P155</f>
        <v>0</v>
      </c>
      <c r="R126" s="130">
        <f>R127+R155</f>
        <v>0</v>
      </c>
      <c r="T126" s="131">
        <f>T127+T155</f>
        <v>218.82179999999997</v>
      </c>
      <c r="AR126" s="125" t="s">
        <v>86</v>
      </c>
      <c r="AT126" s="132" t="s">
        <v>78</v>
      </c>
      <c r="AU126" s="132" t="s">
        <v>79</v>
      </c>
      <c r="AY126" s="125" t="s">
        <v>262</v>
      </c>
      <c r="BK126" s="133">
        <f>BK127+BK155</f>
        <v>0</v>
      </c>
    </row>
    <row r="127" spans="2:63" s="11" customFormat="1" ht="22.9" customHeight="1">
      <c r="B127" s="124"/>
      <c r="D127" s="125" t="s">
        <v>78</v>
      </c>
      <c r="E127" s="151" t="s">
        <v>263</v>
      </c>
      <c r="F127" s="151" t="s">
        <v>1238</v>
      </c>
      <c r="I127" s="127"/>
      <c r="J127" s="152">
        <f>BK127</f>
        <v>0</v>
      </c>
      <c r="L127" s="124"/>
      <c r="M127" s="129"/>
      <c r="P127" s="130">
        <f>SUM(P128:P154)</f>
        <v>0</v>
      </c>
      <c r="R127" s="130">
        <f>SUM(R128:R154)</f>
        <v>0</v>
      </c>
      <c r="T127" s="131">
        <f>SUM(T128:T154)</f>
        <v>218.82179999999997</v>
      </c>
      <c r="AR127" s="125" t="s">
        <v>86</v>
      </c>
      <c r="AT127" s="132" t="s">
        <v>78</v>
      </c>
      <c r="AU127" s="132" t="s">
        <v>86</v>
      </c>
      <c r="AY127" s="125" t="s">
        <v>262</v>
      </c>
      <c r="BK127" s="133">
        <f>SUM(BK128:BK154)</f>
        <v>0</v>
      </c>
    </row>
    <row r="128" spans="2:65" s="1" customFormat="1" ht="16.5" customHeight="1">
      <c r="B128" s="32"/>
      <c r="C128" s="134" t="s">
        <v>86</v>
      </c>
      <c r="D128" s="134" t="s">
        <v>264</v>
      </c>
      <c r="E128" s="135" t="s">
        <v>1822</v>
      </c>
      <c r="F128" s="136" t="s">
        <v>1823</v>
      </c>
      <c r="G128" s="137" t="s">
        <v>1196</v>
      </c>
      <c r="H128" s="138">
        <v>4.095</v>
      </c>
      <c r="I128" s="139"/>
      <c r="J128" s="140">
        <f>ROUND(I128*H128,2)</f>
        <v>0</v>
      </c>
      <c r="K128" s="136" t="s">
        <v>1197</v>
      </c>
      <c r="L128" s="32"/>
      <c r="M128" s="141" t="s">
        <v>1</v>
      </c>
      <c r="N128" s="142" t="s">
        <v>44</v>
      </c>
      <c r="P128" s="143">
        <f>O128*H128</f>
        <v>0</v>
      </c>
      <c r="Q128" s="143">
        <v>0</v>
      </c>
      <c r="R128" s="143">
        <f>Q128*H128</f>
        <v>0</v>
      </c>
      <c r="S128" s="143">
        <v>2</v>
      </c>
      <c r="T128" s="144">
        <f>S128*H128</f>
        <v>8.19</v>
      </c>
      <c r="AR128" s="145" t="s">
        <v>293</v>
      </c>
      <c r="AT128" s="145" t="s">
        <v>264</v>
      </c>
      <c r="AU128" s="145" t="s">
        <v>88</v>
      </c>
      <c r="AY128" s="17" t="s">
        <v>262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86</v>
      </c>
      <c r="BK128" s="146">
        <f>ROUND(I128*H128,2)</f>
        <v>0</v>
      </c>
      <c r="BL128" s="17" t="s">
        <v>293</v>
      </c>
      <c r="BM128" s="145" t="s">
        <v>1883</v>
      </c>
    </row>
    <row r="129" spans="2:47" s="1" customFormat="1" ht="19.5">
      <c r="B129" s="32"/>
      <c r="D129" s="147" t="s">
        <v>301</v>
      </c>
      <c r="F129" s="148" t="s">
        <v>1884</v>
      </c>
      <c r="I129" s="149"/>
      <c r="L129" s="32"/>
      <c r="M129" s="150"/>
      <c r="T129" s="56"/>
      <c r="AT129" s="17" t="s">
        <v>301</v>
      </c>
      <c r="AU129" s="17" t="s">
        <v>88</v>
      </c>
    </row>
    <row r="130" spans="2:51" s="12" customFormat="1" ht="11.25">
      <c r="B130" s="161"/>
      <c r="D130" s="147" t="s">
        <v>1200</v>
      </c>
      <c r="E130" s="162" t="s">
        <v>1</v>
      </c>
      <c r="F130" s="163" t="s">
        <v>1885</v>
      </c>
      <c r="H130" s="162" t="s">
        <v>1</v>
      </c>
      <c r="I130" s="164"/>
      <c r="L130" s="161"/>
      <c r="M130" s="165"/>
      <c r="T130" s="166"/>
      <c r="AT130" s="162" t="s">
        <v>1200</v>
      </c>
      <c r="AU130" s="162" t="s">
        <v>88</v>
      </c>
      <c r="AV130" s="12" t="s">
        <v>86</v>
      </c>
      <c r="AW130" s="12" t="s">
        <v>34</v>
      </c>
      <c r="AX130" s="12" t="s">
        <v>79</v>
      </c>
      <c r="AY130" s="162" t="s">
        <v>262</v>
      </c>
    </row>
    <row r="131" spans="2:51" s="12" customFormat="1" ht="11.25">
      <c r="B131" s="161"/>
      <c r="D131" s="147" t="s">
        <v>1200</v>
      </c>
      <c r="E131" s="162" t="s">
        <v>1</v>
      </c>
      <c r="F131" s="163" t="s">
        <v>1886</v>
      </c>
      <c r="H131" s="162" t="s">
        <v>1</v>
      </c>
      <c r="I131" s="164"/>
      <c r="L131" s="161"/>
      <c r="M131" s="165"/>
      <c r="T131" s="166"/>
      <c r="AT131" s="162" t="s">
        <v>1200</v>
      </c>
      <c r="AU131" s="162" t="s">
        <v>88</v>
      </c>
      <c r="AV131" s="12" t="s">
        <v>86</v>
      </c>
      <c r="AW131" s="12" t="s">
        <v>34</v>
      </c>
      <c r="AX131" s="12" t="s">
        <v>79</v>
      </c>
      <c r="AY131" s="162" t="s">
        <v>262</v>
      </c>
    </row>
    <row r="132" spans="2:51" s="13" customFormat="1" ht="11.25">
      <c r="B132" s="167"/>
      <c r="D132" s="147" t="s">
        <v>1200</v>
      </c>
      <c r="E132" s="168" t="s">
        <v>1</v>
      </c>
      <c r="F132" s="169" t="s">
        <v>1887</v>
      </c>
      <c r="H132" s="170">
        <v>3.84</v>
      </c>
      <c r="I132" s="171"/>
      <c r="L132" s="167"/>
      <c r="M132" s="172"/>
      <c r="T132" s="173"/>
      <c r="AT132" s="168" t="s">
        <v>1200</v>
      </c>
      <c r="AU132" s="168" t="s">
        <v>88</v>
      </c>
      <c r="AV132" s="13" t="s">
        <v>88</v>
      </c>
      <c r="AW132" s="13" t="s">
        <v>34</v>
      </c>
      <c r="AX132" s="13" t="s">
        <v>79</v>
      </c>
      <c r="AY132" s="168" t="s">
        <v>262</v>
      </c>
    </row>
    <row r="133" spans="2:51" s="13" customFormat="1" ht="11.25">
      <c r="B133" s="167"/>
      <c r="D133" s="147" t="s">
        <v>1200</v>
      </c>
      <c r="E133" s="168" t="s">
        <v>1</v>
      </c>
      <c r="F133" s="169" t="s">
        <v>1888</v>
      </c>
      <c r="H133" s="170">
        <v>0.255</v>
      </c>
      <c r="I133" s="171"/>
      <c r="L133" s="167"/>
      <c r="M133" s="172"/>
      <c r="T133" s="173"/>
      <c r="AT133" s="168" t="s">
        <v>1200</v>
      </c>
      <c r="AU133" s="168" t="s">
        <v>88</v>
      </c>
      <c r="AV133" s="13" t="s">
        <v>88</v>
      </c>
      <c r="AW133" s="13" t="s">
        <v>34</v>
      </c>
      <c r="AX133" s="13" t="s">
        <v>79</v>
      </c>
      <c r="AY133" s="168" t="s">
        <v>262</v>
      </c>
    </row>
    <row r="134" spans="2:51" s="14" customFormat="1" ht="11.25">
      <c r="B134" s="174"/>
      <c r="D134" s="147" t="s">
        <v>1200</v>
      </c>
      <c r="E134" s="175" t="s">
        <v>1</v>
      </c>
      <c r="F134" s="176" t="s">
        <v>1205</v>
      </c>
      <c r="H134" s="177">
        <v>4.095</v>
      </c>
      <c r="I134" s="178"/>
      <c r="L134" s="174"/>
      <c r="M134" s="179"/>
      <c r="T134" s="180"/>
      <c r="AT134" s="175" t="s">
        <v>1200</v>
      </c>
      <c r="AU134" s="175" t="s">
        <v>88</v>
      </c>
      <c r="AV134" s="14" t="s">
        <v>293</v>
      </c>
      <c r="AW134" s="14" t="s">
        <v>34</v>
      </c>
      <c r="AX134" s="14" t="s">
        <v>86</v>
      </c>
      <c r="AY134" s="175" t="s">
        <v>262</v>
      </c>
    </row>
    <row r="135" spans="2:65" s="1" customFormat="1" ht="16.5" customHeight="1">
      <c r="B135" s="32"/>
      <c r="C135" s="134" t="s">
        <v>88</v>
      </c>
      <c r="D135" s="134" t="s">
        <v>264</v>
      </c>
      <c r="E135" s="135" t="s">
        <v>1889</v>
      </c>
      <c r="F135" s="136" t="s">
        <v>1890</v>
      </c>
      <c r="G135" s="137" t="s">
        <v>1196</v>
      </c>
      <c r="H135" s="138">
        <v>4.832</v>
      </c>
      <c r="I135" s="139"/>
      <c r="J135" s="140">
        <f>ROUND(I135*H135,2)</f>
        <v>0</v>
      </c>
      <c r="K135" s="136" t="s">
        <v>1197</v>
      </c>
      <c r="L135" s="32"/>
      <c r="M135" s="141" t="s">
        <v>1</v>
      </c>
      <c r="N135" s="142" t="s">
        <v>44</v>
      </c>
      <c r="P135" s="143">
        <f>O135*H135</f>
        <v>0</v>
      </c>
      <c r="Q135" s="143">
        <v>0</v>
      </c>
      <c r="R135" s="143">
        <f>Q135*H135</f>
        <v>0</v>
      </c>
      <c r="S135" s="143">
        <v>2.4</v>
      </c>
      <c r="T135" s="144">
        <f>S135*H135</f>
        <v>11.5968</v>
      </c>
      <c r="AR135" s="145" t="s">
        <v>293</v>
      </c>
      <c r="AT135" s="145" t="s">
        <v>264</v>
      </c>
      <c r="AU135" s="145" t="s">
        <v>88</v>
      </c>
      <c r="AY135" s="17" t="s">
        <v>262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7" t="s">
        <v>86</v>
      </c>
      <c r="BK135" s="146">
        <f>ROUND(I135*H135,2)</f>
        <v>0</v>
      </c>
      <c r="BL135" s="17" t="s">
        <v>293</v>
      </c>
      <c r="BM135" s="145" t="s">
        <v>1891</v>
      </c>
    </row>
    <row r="136" spans="2:47" s="1" customFormat="1" ht="19.5">
      <c r="B136" s="32"/>
      <c r="D136" s="147" t="s">
        <v>301</v>
      </c>
      <c r="F136" s="148" t="s">
        <v>1884</v>
      </c>
      <c r="I136" s="149"/>
      <c r="L136" s="32"/>
      <c r="M136" s="150"/>
      <c r="T136" s="56"/>
      <c r="AT136" s="17" t="s">
        <v>301</v>
      </c>
      <c r="AU136" s="17" t="s">
        <v>88</v>
      </c>
    </row>
    <row r="137" spans="2:51" s="12" customFormat="1" ht="11.25">
      <c r="B137" s="161"/>
      <c r="D137" s="147" t="s">
        <v>1200</v>
      </c>
      <c r="E137" s="162" t="s">
        <v>1</v>
      </c>
      <c r="F137" s="163" t="s">
        <v>1885</v>
      </c>
      <c r="H137" s="162" t="s">
        <v>1</v>
      </c>
      <c r="I137" s="164"/>
      <c r="L137" s="161"/>
      <c r="M137" s="165"/>
      <c r="T137" s="166"/>
      <c r="AT137" s="162" t="s">
        <v>1200</v>
      </c>
      <c r="AU137" s="162" t="s">
        <v>88</v>
      </c>
      <c r="AV137" s="12" t="s">
        <v>86</v>
      </c>
      <c r="AW137" s="12" t="s">
        <v>34</v>
      </c>
      <c r="AX137" s="12" t="s">
        <v>79</v>
      </c>
      <c r="AY137" s="162" t="s">
        <v>262</v>
      </c>
    </row>
    <row r="138" spans="2:51" s="12" customFormat="1" ht="11.25">
      <c r="B138" s="161"/>
      <c r="D138" s="147" t="s">
        <v>1200</v>
      </c>
      <c r="E138" s="162" t="s">
        <v>1</v>
      </c>
      <c r="F138" s="163" t="s">
        <v>1886</v>
      </c>
      <c r="H138" s="162" t="s">
        <v>1</v>
      </c>
      <c r="I138" s="164"/>
      <c r="L138" s="161"/>
      <c r="M138" s="165"/>
      <c r="T138" s="166"/>
      <c r="AT138" s="162" t="s">
        <v>1200</v>
      </c>
      <c r="AU138" s="162" t="s">
        <v>88</v>
      </c>
      <c r="AV138" s="12" t="s">
        <v>86</v>
      </c>
      <c r="AW138" s="12" t="s">
        <v>34</v>
      </c>
      <c r="AX138" s="12" t="s">
        <v>79</v>
      </c>
      <c r="AY138" s="162" t="s">
        <v>262</v>
      </c>
    </row>
    <row r="139" spans="2:51" s="13" customFormat="1" ht="11.25">
      <c r="B139" s="167"/>
      <c r="D139" s="147" t="s">
        <v>1200</v>
      </c>
      <c r="E139" s="168" t="s">
        <v>1</v>
      </c>
      <c r="F139" s="169" t="s">
        <v>1892</v>
      </c>
      <c r="H139" s="170">
        <v>0.32</v>
      </c>
      <c r="I139" s="171"/>
      <c r="L139" s="167"/>
      <c r="M139" s="172"/>
      <c r="T139" s="173"/>
      <c r="AT139" s="168" t="s">
        <v>1200</v>
      </c>
      <c r="AU139" s="168" t="s">
        <v>88</v>
      </c>
      <c r="AV139" s="13" t="s">
        <v>88</v>
      </c>
      <c r="AW139" s="13" t="s">
        <v>34</v>
      </c>
      <c r="AX139" s="13" t="s">
        <v>79</v>
      </c>
      <c r="AY139" s="168" t="s">
        <v>262</v>
      </c>
    </row>
    <row r="140" spans="2:51" s="13" customFormat="1" ht="11.25">
      <c r="B140" s="167"/>
      <c r="D140" s="147" t="s">
        <v>1200</v>
      </c>
      <c r="E140" s="168" t="s">
        <v>1</v>
      </c>
      <c r="F140" s="169" t="s">
        <v>1893</v>
      </c>
      <c r="H140" s="170">
        <v>4.512</v>
      </c>
      <c r="I140" s="171"/>
      <c r="L140" s="167"/>
      <c r="M140" s="172"/>
      <c r="T140" s="173"/>
      <c r="AT140" s="168" t="s">
        <v>1200</v>
      </c>
      <c r="AU140" s="168" t="s">
        <v>88</v>
      </c>
      <c r="AV140" s="13" t="s">
        <v>88</v>
      </c>
      <c r="AW140" s="13" t="s">
        <v>34</v>
      </c>
      <c r="AX140" s="13" t="s">
        <v>79</v>
      </c>
      <c r="AY140" s="168" t="s">
        <v>262</v>
      </c>
    </row>
    <row r="141" spans="2:51" s="14" customFormat="1" ht="11.25">
      <c r="B141" s="174"/>
      <c r="D141" s="147" t="s">
        <v>1200</v>
      </c>
      <c r="E141" s="175" t="s">
        <v>1</v>
      </c>
      <c r="F141" s="176" t="s">
        <v>1205</v>
      </c>
      <c r="H141" s="177">
        <v>4.832</v>
      </c>
      <c r="I141" s="178"/>
      <c r="L141" s="174"/>
      <c r="M141" s="179"/>
      <c r="T141" s="180"/>
      <c r="AT141" s="175" t="s">
        <v>1200</v>
      </c>
      <c r="AU141" s="175" t="s">
        <v>88</v>
      </c>
      <c r="AV141" s="14" t="s">
        <v>293</v>
      </c>
      <c r="AW141" s="14" t="s">
        <v>34</v>
      </c>
      <c r="AX141" s="14" t="s">
        <v>86</v>
      </c>
      <c r="AY141" s="175" t="s">
        <v>262</v>
      </c>
    </row>
    <row r="142" spans="2:65" s="1" customFormat="1" ht="16.5" customHeight="1">
      <c r="B142" s="32"/>
      <c r="C142" s="134" t="s">
        <v>179</v>
      </c>
      <c r="D142" s="134" t="s">
        <v>264</v>
      </c>
      <c r="E142" s="135" t="s">
        <v>1894</v>
      </c>
      <c r="F142" s="136" t="s">
        <v>1895</v>
      </c>
      <c r="G142" s="137" t="s">
        <v>1196</v>
      </c>
      <c r="H142" s="138">
        <v>79.475</v>
      </c>
      <c r="I142" s="139"/>
      <c r="J142" s="140">
        <f>ROUND(I142*H142,2)</f>
        <v>0</v>
      </c>
      <c r="K142" s="136" t="s">
        <v>1197</v>
      </c>
      <c r="L142" s="32"/>
      <c r="M142" s="141" t="s">
        <v>1</v>
      </c>
      <c r="N142" s="142" t="s">
        <v>44</v>
      </c>
      <c r="P142" s="143">
        <f>O142*H142</f>
        <v>0</v>
      </c>
      <c r="Q142" s="143">
        <v>0</v>
      </c>
      <c r="R142" s="143">
        <f>Q142*H142</f>
        <v>0</v>
      </c>
      <c r="S142" s="143">
        <v>2.4</v>
      </c>
      <c r="T142" s="144">
        <f>S142*H142</f>
        <v>190.73999999999998</v>
      </c>
      <c r="AR142" s="145" t="s">
        <v>293</v>
      </c>
      <c r="AT142" s="145" t="s">
        <v>264</v>
      </c>
      <c r="AU142" s="145" t="s">
        <v>88</v>
      </c>
      <c r="AY142" s="17" t="s">
        <v>262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86</v>
      </c>
      <c r="BK142" s="146">
        <f>ROUND(I142*H142,2)</f>
        <v>0</v>
      </c>
      <c r="BL142" s="17" t="s">
        <v>293</v>
      </c>
      <c r="BM142" s="145" t="s">
        <v>1896</v>
      </c>
    </row>
    <row r="143" spans="2:47" s="1" customFormat="1" ht="19.5">
      <c r="B143" s="32"/>
      <c r="D143" s="147" t="s">
        <v>301</v>
      </c>
      <c r="F143" s="148" t="s">
        <v>1884</v>
      </c>
      <c r="I143" s="149"/>
      <c r="L143" s="32"/>
      <c r="M143" s="150"/>
      <c r="T143" s="56"/>
      <c r="AT143" s="17" t="s">
        <v>301</v>
      </c>
      <c r="AU143" s="17" t="s">
        <v>88</v>
      </c>
    </row>
    <row r="144" spans="2:51" s="12" customFormat="1" ht="11.25">
      <c r="B144" s="161"/>
      <c r="D144" s="147" t="s">
        <v>1200</v>
      </c>
      <c r="E144" s="162" t="s">
        <v>1</v>
      </c>
      <c r="F144" s="163" t="s">
        <v>1885</v>
      </c>
      <c r="H144" s="162" t="s">
        <v>1</v>
      </c>
      <c r="I144" s="164"/>
      <c r="L144" s="161"/>
      <c r="M144" s="165"/>
      <c r="T144" s="166"/>
      <c r="AT144" s="162" t="s">
        <v>1200</v>
      </c>
      <c r="AU144" s="162" t="s">
        <v>88</v>
      </c>
      <c r="AV144" s="12" t="s">
        <v>86</v>
      </c>
      <c r="AW144" s="12" t="s">
        <v>34</v>
      </c>
      <c r="AX144" s="12" t="s">
        <v>79</v>
      </c>
      <c r="AY144" s="162" t="s">
        <v>262</v>
      </c>
    </row>
    <row r="145" spans="2:51" s="12" customFormat="1" ht="11.25">
      <c r="B145" s="161"/>
      <c r="D145" s="147" t="s">
        <v>1200</v>
      </c>
      <c r="E145" s="162" t="s">
        <v>1</v>
      </c>
      <c r="F145" s="163" t="s">
        <v>1886</v>
      </c>
      <c r="H145" s="162" t="s">
        <v>1</v>
      </c>
      <c r="I145" s="164"/>
      <c r="L145" s="161"/>
      <c r="M145" s="165"/>
      <c r="T145" s="166"/>
      <c r="AT145" s="162" t="s">
        <v>1200</v>
      </c>
      <c r="AU145" s="162" t="s">
        <v>88</v>
      </c>
      <c r="AV145" s="12" t="s">
        <v>86</v>
      </c>
      <c r="AW145" s="12" t="s">
        <v>34</v>
      </c>
      <c r="AX145" s="12" t="s">
        <v>79</v>
      </c>
      <c r="AY145" s="162" t="s">
        <v>262</v>
      </c>
    </row>
    <row r="146" spans="2:51" s="13" customFormat="1" ht="11.25">
      <c r="B146" s="167"/>
      <c r="D146" s="147" t="s">
        <v>1200</v>
      </c>
      <c r="E146" s="168" t="s">
        <v>1</v>
      </c>
      <c r="F146" s="169" t="s">
        <v>1897</v>
      </c>
      <c r="H146" s="170">
        <v>49.913</v>
      </c>
      <c r="I146" s="171"/>
      <c r="L146" s="167"/>
      <c r="M146" s="172"/>
      <c r="T146" s="173"/>
      <c r="AT146" s="168" t="s">
        <v>1200</v>
      </c>
      <c r="AU146" s="168" t="s">
        <v>88</v>
      </c>
      <c r="AV146" s="13" t="s">
        <v>88</v>
      </c>
      <c r="AW146" s="13" t="s">
        <v>34</v>
      </c>
      <c r="AX146" s="13" t="s">
        <v>79</v>
      </c>
      <c r="AY146" s="168" t="s">
        <v>262</v>
      </c>
    </row>
    <row r="147" spans="2:51" s="13" customFormat="1" ht="11.25">
      <c r="B147" s="167"/>
      <c r="D147" s="147" t="s">
        <v>1200</v>
      </c>
      <c r="E147" s="168" t="s">
        <v>1</v>
      </c>
      <c r="F147" s="169" t="s">
        <v>1898</v>
      </c>
      <c r="H147" s="170">
        <v>29.562</v>
      </c>
      <c r="I147" s="171"/>
      <c r="L147" s="167"/>
      <c r="M147" s="172"/>
      <c r="T147" s="173"/>
      <c r="AT147" s="168" t="s">
        <v>1200</v>
      </c>
      <c r="AU147" s="168" t="s">
        <v>88</v>
      </c>
      <c r="AV147" s="13" t="s">
        <v>88</v>
      </c>
      <c r="AW147" s="13" t="s">
        <v>34</v>
      </c>
      <c r="AX147" s="13" t="s">
        <v>79</v>
      </c>
      <c r="AY147" s="168" t="s">
        <v>262</v>
      </c>
    </row>
    <row r="148" spans="2:51" s="14" customFormat="1" ht="11.25">
      <c r="B148" s="174"/>
      <c r="D148" s="147" t="s">
        <v>1200</v>
      </c>
      <c r="E148" s="175" t="s">
        <v>1</v>
      </c>
      <c r="F148" s="176" t="s">
        <v>1205</v>
      </c>
      <c r="H148" s="177">
        <v>79.475</v>
      </c>
      <c r="I148" s="178"/>
      <c r="L148" s="174"/>
      <c r="M148" s="179"/>
      <c r="T148" s="180"/>
      <c r="AT148" s="175" t="s">
        <v>1200</v>
      </c>
      <c r="AU148" s="175" t="s">
        <v>88</v>
      </c>
      <c r="AV148" s="14" t="s">
        <v>293</v>
      </c>
      <c r="AW148" s="14" t="s">
        <v>34</v>
      </c>
      <c r="AX148" s="14" t="s">
        <v>86</v>
      </c>
      <c r="AY148" s="175" t="s">
        <v>262</v>
      </c>
    </row>
    <row r="149" spans="2:65" s="1" customFormat="1" ht="24.2" customHeight="1">
      <c r="B149" s="32"/>
      <c r="C149" s="134" t="s">
        <v>293</v>
      </c>
      <c r="D149" s="134" t="s">
        <v>264</v>
      </c>
      <c r="E149" s="135" t="s">
        <v>1899</v>
      </c>
      <c r="F149" s="136" t="s">
        <v>1900</v>
      </c>
      <c r="G149" s="137" t="s">
        <v>405</v>
      </c>
      <c r="H149" s="138">
        <v>23.7</v>
      </c>
      <c r="I149" s="139"/>
      <c r="J149" s="140">
        <f>ROUND(I149*H149,2)</f>
        <v>0</v>
      </c>
      <c r="K149" s="136" t="s">
        <v>1197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0.35</v>
      </c>
      <c r="T149" s="144">
        <f>S149*H149</f>
        <v>8.295</v>
      </c>
      <c r="AR149" s="145" t="s">
        <v>293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293</v>
      </c>
      <c r="BM149" s="145" t="s">
        <v>1901</v>
      </c>
    </row>
    <row r="150" spans="2:47" s="1" customFormat="1" ht="19.5">
      <c r="B150" s="32"/>
      <c r="D150" s="147" t="s">
        <v>301</v>
      </c>
      <c r="F150" s="148" t="s">
        <v>1884</v>
      </c>
      <c r="I150" s="149"/>
      <c r="L150" s="32"/>
      <c r="M150" s="150"/>
      <c r="T150" s="56"/>
      <c r="AT150" s="17" t="s">
        <v>301</v>
      </c>
      <c r="AU150" s="17" t="s">
        <v>88</v>
      </c>
    </row>
    <row r="151" spans="2:51" s="12" customFormat="1" ht="11.25">
      <c r="B151" s="161"/>
      <c r="D151" s="147" t="s">
        <v>1200</v>
      </c>
      <c r="E151" s="162" t="s">
        <v>1</v>
      </c>
      <c r="F151" s="163" t="s">
        <v>1885</v>
      </c>
      <c r="H151" s="162" t="s">
        <v>1</v>
      </c>
      <c r="I151" s="164"/>
      <c r="L151" s="161"/>
      <c r="M151" s="165"/>
      <c r="T151" s="166"/>
      <c r="AT151" s="162" t="s">
        <v>1200</v>
      </c>
      <c r="AU151" s="162" t="s">
        <v>88</v>
      </c>
      <c r="AV151" s="12" t="s">
        <v>86</v>
      </c>
      <c r="AW151" s="12" t="s">
        <v>34</v>
      </c>
      <c r="AX151" s="12" t="s">
        <v>79</v>
      </c>
      <c r="AY151" s="162" t="s">
        <v>262</v>
      </c>
    </row>
    <row r="152" spans="2:51" s="12" customFormat="1" ht="11.25">
      <c r="B152" s="161"/>
      <c r="D152" s="147" t="s">
        <v>1200</v>
      </c>
      <c r="E152" s="162" t="s">
        <v>1</v>
      </c>
      <c r="F152" s="163" t="s">
        <v>1886</v>
      </c>
      <c r="H152" s="162" t="s">
        <v>1</v>
      </c>
      <c r="I152" s="164"/>
      <c r="L152" s="161"/>
      <c r="M152" s="165"/>
      <c r="T152" s="166"/>
      <c r="AT152" s="162" t="s">
        <v>1200</v>
      </c>
      <c r="AU152" s="162" t="s">
        <v>88</v>
      </c>
      <c r="AV152" s="12" t="s">
        <v>86</v>
      </c>
      <c r="AW152" s="12" t="s">
        <v>34</v>
      </c>
      <c r="AX152" s="12" t="s">
        <v>79</v>
      </c>
      <c r="AY152" s="162" t="s">
        <v>262</v>
      </c>
    </row>
    <row r="153" spans="2:51" s="13" customFormat="1" ht="11.25">
      <c r="B153" s="167"/>
      <c r="D153" s="147" t="s">
        <v>1200</v>
      </c>
      <c r="E153" s="168" t="s">
        <v>1</v>
      </c>
      <c r="F153" s="169" t="s">
        <v>1902</v>
      </c>
      <c r="H153" s="170">
        <v>23.7</v>
      </c>
      <c r="I153" s="171"/>
      <c r="L153" s="167"/>
      <c r="M153" s="172"/>
      <c r="T153" s="173"/>
      <c r="AT153" s="168" t="s">
        <v>1200</v>
      </c>
      <c r="AU153" s="168" t="s">
        <v>88</v>
      </c>
      <c r="AV153" s="13" t="s">
        <v>88</v>
      </c>
      <c r="AW153" s="13" t="s">
        <v>34</v>
      </c>
      <c r="AX153" s="13" t="s">
        <v>79</v>
      </c>
      <c r="AY153" s="168" t="s">
        <v>262</v>
      </c>
    </row>
    <row r="154" spans="2:51" s="14" customFormat="1" ht="11.25">
      <c r="B154" s="174"/>
      <c r="D154" s="147" t="s">
        <v>1200</v>
      </c>
      <c r="E154" s="175" t="s">
        <v>1</v>
      </c>
      <c r="F154" s="176" t="s">
        <v>1205</v>
      </c>
      <c r="H154" s="177">
        <v>23.7</v>
      </c>
      <c r="I154" s="178"/>
      <c r="L154" s="174"/>
      <c r="M154" s="179"/>
      <c r="T154" s="180"/>
      <c r="AT154" s="175" t="s">
        <v>1200</v>
      </c>
      <c r="AU154" s="175" t="s">
        <v>88</v>
      </c>
      <c r="AV154" s="14" t="s">
        <v>293</v>
      </c>
      <c r="AW154" s="14" t="s">
        <v>34</v>
      </c>
      <c r="AX154" s="14" t="s">
        <v>86</v>
      </c>
      <c r="AY154" s="175" t="s">
        <v>262</v>
      </c>
    </row>
    <row r="155" spans="2:63" s="11" customFormat="1" ht="22.9" customHeight="1">
      <c r="B155" s="124"/>
      <c r="D155" s="125" t="s">
        <v>78</v>
      </c>
      <c r="E155" s="151" t="s">
        <v>1903</v>
      </c>
      <c r="F155" s="151" t="s">
        <v>1904</v>
      </c>
      <c r="I155" s="127"/>
      <c r="J155" s="152">
        <f>BK155</f>
        <v>0</v>
      </c>
      <c r="L155" s="124"/>
      <c r="M155" s="129"/>
      <c r="P155" s="130">
        <f>SUM(P156:P166)</f>
        <v>0</v>
      </c>
      <c r="R155" s="130">
        <f>SUM(R156:R166)</f>
        <v>0</v>
      </c>
      <c r="T155" s="131">
        <f>SUM(T156:T166)</f>
        <v>0</v>
      </c>
      <c r="AR155" s="125" t="s">
        <v>86</v>
      </c>
      <c r="AT155" s="132" t="s">
        <v>78</v>
      </c>
      <c r="AU155" s="132" t="s">
        <v>86</v>
      </c>
      <c r="AY155" s="125" t="s">
        <v>262</v>
      </c>
      <c r="BK155" s="133">
        <f>SUM(BK156:BK166)</f>
        <v>0</v>
      </c>
    </row>
    <row r="156" spans="2:65" s="1" customFormat="1" ht="24.2" customHeight="1">
      <c r="B156" s="32"/>
      <c r="C156" s="134" t="s">
        <v>273</v>
      </c>
      <c r="D156" s="134" t="s">
        <v>264</v>
      </c>
      <c r="E156" s="135" t="s">
        <v>1284</v>
      </c>
      <c r="F156" s="136" t="s">
        <v>1285</v>
      </c>
      <c r="G156" s="137" t="s">
        <v>1234</v>
      </c>
      <c r="H156" s="138">
        <v>220.922</v>
      </c>
      <c r="I156" s="139"/>
      <c r="J156" s="140">
        <f>ROUND(I156*H156,2)</f>
        <v>0</v>
      </c>
      <c r="K156" s="136" t="s">
        <v>1197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1905</v>
      </c>
    </row>
    <row r="157" spans="2:65" s="1" customFormat="1" ht="24.2" customHeight="1">
      <c r="B157" s="32"/>
      <c r="C157" s="134" t="s">
        <v>286</v>
      </c>
      <c r="D157" s="134" t="s">
        <v>264</v>
      </c>
      <c r="E157" s="135" t="s">
        <v>1288</v>
      </c>
      <c r="F157" s="136" t="s">
        <v>1289</v>
      </c>
      <c r="G157" s="137" t="s">
        <v>1234</v>
      </c>
      <c r="H157" s="138">
        <v>2430.142</v>
      </c>
      <c r="I157" s="139"/>
      <c r="J157" s="140">
        <f>ROUND(I157*H157,2)</f>
        <v>0</v>
      </c>
      <c r="K157" s="136" t="s">
        <v>1197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293</v>
      </c>
      <c r="AT157" s="145" t="s">
        <v>264</v>
      </c>
      <c r="AU157" s="145" t="s">
        <v>88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293</v>
      </c>
      <c r="BM157" s="145" t="s">
        <v>1906</v>
      </c>
    </row>
    <row r="158" spans="2:51" s="13" customFormat="1" ht="11.25">
      <c r="B158" s="167"/>
      <c r="D158" s="147" t="s">
        <v>1200</v>
      </c>
      <c r="F158" s="169" t="s">
        <v>1907</v>
      </c>
      <c r="H158" s="170">
        <v>2430.142</v>
      </c>
      <c r="I158" s="171"/>
      <c r="L158" s="167"/>
      <c r="M158" s="172"/>
      <c r="T158" s="173"/>
      <c r="AT158" s="168" t="s">
        <v>1200</v>
      </c>
      <c r="AU158" s="168" t="s">
        <v>88</v>
      </c>
      <c r="AV158" s="13" t="s">
        <v>88</v>
      </c>
      <c r="AW158" s="13" t="s">
        <v>4</v>
      </c>
      <c r="AX158" s="13" t="s">
        <v>86</v>
      </c>
      <c r="AY158" s="168" t="s">
        <v>262</v>
      </c>
    </row>
    <row r="159" spans="2:65" s="1" customFormat="1" ht="37.9" customHeight="1">
      <c r="B159" s="32"/>
      <c r="C159" s="134" t="s">
        <v>290</v>
      </c>
      <c r="D159" s="134" t="s">
        <v>264</v>
      </c>
      <c r="E159" s="135" t="s">
        <v>1552</v>
      </c>
      <c r="F159" s="136" t="s">
        <v>1553</v>
      </c>
      <c r="G159" s="137" t="s">
        <v>1234</v>
      </c>
      <c r="H159" s="138">
        <v>8.19</v>
      </c>
      <c r="I159" s="139"/>
      <c r="J159" s="140">
        <f>ROUND(I159*H159,2)</f>
        <v>0</v>
      </c>
      <c r="K159" s="136" t="s">
        <v>1197</v>
      </c>
      <c r="L159" s="32"/>
      <c r="M159" s="141" t="s">
        <v>1</v>
      </c>
      <c r="N159" s="142" t="s">
        <v>44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293</v>
      </c>
      <c r="AT159" s="145" t="s">
        <v>264</v>
      </c>
      <c r="AU159" s="145" t="s">
        <v>88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293</v>
      </c>
      <c r="BM159" s="145" t="s">
        <v>1908</v>
      </c>
    </row>
    <row r="160" spans="2:51" s="12" customFormat="1" ht="11.25">
      <c r="B160" s="161"/>
      <c r="D160" s="147" t="s">
        <v>1200</v>
      </c>
      <c r="E160" s="162" t="s">
        <v>1</v>
      </c>
      <c r="F160" s="163" t="s">
        <v>1885</v>
      </c>
      <c r="H160" s="162" t="s">
        <v>1</v>
      </c>
      <c r="I160" s="164"/>
      <c r="L160" s="161"/>
      <c r="M160" s="165"/>
      <c r="T160" s="166"/>
      <c r="AT160" s="162" t="s">
        <v>1200</v>
      </c>
      <c r="AU160" s="162" t="s">
        <v>88</v>
      </c>
      <c r="AV160" s="12" t="s">
        <v>86</v>
      </c>
      <c r="AW160" s="12" t="s">
        <v>34</v>
      </c>
      <c r="AX160" s="12" t="s">
        <v>79</v>
      </c>
      <c r="AY160" s="162" t="s">
        <v>262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1886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3" customFormat="1" ht="11.25">
      <c r="B162" s="167"/>
      <c r="D162" s="147" t="s">
        <v>1200</v>
      </c>
      <c r="E162" s="168" t="s">
        <v>1</v>
      </c>
      <c r="F162" s="169" t="s">
        <v>1909</v>
      </c>
      <c r="H162" s="170">
        <v>8.19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86</v>
      </c>
      <c r="AY162" s="168" t="s">
        <v>262</v>
      </c>
    </row>
    <row r="163" spans="2:65" s="1" customFormat="1" ht="37.9" customHeight="1">
      <c r="B163" s="32"/>
      <c r="C163" s="134" t="s">
        <v>270</v>
      </c>
      <c r="D163" s="134" t="s">
        <v>264</v>
      </c>
      <c r="E163" s="135" t="s">
        <v>1293</v>
      </c>
      <c r="F163" s="136" t="s">
        <v>1294</v>
      </c>
      <c r="G163" s="137" t="s">
        <v>1234</v>
      </c>
      <c r="H163" s="138">
        <v>210.632</v>
      </c>
      <c r="I163" s="139"/>
      <c r="J163" s="140">
        <f>ROUND(I163*H163,2)</f>
        <v>0</v>
      </c>
      <c r="K163" s="136" t="s">
        <v>1197</v>
      </c>
      <c r="L163" s="32"/>
      <c r="M163" s="141" t="s">
        <v>1</v>
      </c>
      <c r="N163" s="142" t="s">
        <v>44</v>
      </c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AR163" s="145" t="s">
        <v>293</v>
      </c>
      <c r="AT163" s="145" t="s">
        <v>264</v>
      </c>
      <c r="AU163" s="145" t="s">
        <v>88</v>
      </c>
      <c r="AY163" s="17" t="s">
        <v>262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7" t="s">
        <v>86</v>
      </c>
      <c r="BK163" s="146">
        <f>ROUND(I163*H163,2)</f>
        <v>0</v>
      </c>
      <c r="BL163" s="17" t="s">
        <v>293</v>
      </c>
      <c r="BM163" s="145" t="s">
        <v>1910</v>
      </c>
    </row>
    <row r="164" spans="2:51" s="12" customFormat="1" ht="11.25">
      <c r="B164" s="161"/>
      <c r="D164" s="147" t="s">
        <v>1200</v>
      </c>
      <c r="E164" s="162" t="s">
        <v>1</v>
      </c>
      <c r="F164" s="163" t="s">
        <v>1885</v>
      </c>
      <c r="H164" s="162" t="s">
        <v>1</v>
      </c>
      <c r="I164" s="164"/>
      <c r="L164" s="161"/>
      <c r="M164" s="165"/>
      <c r="T164" s="166"/>
      <c r="AT164" s="162" t="s">
        <v>1200</v>
      </c>
      <c r="AU164" s="162" t="s">
        <v>88</v>
      </c>
      <c r="AV164" s="12" t="s">
        <v>86</v>
      </c>
      <c r="AW164" s="12" t="s">
        <v>34</v>
      </c>
      <c r="AX164" s="12" t="s">
        <v>79</v>
      </c>
      <c r="AY164" s="162" t="s">
        <v>262</v>
      </c>
    </row>
    <row r="165" spans="2:51" s="12" customFormat="1" ht="11.25">
      <c r="B165" s="161"/>
      <c r="D165" s="147" t="s">
        <v>1200</v>
      </c>
      <c r="E165" s="162" t="s">
        <v>1</v>
      </c>
      <c r="F165" s="163" t="s">
        <v>1886</v>
      </c>
      <c r="H165" s="162" t="s">
        <v>1</v>
      </c>
      <c r="I165" s="164"/>
      <c r="L165" s="161"/>
      <c r="M165" s="165"/>
      <c r="T165" s="166"/>
      <c r="AT165" s="162" t="s">
        <v>1200</v>
      </c>
      <c r="AU165" s="162" t="s">
        <v>88</v>
      </c>
      <c r="AV165" s="12" t="s">
        <v>86</v>
      </c>
      <c r="AW165" s="12" t="s">
        <v>34</v>
      </c>
      <c r="AX165" s="12" t="s">
        <v>79</v>
      </c>
      <c r="AY165" s="162" t="s">
        <v>262</v>
      </c>
    </row>
    <row r="166" spans="2:51" s="13" customFormat="1" ht="11.25">
      <c r="B166" s="167"/>
      <c r="D166" s="147" t="s">
        <v>1200</v>
      </c>
      <c r="E166" s="168" t="s">
        <v>1</v>
      </c>
      <c r="F166" s="169" t="s">
        <v>1911</v>
      </c>
      <c r="H166" s="170">
        <v>210.632</v>
      </c>
      <c r="I166" s="171"/>
      <c r="L166" s="167"/>
      <c r="M166" s="172"/>
      <c r="T166" s="173"/>
      <c r="AT166" s="168" t="s">
        <v>1200</v>
      </c>
      <c r="AU166" s="168" t="s">
        <v>88</v>
      </c>
      <c r="AV166" s="13" t="s">
        <v>88</v>
      </c>
      <c r="AW166" s="13" t="s">
        <v>34</v>
      </c>
      <c r="AX166" s="13" t="s">
        <v>86</v>
      </c>
      <c r="AY166" s="168" t="s">
        <v>262</v>
      </c>
    </row>
    <row r="167" spans="2:63" s="11" customFormat="1" ht="25.9" customHeight="1">
      <c r="B167" s="124"/>
      <c r="D167" s="125" t="s">
        <v>78</v>
      </c>
      <c r="E167" s="126" t="s">
        <v>1569</v>
      </c>
      <c r="F167" s="126" t="s">
        <v>1570</v>
      </c>
      <c r="I167" s="127"/>
      <c r="J167" s="128">
        <f>BK167</f>
        <v>0</v>
      </c>
      <c r="L167" s="124"/>
      <c r="M167" s="129"/>
      <c r="P167" s="130">
        <f>P168</f>
        <v>0</v>
      </c>
      <c r="R167" s="130">
        <f>R168</f>
        <v>0</v>
      </c>
      <c r="T167" s="131">
        <f>T168</f>
        <v>2.1</v>
      </c>
      <c r="AR167" s="125" t="s">
        <v>88</v>
      </c>
      <c r="AT167" s="132" t="s">
        <v>78</v>
      </c>
      <c r="AU167" s="132" t="s">
        <v>79</v>
      </c>
      <c r="AY167" s="125" t="s">
        <v>262</v>
      </c>
      <c r="BK167" s="133">
        <f>BK168</f>
        <v>0</v>
      </c>
    </row>
    <row r="168" spans="2:63" s="11" customFormat="1" ht="22.9" customHeight="1">
      <c r="B168" s="124"/>
      <c r="D168" s="125" t="s">
        <v>78</v>
      </c>
      <c r="E168" s="151" t="s">
        <v>1578</v>
      </c>
      <c r="F168" s="151" t="s">
        <v>1579</v>
      </c>
      <c r="I168" s="127"/>
      <c r="J168" s="152">
        <f>BK168</f>
        <v>0</v>
      </c>
      <c r="L168" s="124"/>
      <c r="M168" s="129"/>
      <c r="P168" s="130">
        <f>SUM(P169:P174)</f>
        <v>0</v>
      </c>
      <c r="R168" s="130">
        <f>SUM(R169:R174)</f>
        <v>0</v>
      </c>
      <c r="T168" s="131">
        <f>SUM(T169:T174)</f>
        <v>2.1</v>
      </c>
      <c r="AR168" s="125" t="s">
        <v>88</v>
      </c>
      <c r="AT168" s="132" t="s">
        <v>78</v>
      </c>
      <c r="AU168" s="132" t="s">
        <v>86</v>
      </c>
      <c r="AY168" s="125" t="s">
        <v>262</v>
      </c>
      <c r="BK168" s="133">
        <f>SUM(BK169:BK174)</f>
        <v>0</v>
      </c>
    </row>
    <row r="169" spans="2:65" s="1" customFormat="1" ht="33" customHeight="1">
      <c r="B169" s="32"/>
      <c r="C169" s="134" t="s">
        <v>263</v>
      </c>
      <c r="D169" s="134" t="s">
        <v>264</v>
      </c>
      <c r="E169" s="135" t="s">
        <v>1912</v>
      </c>
      <c r="F169" s="136" t="s">
        <v>1913</v>
      </c>
      <c r="G169" s="137" t="s">
        <v>1592</v>
      </c>
      <c r="H169" s="138">
        <v>2100</v>
      </c>
      <c r="I169" s="139"/>
      <c r="J169" s="140">
        <f>ROUND(I169*H169,2)</f>
        <v>0</v>
      </c>
      <c r="K169" s="136" t="s">
        <v>1197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0.001</v>
      </c>
      <c r="T169" s="144">
        <f>S169*H169</f>
        <v>2.1</v>
      </c>
      <c r="AR169" s="145" t="s">
        <v>318</v>
      </c>
      <c r="AT169" s="145" t="s">
        <v>264</v>
      </c>
      <c r="AU169" s="145" t="s">
        <v>88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318</v>
      </c>
      <c r="BM169" s="145" t="s">
        <v>1914</v>
      </c>
    </row>
    <row r="170" spans="2:47" s="1" customFormat="1" ht="29.25">
      <c r="B170" s="32"/>
      <c r="D170" s="147" t="s">
        <v>301</v>
      </c>
      <c r="F170" s="148" t="s">
        <v>1915</v>
      </c>
      <c r="I170" s="149"/>
      <c r="L170" s="32"/>
      <c r="M170" s="150"/>
      <c r="T170" s="56"/>
      <c r="AT170" s="17" t="s">
        <v>301</v>
      </c>
      <c r="AU170" s="17" t="s">
        <v>88</v>
      </c>
    </row>
    <row r="171" spans="2:51" s="12" customFormat="1" ht="11.25">
      <c r="B171" s="161"/>
      <c r="D171" s="147" t="s">
        <v>1200</v>
      </c>
      <c r="E171" s="162" t="s">
        <v>1</v>
      </c>
      <c r="F171" s="163" t="s">
        <v>1885</v>
      </c>
      <c r="H171" s="162" t="s">
        <v>1</v>
      </c>
      <c r="I171" s="164"/>
      <c r="L171" s="161"/>
      <c r="M171" s="165"/>
      <c r="T171" s="166"/>
      <c r="AT171" s="162" t="s">
        <v>1200</v>
      </c>
      <c r="AU171" s="162" t="s">
        <v>88</v>
      </c>
      <c r="AV171" s="12" t="s">
        <v>86</v>
      </c>
      <c r="AW171" s="12" t="s">
        <v>34</v>
      </c>
      <c r="AX171" s="12" t="s">
        <v>79</v>
      </c>
      <c r="AY171" s="162" t="s">
        <v>262</v>
      </c>
    </row>
    <row r="172" spans="2:51" s="12" customFormat="1" ht="11.25">
      <c r="B172" s="161"/>
      <c r="D172" s="147" t="s">
        <v>1200</v>
      </c>
      <c r="E172" s="162" t="s">
        <v>1</v>
      </c>
      <c r="F172" s="163" t="s">
        <v>1886</v>
      </c>
      <c r="H172" s="162" t="s">
        <v>1</v>
      </c>
      <c r="I172" s="164"/>
      <c r="L172" s="161"/>
      <c r="M172" s="165"/>
      <c r="T172" s="166"/>
      <c r="AT172" s="162" t="s">
        <v>1200</v>
      </c>
      <c r="AU172" s="162" t="s">
        <v>88</v>
      </c>
      <c r="AV172" s="12" t="s">
        <v>86</v>
      </c>
      <c r="AW172" s="12" t="s">
        <v>34</v>
      </c>
      <c r="AX172" s="12" t="s">
        <v>79</v>
      </c>
      <c r="AY172" s="162" t="s">
        <v>262</v>
      </c>
    </row>
    <row r="173" spans="2:51" s="12" customFormat="1" ht="22.5">
      <c r="B173" s="161"/>
      <c r="D173" s="147" t="s">
        <v>1200</v>
      </c>
      <c r="E173" s="162" t="s">
        <v>1</v>
      </c>
      <c r="F173" s="163" t="s">
        <v>1916</v>
      </c>
      <c r="H173" s="162" t="s">
        <v>1</v>
      </c>
      <c r="I173" s="164"/>
      <c r="L173" s="161"/>
      <c r="M173" s="165"/>
      <c r="T173" s="166"/>
      <c r="AT173" s="162" t="s">
        <v>1200</v>
      </c>
      <c r="AU173" s="162" t="s">
        <v>88</v>
      </c>
      <c r="AV173" s="12" t="s">
        <v>86</v>
      </c>
      <c r="AW173" s="12" t="s">
        <v>34</v>
      </c>
      <c r="AX173" s="12" t="s">
        <v>79</v>
      </c>
      <c r="AY173" s="162" t="s">
        <v>262</v>
      </c>
    </row>
    <row r="174" spans="2:51" s="13" customFormat="1" ht="11.25">
      <c r="B174" s="167"/>
      <c r="D174" s="147" t="s">
        <v>1200</v>
      </c>
      <c r="E174" s="168" t="s">
        <v>1</v>
      </c>
      <c r="F174" s="169" t="s">
        <v>1917</v>
      </c>
      <c r="H174" s="170">
        <v>2100</v>
      </c>
      <c r="I174" s="171"/>
      <c r="L174" s="167"/>
      <c r="M174" s="202"/>
      <c r="N174" s="203"/>
      <c r="O174" s="203"/>
      <c r="P174" s="203"/>
      <c r="Q174" s="203"/>
      <c r="R174" s="203"/>
      <c r="S174" s="203"/>
      <c r="T174" s="204"/>
      <c r="AT174" s="168" t="s">
        <v>1200</v>
      </c>
      <c r="AU174" s="168" t="s">
        <v>88</v>
      </c>
      <c r="AV174" s="13" t="s">
        <v>88</v>
      </c>
      <c r="AW174" s="13" t="s">
        <v>34</v>
      </c>
      <c r="AX174" s="13" t="s">
        <v>86</v>
      </c>
      <c r="AY174" s="168" t="s">
        <v>262</v>
      </c>
    </row>
    <row r="175" spans="2:12" s="1" customFormat="1" ht="6.95" customHeight="1">
      <c r="B175" s="44"/>
      <c r="C175" s="45"/>
      <c r="D175" s="45"/>
      <c r="E175" s="45"/>
      <c r="F175" s="45"/>
      <c r="G175" s="45"/>
      <c r="H175" s="45"/>
      <c r="I175" s="45"/>
      <c r="J175" s="45"/>
      <c r="K175" s="45"/>
      <c r="L175" s="32"/>
    </row>
  </sheetData>
  <sheetProtection algorithmName="SHA-512" hashValue="xDfZ5hB5CzRz9LWO6yL4iWDysKx4EnwRJENpobW/rsmTFdOt+KRxD9kvHa6HeoBkHnFj3s6o5PWOYIEiowfKgQ==" saltValue="yN9RviNc1rIJfEEiapBVnzF7Je1nnalZfeAdJHUQxRUr0i3dWKD5aYoMNyFo3cWQbpTm48BF9KifYAW/ZtA/sA==" spinCount="100000" sheet="1" objects="1" scenarios="1" formatColumns="0" formatRows="0" autoFilter="0"/>
  <autoFilter ref="C124:K17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15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1777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1918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1881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ROUND(J144,2)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ROUND((SUM(BE144:BE1154)),2)</f>
        <v>0</v>
      </c>
      <c r="I35" s="96">
        <v>0.21</v>
      </c>
      <c r="J35" s="86">
        <f>ROUND(((SUM(BE144:BE1154))*I35),2)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ROUND((SUM(BF144:BF1154)),2)</f>
        <v>0</v>
      </c>
      <c r="I36" s="96">
        <v>0.15</v>
      </c>
      <c r="J36" s="86">
        <f>ROUND(((SUM(BF144:BF1154))*I36),2)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ROUND((SUM(BG144:BG1154)),2)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ROUND((SUM(BH144:BH1154)),2)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ROUND((SUM(BI144:BI1154)),2)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1777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07.10 - Sušárna kalu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Zdeňka Průšková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J144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J145</f>
        <v>0</v>
      </c>
      <c r="L99" s="108"/>
    </row>
    <row r="100" spans="2:12" s="9" customFormat="1" ht="19.9" customHeight="1">
      <c r="B100" s="112"/>
      <c r="D100" s="113" t="s">
        <v>1185</v>
      </c>
      <c r="E100" s="114"/>
      <c r="F100" s="114"/>
      <c r="G100" s="114"/>
      <c r="H100" s="114"/>
      <c r="I100" s="114"/>
      <c r="J100" s="115">
        <f>J146</f>
        <v>0</v>
      </c>
      <c r="L100" s="112"/>
    </row>
    <row r="101" spans="2:12" s="9" customFormat="1" ht="19.9" customHeight="1">
      <c r="B101" s="112"/>
      <c r="D101" s="113" t="s">
        <v>1186</v>
      </c>
      <c r="E101" s="114"/>
      <c r="F101" s="114"/>
      <c r="G101" s="114"/>
      <c r="H101" s="114"/>
      <c r="I101" s="114"/>
      <c r="J101" s="115">
        <f>J215</f>
        <v>0</v>
      </c>
      <c r="L101" s="112"/>
    </row>
    <row r="102" spans="2:12" s="9" customFormat="1" ht="19.9" customHeight="1">
      <c r="B102" s="112"/>
      <c r="D102" s="113" t="s">
        <v>1187</v>
      </c>
      <c r="E102" s="114"/>
      <c r="F102" s="114"/>
      <c r="G102" s="114"/>
      <c r="H102" s="114"/>
      <c r="I102" s="114"/>
      <c r="J102" s="115">
        <f>J448</f>
        <v>0</v>
      </c>
      <c r="L102" s="112"/>
    </row>
    <row r="103" spans="2:12" s="9" customFormat="1" ht="19.9" customHeight="1">
      <c r="B103" s="112"/>
      <c r="D103" s="113" t="s">
        <v>1919</v>
      </c>
      <c r="E103" s="114"/>
      <c r="F103" s="114"/>
      <c r="G103" s="114"/>
      <c r="H103" s="114"/>
      <c r="I103" s="114"/>
      <c r="J103" s="115">
        <f>J555</f>
        <v>0</v>
      </c>
      <c r="L103" s="112"/>
    </row>
    <row r="104" spans="2:12" s="9" customFormat="1" ht="19.9" customHeight="1">
      <c r="B104" s="112"/>
      <c r="D104" s="113" t="s">
        <v>1302</v>
      </c>
      <c r="E104" s="114"/>
      <c r="F104" s="114"/>
      <c r="G104" s="114"/>
      <c r="H104" s="114"/>
      <c r="I104" s="114"/>
      <c r="J104" s="115">
        <f>J562</f>
        <v>0</v>
      </c>
      <c r="L104" s="112"/>
    </row>
    <row r="105" spans="2:12" s="9" customFormat="1" ht="19.9" customHeight="1">
      <c r="B105" s="112"/>
      <c r="D105" s="113" t="s">
        <v>1188</v>
      </c>
      <c r="E105" s="114"/>
      <c r="F105" s="114"/>
      <c r="G105" s="114"/>
      <c r="H105" s="114"/>
      <c r="I105" s="114"/>
      <c r="J105" s="115">
        <f>J669</f>
        <v>0</v>
      </c>
      <c r="L105" s="112"/>
    </row>
    <row r="106" spans="2:12" s="9" customFormat="1" ht="19.9" customHeight="1">
      <c r="B106" s="112"/>
      <c r="D106" s="113" t="s">
        <v>1920</v>
      </c>
      <c r="E106" s="114"/>
      <c r="F106" s="114"/>
      <c r="G106" s="114"/>
      <c r="H106" s="114"/>
      <c r="I106" s="114"/>
      <c r="J106" s="115">
        <f>J721</f>
        <v>0</v>
      </c>
      <c r="L106" s="112"/>
    </row>
    <row r="107" spans="2:12" s="8" customFormat="1" ht="24.95" customHeight="1">
      <c r="B107" s="108"/>
      <c r="D107" s="109" t="s">
        <v>1304</v>
      </c>
      <c r="E107" s="110"/>
      <c r="F107" s="110"/>
      <c r="G107" s="110"/>
      <c r="H107" s="110"/>
      <c r="I107" s="110"/>
      <c r="J107" s="111">
        <f>J723</f>
        <v>0</v>
      </c>
      <c r="L107" s="108"/>
    </row>
    <row r="108" spans="2:12" s="9" customFormat="1" ht="19.9" customHeight="1">
      <c r="B108" s="112"/>
      <c r="D108" s="113" t="s">
        <v>1921</v>
      </c>
      <c r="E108" s="114"/>
      <c r="F108" s="114"/>
      <c r="G108" s="114"/>
      <c r="H108" s="114"/>
      <c r="I108" s="114"/>
      <c r="J108" s="115">
        <f>J724</f>
        <v>0</v>
      </c>
      <c r="L108" s="112"/>
    </row>
    <row r="109" spans="2:12" s="9" customFormat="1" ht="19.9" customHeight="1">
      <c r="B109" s="112"/>
      <c r="D109" s="113" t="s">
        <v>1305</v>
      </c>
      <c r="E109" s="114"/>
      <c r="F109" s="114"/>
      <c r="G109" s="114"/>
      <c r="H109" s="114"/>
      <c r="I109" s="114"/>
      <c r="J109" s="115">
        <f>J850</f>
        <v>0</v>
      </c>
      <c r="L109" s="112"/>
    </row>
    <row r="110" spans="2:12" s="9" customFormat="1" ht="19.9" customHeight="1">
      <c r="B110" s="112"/>
      <c r="D110" s="113" t="s">
        <v>1922</v>
      </c>
      <c r="E110" s="114"/>
      <c r="F110" s="114"/>
      <c r="G110" s="114"/>
      <c r="H110" s="114"/>
      <c r="I110" s="114"/>
      <c r="J110" s="115">
        <f>J859</f>
        <v>0</v>
      </c>
      <c r="L110" s="112"/>
    </row>
    <row r="111" spans="2:12" s="9" customFormat="1" ht="19.9" customHeight="1">
      <c r="B111" s="112"/>
      <c r="D111" s="113" t="s">
        <v>1923</v>
      </c>
      <c r="E111" s="114"/>
      <c r="F111" s="114"/>
      <c r="G111" s="114"/>
      <c r="H111" s="114"/>
      <c r="I111" s="114"/>
      <c r="J111" s="115">
        <f>J885</f>
        <v>0</v>
      </c>
      <c r="L111" s="112"/>
    </row>
    <row r="112" spans="2:12" s="9" customFormat="1" ht="19.9" customHeight="1">
      <c r="B112" s="112"/>
      <c r="D112" s="113" t="s">
        <v>1306</v>
      </c>
      <c r="E112" s="114"/>
      <c r="F112" s="114"/>
      <c r="G112" s="114"/>
      <c r="H112" s="114"/>
      <c r="I112" s="114"/>
      <c r="J112" s="115">
        <f>J902</f>
        <v>0</v>
      </c>
      <c r="L112" s="112"/>
    </row>
    <row r="113" spans="2:12" s="9" customFormat="1" ht="19.9" customHeight="1">
      <c r="B113" s="112"/>
      <c r="D113" s="113" t="s">
        <v>1924</v>
      </c>
      <c r="E113" s="114"/>
      <c r="F113" s="114"/>
      <c r="G113" s="114"/>
      <c r="H113" s="114"/>
      <c r="I113" s="114"/>
      <c r="J113" s="115">
        <f>J955</f>
        <v>0</v>
      </c>
      <c r="L113" s="112"/>
    </row>
    <row r="114" spans="2:12" s="9" customFormat="1" ht="19.9" customHeight="1">
      <c r="B114" s="112"/>
      <c r="D114" s="113" t="s">
        <v>1308</v>
      </c>
      <c r="E114" s="114"/>
      <c r="F114" s="114"/>
      <c r="G114" s="114"/>
      <c r="H114" s="114"/>
      <c r="I114" s="114"/>
      <c r="J114" s="115">
        <f>J983</f>
        <v>0</v>
      </c>
      <c r="L114" s="112"/>
    </row>
    <row r="115" spans="2:12" s="9" customFormat="1" ht="19.9" customHeight="1">
      <c r="B115" s="112"/>
      <c r="D115" s="113" t="s">
        <v>1309</v>
      </c>
      <c r="E115" s="114"/>
      <c r="F115" s="114"/>
      <c r="G115" s="114"/>
      <c r="H115" s="114"/>
      <c r="I115" s="114"/>
      <c r="J115" s="115">
        <f>J989</f>
        <v>0</v>
      </c>
      <c r="L115" s="112"/>
    </row>
    <row r="116" spans="2:12" s="9" customFormat="1" ht="19.9" customHeight="1">
      <c r="B116" s="112"/>
      <c r="D116" s="113" t="s">
        <v>1310</v>
      </c>
      <c r="E116" s="114"/>
      <c r="F116" s="114"/>
      <c r="G116" s="114"/>
      <c r="H116" s="114"/>
      <c r="I116" s="114"/>
      <c r="J116" s="115">
        <f>J1062</f>
        <v>0</v>
      </c>
      <c r="L116" s="112"/>
    </row>
    <row r="117" spans="2:12" s="9" customFormat="1" ht="19.9" customHeight="1">
      <c r="B117" s="112"/>
      <c r="D117" s="113" t="s">
        <v>1311</v>
      </c>
      <c r="E117" s="114"/>
      <c r="F117" s="114"/>
      <c r="G117" s="114"/>
      <c r="H117" s="114"/>
      <c r="I117" s="114"/>
      <c r="J117" s="115">
        <f>J1074</f>
        <v>0</v>
      </c>
      <c r="L117" s="112"/>
    </row>
    <row r="118" spans="2:12" s="8" customFormat="1" ht="24.95" customHeight="1">
      <c r="B118" s="108"/>
      <c r="D118" s="109" t="s">
        <v>1312</v>
      </c>
      <c r="E118" s="110"/>
      <c r="F118" s="110"/>
      <c r="G118" s="110"/>
      <c r="H118" s="110"/>
      <c r="I118" s="110"/>
      <c r="J118" s="111">
        <f>J1083</f>
        <v>0</v>
      </c>
      <c r="L118" s="108"/>
    </row>
    <row r="119" spans="2:12" s="9" customFormat="1" ht="19.9" customHeight="1">
      <c r="B119" s="112"/>
      <c r="D119" s="113" t="s">
        <v>1313</v>
      </c>
      <c r="E119" s="114"/>
      <c r="F119" s="114"/>
      <c r="G119" s="114"/>
      <c r="H119" s="114"/>
      <c r="I119" s="114"/>
      <c r="J119" s="115">
        <f>J1084</f>
        <v>0</v>
      </c>
      <c r="L119" s="112"/>
    </row>
    <row r="120" spans="2:12" s="9" customFormat="1" ht="14.85" customHeight="1">
      <c r="B120" s="112"/>
      <c r="D120" s="113" t="s">
        <v>1925</v>
      </c>
      <c r="E120" s="114"/>
      <c r="F120" s="114"/>
      <c r="G120" s="114"/>
      <c r="H120" s="114"/>
      <c r="I120" s="114"/>
      <c r="J120" s="115">
        <f>J1085</f>
        <v>0</v>
      </c>
      <c r="L120" s="112"/>
    </row>
    <row r="121" spans="2:12" s="9" customFormat="1" ht="14.85" customHeight="1">
      <c r="B121" s="112"/>
      <c r="D121" s="113" t="s">
        <v>1926</v>
      </c>
      <c r="E121" s="114"/>
      <c r="F121" s="114"/>
      <c r="G121" s="114"/>
      <c r="H121" s="114"/>
      <c r="I121" s="114"/>
      <c r="J121" s="115">
        <f>J1118</f>
        <v>0</v>
      </c>
      <c r="L121" s="112"/>
    </row>
    <row r="122" spans="2:12" s="9" customFormat="1" ht="14.85" customHeight="1">
      <c r="B122" s="112"/>
      <c r="D122" s="113" t="s">
        <v>1927</v>
      </c>
      <c r="E122" s="114"/>
      <c r="F122" s="114"/>
      <c r="G122" s="114"/>
      <c r="H122" s="114"/>
      <c r="I122" s="114"/>
      <c r="J122" s="115">
        <f>J1141</f>
        <v>0</v>
      </c>
      <c r="L122" s="112"/>
    </row>
    <row r="123" spans="2:12" s="1" customFormat="1" ht="21.75" customHeight="1">
      <c r="B123" s="32"/>
      <c r="L123" s="32"/>
    </row>
    <row r="124" spans="2:12" s="1" customFormat="1" ht="6.95" customHeight="1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32"/>
    </row>
    <row r="128" spans="2:12" s="1" customFormat="1" ht="6.95" customHeight="1"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32"/>
    </row>
    <row r="129" spans="2:12" s="1" customFormat="1" ht="24.95" customHeight="1">
      <c r="B129" s="32"/>
      <c r="C129" s="21" t="s">
        <v>247</v>
      </c>
      <c r="L129" s="32"/>
    </row>
    <row r="130" spans="2:12" s="1" customFormat="1" ht="6.95" customHeight="1">
      <c r="B130" s="32"/>
      <c r="L130" s="32"/>
    </row>
    <row r="131" spans="2:12" s="1" customFormat="1" ht="12" customHeight="1">
      <c r="B131" s="32"/>
      <c r="C131" s="27" t="s">
        <v>16</v>
      </c>
      <c r="L131" s="32"/>
    </row>
    <row r="132" spans="2:12" s="1" customFormat="1" ht="16.5" customHeight="1">
      <c r="B132" s="32"/>
      <c r="E132" s="248" t="str">
        <f>E7</f>
        <v>ZPRACOVÁNÍ ČISTÍRENSKÝCH KALŮ AČOV TÁBOR</v>
      </c>
      <c r="F132" s="249"/>
      <c r="G132" s="249"/>
      <c r="H132" s="249"/>
      <c r="L132" s="32"/>
    </row>
    <row r="133" spans="2:12" ht="12" customHeight="1">
      <c r="B133" s="20"/>
      <c r="C133" s="27" t="s">
        <v>222</v>
      </c>
      <c r="L133" s="20"/>
    </row>
    <row r="134" spans="2:12" s="1" customFormat="1" ht="16.5" customHeight="1">
      <c r="B134" s="32"/>
      <c r="E134" s="248" t="s">
        <v>1777</v>
      </c>
      <c r="F134" s="250"/>
      <c r="G134" s="250"/>
      <c r="H134" s="250"/>
      <c r="L134" s="32"/>
    </row>
    <row r="135" spans="2:12" s="1" customFormat="1" ht="12" customHeight="1">
      <c r="B135" s="32"/>
      <c r="C135" s="27" t="s">
        <v>224</v>
      </c>
      <c r="L135" s="32"/>
    </row>
    <row r="136" spans="2:12" s="1" customFormat="1" ht="16.5" customHeight="1">
      <c r="B136" s="32"/>
      <c r="E136" s="230" t="str">
        <f>E11</f>
        <v>07.10 - Sušárna kalu - uznatelná část</v>
      </c>
      <c r="F136" s="250"/>
      <c r="G136" s="250"/>
      <c r="H136" s="250"/>
      <c r="L136" s="32"/>
    </row>
    <row r="137" spans="2:12" s="1" customFormat="1" ht="6.95" customHeight="1">
      <c r="B137" s="32"/>
      <c r="L137" s="32"/>
    </row>
    <row r="138" spans="2:12" s="1" customFormat="1" ht="12" customHeight="1">
      <c r="B138" s="32"/>
      <c r="C138" s="27" t="s">
        <v>20</v>
      </c>
      <c r="F138" s="25" t="str">
        <f>F14</f>
        <v>Čelkovice</v>
      </c>
      <c r="I138" s="27" t="s">
        <v>22</v>
      </c>
      <c r="J138" s="52" t="str">
        <f>IF(J14="","",J14)</f>
        <v>7. 6. 2023</v>
      </c>
      <c r="L138" s="32"/>
    </row>
    <row r="139" spans="2:12" s="1" customFormat="1" ht="6.95" customHeight="1">
      <c r="B139" s="32"/>
      <c r="L139" s="32"/>
    </row>
    <row r="140" spans="2:12" s="1" customFormat="1" ht="25.7" customHeight="1">
      <c r="B140" s="32"/>
      <c r="C140" s="27" t="s">
        <v>24</v>
      </c>
      <c r="F140" s="25" t="str">
        <f>E17</f>
        <v>Vodárenská společnost Táborsko s.r.o.</v>
      </c>
      <c r="I140" s="27" t="s">
        <v>31</v>
      </c>
      <c r="J140" s="30" t="str">
        <f>E23</f>
        <v>Aquaprocon s.r.o., divize Praha</v>
      </c>
      <c r="L140" s="32"/>
    </row>
    <row r="141" spans="2:12" s="1" customFormat="1" ht="15.2" customHeight="1">
      <c r="B141" s="32"/>
      <c r="C141" s="27" t="s">
        <v>29</v>
      </c>
      <c r="F141" s="25" t="str">
        <f>IF(E20="","",E20)</f>
        <v>Vyplň údaj</v>
      </c>
      <c r="I141" s="27" t="s">
        <v>35</v>
      </c>
      <c r="J141" s="30" t="str">
        <f>E26</f>
        <v>Ing. Zdeňka Průšková</v>
      </c>
      <c r="L141" s="32"/>
    </row>
    <row r="142" spans="2:12" s="1" customFormat="1" ht="10.35" customHeight="1">
      <c r="B142" s="32"/>
      <c r="L142" s="32"/>
    </row>
    <row r="143" spans="2:20" s="10" customFormat="1" ht="29.25" customHeight="1">
      <c r="B143" s="116"/>
      <c r="C143" s="117" t="s">
        <v>248</v>
      </c>
      <c r="D143" s="118" t="s">
        <v>64</v>
      </c>
      <c r="E143" s="118" t="s">
        <v>60</v>
      </c>
      <c r="F143" s="118" t="s">
        <v>61</v>
      </c>
      <c r="G143" s="118" t="s">
        <v>249</v>
      </c>
      <c r="H143" s="118" t="s">
        <v>250</v>
      </c>
      <c r="I143" s="118" t="s">
        <v>251</v>
      </c>
      <c r="J143" s="118" t="s">
        <v>232</v>
      </c>
      <c r="K143" s="119" t="s">
        <v>252</v>
      </c>
      <c r="L143" s="116"/>
      <c r="M143" s="59" t="s">
        <v>1</v>
      </c>
      <c r="N143" s="60" t="s">
        <v>43</v>
      </c>
      <c r="O143" s="60" t="s">
        <v>253</v>
      </c>
      <c r="P143" s="60" t="s">
        <v>254</v>
      </c>
      <c r="Q143" s="60" t="s">
        <v>255</v>
      </c>
      <c r="R143" s="60" t="s">
        <v>256</v>
      </c>
      <c r="S143" s="60" t="s">
        <v>257</v>
      </c>
      <c r="T143" s="61" t="s">
        <v>258</v>
      </c>
    </row>
    <row r="144" spans="2:63" s="1" customFormat="1" ht="22.9" customHeight="1">
      <c r="B144" s="32"/>
      <c r="C144" s="64" t="s">
        <v>259</v>
      </c>
      <c r="J144" s="120">
        <f>BK144</f>
        <v>0</v>
      </c>
      <c r="L144" s="32"/>
      <c r="M144" s="62"/>
      <c r="N144" s="53"/>
      <c r="O144" s="53"/>
      <c r="P144" s="121">
        <f>P145+P723+P1083</f>
        <v>0</v>
      </c>
      <c r="Q144" s="53"/>
      <c r="R144" s="121">
        <f>R145+R723+R1083</f>
        <v>839.0369974600003</v>
      </c>
      <c r="S144" s="53"/>
      <c r="T144" s="122">
        <f>T145+T723+T1083</f>
        <v>0.13817016000000001</v>
      </c>
      <c r="AT144" s="17" t="s">
        <v>78</v>
      </c>
      <c r="AU144" s="17" t="s">
        <v>234</v>
      </c>
      <c r="BK144" s="123">
        <f>BK145+BK723+BK1083</f>
        <v>0</v>
      </c>
    </row>
    <row r="145" spans="2:63" s="11" customFormat="1" ht="25.9" customHeight="1">
      <c r="B145" s="124"/>
      <c r="D145" s="125" t="s">
        <v>78</v>
      </c>
      <c r="E145" s="126" t="s">
        <v>1191</v>
      </c>
      <c r="F145" s="126" t="s">
        <v>1192</v>
      </c>
      <c r="I145" s="127"/>
      <c r="J145" s="128">
        <f>BK145</f>
        <v>0</v>
      </c>
      <c r="L145" s="124"/>
      <c r="M145" s="129"/>
      <c r="P145" s="130">
        <f>P146+P215+P448+P555+P562+P669+P721</f>
        <v>0</v>
      </c>
      <c r="R145" s="130">
        <f>R146+R215+R448+R555+R562+R669+R721</f>
        <v>825.5776853500003</v>
      </c>
      <c r="T145" s="131">
        <f>T146+T215+T448+T555+T562+T669+T721</f>
        <v>0.11472</v>
      </c>
      <c r="AR145" s="125" t="s">
        <v>86</v>
      </c>
      <c r="AT145" s="132" t="s">
        <v>78</v>
      </c>
      <c r="AU145" s="132" t="s">
        <v>79</v>
      </c>
      <c r="AY145" s="125" t="s">
        <v>262</v>
      </c>
      <c r="BK145" s="133">
        <f>BK146+BK215+BK448+BK555+BK562+BK669+BK721</f>
        <v>0</v>
      </c>
    </row>
    <row r="146" spans="2:63" s="11" customFormat="1" ht="22.9" customHeight="1">
      <c r="B146" s="124"/>
      <c r="D146" s="125" t="s">
        <v>78</v>
      </c>
      <c r="E146" s="151" t="s">
        <v>86</v>
      </c>
      <c r="F146" s="151" t="s">
        <v>1193</v>
      </c>
      <c r="I146" s="127"/>
      <c r="J146" s="152">
        <f>BK146</f>
        <v>0</v>
      </c>
      <c r="L146" s="124"/>
      <c r="M146" s="129"/>
      <c r="P146" s="130">
        <f>SUM(P147:P214)</f>
        <v>0</v>
      </c>
      <c r="R146" s="130">
        <f>SUM(R147:R214)</f>
        <v>0.0108</v>
      </c>
      <c r="T146" s="131">
        <f>SUM(T147:T214)</f>
        <v>0</v>
      </c>
      <c r="AR146" s="125" t="s">
        <v>86</v>
      </c>
      <c r="AT146" s="132" t="s">
        <v>78</v>
      </c>
      <c r="AU146" s="132" t="s">
        <v>86</v>
      </c>
      <c r="AY146" s="125" t="s">
        <v>262</v>
      </c>
      <c r="BK146" s="133">
        <f>SUM(BK147:BK214)</f>
        <v>0</v>
      </c>
    </row>
    <row r="147" spans="2:65" s="1" customFormat="1" ht="24.2" customHeight="1">
      <c r="B147" s="32"/>
      <c r="C147" s="134" t="s">
        <v>86</v>
      </c>
      <c r="D147" s="134" t="s">
        <v>264</v>
      </c>
      <c r="E147" s="135" t="s">
        <v>1928</v>
      </c>
      <c r="F147" s="136" t="s">
        <v>1929</v>
      </c>
      <c r="G147" s="137" t="s">
        <v>704</v>
      </c>
      <c r="H147" s="138">
        <v>360</v>
      </c>
      <c r="I147" s="139"/>
      <c r="J147" s="140">
        <f>ROUND(I147*H147,2)</f>
        <v>0</v>
      </c>
      <c r="K147" s="136" t="s">
        <v>1197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3E-05</v>
      </c>
      <c r="R147" s="143">
        <f>Q147*H147</f>
        <v>0.0108</v>
      </c>
      <c r="S147" s="143">
        <v>0</v>
      </c>
      <c r="T147" s="144">
        <f>S147*H147</f>
        <v>0</v>
      </c>
      <c r="AR147" s="145" t="s">
        <v>293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293</v>
      </c>
      <c r="BM147" s="145" t="s">
        <v>1930</v>
      </c>
    </row>
    <row r="148" spans="2:51" s="12" customFormat="1" ht="11.25">
      <c r="B148" s="161"/>
      <c r="D148" s="147" t="s">
        <v>1200</v>
      </c>
      <c r="E148" s="162" t="s">
        <v>1</v>
      </c>
      <c r="F148" s="163" t="s">
        <v>1931</v>
      </c>
      <c r="H148" s="162" t="s">
        <v>1</v>
      </c>
      <c r="I148" s="164"/>
      <c r="L148" s="161"/>
      <c r="M148" s="165"/>
      <c r="T148" s="166"/>
      <c r="AT148" s="162" t="s">
        <v>1200</v>
      </c>
      <c r="AU148" s="162" t="s">
        <v>88</v>
      </c>
      <c r="AV148" s="12" t="s">
        <v>86</v>
      </c>
      <c r="AW148" s="12" t="s">
        <v>34</v>
      </c>
      <c r="AX148" s="12" t="s">
        <v>79</v>
      </c>
      <c r="AY148" s="162" t="s">
        <v>262</v>
      </c>
    </row>
    <row r="149" spans="2:51" s="12" customFormat="1" ht="11.25">
      <c r="B149" s="161"/>
      <c r="D149" s="147" t="s">
        <v>1200</v>
      </c>
      <c r="E149" s="162" t="s">
        <v>1</v>
      </c>
      <c r="F149" s="163" t="s">
        <v>1932</v>
      </c>
      <c r="H149" s="162" t="s">
        <v>1</v>
      </c>
      <c r="I149" s="164"/>
      <c r="L149" s="161"/>
      <c r="M149" s="165"/>
      <c r="T149" s="166"/>
      <c r="AT149" s="162" t="s">
        <v>1200</v>
      </c>
      <c r="AU149" s="162" t="s">
        <v>88</v>
      </c>
      <c r="AV149" s="12" t="s">
        <v>86</v>
      </c>
      <c r="AW149" s="12" t="s">
        <v>34</v>
      </c>
      <c r="AX149" s="12" t="s">
        <v>79</v>
      </c>
      <c r="AY149" s="162" t="s">
        <v>262</v>
      </c>
    </row>
    <row r="150" spans="2:51" s="13" customFormat="1" ht="11.25">
      <c r="B150" s="167"/>
      <c r="D150" s="147" t="s">
        <v>1200</v>
      </c>
      <c r="E150" s="168" t="s">
        <v>1</v>
      </c>
      <c r="F150" s="169" t="s">
        <v>1933</v>
      </c>
      <c r="H150" s="170">
        <v>360</v>
      </c>
      <c r="I150" s="171"/>
      <c r="L150" s="167"/>
      <c r="M150" s="172"/>
      <c r="T150" s="173"/>
      <c r="AT150" s="168" t="s">
        <v>1200</v>
      </c>
      <c r="AU150" s="168" t="s">
        <v>88</v>
      </c>
      <c r="AV150" s="13" t="s">
        <v>88</v>
      </c>
      <c r="AW150" s="13" t="s">
        <v>34</v>
      </c>
      <c r="AX150" s="13" t="s">
        <v>86</v>
      </c>
      <c r="AY150" s="168" t="s">
        <v>262</v>
      </c>
    </row>
    <row r="151" spans="2:65" s="1" customFormat="1" ht="24.2" customHeight="1">
      <c r="B151" s="32"/>
      <c r="C151" s="134" t="s">
        <v>88</v>
      </c>
      <c r="D151" s="134" t="s">
        <v>264</v>
      </c>
      <c r="E151" s="135" t="s">
        <v>1934</v>
      </c>
      <c r="F151" s="136" t="s">
        <v>1935</v>
      </c>
      <c r="G151" s="137" t="s">
        <v>1936</v>
      </c>
      <c r="H151" s="138">
        <v>90</v>
      </c>
      <c r="I151" s="139"/>
      <c r="J151" s="140">
        <f>ROUND(I151*H151,2)</f>
        <v>0</v>
      </c>
      <c r="K151" s="136" t="s">
        <v>1197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293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293</v>
      </c>
      <c r="BM151" s="145" t="s">
        <v>1937</v>
      </c>
    </row>
    <row r="152" spans="2:51" s="12" customFormat="1" ht="11.25">
      <c r="B152" s="161"/>
      <c r="D152" s="147" t="s">
        <v>1200</v>
      </c>
      <c r="E152" s="162" t="s">
        <v>1</v>
      </c>
      <c r="F152" s="163" t="s">
        <v>1931</v>
      </c>
      <c r="H152" s="162" t="s">
        <v>1</v>
      </c>
      <c r="I152" s="164"/>
      <c r="L152" s="161"/>
      <c r="M152" s="165"/>
      <c r="T152" s="166"/>
      <c r="AT152" s="162" t="s">
        <v>1200</v>
      </c>
      <c r="AU152" s="162" t="s">
        <v>88</v>
      </c>
      <c r="AV152" s="12" t="s">
        <v>86</v>
      </c>
      <c r="AW152" s="12" t="s">
        <v>34</v>
      </c>
      <c r="AX152" s="12" t="s">
        <v>79</v>
      </c>
      <c r="AY152" s="162" t="s">
        <v>262</v>
      </c>
    </row>
    <row r="153" spans="2:51" s="12" customFormat="1" ht="11.25">
      <c r="B153" s="161"/>
      <c r="D153" s="147" t="s">
        <v>1200</v>
      </c>
      <c r="E153" s="162" t="s">
        <v>1</v>
      </c>
      <c r="F153" s="163" t="s">
        <v>1938</v>
      </c>
      <c r="H153" s="162" t="s">
        <v>1</v>
      </c>
      <c r="I153" s="164"/>
      <c r="L153" s="161"/>
      <c r="M153" s="165"/>
      <c r="T153" s="166"/>
      <c r="AT153" s="162" t="s">
        <v>1200</v>
      </c>
      <c r="AU153" s="162" t="s">
        <v>88</v>
      </c>
      <c r="AV153" s="12" t="s">
        <v>86</v>
      </c>
      <c r="AW153" s="12" t="s">
        <v>34</v>
      </c>
      <c r="AX153" s="12" t="s">
        <v>79</v>
      </c>
      <c r="AY153" s="162" t="s">
        <v>262</v>
      </c>
    </row>
    <row r="154" spans="2:51" s="13" customFormat="1" ht="11.25">
      <c r="B154" s="167"/>
      <c r="D154" s="147" t="s">
        <v>1200</v>
      </c>
      <c r="E154" s="168" t="s">
        <v>1</v>
      </c>
      <c r="F154" s="169" t="s">
        <v>643</v>
      </c>
      <c r="H154" s="170">
        <v>90</v>
      </c>
      <c r="I154" s="171"/>
      <c r="L154" s="167"/>
      <c r="M154" s="172"/>
      <c r="T154" s="173"/>
      <c r="AT154" s="168" t="s">
        <v>1200</v>
      </c>
      <c r="AU154" s="168" t="s">
        <v>88</v>
      </c>
      <c r="AV154" s="13" t="s">
        <v>88</v>
      </c>
      <c r="AW154" s="13" t="s">
        <v>34</v>
      </c>
      <c r="AX154" s="13" t="s">
        <v>86</v>
      </c>
      <c r="AY154" s="168" t="s">
        <v>262</v>
      </c>
    </row>
    <row r="155" spans="2:65" s="1" customFormat="1" ht="33" customHeight="1">
      <c r="B155" s="32"/>
      <c r="C155" s="134" t="s">
        <v>179</v>
      </c>
      <c r="D155" s="134" t="s">
        <v>264</v>
      </c>
      <c r="E155" s="135" t="s">
        <v>1939</v>
      </c>
      <c r="F155" s="136" t="s">
        <v>1940</v>
      </c>
      <c r="G155" s="137" t="s">
        <v>1196</v>
      </c>
      <c r="H155" s="138">
        <v>268.923</v>
      </c>
      <c r="I155" s="139"/>
      <c r="J155" s="140">
        <f>ROUND(I155*H155,2)</f>
        <v>0</v>
      </c>
      <c r="K155" s="136" t="s">
        <v>1197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293</v>
      </c>
      <c r="AT155" s="145" t="s">
        <v>264</v>
      </c>
      <c r="AU155" s="145" t="s">
        <v>88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293</v>
      </c>
      <c r="BM155" s="145" t="s">
        <v>1941</v>
      </c>
    </row>
    <row r="156" spans="2:51" s="12" customFormat="1" ht="11.25">
      <c r="B156" s="161"/>
      <c r="D156" s="147" t="s">
        <v>1200</v>
      </c>
      <c r="E156" s="162" t="s">
        <v>1</v>
      </c>
      <c r="F156" s="163" t="s">
        <v>1931</v>
      </c>
      <c r="H156" s="162" t="s">
        <v>1</v>
      </c>
      <c r="I156" s="164"/>
      <c r="L156" s="161"/>
      <c r="M156" s="165"/>
      <c r="T156" s="166"/>
      <c r="AT156" s="162" t="s">
        <v>1200</v>
      </c>
      <c r="AU156" s="162" t="s">
        <v>88</v>
      </c>
      <c r="AV156" s="12" t="s">
        <v>86</v>
      </c>
      <c r="AW156" s="12" t="s">
        <v>34</v>
      </c>
      <c r="AX156" s="12" t="s">
        <v>79</v>
      </c>
      <c r="AY156" s="162" t="s">
        <v>262</v>
      </c>
    </row>
    <row r="157" spans="2:51" s="12" customFormat="1" ht="11.25">
      <c r="B157" s="161"/>
      <c r="D157" s="147" t="s">
        <v>1200</v>
      </c>
      <c r="E157" s="162" t="s">
        <v>1</v>
      </c>
      <c r="F157" s="163" t="s">
        <v>1942</v>
      </c>
      <c r="H157" s="162" t="s">
        <v>1</v>
      </c>
      <c r="I157" s="164"/>
      <c r="L157" s="161"/>
      <c r="M157" s="165"/>
      <c r="T157" s="166"/>
      <c r="AT157" s="162" t="s">
        <v>1200</v>
      </c>
      <c r="AU157" s="162" t="s">
        <v>88</v>
      </c>
      <c r="AV157" s="12" t="s">
        <v>86</v>
      </c>
      <c r="AW157" s="12" t="s">
        <v>34</v>
      </c>
      <c r="AX157" s="12" t="s">
        <v>79</v>
      </c>
      <c r="AY157" s="162" t="s">
        <v>262</v>
      </c>
    </row>
    <row r="158" spans="2:51" s="13" customFormat="1" ht="11.25">
      <c r="B158" s="167"/>
      <c r="D158" s="147" t="s">
        <v>1200</v>
      </c>
      <c r="E158" s="168" t="s">
        <v>1</v>
      </c>
      <c r="F158" s="169" t="s">
        <v>1943</v>
      </c>
      <c r="H158" s="170">
        <v>334.985</v>
      </c>
      <c r="I158" s="171"/>
      <c r="L158" s="167"/>
      <c r="M158" s="172"/>
      <c r="T158" s="173"/>
      <c r="AT158" s="168" t="s">
        <v>1200</v>
      </c>
      <c r="AU158" s="168" t="s">
        <v>88</v>
      </c>
      <c r="AV158" s="13" t="s">
        <v>88</v>
      </c>
      <c r="AW158" s="13" t="s">
        <v>34</v>
      </c>
      <c r="AX158" s="13" t="s">
        <v>79</v>
      </c>
      <c r="AY158" s="168" t="s">
        <v>262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1944</v>
      </c>
      <c r="H159" s="170">
        <v>37.395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79</v>
      </c>
      <c r="AY159" s="168" t="s">
        <v>262</v>
      </c>
    </row>
    <row r="160" spans="2:51" s="13" customFormat="1" ht="11.25">
      <c r="B160" s="167"/>
      <c r="D160" s="147" t="s">
        <v>1200</v>
      </c>
      <c r="E160" s="168" t="s">
        <v>1</v>
      </c>
      <c r="F160" s="169" t="s">
        <v>1945</v>
      </c>
      <c r="H160" s="170">
        <v>5.664</v>
      </c>
      <c r="I160" s="171"/>
      <c r="L160" s="167"/>
      <c r="M160" s="172"/>
      <c r="T160" s="173"/>
      <c r="AT160" s="168" t="s">
        <v>1200</v>
      </c>
      <c r="AU160" s="168" t="s">
        <v>88</v>
      </c>
      <c r="AV160" s="13" t="s">
        <v>88</v>
      </c>
      <c r="AW160" s="13" t="s">
        <v>34</v>
      </c>
      <c r="AX160" s="13" t="s">
        <v>79</v>
      </c>
      <c r="AY160" s="168" t="s">
        <v>262</v>
      </c>
    </row>
    <row r="161" spans="2:51" s="13" customFormat="1" ht="11.25">
      <c r="B161" s="167"/>
      <c r="D161" s="147" t="s">
        <v>1200</v>
      </c>
      <c r="E161" s="168" t="s">
        <v>1</v>
      </c>
      <c r="F161" s="169" t="s">
        <v>1946</v>
      </c>
      <c r="H161" s="170">
        <v>6.051</v>
      </c>
      <c r="I161" s="171"/>
      <c r="L161" s="167"/>
      <c r="M161" s="172"/>
      <c r="T161" s="173"/>
      <c r="AT161" s="168" t="s">
        <v>1200</v>
      </c>
      <c r="AU161" s="168" t="s">
        <v>88</v>
      </c>
      <c r="AV161" s="13" t="s">
        <v>88</v>
      </c>
      <c r="AW161" s="13" t="s">
        <v>34</v>
      </c>
      <c r="AX161" s="13" t="s">
        <v>79</v>
      </c>
      <c r="AY161" s="168" t="s">
        <v>262</v>
      </c>
    </row>
    <row r="162" spans="2:51" s="13" customFormat="1" ht="22.5">
      <c r="B162" s="167"/>
      <c r="D162" s="147" t="s">
        <v>1200</v>
      </c>
      <c r="E162" s="168" t="s">
        <v>1</v>
      </c>
      <c r="F162" s="169" t="s">
        <v>1947</v>
      </c>
      <c r="H162" s="170">
        <v>69.085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79</v>
      </c>
      <c r="AY162" s="168" t="s">
        <v>262</v>
      </c>
    </row>
    <row r="163" spans="2:51" s="13" customFormat="1" ht="22.5">
      <c r="B163" s="167"/>
      <c r="D163" s="147" t="s">
        <v>1200</v>
      </c>
      <c r="E163" s="168" t="s">
        <v>1</v>
      </c>
      <c r="F163" s="169" t="s">
        <v>1948</v>
      </c>
      <c r="H163" s="170">
        <v>30.463</v>
      </c>
      <c r="I163" s="171"/>
      <c r="L163" s="167"/>
      <c r="M163" s="172"/>
      <c r="T163" s="173"/>
      <c r="AT163" s="168" t="s">
        <v>1200</v>
      </c>
      <c r="AU163" s="168" t="s">
        <v>88</v>
      </c>
      <c r="AV163" s="13" t="s">
        <v>88</v>
      </c>
      <c r="AW163" s="13" t="s">
        <v>34</v>
      </c>
      <c r="AX163" s="13" t="s">
        <v>79</v>
      </c>
      <c r="AY163" s="168" t="s">
        <v>262</v>
      </c>
    </row>
    <row r="164" spans="2:51" s="13" customFormat="1" ht="22.5">
      <c r="B164" s="167"/>
      <c r="D164" s="147" t="s">
        <v>1200</v>
      </c>
      <c r="E164" s="168" t="s">
        <v>1</v>
      </c>
      <c r="F164" s="169" t="s">
        <v>1949</v>
      </c>
      <c r="H164" s="170">
        <v>29.714</v>
      </c>
      <c r="I164" s="171"/>
      <c r="L164" s="167"/>
      <c r="M164" s="172"/>
      <c r="T164" s="173"/>
      <c r="AT164" s="168" t="s">
        <v>1200</v>
      </c>
      <c r="AU164" s="168" t="s">
        <v>88</v>
      </c>
      <c r="AV164" s="13" t="s">
        <v>88</v>
      </c>
      <c r="AW164" s="13" t="s">
        <v>34</v>
      </c>
      <c r="AX164" s="13" t="s">
        <v>79</v>
      </c>
      <c r="AY164" s="168" t="s">
        <v>262</v>
      </c>
    </row>
    <row r="165" spans="2:51" s="13" customFormat="1" ht="22.5">
      <c r="B165" s="167"/>
      <c r="D165" s="147" t="s">
        <v>1200</v>
      </c>
      <c r="E165" s="168" t="s">
        <v>1</v>
      </c>
      <c r="F165" s="169" t="s">
        <v>1950</v>
      </c>
      <c r="H165" s="170">
        <v>24.489</v>
      </c>
      <c r="I165" s="171"/>
      <c r="L165" s="167"/>
      <c r="M165" s="172"/>
      <c r="T165" s="173"/>
      <c r="AT165" s="168" t="s">
        <v>1200</v>
      </c>
      <c r="AU165" s="168" t="s">
        <v>88</v>
      </c>
      <c r="AV165" s="13" t="s">
        <v>88</v>
      </c>
      <c r="AW165" s="13" t="s">
        <v>34</v>
      </c>
      <c r="AX165" s="13" t="s">
        <v>79</v>
      </c>
      <c r="AY165" s="168" t="s">
        <v>262</v>
      </c>
    </row>
    <row r="166" spans="2:51" s="14" customFormat="1" ht="11.25">
      <c r="B166" s="174"/>
      <c r="D166" s="147" t="s">
        <v>1200</v>
      </c>
      <c r="E166" s="175" t="s">
        <v>1</v>
      </c>
      <c r="F166" s="176" t="s">
        <v>1205</v>
      </c>
      <c r="H166" s="177">
        <v>537.846</v>
      </c>
      <c r="I166" s="178"/>
      <c r="L166" s="174"/>
      <c r="M166" s="179"/>
      <c r="T166" s="180"/>
      <c r="AT166" s="175" t="s">
        <v>1200</v>
      </c>
      <c r="AU166" s="175" t="s">
        <v>88</v>
      </c>
      <c r="AV166" s="14" t="s">
        <v>293</v>
      </c>
      <c r="AW166" s="14" t="s">
        <v>34</v>
      </c>
      <c r="AX166" s="14" t="s">
        <v>79</v>
      </c>
      <c r="AY166" s="175" t="s">
        <v>262</v>
      </c>
    </row>
    <row r="167" spans="2:51" s="12" customFormat="1" ht="11.25">
      <c r="B167" s="161"/>
      <c r="D167" s="147" t="s">
        <v>1200</v>
      </c>
      <c r="E167" s="162" t="s">
        <v>1</v>
      </c>
      <c r="F167" s="163" t="s">
        <v>1951</v>
      </c>
      <c r="H167" s="162" t="s">
        <v>1</v>
      </c>
      <c r="I167" s="164"/>
      <c r="L167" s="161"/>
      <c r="M167" s="165"/>
      <c r="T167" s="166"/>
      <c r="AT167" s="162" t="s">
        <v>1200</v>
      </c>
      <c r="AU167" s="162" t="s">
        <v>88</v>
      </c>
      <c r="AV167" s="12" t="s">
        <v>86</v>
      </c>
      <c r="AW167" s="12" t="s">
        <v>34</v>
      </c>
      <c r="AX167" s="12" t="s">
        <v>79</v>
      </c>
      <c r="AY167" s="162" t="s">
        <v>262</v>
      </c>
    </row>
    <row r="168" spans="2:51" s="13" customFormat="1" ht="11.25">
      <c r="B168" s="167"/>
      <c r="D168" s="147" t="s">
        <v>1200</v>
      </c>
      <c r="E168" s="168" t="s">
        <v>1</v>
      </c>
      <c r="F168" s="169" t="s">
        <v>1952</v>
      </c>
      <c r="H168" s="170">
        <v>268.923</v>
      </c>
      <c r="I168" s="171"/>
      <c r="L168" s="167"/>
      <c r="M168" s="172"/>
      <c r="T168" s="173"/>
      <c r="AT168" s="168" t="s">
        <v>1200</v>
      </c>
      <c r="AU168" s="168" t="s">
        <v>88</v>
      </c>
      <c r="AV168" s="13" t="s">
        <v>88</v>
      </c>
      <c r="AW168" s="13" t="s">
        <v>34</v>
      </c>
      <c r="AX168" s="13" t="s">
        <v>86</v>
      </c>
      <c r="AY168" s="168" t="s">
        <v>262</v>
      </c>
    </row>
    <row r="169" spans="2:65" s="1" customFormat="1" ht="33" customHeight="1">
      <c r="B169" s="32"/>
      <c r="C169" s="134" t="s">
        <v>293</v>
      </c>
      <c r="D169" s="134" t="s">
        <v>264</v>
      </c>
      <c r="E169" s="135" t="s">
        <v>1953</v>
      </c>
      <c r="F169" s="136" t="s">
        <v>1954</v>
      </c>
      <c r="G169" s="137" t="s">
        <v>1196</v>
      </c>
      <c r="H169" s="138">
        <v>268.923</v>
      </c>
      <c r="I169" s="139"/>
      <c r="J169" s="140">
        <f>ROUND(I169*H169,2)</f>
        <v>0</v>
      </c>
      <c r="K169" s="136" t="s">
        <v>1197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293</v>
      </c>
      <c r="AT169" s="145" t="s">
        <v>264</v>
      </c>
      <c r="AU169" s="145" t="s">
        <v>88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293</v>
      </c>
      <c r="BM169" s="145" t="s">
        <v>1955</v>
      </c>
    </row>
    <row r="170" spans="2:51" s="12" customFormat="1" ht="11.25">
      <c r="B170" s="161"/>
      <c r="D170" s="147" t="s">
        <v>1200</v>
      </c>
      <c r="E170" s="162" t="s">
        <v>1</v>
      </c>
      <c r="F170" s="163" t="s">
        <v>1931</v>
      </c>
      <c r="H170" s="162" t="s">
        <v>1</v>
      </c>
      <c r="I170" s="164"/>
      <c r="L170" s="161"/>
      <c r="M170" s="165"/>
      <c r="T170" s="166"/>
      <c r="AT170" s="162" t="s">
        <v>1200</v>
      </c>
      <c r="AU170" s="162" t="s">
        <v>88</v>
      </c>
      <c r="AV170" s="12" t="s">
        <v>86</v>
      </c>
      <c r="AW170" s="12" t="s">
        <v>34</v>
      </c>
      <c r="AX170" s="12" t="s">
        <v>79</v>
      </c>
      <c r="AY170" s="162" t="s">
        <v>262</v>
      </c>
    </row>
    <row r="171" spans="2:51" s="12" customFormat="1" ht="11.25">
      <c r="B171" s="161"/>
      <c r="D171" s="147" t="s">
        <v>1200</v>
      </c>
      <c r="E171" s="162" t="s">
        <v>1</v>
      </c>
      <c r="F171" s="163" t="s">
        <v>1942</v>
      </c>
      <c r="H171" s="162" t="s">
        <v>1</v>
      </c>
      <c r="I171" s="164"/>
      <c r="L171" s="161"/>
      <c r="M171" s="165"/>
      <c r="T171" s="166"/>
      <c r="AT171" s="162" t="s">
        <v>1200</v>
      </c>
      <c r="AU171" s="162" t="s">
        <v>88</v>
      </c>
      <c r="AV171" s="12" t="s">
        <v>86</v>
      </c>
      <c r="AW171" s="12" t="s">
        <v>34</v>
      </c>
      <c r="AX171" s="12" t="s">
        <v>79</v>
      </c>
      <c r="AY171" s="162" t="s">
        <v>262</v>
      </c>
    </row>
    <row r="172" spans="2:51" s="13" customFormat="1" ht="11.25">
      <c r="B172" s="167"/>
      <c r="D172" s="147" t="s">
        <v>1200</v>
      </c>
      <c r="E172" s="168" t="s">
        <v>1</v>
      </c>
      <c r="F172" s="169" t="s">
        <v>1943</v>
      </c>
      <c r="H172" s="170">
        <v>334.985</v>
      </c>
      <c r="I172" s="171"/>
      <c r="L172" s="167"/>
      <c r="M172" s="172"/>
      <c r="T172" s="173"/>
      <c r="AT172" s="168" t="s">
        <v>1200</v>
      </c>
      <c r="AU172" s="168" t="s">
        <v>88</v>
      </c>
      <c r="AV172" s="13" t="s">
        <v>88</v>
      </c>
      <c r="AW172" s="13" t="s">
        <v>34</v>
      </c>
      <c r="AX172" s="13" t="s">
        <v>79</v>
      </c>
      <c r="AY172" s="168" t="s">
        <v>262</v>
      </c>
    </row>
    <row r="173" spans="2:51" s="13" customFormat="1" ht="11.25">
      <c r="B173" s="167"/>
      <c r="D173" s="147" t="s">
        <v>1200</v>
      </c>
      <c r="E173" s="168" t="s">
        <v>1</v>
      </c>
      <c r="F173" s="169" t="s">
        <v>1944</v>
      </c>
      <c r="H173" s="170">
        <v>37.395</v>
      </c>
      <c r="I173" s="171"/>
      <c r="L173" s="167"/>
      <c r="M173" s="172"/>
      <c r="T173" s="173"/>
      <c r="AT173" s="168" t="s">
        <v>1200</v>
      </c>
      <c r="AU173" s="168" t="s">
        <v>88</v>
      </c>
      <c r="AV173" s="13" t="s">
        <v>88</v>
      </c>
      <c r="AW173" s="13" t="s">
        <v>34</v>
      </c>
      <c r="AX173" s="13" t="s">
        <v>79</v>
      </c>
      <c r="AY173" s="168" t="s">
        <v>262</v>
      </c>
    </row>
    <row r="174" spans="2:51" s="13" customFormat="1" ht="11.25">
      <c r="B174" s="167"/>
      <c r="D174" s="147" t="s">
        <v>1200</v>
      </c>
      <c r="E174" s="168" t="s">
        <v>1</v>
      </c>
      <c r="F174" s="169" t="s">
        <v>1945</v>
      </c>
      <c r="H174" s="170">
        <v>5.664</v>
      </c>
      <c r="I174" s="171"/>
      <c r="L174" s="167"/>
      <c r="M174" s="172"/>
      <c r="T174" s="173"/>
      <c r="AT174" s="168" t="s">
        <v>1200</v>
      </c>
      <c r="AU174" s="168" t="s">
        <v>88</v>
      </c>
      <c r="AV174" s="13" t="s">
        <v>88</v>
      </c>
      <c r="AW174" s="13" t="s">
        <v>34</v>
      </c>
      <c r="AX174" s="13" t="s">
        <v>79</v>
      </c>
      <c r="AY174" s="168" t="s">
        <v>262</v>
      </c>
    </row>
    <row r="175" spans="2:51" s="13" customFormat="1" ht="11.25">
      <c r="B175" s="167"/>
      <c r="D175" s="147" t="s">
        <v>1200</v>
      </c>
      <c r="E175" s="168" t="s">
        <v>1</v>
      </c>
      <c r="F175" s="169" t="s">
        <v>1946</v>
      </c>
      <c r="H175" s="170">
        <v>6.051</v>
      </c>
      <c r="I175" s="171"/>
      <c r="L175" s="167"/>
      <c r="M175" s="172"/>
      <c r="T175" s="173"/>
      <c r="AT175" s="168" t="s">
        <v>1200</v>
      </c>
      <c r="AU175" s="168" t="s">
        <v>88</v>
      </c>
      <c r="AV175" s="13" t="s">
        <v>88</v>
      </c>
      <c r="AW175" s="13" t="s">
        <v>34</v>
      </c>
      <c r="AX175" s="13" t="s">
        <v>79</v>
      </c>
      <c r="AY175" s="168" t="s">
        <v>262</v>
      </c>
    </row>
    <row r="176" spans="2:51" s="13" customFormat="1" ht="22.5">
      <c r="B176" s="167"/>
      <c r="D176" s="147" t="s">
        <v>1200</v>
      </c>
      <c r="E176" s="168" t="s">
        <v>1</v>
      </c>
      <c r="F176" s="169" t="s">
        <v>1947</v>
      </c>
      <c r="H176" s="170">
        <v>69.085</v>
      </c>
      <c r="I176" s="171"/>
      <c r="L176" s="167"/>
      <c r="M176" s="172"/>
      <c r="T176" s="173"/>
      <c r="AT176" s="168" t="s">
        <v>1200</v>
      </c>
      <c r="AU176" s="168" t="s">
        <v>88</v>
      </c>
      <c r="AV176" s="13" t="s">
        <v>88</v>
      </c>
      <c r="AW176" s="13" t="s">
        <v>34</v>
      </c>
      <c r="AX176" s="13" t="s">
        <v>79</v>
      </c>
      <c r="AY176" s="168" t="s">
        <v>262</v>
      </c>
    </row>
    <row r="177" spans="2:51" s="13" customFormat="1" ht="22.5">
      <c r="B177" s="167"/>
      <c r="D177" s="147" t="s">
        <v>1200</v>
      </c>
      <c r="E177" s="168" t="s">
        <v>1</v>
      </c>
      <c r="F177" s="169" t="s">
        <v>1948</v>
      </c>
      <c r="H177" s="170">
        <v>30.463</v>
      </c>
      <c r="I177" s="171"/>
      <c r="L177" s="167"/>
      <c r="M177" s="172"/>
      <c r="T177" s="173"/>
      <c r="AT177" s="168" t="s">
        <v>1200</v>
      </c>
      <c r="AU177" s="168" t="s">
        <v>88</v>
      </c>
      <c r="AV177" s="13" t="s">
        <v>88</v>
      </c>
      <c r="AW177" s="13" t="s">
        <v>34</v>
      </c>
      <c r="AX177" s="13" t="s">
        <v>79</v>
      </c>
      <c r="AY177" s="168" t="s">
        <v>262</v>
      </c>
    </row>
    <row r="178" spans="2:51" s="13" customFormat="1" ht="22.5">
      <c r="B178" s="167"/>
      <c r="D178" s="147" t="s">
        <v>1200</v>
      </c>
      <c r="E178" s="168" t="s">
        <v>1</v>
      </c>
      <c r="F178" s="169" t="s">
        <v>1949</v>
      </c>
      <c r="H178" s="170">
        <v>29.714</v>
      </c>
      <c r="I178" s="171"/>
      <c r="L178" s="167"/>
      <c r="M178" s="172"/>
      <c r="T178" s="173"/>
      <c r="AT178" s="168" t="s">
        <v>1200</v>
      </c>
      <c r="AU178" s="168" t="s">
        <v>88</v>
      </c>
      <c r="AV178" s="13" t="s">
        <v>88</v>
      </c>
      <c r="AW178" s="13" t="s">
        <v>34</v>
      </c>
      <c r="AX178" s="13" t="s">
        <v>79</v>
      </c>
      <c r="AY178" s="168" t="s">
        <v>262</v>
      </c>
    </row>
    <row r="179" spans="2:51" s="13" customFormat="1" ht="22.5">
      <c r="B179" s="167"/>
      <c r="D179" s="147" t="s">
        <v>1200</v>
      </c>
      <c r="E179" s="168" t="s">
        <v>1</v>
      </c>
      <c r="F179" s="169" t="s">
        <v>1950</v>
      </c>
      <c r="H179" s="170">
        <v>24.489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79</v>
      </c>
      <c r="AY179" s="168" t="s">
        <v>262</v>
      </c>
    </row>
    <row r="180" spans="2:51" s="14" customFormat="1" ht="11.25">
      <c r="B180" s="174"/>
      <c r="D180" s="147" t="s">
        <v>1200</v>
      </c>
      <c r="E180" s="175" t="s">
        <v>1</v>
      </c>
      <c r="F180" s="176" t="s">
        <v>1205</v>
      </c>
      <c r="H180" s="177">
        <v>537.846</v>
      </c>
      <c r="I180" s="178"/>
      <c r="L180" s="174"/>
      <c r="M180" s="179"/>
      <c r="T180" s="180"/>
      <c r="AT180" s="175" t="s">
        <v>1200</v>
      </c>
      <c r="AU180" s="175" t="s">
        <v>88</v>
      </c>
      <c r="AV180" s="14" t="s">
        <v>293</v>
      </c>
      <c r="AW180" s="14" t="s">
        <v>34</v>
      </c>
      <c r="AX180" s="14" t="s">
        <v>79</v>
      </c>
      <c r="AY180" s="175" t="s">
        <v>262</v>
      </c>
    </row>
    <row r="181" spans="2:51" s="12" customFormat="1" ht="11.25">
      <c r="B181" s="161"/>
      <c r="D181" s="147" t="s">
        <v>1200</v>
      </c>
      <c r="E181" s="162" t="s">
        <v>1</v>
      </c>
      <c r="F181" s="163" t="s">
        <v>1951</v>
      </c>
      <c r="H181" s="162" t="s">
        <v>1</v>
      </c>
      <c r="I181" s="164"/>
      <c r="L181" s="161"/>
      <c r="M181" s="165"/>
      <c r="T181" s="166"/>
      <c r="AT181" s="162" t="s">
        <v>1200</v>
      </c>
      <c r="AU181" s="162" t="s">
        <v>88</v>
      </c>
      <c r="AV181" s="12" t="s">
        <v>86</v>
      </c>
      <c r="AW181" s="12" t="s">
        <v>34</v>
      </c>
      <c r="AX181" s="12" t="s">
        <v>79</v>
      </c>
      <c r="AY181" s="162" t="s">
        <v>262</v>
      </c>
    </row>
    <row r="182" spans="2:51" s="13" customFormat="1" ht="11.25">
      <c r="B182" s="167"/>
      <c r="D182" s="147" t="s">
        <v>1200</v>
      </c>
      <c r="E182" s="168" t="s">
        <v>1</v>
      </c>
      <c r="F182" s="169" t="s">
        <v>1952</v>
      </c>
      <c r="H182" s="170">
        <v>268.923</v>
      </c>
      <c r="I182" s="171"/>
      <c r="L182" s="167"/>
      <c r="M182" s="172"/>
      <c r="T182" s="173"/>
      <c r="AT182" s="168" t="s">
        <v>1200</v>
      </c>
      <c r="AU182" s="168" t="s">
        <v>88</v>
      </c>
      <c r="AV182" s="13" t="s">
        <v>88</v>
      </c>
      <c r="AW182" s="13" t="s">
        <v>34</v>
      </c>
      <c r="AX182" s="13" t="s">
        <v>86</v>
      </c>
      <c r="AY182" s="168" t="s">
        <v>262</v>
      </c>
    </row>
    <row r="183" spans="2:65" s="1" customFormat="1" ht="37.9" customHeight="1">
      <c r="B183" s="32"/>
      <c r="C183" s="134" t="s">
        <v>273</v>
      </c>
      <c r="D183" s="134" t="s">
        <v>264</v>
      </c>
      <c r="E183" s="135" t="s">
        <v>1956</v>
      </c>
      <c r="F183" s="136" t="s">
        <v>1957</v>
      </c>
      <c r="G183" s="137" t="s">
        <v>1196</v>
      </c>
      <c r="H183" s="138">
        <v>89.856</v>
      </c>
      <c r="I183" s="139"/>
      <c r="J183" s="140">
        <f>ROUND(I183*H183,2)</f>
        <v>0</v>
      </c>
      <c r="K183" s="136" t="s">
        <v>1197</v>
      </c>
      <c r="L183" s="32"/>
      <c r="M183" s="141" t="s">
        <v>1</v>
      </c>
      <c r="N183" s="142" t="s">
        <v>44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AR183" s="145" t="s">
        <v>293</v>
      </c>
      <c r="AT183" s="145" t="s">
        <v>264</v>
      </c>
      <c r="AU183" s="145" t="s">
        <v>88</v>
      </c>
      <c r="AY183" s="17" t="s">
        <v>262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86</v>
      </c>
      <c r="BK183" s="146">
        <f>ROUND(I183*H183,2)</f>
        <v>0</v>
      </c>
      <c r="BL183" s="17" t="s">
        <v>293</v>
      </c>
      <c r="BM183" s="145" t="s">
        <v>1958</v>
      </c>
    </row>
    <row r="184" spans="2:51" s="12" customFormat="1" ht="11.25">
      <c r="B184" s="161"/>
      <c r="D184" s="147" t="s">
        <v>1200</v>
      </c>
      <c r="E184" s="162" t="s">
        <v>1</v>
      </c>
      <c r="F184" s="163" t="s">
        <v>1931</v>
      </c>
      <c r="H184" s="162" t="s">
        <v>1</v>
      </c>
      <c r="I184" s="164"/>
      <c r="L184" s="161"/>
      <c r="M184" s="165"/>
      <c r="T184" s="166"/>
      <c r="AT184" s="162" t="s">
        <v>1200</v>
      </c>
      <c r="AU184" s="162" t="s">
        <v>88</v>
      </c>
      <c r="AV184" s="12" t="s">
        <v>86</v>
      </c>
      <c r="AW184" s="12" t="s">
        <v>34</v>
      </c>
      <c r="AX184" s="12" t="s">
        <v>79</v>
      </c>
      <c r="AY184" s="162" t="s">
        <v>262</v>
      </c>
    </row>
    <row r="185" spans="2:51" s="12" customFormat="1" ht="11.25">
      <c r="B185" s="161"/>
      <c r="D185" s="147" t="s">
        <v>1200</v>
      </c>
      <c r="E185" s="162" t="s">
        <v>1</v>
      </c>
      <c r="F185" s="163" t="s">
        <v>1959</v>
      </c>
      <c r="H185" s="162" t="s">
        <v>1</v>
      </c>
      <c r="I185" s="164"/>
      <c r="L185" s="161"/>
      <c r="M185" s="165"/>
      <c r="T185" s="166"/>
      <c r="AT185" s="162" t="s">
        <v>1200</v>
      </c>
      <c r="AU185" s="162" t="s">
        <v>88</v>
      </c>
      <c r="AV185" s="12" t="s">
        <v>86</v>
      </c>
      <c r="AW185" s="12" t="s">
        <v>34</v>
      </c>
      <c r="AX185" s="12" t="s">
        <v>79</v>
      </c>
      <c r="AY185" s="162" t="s">
        <v>262</v>
      </c>
    </row>
    <row r="186" spans="2:51" s="13" customFormat="1" ht="11.25">
      <c r="B186" s="167"/>
      <c r="D186" s="147" t="s">
        <v>1200</v>
      </c>
      <c r="E186" s="168" t="s">
        <v>1</v>
      </c>
      <c r="F186" s="169" t="s">
        <v>1960</v>
      </c>
      <c r="H186" s="170">
        <v>89.856</v>
      </c>
      <c r="I186" s="171"/>
      <c r="L186" s="167"/>
      <c r="M186" s="172"/>
      <c r="T186" s="173"/>
      <c r="AT186" s="168" t="s">
        <v>1200</v>
      </c>
      <c r="AU186" s="168" t="s">
        <v>88</v>
      </c>
      <c r="AV186" s="13" t="s">
        <v>88</v>
      </c>
      <c r="AW186" s="13" t="s">
        <v>34</v>
      </c>
      <c r="AX186" s="13" t="s">
        <v>79</v>
      </c>
      <c r="AY186" s="168" t="s">
        <v>262</v>
      </c>
    </row>
    <row r="187" spans="2:51" s="14" customFormat="1" ht="11.25">
      <c r="B187" s="174"/>
      <c r="D187" s="147" t="s">
        <v>1200</v>
      </c>
      <c r="E187" s="175" t="s">
        <v>1</v>
      </c>
      <c r="F187" s="176" t="s">
        <v>1205</v>
      </c>
      <c r="H187" s="177">
        <v>89.856</v>
      </c>
      <c r="I187" s="178"/>
      <c r="L187" s="174"/>
      <c r="M187" s="179"/>
      <c r="T187" s="180"/>
      <c r="AT187" s="175" t="s">
        <v>1200</v>
      </c>
      <c r="AU187" s="175" t="s">
        <v>88</v>
      </c>
      <c r="AV187" s="14" t="s">
        <v>293</v>
      </c>
      <c r="AW187" s="14" t="s">
        <v>34</v>
      </c>
      <c r="AX187" s="14" t="s">
        <v>86</v>
      </c>
      <c r="AY187" s="175" t="s">
        <v>262</v>
      </c>
    </row>
    <row r="188" spans="2:65" s="1" customFormat="1" ht="37.9" customHeight="1">
      <c r="B188" s="32"/>
      <c r="C188" s="134" t="s">
        <v>286</v>
      </c>
      <c r="D188" s="134" t="s">
        <v>264</v>
      </c>
      <c r="E188" s="135" t="s">
        <v>1329</v>
      </c>
      <c r="F188" s="136" t="s">
        <v>1330</v>
      </c>
      <c r="G188" s="137" t="s">
        <v>1196</v>
      </c>
      <c r="H188" s="138">
        <v>540.348</v>
      </c>
      <c r="I188" s="139"/>
      <c r="J188" s="140">
        <f>ROUND(I188*H188,2)</f>
        <v>0</v>
      </c>
      <c r="K188" s="136" t="s">
        <v>1197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293</v>
      </c>
      <c r="AT188" s="145" t="s">
        <v>264</v>
      </c>
      <c r="AU188" s="145" t="s">
        <v>88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293</v>
      </c>
      <c r="BM188" s="145" t="s">
        <v>1961</v>
      </c>
    </row>
    <row r="189" spans="2:51" s="12" customFormat="1" ht="11.25">
      <c r="B189" s="161"/>
      <c r="D189" s="147" t="s">
        <v>1200</v>
      </c>
      <c r="E189" s="162" t="s">
        <v>1</v>
      </c>
      <c r="F189" s="163" t="s">
        <v>1931</v>
      </c>
      <c r="H189" s="162" t="s">
        <v>1</v>
      </c>
      <c r="I189" s="164"/>
      <c r="L189" s="161"/>
      <c r="M189" s="165"/>
      <c r="T189" s="166"/>
      <c r="AT189" s="162" t="s">
        <v>1200</v>
      </c>
      <c r="AU189" s="162" t="s">
        <v>88</v>
      </c>
      <c r="AV189" s="12" t="s">
        <v>86</v>
      </c>
      <c r="AW189" s="12" t="s">
        <v>34</v>
      </c>
      <c r="AX189" s="12" t="s">
        <v>79</v>
      </c>
      <c r="AY189" s="162" t="s">
        <v>262</v>
      </c>
    </row>
    <row r="190" spans="2:51" s="12" customFormat="1" ht="11.25">
      <c r="B190" s="161"/>
      <c r="D190" s="147" t="s">
        <v>1200</v>
      </c>
      <c r="E190" s="162" t="s">
        <v>1</v>
      </c>
      <c r="F190" s="163" t="s">
        <v>1962</v>
      </c>
      <c r="H190" s="162" t="s">
        <v>1</v>
      </c>
      <c r="I190" s="164"/>
      <c r="L190" s="161"/>
      <c r="M190" s="165"/>
      <c r="T190" s="166"/>
      <c r="AT190" s="162" t="s">
        <v>1200</v>
      </c>
      <c r="AU190" s="162" t="s">
        <v>88</v>
      </c>
      <c r="AV190" s="12" t="s">
        <v>86</v>
      </c>
      <c r="AW190" s="12" t="s">
        <v>34</v>
      </c>
      <c r="AX190" s="12" t="s">
        <v>79</v>
      </c>
      <c r="AY190" s="162" t="s">
        <v>262</v>
      </c>
    </row>
    <row r="191" spans="2:51" s="13" customFormat="1" ht="11.25">
      <c r="B191" s="167"/>
      <c r="D191" s="147" t="s">
        <v>1200</v>
      </c>
      <c r="E191" s="168" t="s">
        <v>1</v>
      </c>
      <c r="F191" s="169" t="s">
        <v>1963</v>
      </c>
      <c r="H191" s="170">
        <v>492.918</v>
      </c>
      <c r="I191" s="171"/>
      <c r="L191" s="167"/>
      <c r="M191" s="172"/>
      <c r="T191" s="173"/>
      <c r="AT191" s="168" t="s">
        <v>1200</v>
      </c>
      <c r="AU191" s="168" t="s">
        <v>88</v>
      </c>
      <c r="AV191" s="13" t="s">
        <v>88</v>
      </c>
      <c r="AW191" s="13" t="s">
        <v>34</v>
      </c>
      <c r="AX191" s="13" t="s">
        <v>79</v>
      </c>
      <c r="AY191" s="168" t="s">
        <v>262</v>
      </c>
    </row>
    <row r="192" spans="2:51" s="12" customFormat="1" ht="11.25">
      <c r="B192" s="161"/>
      <c r="D192" s="147" t="s">
        <v>1200</v>
      </c>
      <c r="E192" s="162" t="s">
        <v>1</v>
      </c>
      <c r="F192" s="163" t="s">
        <v>1964</v>
      </c>
      <c r="H192" s="162" t="s">
        <v>1</v>
      </c>
      <c r="I192" s="164"/>
      <c r="L192" s="161"/>
      <c r="M192" s="165"/>
      <c r="T192" s="166"/>
      <c r="AT192" s="162" t="s">
        <v>1200</v>
      </c>
      <c r="AU192" s="162" t="s">
        <v>88</v>
      </c>
      <c r="AV192" s="12" t="s">
        <v>86</v>
      </c>
      <c r="AW192" s="12" t="s">
        <v>34</v>
      </c>
      <c r="AX192" s="12" t="s">
        <v>79</v>
      </c>
      <c r="AY192" s="162" t="s">
        <v>262</v>
      </c>
    </row>
    <row r="193" spans="2:51" s="13" customFormat="1" ht="11.25">
      <c r="B193" s="167"/>
      <c r="D193" s="147" t="s">
        <v>1200</v>
      </c>
      <c r="E193" s="168" t="s">
        <v>1</v>
      </c>
      <c r="F193" s="169" t="s">
        <v>1965</v>
      </c>
      <c r="H193" s="170">
        <v>34.989</v>
      </c>
      <c r="I193" s="171"/>
      <c r="L193" s="167"/>
      <c r="M193" s="172"/>
      <c r="T193" s="173"/>
      <c r="AT193" s="168" t="s">
        <v>1200</v>
      </c>
      <c r="AU193" s="168" t="s">
        <v>88</v>
      </c>
      <c r="AV193" s="13" t="s">
        <v>88</v>
      </c>
      <c r="AW193" s="13" t="s">
        <v>34</v>
      </c>
      <c r="AX193" s="13" t="s">
        <v>79</v>
      </c>
      <c r="AY193" s="168" t="s">
        <v>262</v>
      </c>
    </row>
    <row r="194" spans="2:51" s="13" customFormat="1" ht="11.25">
      <c r="B194" s="167"/>
      <c r="D194" s="147" t="s">
        <v>1200</v>
      </c>
      <c r="E194" s="168" t="s">
        <v>1</v>
      </c>
      <c r="F194" s="169" t="s">
        <v>1966</v>
      </c>
      <c r="H194" s="170">
        <v>12.441</v>
      </c>
      <c r="I194" s="171"/>
      <c r="L194" s="167"/>
      <c r="M194" s="172"/>
      <c r="T194" s="173"/>
      <c r="AT194" s="168" t="s">
        <v>1200</v>
      </c>
      <c r="AU194" s="168" t="s">
        <v>88</v>
      </c>
      <c r="AV194" s="13" t="s">
        <v>88</v>
      </c>
      <c r="AW194" s="13" t="s">
        <v>34</v>
      </c>
      <c r="AX194" s="13" t="s">
        <v>79</v>
      </c>
      <c r="AY194" s="168" t="s">
        <v>262</v>
      </c>
    </row>
    <row r="195" spans="2:51" s="14" customFormat="1" ht="11.25">
      <c r="B195" s="174"/>
      <c r="D195" s="147" t="s">
        <v>1200</v>
      </c>
      <c r="E195" s="175" t="s">
        <v>1</v>
      </c>
      <c r="F195" s="176" t="s">
        <v>1205</v>
      </c>
      <c r="H195" s="177">
        <v>540.348</v>
      </c>
      <c r="I195" s="178"/>
      <c r="L195" s="174"/>
      <c r="M195" s="179"/>
      <c r="T195" s="180"/>
      <c r="AT195" s="175" t="s">
        <v>1200</v>
      </c>
      <c r="AU195" s="175" t="s">
        <v>88</v>
      </c>
      <c r="AV195" s="14" t="s">
        <v>293</v>
      </c>
      <c r="AW195" s="14" t="s">
        <v>34</v>
      </c>
      <c r="AX195" s="14" t="s">
        <v>86</v>
      </c>
      <c r="AY195" s="175" t="s">
        <v>262</v>
      </c>
    </row>
    <row r="196" spans="2:65" s="1" customFormat="1" ht="37.9" customHeight="1">
      <c r="B196" s="32"/>
      <c r="C196" s="134" t="s">
        <v>290</v>
      </c>
      <c r="D196" s="134" t="s">
        <v>264</v>
      </c>
      <c r="E196" s="135" t="s">
        <v>1334</v>
      </c>
      <c r="F196" s="136" t="s">
        <v>1335</v>
      </c>
      <c r="G196" s="137" t="s">
        <v>1196</v>
      </c>
      <c r="H196" s="138">
        <v>1080.696</v>
      </c>
      <c r="I196" s="139"/>
      <c r="J196" s="140">
        <f>ROUND(I196*H196,2)</f>
        <v>0</v>
      </c>
      <c r="K196" s="136" t="s">
        <v>1197</v>
      </c>
      <c r="L196" s="32"/>
      <c r="M196" s="141" t="s">
        <v>1</v>
      </c>
      <c r="N196" s="142" t="s">
        <v>44</v>
      </c>
      <c r="P196" s="143">
        <f>O196*H196</f>
        <v>0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AR196" s="145" t="s">
        <v>293</v>
      </c>
      <c r="AT196" s="145" t="s">
        <v>264</v>
      </c>
      <c r="AU196" s="145" t="s">
        <v>88</v>
      </c>
      <c r="AY196" s="17" t="s">
        <v>262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7" t="s">
        <v>86</v>
      </c>
      <c r="BK196" s="146">
        <f>ROUND(I196*H196,2)</f>
        <v>0</v>
      </c>
      <c r="BL196" s="17" t="s">
        <v>293</v>
      </c>
      <c r="BM196" s="145" t="s">
        <v>1967</v>
      </c>
    </row>
    <row r="197" spans="2:51" s="13" customFormat="1" ht="11.25">
      <c r="B197" s="167"/>
      <c r="D197" s="147" t="s">
        <v>1200</v>
      </c>
      <c r="F197" s="169" t="s">
        <v>1968</v>
      </c>
      <c r="H197" s="170">
        <v>1080.696</v>
      </c>
      <c r="I197" s="171"/>
      <c r="L197" s="167"/>
      <c r="M197" s="172"/>
      <c r="T197" s="173"/>
      <c r="AT197" s="168" t="s">
        <v>1200</v>
      </c>
      <c r="AU197" s="168" t="s">
        <v>88</v>
      </c>
      <c r="AV197" s="13" t="s">
        <v>88</v>
      </c>
      <c r="AW197" s="13" t="s">
        <v>4</v>
      </c>
      <c r="AX197" s="13" t="s">
        <v>86</v>
      </c>
      <c r="AY197" s="168" t="s">
        <v>262</v>
      </c>
    </row>
    <row r="198" spans="2:65" s="1" customFormat="1" ht="24.2" customHeight="1">
      <c r="B198" s="32"/>
      <c r="C198" s="134" t="s">
        <v>270</v>
      </c>
      <c r="D198" s="134" t="s">
        <v>264</v>
      </c>
      <c r="E198" s="135" t="s">
        <v>1969</v>
      </c>
      <c r="F198" s="136" t="s">
        <v>1970</v>
      </c>
      <c r="G198" s="137" t="s">
        <v>1196</v>
      </c>
      <c r="H198" s="138">
        <v>44.942</v>
      </c>
      <c r="I198" s="139"/>
      <c r="J198" s="140">
        <f>ROUND(I198*H198,2)</f>
        <v>0</v>
      </c>
      <c r="K198" s="136" t="s">
        <v>1197</v>
      </c>
      <c r="L198" s="32"/>
      <c r="M198" s="141" t="s">
        <v>1</v>
      </c>
      <c r="N198" s="142" t="s">
        <v>44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AR198" s="145" t="s">
        <v>293</v>
      </c>
      <c r="AT198" s="145" t="s">
        <v>264</v>
      </c>
      <c r="AU198" s="145" t="s">
        <v>88</v>
      </c>
      <c r="AY198" s="17" t="s">
        <v>262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86</v>
      </c>
      <c r="BK198" s="146">
        <f>ROUND(I198*H198,2)</f>
        <v>0</v>
      </c>
      <c r="BL198" s="17" t="s">
        <v>293</v>
      </c>
      <c r="BM198" s="145" t="s">
        <v>1971</v>
      </c>
    </row>
    <row r="199" spans="2:51" s="12" customFormat="1" ht="11.25">
      <c r="B199" s="161"/>
      <c r="D199" s="147" t="s">
        <v>1200</v>
      </c>
      <c r="E199" s="162" t="s">
        <v>1</v>
      </c>
      <c r="F199" s="163" t="s">
        <v>1931</v>
      </c>
      <c r="H199" s="162" t="s">
        <v>1</v>
      </c>
      <c r="I199" s="164"/>
      <c r="L199" s="161"/>
      <c r="M199" s="165"/>
      <c r="T199" s="166"/>
      <c r="AT199" s="162" t="s">
        <v>1200</v>
      </c>
      <c r="AU199" s="162" t="s">
        <v>88</v>
      </c>
      <c r="AV199" s="12" t="s">
        <v>86</v>
      </c>
      <c r="AW199" s="12" t="s">
        <v>34</v>
      </c>
      <c r="AX199" s="12" t="s">
        <v>79</v>
      </c>
      <c r="AY199" s="162" t="s">
        <v>262</v>
      </c>
    </row>
    <row r="200" spans="2:51" s="12" customFormat="1" ht="11.25">
      <c r="B200" s="161"/>
      <c r="D200" s="147" t="s">
        <v>1200</v>
      </c>
      <c r="E200" s="162" t="s">
        <v>1</v>
      </c>
      <c r="F200" s="163" t="s">
        <v>1972</v>
      </c>
      <c r="H200" s="162" t="s">
        <v>1</v>
      </c>
      <c r="I200" s="164"/>
      <c r="L200" s="161"/>
      <c r="M200" s="165"/>
      <c r="T200" s="166"/>
      <c r="AT200" s="162" t="s">
        <v>1200</v>
      </c>
      <c r="AU200" s="162" t="s">
        <v>88</v>
      </c>
      <c r="AV200" s="12" t="s">
        <v>86</v>
      </c>
      <c r="AW200" s="12" t="s">
        <v>34</v>
      </c>
      <c r="AX200" s="12" t="s">
        <v>79</v>
      </c>
      <c r="AY200" s="162" t="s">
        <v>262</v>
      </c>
    </row>
    <row r="201" spans="2:51" s="13" customFormat="1" ht="11.25">
      <c r="B201" s="167"/>
      <c r="D201" s="147" t="s">
        <v>1200</v>
      </c>
      <c r="E201" s="168" t="s">
        <v>1</v>
      </c>
      <c r="F201" s="169" t="s">
        <v>1973</v>
      </c>
      <c r="H201" s="170">
        <v>44.942</v>
      </c>
      <c r="I201" s="171"/>
      <c r="L201" s="167"/>
      <c r="M201" s="172"/>
      <c r="T201" s="173"/>
      <c r="AT201" s="168" t="s">
        <v>1200</v>
      </c>
      <c r="AU201" s="168" t="s">
        <v>88</v>
      </c>
      <c r="AV201" s="13" t="s">
        <v>88</v>
      </c>
      <c r="AW201" s="13" t="s">
        <v>34</v>
      </c>
      <c r="AX201" s="13" t="s">
        <v>86</v>
      </c>
      <c r="AY201" s="168" t="s">
        <v>262</v>
      </c>
    </row>
    <row r="202" spans="2:65" s="1" customFormat="1" ht="33" customHeight="1">
      <c r="B202" s="32"/>
      <c r="C202" s="134" t="s">
        <v>263</v>
      </c>
      <c r="D202" s="134" t="s">
        <v>264</v>
      </c>
      <c r="E202" s="135" t="s">
        <v>1338</v>
      </c>
      <c r="F202" s="136" t="s">
        <v>1339</v>
      </c>
      <c r="G202" s="137" t="s">
        <v>1234</v>
      </c>
      <c r="H202" s="138">
        <v>918.592</v>
      </c>
      <c r="I202" s="139"/>
      <c r="J202" s="140">
        <f>ROUND(I202*H202,2)</f>
        <v>0</v>
      </c>
      <c r="K202" s="136" t="s">
        <v>1197</v>
      </c>
      <c r="L202" s="32"/>
      <c r="M202" s="141" t="s">
        <v>1</v>
      </c>
      <c r="N202" s="142" t="s">
        <v>44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AR202" s="145" t="s">
        <v>293</v>
      </c>
      <c r="AT202" s="145" t="s">
        <v>264</v>
      </c>
      <c r="AU202" s="145" t="s">
        <v>88</v>
      </c>
      <c r="AY202" s="17" t="s">
        <v>262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7" t="s">
        <v>86</v>
      </c>
      <c r="BK202" s="146">
        <f>ROUND(I202*H202,2)</f>
        <v>0</v>
      </c>
      <c r="BL202" s="17" t="s">
        <v>293</v>
      </c>
      <c r="BM202" s="145" t="s">
        <v>1974</v>
      </c>
    </row>
    <row r="203" spans="2:51" s="12" customFormat="1" ht="11.25">
      <c r="B203" s="161"/>
      <c r="D203" s="147" t="s">
        <v>1200</v>
      </c>
      <c r="E203" s="162" t="s">
        <v>1</v>
      </c>
      <c r="F203" s="163" t="s">
        <v>1931</v>
      </c>
      <c r="H203" s="162" t="s">
        <v>1</v>
      </c>
      <c r="I203" s="164"/>
      <c r="L203" s="161"/>
      <c r="M203" s="165"/>
      <c r="T203" s="166"/>
      <c r="AT203" s="162" t="s">
        <v>1200</v>
      </c>
      <c r="AU203" s="162" t="s">
        <v>88</v>
      </c>
      <c r="AV203" s="12" t="s">
        <v>86</v>
      </c>
      <c r="AW203" s="12" t="s">
        <v>34</v>
      </c>
      <c r="AX203" s="12" t="s">
        <v>79</v>
      </c>
      <c r="AY203" s="162" t="s">
        <v>262</v>
      </c>
    </row>
    <row r="204" spans="2:51" s="12" customFormat="1" ht="11.25">
      <c r="B204" s="161"/>
      <c r="D204" s="147" t="s">
        <v>1200</v>
      </c>
      <c r="E204" s="162" t="s">
        <v>1</v>
      </c>
      <c r="F204" s="163" t="s">
        <v>1975</v>
      </c>
      <c r="H204" s="162" t="s">
        <v>1</v>
      </c>
      <c r="I204" s="164"/>
      <c r="L204" s="161"/>
      <c r="M204" s="165"/>
      <c r="T204" s="166"/>
      <c r="AT204" s="162" t="s">
        <v>1200</v>
      </c>
      <c r="AU204" s="162" t="s">
        <v>88</v>
      </c>
      <c r="AV204" s="12" t="s">
        <v>86</v>
      </c>
      <c r="AW204" s="12" t="s">
        <v>34</v>
      </c>
      <c r="AX204" s="12" t="s">
        <v>79</v>
      </c>
      <c r="AY204" s="162" t="s">
        <v>262</v>
      </c>
    </row>
    <row r="205" spans="2:51" s="13" customFormat="1" ht="11.25">
      <c r="B205" s="167"/>
      <c r="D205" s="147" t="s">
        <v>1200</v>
      </c>
      <c r="E205" s="168" t="s">
        <v>1</v>
      </c>
      <c r="F205" s="169" t="s">
        <v>1976</v>
      </c>
      <c r="H205" s="170">
        <v>918.592</v>
      </c>
      <c r="I205" s="171"/>
      <c r="L205" s="167"/>
      <c r="M205" s="172"/>
      <c r="T205" s="173"/>
      <c r="AT205" s="168" t="s">
        <v>1200</v>
      </c>
      <c r="AU205" s="168" t="s">
        <v>88</v>
      </c>
      <c r="AV205" s="13" t="s">
        <v>88</v>
      </c>
      <c r="AW205" s="13" t="s">
        <v>34</v>
      </c>
      <c r="AX205" s="13" t="s">
        <v>79</v>
      </c>
      <c r="AY205" s="168" t="s">
        <v>262</v>
      </c>
    </row>
    <row r="206" spans="2:51" s="14" customFormat="1" ht="11.25">
      <c r="B206" s="174"/>
      <c r="D206" s="147" t="s">
        <v>1200</v>
      </c>
      <c r="E206" s="175" t="s">
        <v>1</v>
      </c>
      <c r="F206" s="176" t="s">
        <v>1205</v>
      </c>
      <c r="H206" s="177">
        <v>918.592</v>
      </c>
      <c r="I206" s="178"/>
      <c r="L206" s="174"/>
      <c r="M206" s="179"/>
      <c r="T206" s="180"/>
      <c r="AT206" s="175" t="s">
        <v>1200</v>
      </c>
      <c r="AU206" s="175" t="s">
        <v>88</v>
      </c>
      <c r="AV206" s="14" t="s">
        <v>293</v>
      </c>
      <c r="AW206" s="14" t="s">
        <v>34</v>
      </c>
      <c r="AX206" s="14" t="s">
        <v>86</v>
      </c>
      <c r="AY206" s="175" t="s">
        <v>262</v>
      </c>
    </row>
    <row r="207" spans="2:65" s="1" customFormat="1" ht="16.5" customHeight="1">
      <c r="B207" s="32"/>
      <c r="C207" s="134" t="s">
        <v>297</v>
      </c>
      <c r="D207" s="134" t="s">
        <v>264</v>
      </c>
      <c r="E207" s="135" t="s">
        <v>1343</v>
      </c>
      <c r="F207" s="136" t="s">
        <v>1344</v>
      </c>
      <c r="G207" s="137" t="s">
        <v>1196</v>
      </c>
      <c r="H207" s="138">
        <v>44.942</v>
      </c>
      <c r="I207" s="139"/>
      <c r="J207" s="140">
        <f>ROUND(I207*H207,2)</f>
        <v>0</v>
      </c>
      <c r="K207" s="136" t="s">
        <v>1197</v>
      </c>
      <c r="L207" s="32"/>
      <c r="M207" s="141" t="s">
        <v>1</v>
      </c>
      <c r="N207" s="142" t="s">
        <v>44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AR207" s="145" t="s">
        <v>293</v>
      </c>
      <c r="AT207" s="145" t="s">
        <v>264</v>
      </c>
      <c r="AU207" s="145" t="s">
        <v>88</v>
      </c>
      <c r="AY207" s="17" t="s">
        <v>262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86</v>
      </c>
      <c r="BK207" s="146">
        <f>ROUND(I207*H207,2)</f>
        <v>0</v>
      </c>
      <c r="BL207" s="17" t="s">
        <v>293</v>
      </c>
      <c r="BM207" s="145" t="s">
        <v>1977</v>
      </c>
    </row>
    <row r="208" spans="2:51" s="12" customFormat="1" ht="11.25">
      <c r="B208" s="161"/>
      <c r="D208" s="147" t="s">
        <v>1200</v>
      </c>
      <c r="E208" s="162" t="s">
        <v>1</v>
      </c>
      <c r="F208" s="163" t="s">
        <v>1931</v>
      </c>
      <c r="H208" s="162" t="s">
        <v>1</v>
      </c>
      <c r="I208" s="164"/>
      <c r="L208" s="161"/>
      <c r="M208" s="165"/>
      <c r="T208" s="166"/>
      <c r="AT208" s="162" t="s">
        <v>1200</v>
      </c>
      <c r="AU208" s="162" t="s">
        <v>88</v>
      </c>
      <c r="AV208" s="12" t="s">
        <v>86</v>
      </c>
      <c r="AW208" s="12" t="s">
        <v>34</v>
      </c>
      <c r="AX208" s="12" t="s">
        <v>79</v>
      </c>
      <c r="AY208" s="162" t="s">
        <v>262</v>
      </c>
    </row>
    <row r="209" spans="2:51" s="12" customFormat="1" ht="11.25">
      <c r="B209" s="161"/>
      <c r="D209" s="147" t="s">
        <v>1200</v>
      </c>
      <c r="E209" s="162" t="s">
        <v>1</v>
      </c>
      <c r="F209" s="163" t="s">
        <v>1972</v>
      </c>
      <c r="H209" s="162" t="s">
        <v>1</v>
      </c>
      <c r="I209" s="164"/>
      <c r="L209" s="161"/>
      <c r="M209" s="165"/>
      <c r="T209" s="166"/>
      <c r="AT209" s="162" t="s">
        <v>1200</v>
      </c>
      <c r="AU209" s="162" t="s">
        <v>88</v>
      </c>
      <c r="AV209" s="12" t="s">
        <v>86</v>
      </c>
      <c r="AW209" s="12" t="s">
        <v>34</v>
      </c>
      <c r="AX209" s="12" t="s">
        <v>79</v>
      </c>
      <c r="AY209" s="162" t="s">
        <v>262</v>
      </c>
    </row>
    <row r="210" spans="2:51" s="13" customFormat="1" ht="11.25">
      <c r="B210" s="167"/>
      <c r="D210" s="147" t="s">
        <v>1200</v>
      </c>
      <c r="E210" s="168" t="s">
        <v>1</v>
      </c>
      <c r="F210" s="169" t="s">
        <v>1973</v>
      </c>
      <c r="H210" s="170">
        <v>44.942</v>
      </c>
      <c r="I210" s="171"/>
      <c r="L210" s="167"/>
      <c r="M210" s="172"/>
      <c r="T210" s="173"/>
      <c r="AT210" s="168" t="s">
        <v>1200</v>
      </c>
      <c r="AU210" s="168" t="s">
        <v>88</v>
      </c>
      <c r="AV210" s="13" t="s">
        <v>88</v>
      </c>
      <c r="AW210" s="13" t="s">
        <v>34</v>
      </c>
      <c r="AX210" s="13" t="s">
        <v>86</v>
      </c>
      <c r="AY210" s="168" t="s">
        <v>262</v>
      </c>
    </row>
    <row r="211" spans="2:65" s="1" customFormat="1" ht="24.2" customHeight="1">
      <c r="B211" s="32"/>
      <c r="C211" s="134" t="s">
        <v>326</v>
      </c>
      <c r="D211" s="134" t="s">
        <v>264</v>
      </c>
      <c r="E211" s="135" t="s">
        <v>1978</v>
      </c>
      <c r="F211" s="136" t="s">
        <v>1195</v>
      </c>
      <c r="G211" s="137" t="s">
        <v>1196</v>
      </c>
      <c r="H211" s="138">
        <v>44.928</v>
      </c>
      <c r="I211" s="139"/>
      <c r="J211" s="140">
        <f>ROUND(I211*H211,2)</f>
        <v>0</v>
      </c>
      <c r="K211" s="136" t="s">
        <v>1197</v>
      </c>
      <c r="L211" s="32"/>
      <c r="M211" s="141" t="s">
        <v>1</v>
      </c>
      <c r="N211" s="142" t="s">
        <v>44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AR211" s="145" t="s">
        <v>293</v>
      </c>
      <c r="AT211" s="145" t="s">
        <v>264</v>
      </c>
      <c r="AU211" s="145" t="s">
        <v>88</v>
      </c>
      <c r="AY211" s="17" t="s">
        <v>262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7" t="s">
        <v>86</v>
      </c>
      <c r="BK211" s="146">
        <f>ROUND(I211*H211,2)</f>
        <v>0</v>
      </c>
      <c r="BL211" s="17" t="s">
        <v>293</v>
      </c>
      <c r="BM211" s="145" t="s">
        <v>1979</v>
      </c>
    </row>
    <row r="212" spans="2:51" s="12" customFormat="1" ht="11.25">
      <c r="B212" s="161"/>
      <c r="D212" s="147" t="s">
        <v>1200</v>
      </c>
      <c r="E212" s="162" t="s">
        <v>1</v>
      </c>
      <c r="F212" s="163" t="s">
        <v>1931</v>
      </c>
      <c r="H212" s="162" t="s">
        <v>1</v>
      </c>
      <c r="I212" s="164"/>
      <c r="L212" s="161"/>
      <c r="M212" s="165"/>
      <c r="T212" s="166"/>
      <c r="AT212" s="162" t="s">
        <v>1200</v>
      </c>
      <c r="AU212" s="162" t="s">
        <v>88</v>
      </c>
      <c r="AV212" s="12" t="s">
        <v>86</v>
      </c>
      <c r="AW212" s="12" t="s">
        <v>34</v>
      </c>
      <c r="AX212" s="12" t="s">
        <v>79</v>
      </c>
      <c r="AY212" s="162" t="s">
        <v>262</v>
      </c>
    </row>
    <row r="213" spans="2:51" s="13" customFormat="1" ht="11.25">
      <c r="B213" s="167"/>
      <c r="D213" s="147" t="s">
        <v>1200</v>
      </c>
      <c r="E213" s="168" t="s">
        <v>1</v>
      </c>
      <c r="F213" s="169" t="s">
        <v>1980</v>
      </c>
      <c r="H213" s="170">
        <v>44.928</v>
      </c>
      <c r="I213" s="171"/>
      <c r="L213" s="167"/>
      <c r="M213" s="172"/>
      <c r="T213" s="173"/>
      <c r="AT213" s="168" t="s">
        <v>1200</v>
      </c>
      <c r="AU213" s="168" t="s">
        <v>88</v>
      </c>
      <c r="AV213" s="13" t="s">
        <v>88</v>
      </c>
      <c r="AW213" s="13" t="s">
        <v>34</v>
      </c>
      <c r="AX213" s="13" t="s">
        <v>79</v>
      </c>
      <c r="AY213" s="168" t="s">
        <v>262</v>
      </c>
    </row>
    <row r="214" spans="2:51" s="14" customFormat="1" ht="11.25">
      <c r="B214" s="174"/>
      <c r="D214" s="147" t="s">
        <v>1200</v>
      </c>
      <c r="E214" s="175" t="s">
        <v>1</v>
      </c>
      <c r="F214" s="176" t="s">
        <v>1205</v>
      </c>
      <c r="H214" s="177">
        <v>44.928</v>
      </c>
      <c r="I214" s="178"/>
      <c r="L214" s="174"/>
      <c r="M214" s="179"/>
      <c r="T214" s="180"/>
      <c r="AT214" s="175" t="s">
        <v>1200</v>
      </c>
      <c r="AU214" s="175" t="s">
        <v>88</v>
      </c>
      <c r="AV214" s="14" t="s">
        <v>293</v>
      </c>
      <c r="AW214" s="14" t="s">
        <v>34</v>
      </c>
      <c r="AX214" s="14" t="s">
        <v>86</v>
      </c>
      <c r="AY214" s="175" t="s">
        <v>262</v>
      </c>
    </row>
    <row r="215" spans="2:63" s="11" customFormat="1" ht="22.9" customHeight="1">
      <c r="B215" s="124"/>
      <c r="D215" s="125" t="s">
        <v>78</v>
      </c>
      <c r="E215" s="151" t="s">
        <v>88</v>
      </c>
      <c r="F215" s="151" t="s">
        <v>1211</v>
      </c>
      <c r="I215" s="127"/>
      <c r="J215" s="152">
        <f>BK215</f>
        <v>0</v>
      </c>
      <c r="L215" s="124"/>
      <c r="M215" s="129"/>
      <c r="P215" s="130">
        <f>SUM(P216:P447)</f>
        <v>0</v>
      </c>
      <c r="R215" s="130">
        <f>SUM(R216:R447)</f>
        <v>708.2997444700002</v>
      </c>
      <c r="T215" s="131">
        <f>SUM(T216:T447)</f>
        <v>0</v>
      </c>
      <c r="AR215" s="125" t="s">
        <v>86</v>
      </c>
      <c r="AT215" s="132" t="s">
        <v>78</v>
      </c>
      <c r="AU215" s="132" t="s">
        <v>86</v>
      </c>
      <c r="AY215" s="125" t="s">
        <v>262</v>
      </c>
      <c r="BK215" s="133">
        <f>SUM(BK216:BK447)</f>
        <v>0</v>
      </c>
    </row>
    <row r="216" spans="2:65" s="1" customFormat="1" ht="24.2" customHeight="1">
      <c r="B216" s="32"/>
      <c r="C216" s="134" t="s">
        <v>303</v>
      </c>
      <c r="D216" s="134" t="s">
        <v>264</v>
      </c>
      <c r="E216" s="135" t="s">
        <v>1981</v>
      </c>
      <c r="F216" s="136" t="s">
        <v>1982</v>
      </c>
      <c r="G216" s="137" t="s">
        <v>1226</v>
      </c>
      <c r="H216" s="138">
        <v>120.125</v>
      </c>
      <c r="I216" s="139"/>
      <c r="J216" s="140">
        <f>ROUND(I216*H216,2)</f>
        <v>0</v>
      </c>
      <c r="K216" s="136" t="s">
        <v>1197</v>
      </c>
      <c r="L216" s="32"/>
      <c r="M216" s="141" t="s">
        <v>1</v>
      </c>
      <c r="N216" s="142" t="s">
        <v>44</v>
      </c>
      <c r="P216" s="143">
        <f>O216*H216</f>
        <v>0</v>
      </c>
      <c r="Q216" s="143">
        <v>0.00017</v>
      </c>
      <c r="R216" s="143">
        <f>Q216*H216</f>
        <v>0.020421250000000002</v>
      </c>
      <c r="S216" s="143">
        <v>0</v>
      </c>
      <c r="T216" s="144">
        <f>S216*H216</f>
        <v>0</v>
      </c>
      <c r="AR216" s="145" t="s">
        <v>293</v>
      </c>
      <c r="AT216" s="145" t="s">
        <v>264</v>
      </c>
      <c r="AU216" s="145" t="s">
        <v>88</v>
      </c>
      <c r="AY216" s="17" t="s">
        <v>262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86</v>
      </c>
      <c r="BK216" s="146">
        <f>ROUND(I216*H216,2)</f>
        <v>0</v>
      </c>
      <c r="BL216" s="17" t="s">
        <v>293</v>
      </c>
      <c r="BM216" s="145" t="s">
        <v>1983</v>
      </c>
    </row>
    <row r="217" spans="2:51" s="12" customFormat="1" ht="11.25">
      <c r="B217" s="161"/>
      <c r="D217" s="147" t="s">
        <v>1200</v>
      </c>
      <c r="E217" s="162" t="s">
        <v>1</v>
      </c>
      <c r="F217" s="163" t="s">
        <v>1931</v>
      </c>
      <c r="H217" s="162" t="s">
        <v>1</v>
      </c>
      <c r="I217" s="164"/>
      <c r="L217" s="161"/>
      <c r="M217" s="165"/>
      <c r="T217" s="166"/>
      <c r="AT217" s="162" t="s">
        <v>1200</v>
      </c>
      <c r="AU217" s="162" t="s">
        <v>88</v>
      </c>
      <c r="AV217" s="12" t="s">
        <v>86</v>
      </c>
      <c r="AW217" s="12" t="s">
        <v>34</v>
      </c>
      <c r="AX217" s="12" t="s">
        <v>79</v>
      </c>
      <c r="AY217" s="162" t="s">
        <v>262</v>
      </c>
    </row>
    <row r="218" spans="2:51" s="13" customFormat="1" ht="11.25">
      <c r="B218" s="167"/>
      <c r="D218" s="147" t="s">
        <v>1200</v>
      </c>
      <c r="E218" s="168" t="s">
        <v>1</v>
      </c>
      <c r="F218" s="169" t="s">
        <v>1984</v>
      </c>
      <c r="H218" s="170">
        <v>120.125</v>
      </c>
      <c r="I218" s="171"/>
      <c r="L218" s="167"/>
      <c r="M218" s="172"/>
      <c r="T218" s="173"/>
      <c r="AT218" s="168" t="s">
        <v>1200</v>
      </c>
      <c r="AU218" s="168" t="s">
        <v>88</v>
      </c>
      <c r="AV218" s="13" t="s">
        <v>88</v>
      </c>
      <c r="AW218" s="13" t="s">
        <v>34</v>
      </c>
      <c r="AX218" s="13" t="s">
        <v>79</v>
      </c>
      <c r="AY218" s="168" t="s">
        <v>262</v>
      </c>
    </row>
    <row r="219" spans="2:51" s="14" customFormat="1" ht="11.25">
      <c r="B219" s="174"/>
      <c r="D219" s="147" t="s">
        <v>1200</v>
      </c>
      <c r="E219" s="175" t="s">
        <v>1</v>
      </c>
      <c r="F219" s="176" t="s">
        <v>1205</v>
      </c>
      <c r="H219" s="177">
        <v>120.125</v>
      </c>
      <c r="I219" s="178"/>
      <c r="L219" s="174"/>
      <c r="M219" s="179"/>
      <c r="T219" s="180"/>
      <c r="AT219" s="175" t="s">
        <v>1200</v>
      </c>
      <c r="AU219" s="175" t="s">
        <v>88</v>
      </c>
      <c r="AV219" s="14" t="s">
        <v>293</v>
      </c>
      <c r="AW219" s="14" t="s">
        <v>34</v>
      </c>
      <c r="AX219" s="14" t="s">
        <v>86</v>
      </c>
      <c r="AY219" s="175" t="s">
        <v>262</v>
      </c>
    </row>
    <row r="220" spans="2:65" s="1" customFormat="1" ht="24.2" customHeight="1">
      <c r="B220" s="32"/>
      <c r="C220" s="181" t="s">
        <v>307</v>
      </c>
      <c r="D220" s="181" t="s">
        <v>1114</v>
      </c>
      <c r="E220" s="182" t="s">
        <v>1985</v>
      </c>
      <c r="F220" s="183" t="s">
        <v>1986</v>
      </c>
      <c r="G220" s="184" t="s">
        <v>1226</v>
      </c>
      <c r="H220" s="185">
        <v>142.288</v>
      </c>
      <c r="I220" s="186"/>
      <c r="J220" s="187">
        <f>ROUND(I220*H220,2)</f>
        <v>0</v>
      </c>
      <c r="K220" s="183" t="s">
        <v>1197</v>
      </c>
      <c r="L220" s="188"/>
      <c r="M220" s="189" t="s">
        <v>1</v>
      </c>
      <c r="N220" s="190" t="s">
        <v>44</v>
      </c>
      <c r="P220" s="143">
        <f>O220*H220</f>
        <v>0</v>
      </c>
      <c r="Q220" s="143">
        <v>0.0003</v>
      </c>
      <c r="R220" s="143">
        <f>Q220*H220</f>
        <v>0.0426864</v>
      </c>
      <c r="S220" s="143">
        <v>0</v>
      </c>
      <c r="T220" s="144">
        <f>S220*H220</f>
        <v>0</v>
      </c>
      <c r="AR220" s="145" t="s">
        <v>270</v>
      </c>
      <c r="AT220" s="145" t="s">
        <v>1114</v>
      </c>
      <c r="AU220" s="145" t="s">
        <v>88</v>
      </c>
      <c r="AY220" s="17" t="s">
        <v>262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7" t="s">
        <v>86</v>
      </c>
      <c r="BK220" s="146">
        <f>ROUND(I220*H220,2)</f>
        <v>0</v>
      </c>
      <c r="BL220" s="17" t="s">
        <v>293</v>
      </c>
      <c r="BM220" s="145" t="s">
        <v>1987</v>
      </c>
    </row>
    <row r="221" spans="2:51" s="13" customFormat="1" ht="11.25">
      <c r="B221" s="167"/>
      <c r="D221" s="147" t="s">
        <v>1200</v>
      </c>
      <c r="F221" s="169" t="s">
        <v>1988</v>
      </c>
      <c r="H221" s="170">
        <v>142.288</v>
      </c>
      <c r="I221" s="171"/>
      <c r="L221" s="167"/>
      <c r="M221" s="172"/>
      <c r="T221" s="173"/>
      <c r="AT221" s="168" t="s">
        <v>1200</v>
      </c>
      <c r="AU221" s="168" t="s">
        <v>88</v>
      </c>
      <c r="AV221" s="13" t="s">
        <v>88</v>
      </c>
      <c r="AW221" s="13" t="s">
        <v>4</v>
      </c>
      <c r="AX221" s="13" t="s">
        <v>86</v>
      </c>
      <c r="AY221" s="168" t="s">
        <v>262</v>
      </c>
    </row>
    <row r="222" spans="2:65" s="1" customFormat="1" ht="37.9" customHeight="1">
      <c r="B222" s="32"/>
      <c r="C222" s="134" t="s">
        <v>311</v>
      </c>
      <c r="D222" s="134" t="s">
        <v>264</v>
      </c>
      <c r="E222" s="135" t="s">
        <v>1989</v>
      </c>
      <c r="F222" s="136" t="s">
        <v>1990</v>
      </c>
      <c r="G222" s="137" t="s">
        <v>405</v>
      </c>
      <c r="H222" s="138">
        <v>96.1</v>
      </c>
      <c r="I222" s="139"/>
      <c r="J222" s="140">
        <f>ROUND(I222*H222,2)</f>
        <v>0</v>
      </c>
      <c r="K222" s="136" t="s">
        <v>1197</v>
      </c>
      <c r="L222" s="32"/>
      <c r="M222" s="141" t="s">
        <v>1</v>
      </c>
      <c r="N222" s="142" t="s">
        <v>44</v>
      </c>
      <c r="P222" s="143">
        <f>O222*H222</f>
        <v>0</v>
      </c>
      <c r="Q222" s="143">
        <v>0.28736</v>
      </c>
      <c r="R222" s="143">
        <f>Q222*H222</f>
        <v>27.615295999999997</v>
      </c>
      <c r="S222" s="143">
        <v>0</v>
      </c>
      <c r="T222" s="144">
        <f>S222*H222</f>
        <v>0</v>
      </c>
      <c r="AR222" s="145" t="s">
        <v>293</v>
      </c>
      <c r="AT222" s="145" t="s">
        <v>264</v>
      </c>
      <c r="AU222" s="145" t="s">
        <v>88</v>
      </c>
      <c r="AY222" s="17" t="s">
        <v>262</v>
      </c>
      <c r="BE222" s="146">
        <f>IF(N222="základní",J222,0)</f>
        <v>0</v>
      </c>
      <c r="BF222" s="146">
        <f>IF(N222="snížená",J222,0)</f>
        <v>0</v>
      </c>
      <c r="BG222" s="146">
        <f>IF(N222="zákl. přenesená",J222,0)</f>
        <v>0</v>
      </c>
      <c r="BH222" s="146">
        <f>IF(N222="sníž. přenesená",J222,0)</f>
        <v>0</v>
      </c>
      <c r="BI222" s="146">
        <f>IF(N222="nulová",J222,0)</f>
        <v>0</v>
      </c>
      <c r="BJ222" s="17" t="s">
        <v>86</v>
      </c>
      <c r="BK222" s="146">
        <f>ROUND(I222*H222,2)</f>
        <v>0</v>
      </c>
      <c r="BL222" s="17" t="s">
        <v>293</v>
      </c>
      <c r="BM222" s="145" t="s">
        <v>1991</v>
      </c>
    </row>
    <row r="223" spans="2:51" s="12" customFormat="1" ht="11.25">
      <c r="B223" s="161"/>
      <c r="D223" s="147" t="s">
        <v>1200</v>
      </c>
      <c r="E223" s="162" t="s">
        <v>1</v>
      </c>
      <c r="F223" s="163" t="s">
        <v>1931</v>
      </c>
      <c r="H223" s="162" t="s">
        <v>1</v>
      </c>
      <c r="I223" s="164"/>
      <c r="L223" s="161"/>
      <c r="M223" s="165"/>
      <c r="T223" s="166"/>
      <c r="AT223" s="162" t="s">
        <v>1200</v>
      </c>
      <c r="AU223" s="162" t="s">
        <v>88</v>
      </c>
      <c r="AV223" s="12" t="s">
        <v>86</v>
      </c>
      <c r="AW223" s="12" t="s">
        <v>34</v>
      </c>
      <c r="AX223" s="12" t="s">
        <v>79</v>
      </c>
      <c r="AY223" s="162" t="s">
        <v>262</v>
      </c>
    </row>
    <row r="224" spans="2:51" s="13" customFormat="1" ht="11.25">
      <c r="B224" s="167"/>
      <c r="D224" s="147" t="s">
        <v>1200</v>
      </c>
      <c r="E224" s="168" t="s">
        <v>1</v>
      </c>
      <c r="F224" s="169" t="s">
        <v>1992</v>
      </c>
      <c r="H224" s="170">
        <v>96.1</v>
      </c>
      <c r="I224" s="171"/>
      <c r="L224" s="167"/>
      <c r="M224" s="172"/>
      <c r="T224" s="173"/>
      <c r="AT224" s="168" t="s">
        <v>1200</v>
      </c>
      <c r="AU224" s="168" t="s">
        <v>88</v>
      </c>
      <c r="AV224" s="13" t="s">
        <v>88</v>
      </c>
      <c r="AW224" s="13" t="s">
        <v>34</v>
      </c>
      <c r="AX224" s="13" t="s">
        <v>79</v>
      </c>
      <c r="AY224" s="168" t="s">
        <v>262</v>
      </c>
    </row>
    <row r="225" spans="2:51" s="14" customFormat="1" ht="11.25">
      <c r="B225" s="174"/>
      <c r="D225" s="147" t="s">
        <v>1200</v>
      </c>
      <c r="E225" s="175" t="s">
        <v>1</v>
      </c>
      <c r="F225" s="176" t="s">
        <v>1205</v>
      </c>
      <c r="H225" s="177">
        <v>96.1</v>
      </c>
      <c r="I225" s="178"/>
      <c r="L225" s="174"/>
      <c r="M225" s="179"/>
      <c r="T225" s="180"/>
      <c r="AT225" s="175" t="s">
        <v>1200</v>
      </c>
      <c r="AU225" s="175" t="s">
        <v>88</v>
      </c>
      <c r="AV225" s="14" t="s">
        <v>293</v>
      </c>
      <c r="AW225" s="14" t="s">
        <v>34</v>
      </c>
      <c r="AX225" s="14" t="s">
        <v>86</v>
      </c>
      <c r="AY225" s="175" t="s">
        <v>262</v>
      </c>
    </row>
    <row r="226" spans="2:65" s="1" customFormat="1" ht="24.2" customHeight="1">
      <c r="B226" s="32"/>
      <c r="C226" s="134" t="s">
        <v>8</v>
      </c>
      <c r="D226" s="134" t="s">
        <v>264</v>
      </c>
      <c r="E226" s="135" t="s">
        <v>1993</v>
      </c>
      <c r="F226" s="136" t="s">
        <v>1994</v>
      </c>
      <c r="G226" s="137" t="s">
        <v>1196</v>
      </c>
      <c r="H226" s="138">
        <v>282.1</v>
      </c>
      <c r="I226" s="139"/>
      <c r="J226" s="140">
        <f>ROUND(I226*H226,2)</f>
        <v>0</v>
      </c>
      <c r="K226" s="136" t="s">
        <v>1197</v>
      </c>
      <c r="L226" s="32"/>
      <c r="M226" s="141" t="s">
        <v>1</v>
      </c>
      <c r="N226" s="142" t="s">
        <v>44</v>
      </c>
      <c r="P226" s="143">
        <f>O226*H226</f>
        <v>0</v>
      </c>
      <c r="Q226" s="143">
        <v>2.16</v>
      </c>
      <c r="R226" s="143">
        <f>Q226*H226</f>
        <v>609.3360000000001</v>
      </c>
      <c r="S226" s="143">
        <v>0</v>
      </c>
      <c r="T226" s="144">
        <f>S226*H226</f>
        <v>0</v>
      </c>
      <c r="AR226" s="145" t="s">
        <v>293</v>
      </c>
      <c r="AT226" s="145" t="s">
        <v>264</v>
      </c>
      <c r="AU226" s="145" t="s">
        <v>88</v>
      </c>
      <c r="AY226" s="17" t="s">
        <v>262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7" t="s">
        <v>86</v>
      </c>
      <c r="BK226" s="146">
        <f>ROUND(I226*H226,2)</f>
        <v>0</v>
      </c>
      <c r="BL226" s="17" t="s">
        <v>293</v>
      </c>
      <c r="BM226" s="145" t="s">
        <v>1995</v>
      </c>
    </row>
    <row r="227" spans="2:51" s="12" customFormat="1" ht="11.25">
      <c r="B227" s="161"/>
      <c r="D227" s="147" t="s">
        <v>1200</v>
      </c>
      <c r="E227" s="162" t="s">
        <v>1</v>
      </c>
      <c r="F227" s="163" t="s">
        <v>1931</v>
      </c>
      <c r="H227" s="162" t="s">
        <v>1</v>
      </c>
      <c r="I227" s="164"/>
      <c r="L227" s="161"/>
      <c r="M227" s="165"/>
      <c r="T227" s="166"/>
      <c r="AT227" s="162" t="s">
        <v>1200</v>
      </c>
      <c r="AU227" s="162" t="s">
        <v>88</v>
      </c>
      <c r="AV227" s="12" t="s">
        <v>86</v>
      </c>
      <c r="AW227" s="12" t="s">
        <v>34</v>
      </c>
      <c r="AX227" s="12" t="s">
        <v>79</v>
      </c>
      <c r="AY227" s="162" t="s">
        <v>262</v>
      </c>
    </row>
    <row r="228" spans="2:51" s="12" customFormat="1" ht="11.25">
      <c r="B228" s="161"/>
      <c r="D228" s="147" t="s">
        <v>1200</v>
      </c>
      <c r="E228" s="162" t="s">
        <v>1</v>
      </c>
      <c r="F228" s="163" t="s">
        <v>1996</v>
      </c>
      <c r="H228" s="162" t="s">
        <v>1</v>
      </c>
      <c r="I228" s="164"/>
      <c r="L228" s="161"/>
      <c r="M228" s="165"/>
      <c r="T228" s="166"/>
      <c r="AT228" s="162" t="s">
        <v>1200</v>
      </c>
      <c r="AU228" s="162" t="s">
        <v>88</v>
      </c>
      <c r="AV228" s="12" t="s">
        <v>86</v>
      </c>
      <c r="AW228" s="12" t="s">
        <v>34</v>
      </c>
      <c r="AX228" s="12" t="s">
        <v>79</v>
      </c>
      <c r="AY228" s="162" t="s">
        <v>262</v>
      </c>
    </row>
    <row r="229" spans="2:51" s="13" customFormat="1" ht="11.25">
      <c r="B229" s="167"/>
      <c r="D229" s="147" t="s">
        <v>1200</v>
      </c>
      <c r="E229" s="168" t="s">
        <v>1</v>
      </c>
      <c r="F229" s="169" t="s">
        <v>1997</v>
      </c>
      <c r="H229" s="170">
        <v>537.846</v>
      </c>
      <c r="I229" s="171"/>
      <c r="L229" s="167"/>
      <c r="M229" s="172"/>
      <c r="T229" s="173"/>
      <c r="AT229" s="168" t="s">
        <v>1200</v>
      </c>
      <c r="AU229" s="168" t="s">
        <v>88</v>
      </c>
      <c r="AV229" s="13" t="s">
        <v>88</v>
      </c>
      <c r="AW229" s="13" t="s">
        <v>34</v>
      </c>
      <c r="AX229" s="13" t="s">
        <v>79</v>
      </c>
      <c r="AY229" s="168" t="s">
        <v>262</v>
      </c>
    </row>
    <row r="230" spans="2:51" s="12" customFormat="1" ht="11.25">
      <c r="B230" s="161"/>
      <c r="D230" s="147" t="s">
        <v>1200</v>
      </c>
      <c r="E230" s="162" t="s">
        <v>1</v>
      </c>
      <c r="F230" s="163" t="s">
        <v>1998</v>
      </c>
      <c r="H230" s="162" t="s">
        <v>1</v>
      </c>
      <c r="I230" s="164"/>
      <c r="L230" s="161"/>
      <c r="M230" s="165"/>
      <c r="T230" s="166"/>
      <c r="AT230" s="162" t="s">
        <v>1200</v>
      </c>
      <c r="AU230" s="162" t="s">
        <v>88</v>
      </c>
      <c r="AV230" s="12" t="s">
        <v>86</v>
      </c>
      <c r="AW230" s="12" t="s">
        <v>34</v>
      </c>
      <c r="AX230" s="12" t="s">
        <v>79</v>
      </c>
      <c r="AY230" s="162" t="s">
        <v>262</v>
      </c>
    </row>
    <row r="231" spans="2:51" s="13" customFormat="1" ht="11.25">
      <c r="B231" s="167"/>
      <c r="D231" s="147" t="s">
        <v>1200</v>
      </c>
      <c r="E231" s="168" t="s">
        <v>1</v>
      </c>
      <c r="F231" s="169" t="s">
        <v>1999</v>
      </c>
      <c r="H231" s="170">
        <v>-44.928</v>
      </c>
      <c r="I231" s="171"/>
      <c r="L231" s="167"/>
      <c r="M231" s="172"/>
      <c r="T231" s="173"/>
      <c r="AT231" s="168" t="s">
        <v>1200</v>
      </c>
      <c r="AU231" s="168" t="s">
        <v>88</v>
      </c>
      <c r="AV231" s="13" t="s">
        <v>88</v>
      </c>
      <c r="AW231" s="13" t="s">
        <v>34</v>
      </c>
      <c r="AX231" s="13" t="s">
        <v>79</v>
      </c>
      <c r="AY231" s="168" t="s">
        <v>262</v>
      </c>
    </row>
    <row r="232" spans="2:51" s="15" customFormat="1" ht="11.25">
      <c r="B232" s="191"/>
      <c r="D232" s="147" t="s">
        <v>1200</v>
      </c>
      <c r="E232" s="192" t="s">
        <v>1</v>
      </c>
      <c r="F232" s="193" t="s">
        <v>1323</v>
      </c>
      <c r="H232" s="194">
        <v>492.918</v>
      </c>
      <c r="I232" s="195"/>
      <c r="L232" s="191"/>
      <c r="M232" s="196"/>
      <c r="T232" s="197"/>
      <c r="AT232" s="192" t="s">
        <v>1200</v>
      </c>
      <c r="AU232" s="192" t="s">
        <v>88</v>
      </c>
      <c r="AV232" s="15" t="s">
        <v>179</v>
      </c>
      <c r="AW232" s="15" t="s">
        <v>34</v>
      </c>
      <c r="AX232" s="15" t="s">
        <v>79</v>
      </c>
      <c r="AY232" s="192" t="s">
        <v>262</v>
      </c>
    </row>
    <row r="233" spans="2:51" s="13" customFormat="1" ht="11.25">
      <c r="B233" s="167"/>
      <c r="D233" s="147" t="s">
        <v>1200</v>
      </c>
      <c r="E233" s="168" t="s">
        <v>1</v>
      </c>
      <c r="F233" s="169" t="s">
        <v>2000</v>
      </c>
      <c r="H233" s="170">
        <v>-32.847</v>
      </c>
      <c r="I233" s="171"/>
      <c r="L233" s="167"/>
      <c r="M233" s="172"/>
      <c r="T233" s="173"/>
      <c r="AT233" s="168" t="s">
        <v>1200</v>
      </c>
      <c r="AU233" s="168" t="s">
        <v>88</v>
      </c>
      <c r="AV233" s="13" t="s">
        <v>88</v>
      </c>
      <c r="AW233" s="13" t="s">
        <v>34</v>
      </c>
      <c r="AX233" s="13" t="s">
        <v>79</v>
      </c>
      <c r="AY233" s="168" t="s">
        <v>262</v>
      </c>
    </row>
    <row r="234" spans="2:51" s="13" customFormat="1" ht="11.25">
      <c r="B234" s="167"/>
      <c r="D234" s="147" t="s">
        <v>1200</v>
      </c>
      <c r="E234" s="168" t="s">
        <v>1</v>
      </c>
      <c r="F234" s="169" t="s">
        <v>2001</v>
      </c>
      <c r="H234" s="170">
        <v>-11.499</v>
      </c>
      <c r="I234" s="171"/>
      <c r="L234" s="167"/>
      <c r="M234" s="172"/>
      <c r="T234" s="173"/>
      <c r="AT234" s="168" t="s">
        <v>1200</v>
      </c>
      <c r="AU234" s="168" t="s">
        <v>88</v>
      </c>
      <c r="AV234" s="13" t="s">
        <v>88</v>
      </c>
      <c r="AW234" s="13" t="s">
        <v>34</v>
      </c>
      <c r="AX234" s="13" t="s">
        <v>79</v>
      </c>
      <c r="AY234" s="168" t="s">
        <v>262</v>
      </c>
    </row>
    <row r="235" spans="2:51" s="13" customFormat="1" ht="11.25">
      <c r="B235" s="167"/>
      <c r="D235" s="147" t="s">
        <v>1200</v>
      </c>
      <c r="E235" s="168" t="s">
        <v>1</v>
      </c>
      <c r="F235" s="169" t="s">
        <v>2002</v>
      </c>
      <c r="H235" s="170">
        <v>-17.426</v>
      </c>
      <c r="I235" s="171"/>
      <c r="L235" s="167"/>
      <c r="M235" s="172"/>
      <c r="T235" s="173"/>
      <c r="AT235" s="168" t="s">
        <v>1200</v>
      </c>
      <c r="AU235" s="168" t="s">
        <v>88</v>
      </c>
      <c r="AV235" s="13" t="s">
        <v>88</v>
      </c>
      <c r="AW235" s="13" t="s">
        <v>34</v>
      </c>
      <c r="AX235" s="13" t="s">
        <v>79</v>
      </c>
      <c r="AY235" s="168" t="s">
        <v>262</v>
      </c>
    </row>
    <row r="236" spans="2:51" s="13" customFormat="1" ht="11.25">
      <c r="B236" s="167"/>
      <c r="D236" s="147" t="s">
        <v>1200</v>
      </c>
      <c r="E236" s="168" t="s">
        <v>1</v>
      </c>
      <c r="F236" s="169" t="s">
        <v>2003</v>
      </c>
      <c r="H236" s="170">
        <v>-58.167</v>
      </c>
      <c r="I236" s="171"/>
      <c r="L236" s="167"/>
      <c r="M236" s="172"/>
      <c r="T236" s="173"/>
      <c r="AT236" s="168" t="s">
        <v>1200</v>
      </c>
      <c r="AU236" s="168" t="s">
        <v>88</v>
      </c>
      <c r="AV236" s="13" t="s">
        <v>88</v>
      </c>
      <c r="AW236" s="13" t="s">
        <v>34</v>
      </c>
      <c r="AX236" s="13" t="s">
        <v>79</v>
      </c>
      <c r="AY236" s="168" t="s">
        <v>262</v>
      </c>
    </row>
    <row r="237" spans="2:51" s="13" customFormat="1" ht="11.25">
      <c r="B237" s="167"/>
      <c r="D237" s="147" t="s">
        <v>1200</v>
      </c>
      <c r="E237" s="168" t="s">
        <v>1</v>
      </c>
      <c r="F237" s="169" t="s">
        <v>2004</v>
      </c>
      <c r="H237" s="170">
        <v>-12.106</v>
      </c>
      <c r="I237" s="171"/>
      <c r="L237" s="167"/>
      <c r="M237" s="172"/>
      <c r="T237" s="173"/>
      <c r="AT237" s="168" t="s">
        <v>1200</v>
      </c>
      <c r="AU237" s="168" t="s">
        <v>88</v>
      </c>
      <c r="AV237" s="13" t="s">
        <v>88</v>
      </c>
      <c r="AW237" s="13" t="s">
        <v>34</v>
      </c>
      <c r="AX237" s="13" t="s">
        <v>79</v>
      </c>
      <c r="AY237" s="168" t="s">
        <v>262</v>
      </c>
    </row>
    <row r="238" spans="2:51" s="13" customFormat="1" ht="11.25">
      <c r="B238" s="167"/>
      <c r="D238" s="147" t="s">
        <v>1200</v>
      </c>
      <c r="E238" s="168" t="s">
        <v>1</v>
      </c>
      <c r="F238" s="169" t="s">
        <v>2005</v>
      </c>
      <c r="H238" s="170">
        <v>-1.584</v>
      </c>
      <c r="I238" s="171"/>
      <c r="L238" s="167"/>
      <c r="M238" s="172"/>
      <c r="T238" s="173"/>
      <c r="AT238" s="168" t="s">
        <v>1200</v>
      </c>
      <c r="AU238" s="168" t="s">
        <v>88</v>
      </c>
      <c r="AV238" s="13" t="s">
        <v>88</v>
      </c>
      <c r="AW238" s="13" t="s">
        <v>34</v>
      </c>
      <c r="AX238" s="13" t="s">
        <v>79</v>
      </c>
      <c r="AY238" s="168" t="s">
        <v>262</v>
      </c>
    </row>
    <row r="239" spans="2:51" s="13" customFormat="1" ht="11.25">
      <c r="B239" s="167"/>
      <c r="D239" s="147" t="s">
        <v>1200</v>
      </c>
      <c r="E239" s="168" t="s">
        <v>1</v>
      </c>
      <c r="F239" s="169" t="s">
        <v>2006</v>
      </c>
      <c r="H239" s="170">
        <v>-35.022</v>
      </c>
      <c r="I239" s="171"/>
      <c r="L239" s="167"/>
      <c r="M239" s="172"/>
      <c r="T239" s="173"/>
      <c r="AT239" s="168" t="s">
        <v>1200</v>
      </c>
      <c r="AU239" s="168" t="s">
        <v>88</v>
      </c>
      <c r="AV239" s="13" t="s">
        <v>88</v>
      </c>
      <c r="AW239" s="13" t="s">
        <v>34</v>
      </c>
      <c r="AX239" s="13" t="s">
        <v>79</v>
      </c>
      <c r="AY239" s="168" t="s">
        <v>262</v>
      </c>
    </row>
    <row r="240" spans="2:51" s="13" customFormat="1" ht="11.25">
      <c r="B240" s="167"/>
      <c r="D240" s="147" t="s">
        <v>1200</v>
      </c>
      <c r="E240" s="168" t="s">
        <v>1</v>
      </c>
      <c r="F240" s="169" t="s">
        <v>2007</v>
      </c>
      <c r="H240" s="170">
        <v>-1.795</v>
      </c>
      <c r="I240" s="171"/>
      <c r="L240" s="167"/>
      <c r="M240" s="172"/>
      <c r="T240" s="173"/>
      <c r="AT240" s="168" t="s">
        <v>1200</v>
      </c>
      <c r="AU240" s="168" t="s">
        <v>88</v>
      </c>
      <c r="AV240" s="13" t="s">
        <v>88</v>
      </c>
      <c r="AW240" s="13" t="s">
        <v>34</v>
      </c>
      <c r="AX240" s="13" t="s">
        <v>79</v>
      </c>
      <c r="AY240" s="168" t="s">
        <v>262</v>
      </c>
    </row>
    <row r="241" spans="2:51" s="13" customFormat="1" ht="11.25">
      <c r="B241" s="167"/>
      <c r="D241" s="147" t="s">
        <v>1200</v>
      </c>
      <c r="E241" s="168" t="s">
        <v>1</v>
      </c>
      <c r="F241" s="169" t="s">
        <v>2008</v>
      </c>
      <c r="H241" s="170">
        <v>-19.74</v>
      </c>
      <c r="I241" s="171"/>
      <c r="L241" s="167"/>
      <c r="M241" s="172"/>
      <c r="T241" s="173"/>
      <c r="AT241" s="168" t="s">
        <v>1200</v>
      </c>
      <c r="AU241" s="168" t="s">
        <v>88</v>
      </c>
      <c r="AV241" s="13" t="s">
        <v>88</v>
      </c>
      <c r="AW241" s="13" t="s">
        <v>34</v>
      </c>
      <c r="AX241" s="13" t="s">
        <v>79</v>
      </c>
      <c r="AY241" s="168" t="s">
        <v>262</v>
      </c>
    </row>
    <row r="242" spans="2:51" s="13" customFormat="1" ht="11.25">
      <c r="B242" s="167"/>
      <c r="D242" s="147" t="s">
        <v>1200</v>
      </c>
      <c r="E242" s="168" t="s">
        <v>1</v>
      </c>
      <c r="F242" s="169" t="s">
        <v>2009</v>
      </c>
      <c r="H242" s="170">
        <v>-3.343</v>
      </c>
      <c r="I242" s="171"/>
      <c r="L242" s="167"/>
      <c r="M242" s="172"/>
      <c r="T242" s="173"/>
      <c r="AT242" s="168" t="s">
        <v>1200</v>
      </c>
      <c r="AU242" s="168" t="s">
        <v>88</v>
      </c>
      <c r="AV242" s="13" t="s">
        <v>88</v>
      </c>
      <c r="AW242" s="13" t="s">
        <v>34</v>
      </c>
      <c r="AX242" s="13" t="s">
        <v>79</v>
      </c>
      <c r="AY242" s="168" t="s">
        <v>262</v>
      </c>
    </row>
    <row r="243" spans="2:51" s="13" customFormat="1" ht="11.25">
      <c r="B243" s="167"/>
      <c r="D243" s="147" t="s">
        <v>1200</v>
      </c>
      <c r="E243" s="168" t="s">
        <v>1</v>
      </c>
      <c r="F243" s="169" t="s">
        <v>2010</v>
      </c>
      <c r="H243" s="170">
        <v>-0.041</v>
      </c>
      <c r="I243" s="171"/>
      <c r="L243" s="167"/>
      <c r="M243" s="172"/>
      <c r="T243" s="173"/>
      <c r="AT243" s="168" t="s">
        <v>1200</v>
      </c>
      <c r="AU243" s="168" t="s">
        <v>88</v>
      </c>
      <c r="AV243" s="13" t="s">
        <v>88</v>
      </c>
      <c r="AW243" s="13" t="s">
        <v>34</v>
      </c>
      <c r="AX243" s="13" t="s">
        <v>79</v>
      </c>
      <c r="AY243" s="168" t="s">
        <v>262</v>
      </c>
    </row>
    <row r="244" spans="2:51" s="13" customFormat="1" ht="11.25">
      <c r="B244" s="167"/>
      <c r="D244" s="147" t="s">
        <v>1200</v>
      </c>
      <c r="E244" s="168" t="s">
        <v>1</v>
      </c>
      <c r="F244" s="169" t="s">
        <v>2011</v>
      </c>
      <c r="H244" s="170">
        <v>-2.488</v>
      </c>
      <c r="I244" s="171"/>
      <c r="L244" s="167"/>
      <c r="M244" s="172"/>
      <c r="T244" s="173"/>
      <c r="AT244" s="168" t="s">
        <v>1200</v>
      </c>
      <c r="AU244" s="168" t="s">
        <v>88</v>
      </c>
      <c r="AV244" s="13" t="s">
        <v>88</v>
      </c>
      <c r="AW244" s="13" t="s">
        <v>34</v>
      </c>
      <c r="AX244" s="13" t="s">
        <v>79</v>
      </c>
      <c r="AY244" s="168" t="s">
        <v>262</v>
      </c>
    </row>
    <row r="245" spans="2:51" s="13" customFormat="1" ht="11.25">
      <c r="B245" s="167"/>
      <c r="D245" s="147" t="s">
        <v>1200</v>
      </c>
      <c r="E245" s="168" t="s">
        <v>1</v>
      </c>
      <c r="F245" s="169" t="s">
        <v>2012</v>
      </c>
      <c r="H245" s="170">
        <v>-14.76</v>
      </c>
      <c r="I245" s="171"/>
      <c r="L245" s="167"/>
      <c r="M245" s="172"/>
      <c r="T245" s="173"/>
      <c r="AT245" s="168" t="s">
        <v>1200</v>
      </c>
      <c r="AU245" s="168" t="s">
        <v>88</v>
      </c>
      <c r="AV245" s="13" t="s">
        <v>88</v>
      </c>
      <c r="AW245" s="13" t="s">
        <v>34</v>
      </c>
      <c r="AX245" s="13" t="s">
        <v>79</v>
      </c>
      <c r="AY245" s="168" t="s">
        <v>262</v>
      </c>
    </row>
    <row r="246" spans="2:51" s="15" customFormat="1" ht="11.25">
      <c r="B246" s="191"/>
      <c r="D246" s="147" t="s">
        <v>1200</v>
      </c>
      <c r="E246" s="192" t="s">
        <v>1</v>
      </c>
      <c r="F246" s="193" t="s">
        <v>1323</v>
      </c>
      <c r="H246" s="194">
        <v>-210.818</v>
      </c>
      <c r="I246" s="195"/>
      <c r="L246" s="191"/>
      <c r="M246" s="196"/>
      <c r="T246" s="197"/>
      <c r="AT246" s="192" t="s">
        <v>1200</v>
      </c>
      <c r="AU246" s="192" t="s">
        <v>88</v>
      </c>
      <c r="AV246" s="15" t="s">
        <v>179</v>
      </c>
      <c r="AW246" s="15" t="s">
        <v>34</v>
      </c>
      <c r="AX246" s="15" t="s">
        <v>79</v>
      </c>
      <c r="AY246" s="192" t="s">
        <v>262</v>
      </c>
    </row>
    <row r="247" spans="2:51" s="14" customFormat="1" ht="11.25">
      <c r="B247" s="174"/>
      <c r="D247" s="147" t="s">
        <v>1200</v>
      </c>
      <c r="E247" s="175" t="s">
        <v>1</v>
      </c>
      <c r="F247" s="176" t="s">
        <v>1205</v>
      </c>
      <c r="H247" s="177">
        <v>282.1</v>
      </c>
      <c r="I247" s="178"/>
      <c r="L247" s="174"/>
      <c r="M247" s="179"/>
      <c r="T247" s="180"/>
      <c r="AT247" s="175" t="s">
        <v>1200</v>
      </c>
      <c r="AU247" s="175" t="s">
        <v>88</v>
      </c>
      <c r="AV247" s="14" t="s">
        <v>293</v>
      </c>
      <c r="AW247" s="14" t="s">
        <v>34</v>
      </c>
      <c r="AX247" s="14" t="s">
        <v>86</v>
      </c>
      <c r="AY247" s="175" t="s">
        <v>262</v>
      </c>
    </row>
    <row r="248" spans="2:65" s="1" customFormat="1" ht="37.9" customHeight="1">
      <c r="B248" s="32"/>
      <c r="C248" s="134" t="s">
        <v>318</v>
      </c>
      <c r="D248" s="134" t="s">
        <v>264</v>
      </c>
      <c r="E248" s="135" t="s">
        <v>2013</v>
      </c>
      <c r="F248" s="136" t="s">
        <v>2014</v>
      </c>
      <c r="G248" s="137" t="s">
        <v>405</v>
      </c>
      <c r="H248" s="138">
        <v>33</v>
      </c>
      <c r="I248" s="139"/>
      <c r="J248" s="140">
        <f>ROUND(I248*H248,2)</f>
        <v>0</v>
      </c>
      <c r="K248" s="136" t="s">
        <v>1</v>
      </c>
      <c r="L248" s="32"/>
      <c r="M248" s="141" t="s">
        <v>1</v>
      </c>
      <c r="N248" s="142" t="s">
        <v>44</v>
      </c>
      <c r="P248" s="143">
        <f>O248*H248</f>
        <v>0</v>
      </c>
      <c r="Q248" s="143">
        <v>0</v>
      </c>
      <c r="R248" s="143">
        <f>Q248*H248</f>
        <v>0</v>
      </c>
      <c r="S248" s="143">
        <v>0</v>
      </c>
      <c r="T248" s="144">
        <f>S248*H248</f>
        <v>0</v>
      </c>
      <c r="AR248" s="145" t="s">
        <v>293</v>
      </c>
      <c r="AT248" s="145" t="s">
        <v>264</v>
      </c>
      <c r="AU248" s="145" t="s">
        <v>88</v>
      </c>
      <c r="AY248" s="17" t="s">
        <v>262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7" t="s">
        <v>86</v>
      </c>
      <c r="BK248" s="146">
        <f>ROUND(I248*H248,2)</f>
        <v>0</v>
      </c>
      <c r="BL248" s="17" t="s">
        <v>293</v>
      </c>
      <c r="BM248" s="145" t="s">
        <v>2015</v>
      </c>
    </row>
    <row r="249" spans="2:47" s="1" customFormat="1" ht="48.75">
      <c r="B249" s="32"/>
      <c r="D249" s="147" t="s">
        <v>301</v>
      </c>
      <c r="F249" s="148" t="s">
        <v>2016</v>
      </c>
      <c r="I249" s="149"/>
      <c r="L249" s="32"/>
      <c r="M249" s="150"/>
      <c r="T249" s="56"/>
      <c r="AT249" s="17" t="s">
        <v>301</v>
      </c>
      <c r="AU249" s="17" t="s">
        <v>88</v>
      </c>
    </row>
    <row r="250" spans="2:51" s="12" customFormat="1" ht="11.25">
      <c r="B250" s="161"/>
      <c r="D250" s="147" t="s">
        <v>1200</v>
      </c>
      <c r="E250" s="162" t="s">
        <v>1</v>
      </c>
      <c r="F250" s="163" t="s">
        <v>1931</v>
      </c>
      <c r="H250" s="162" t="s">
        <v>1</v>
      </c>
      <c r="I250" s="164"/>
      <c r="L250" s="161"/>
      <c r="M250" s="165"/>
      <c r="T250" s="166"/>
      <c r="AT250" s="162" t="s">
        <v>1200</v>
      </c>
      <c r="AU250" s="162" t="s">
        <v>88</v>
      </c>
      <c r="AV250" s="12" t="s">
        <v>86</v>
      </c>
      <c r="AW250" s="12" t="s">
        <v>34</v>
      </c>
      <c r="AX250" s="12" t="s">
        <v>79</v>
      </c>
      <c r="AY250" s="162" t="s">
        <v>262</v>
      </c>
    </row>
    <row r="251" spans="2:51" s="12" customFormat="1" ht="11.25">
      <c r="B251" s="161"/>
      <c r="D251" s="147" t="s">
        <v>1200</v>
      </c>
      <c r="E251" s="162" t="s">
        <v>1</v>
      </c>
      <c r="F251" s="163" t="s">
        <v>2017</v>
      </c>
      <c r="H251" s="162" t="s">
        <v>1</v>
      </c>
      <c r="I251" s="164"/>
      <c r="L251" s="161"/>
      <c r="M251" s="165"/>
      <c r="T251" s="166"/>
      <c r="AT251" s="162" t="s">
        <v>1200</v>
      </c>
      <c r="AU251" s="162" t="s">
        <v>88</v>
      </c>
      <c r="AV251" s="12" t="s">
        <v>86</v>
      </c>
      <c r="AW251" s="12" t="s">
        <v>34</v>
      </c>
      <c r="AX251" s="12" t="s">
        <v>79</v>
      </c>
      <c r="AY251" s="162" t="s">
        <v>262</v>
      </c>
    </row>
    <row r="252" spans="2:51" s="12" customFormat="1" ht="11.25">
      <c r="B252" s="161"/>
      <c r="D252" s="147" t="s">
        <v>1200</v>
      </c>
      <c r="E252" s="162" t="s">
        <v>1</v>
      </c>
      <c r="F252" s="163" t="s">
        <v>2018</v>
      </c>
      <c r="H252" s="162" t="s">
        <v>1</v>
      </c>
      <c r="I252" s="164"/>
      <c r="L252" s="161"/>
      <c r="M252" s="165"/>
      <c r="T252" s="166"/>
      <c r="AT252" s="162" t="s">
        <v>1200</v>
      </c>
      <c r="AU252" s="162" t="s">
        <v>88</v>
      </c>
      <c r="AV252" s="12" t="s">
        <v>86</v>
      </c>
      <c r="AW252" s="12" t="s">
        <v>34</v>
      </c>
      <c r="AX252" s="12" t="s">
        <v>79</v>
      </c>
      <c r="AY252" s="162" t="s">
        <v>262</v>
      </c>
    </row>
    <row r="253" spans="2:51" s="13" customFormat="1" ht="11.25">
      <c r="B253" s="167"/>
      <c r="D253" s="147" t="s">
        <v>1200</v>
      </c>
      <c r="E253" s="168" t="s">
        <v>1</v>
      </c>
      <c r="F253" s="169" t="s">
        <v>2019</v>
      </c>
      <c r="H253" s="170">
        <v>33</v>
      </c>
      <c r="I253" s="171"/>
      <c r="L253" s="167"/>
      <c r="M253" s="172"/>
      <c r="T253" s="173"/>
      <c r="AT253" s="168" t="s">
        <v>1200</v>
      </c>
      <c r="AU253" s="168" t="s">
        <v>88</v>
      </c>
      <c r="AV253" s="13" t="s">
        <v>88</v>
      </c>
      <c r="AW253" s="13" t="s">
        <v>34</v>
      </c>
      <c r="AX253" s="13" t="s">
        <v>86</v>
      </c>
      <c r="AY253" s="168" t="s">
        <v>262</v>
      </c>
    </row>
    <row r="254" spans="2:65" s="1" customFormat="1" ht="24.2" customHeight="1">
      <c r="B254" s="32"/>
      <c r="C254" s="134" t="s">
        <v>322</v>
      </c>
      <c r="D254" s="134" t="s">
        <v>264</v>
      </c>
      <c r="E254" s="135" t="s">
        <v>2020</v>
      </c>
      <c r="F254" s="136" t="s">
        <v>2021</v>
      </c>
      <c r="G254" s="137" t="s">
        <v>405</v>
      </c>
      <c r="H254" s="138">
        <v>55</v>
      </c>
      <c r="I254" s="139"/>
      <c r="J254" s="140">
        <f>ROUND(I254*H254,2)</f>
        <v>0</v>
      </c>
      <c r="K254" s="136" t="s">
        <v>1197</v>
      </c>
      <c r="L254" s="32"/>
      <c r="M254" s="141" t="s">
        <v>1</v>
      </c>
      <c r="N254" s="142" t="s">
        <v>44</v>
      </c>
      <c r="P254" s="143">
        <f>O254*H254</f>
        <v>0</v>
      </c>
      <c r="Q254" s="143">
        <v>0.00014</v>
      </c>
      <c r="R254" s="143">
        <f>Q254*H254</f>
        <v>0.007699999999999999</v>
      </c>
      <c r="S254" s="143">
        <v>0</v>
      </c>
      <c r="T254" s="144">
        <f>S254*H254</f>
        <v>0</v>
      </c>
      <c r="AR254" s="145" t="s">
        <v>293</v>
      </c>
      <c r="AT254" s="145" t="s">
        <v>264</v>
      </c>
      <c r="AU254" s="145" t="s">
        <v>88</v>
      </c>
      <c r="AY254" s="17" t="s">
        <v>262</v>
      </c>
      <c r="BE254" s="146">
        <f>IF(N254="základní",J254,0)</f>
        <v>0</v>
      </c>
      <c r="BF254" s="146">
        <f>IF(N254="snížená",J254,0)</f>
        <v>0</v>
      </c>
      <c r="BG254" s="146">
        <f>IF(N254="zákl. přenesená",J254,0)</f>
        <v>0</v>
      </c>
      <c r="BH254" s="146">
        <f>IF(N254="sníž. přenesená",J254,0)</f>
        <v>0</v>
      </c>
      <c r="BI254" s="146">
        <f>IF(N254="nulová",J254,0)</f>
        <v>0</v>
      </c>
      <c r="BJ254" s="17" t="s">
        <v>86</v>
      </c>
      <c r="BK254" s="146">
        <f>ROUND(I254*H254,2)</f>
        <v>0</v>
      </c>
      <c r="BL254" s="17" t="s">
        <v>293</v>
      </c>
      <c r="BM254" s="145" t="s">
        <v>2022</v>
      </c>
    </row>
    <row r="255" spans="2:51" s="12" customFormat="1" ht="11.25">
      <c r="B255" s="161"/>
      <c r="D255" s="147" t="s">
        <v>1200</v>
      </c>
      <c r="E255" s="162" t="s">
        <v>1</v>
      </c>
      <c r="F255" s="163" t="s">
        <v>1931</v>
      </c>
      <c r="H255" s="162" t="s">
        <v>1</v>
      </c>
      <c r="I255" s="164"/>
      <c r="L255" s="161"/>
      <c r="M255" s="165"/>
      <c r="T255" s="166"/>
      <c r="AT255" s="162" t="s">
        <v>1200</v>
      </c>
      <c r="AU255" s="162" t="s">
        <v>88</v>
      </c>
      <c r="AV255" s="12" t="s">
        <v>86</v>
      </c>
      <c r="AW255" s="12" t="s">
        <v>34</v>
      </c>
      <c r="AX255" s="12" t="s">
        <v>79</v>
      </c>
      <c r="AY255" s="162" t="s">
        <v>262</v>
      </c>
    </row>
    <row r="256" spans="2:51" s="12" customFormat="1" ht="11.25">
      <c r="B256" s="161"/>
      <c r="D256" s="147" t="s">
        <v>1200</v>
      </c>
      <c r="E256" s="162" t="s">
        <v>1</v>
      </c>
      <c r="F256" s="163" t="s">
        <v>2023</v>
      </c>
      <c r="H256" s="162" t="s">
        <v>1</v>
      </c>
      <c r="I256" s="164"/>
      <c r="L256" s="161"/>
      <c r="M256" s="165"/>
      <c r="T256" s="166"/>
      <c r="AT256" s="162" t="s">
        <v>1200</v>
      </c>
      <c r="AU256" s="162" t="s">
        <v>88</v>
      </c>
      <c r="AV256" s="12" t="s">
        <v>86</v>
      </c>
      <c r="AW256" s="12" t="s">
        <v>34</v>
      </c>
      <c r="AX256" s="12" t="s">
        <v>79</v>
      </c>
      <c r="AY256" s="162" t="s">
        <v>262</v>
      </c>
    </row>
    <row r="257" spans="2:51" s="13" customFormat="1" ht="11.25">
      <c r="B257" s="167"/>
      <c r="D257" s="147" t="s">
        <v>1200</v>
      </c>
      <c r="E257" s="168" t="s">
        <v>1</v>
      </c>
      <c r="F257" s="169" t="s">
        <v>2024</v>
      </c>
      <c r="H257" s="170">
        <v>55</v>
      </c>
      <c r="I257" s="171"/>
      <c r="L257" s="167"/>
      <c r="M257" s="172"/>
      <c r="T257" s="173"/>
      <c r="AT257" s="168" t="s">
        <v>1200</v>
      </c>
      <c r="AU257" s="168" t="s">
        <v>88</v>
      </c>
      <c r="AV257" s="13" t="s">
        <v>88</v>
      </c>
      <c r="AW257" s="13" t="s">
        <v>34</v>
      </c>
      <c r="AX257" s="13" t="s">
        <v>86</v>
      </c>
      <c r="AY257" s="168" t="s">
        <v>262</v>
      </c>
    </row>
    <row r="258" spans="2:65" s="1" customFormat="1" ht="16.5" customHeight="1">
      <c r="B258" s="32"/>
      <c r="C258" s="181" t="s">
        <v>332</v>
      </c>
      <c r="D258" s="181" t="s">
        <v>1114</v>
      </c>
      <c r="E258" s="182" t="s">
        <v>2025</v>
      </c>
      <c r="F258" s="183" t="s">
        <v>2026</v>
      </c>
      <c r="G258" s="184" t="s">
        <v>405</v>
      </c>
      <c r="H258" s="185">
        <v>55</v>
      </c>
      <c r="I258" s="186"/>
      <c r="J258" s="187">
        <f>ROUND(I258*H258,2)</f>
        <v>0</v>
      </c>
      <c r="K258" s="183" t="s">
        <v>1</v>
      </c>
      <c r="L258" s="188"/>
      <c r="M258" s="189" t="s">
        <v>1</v>
      </c>
      <c r="N258" s="190" t="s">
        <v>44</v>
      </c>
      <c r="P258" s="143">
        <f>O258*H258</f>
        <v>0</v>
      </c>
      <c r="Q258" s="143">
        <v>0</v>
      </c>
      <c r="R258" s="143">
        <f>Q258*H258</f>
        <v>0</v>
      </c>
      <c r="S258" s="143">
        <v>0</v>
      </c>
      <c r="T258" s="144">
        <f>S258*H258</f>
        <v>0</v>
      </c>
      <c r="AR258" s="145" t="s">
        <v>270</v>
      </c>
      <c r="AT258" s="145" t="s">
        <v>1114</v>
      </c>
      <c r="AU258" s="145" t="s">
        <v>88</v>
      </c>
      <c r="AY258" s="17" t="s">
        <v>262</v>
      </c>
      <c r="BE258" s="146">
        <f>IF(N258="základní",J258,0)</f>
        <v>0</v>
      </c>
      <c r="BF258" s="146">
        <f>IF(N258="snížená",J258,0)</f>
        <v>0</v>
      </c>
      <c r="BG258" s="146">
        <f>IF(N258="zákl. přenesená",J258,0)</f>
        <v>0</v>
      </c>
      <c r="BH258" s="146">
        <f>IF(N258="sníž. přenesená",J258,0)</f>
        <v>0</v>
      </c>
      <c r="BI258" s="146">
        <f>IF(N258="nulová",J258,0)</f>
        <v>0</v>
      </c>
      <c r="BJ258" s="17" t="s">
        <v>86</v>
      </c>
      <c r="BK258" s="146">
        <f>ROUND(I258*H258,2)</f>
        <v>0</v>
      </c>
      <c r="BL258" s="17" t="s">
        <v>293</v>
      </c>
      <c r="BM258" s="145" t="s">
        <v>2027</v>
      </c>
    </row>
    <row r="259" spans="2:47" s="1" customFormat="1" ht="19.5">
      <c r="B259" s="32"/>
      <c r="D259" s="147" t="s">
        <v>301</v>
      </c>
      <c r="F259" s="148" t="s">
        <v>2028</v>
      </c>
      <c r="I259" s="149"/>
      <c r="L259" s="32"/>
      <c r="M259" s="150"/>
      <c r="T259" s="56"/>
      <c r="AT259" s="17" t="s">
        <v>301</v>
      </c>
      <c r="AU259" s="17" t="s">
        <v>88</v>
      </c>
    </row>
    <row r="260" spans="2:65" s="1" customFormat="1" ht="24.2" customHeight="1">
      <c r="B260" s="32"/>
      <c r="C260" s="134" t="s">
        <v>365</v>
      </c>
      <c r="D260" s="134" t="s">
        <v>264</v>
      </c>
      <c r="E260" s="135" t="s">
        <v>2029</v>
      </c>
      <c r="F260" s="136" t="s">
        <v>2030</v>
      </c>
      <c r="G260" s="137" t="s">
        <v>405</v>
      </c>
      <c r="H260" s="138">
        <v>11</v>
      </c>
      <c r="I260" s="139"/>
      <c r="J260" s="140">
        <f>ROUND(I260*H260,2)</f>
        <v>0</v>
      </c>
      <c r="K260" s="136" t="s">
        <v>1197</v>
      </c>
      <c r="L260" s="32"/>
      <c r="M260" s="141" t="s">
        <v>1</v>
      </c>
      <c r="N260" s="142" t="s">
        <v>44</v>
      </c>
      <c r="P260" s="143">
        <f>O260*H260</f>
        <v>0</v>
      </c>
      <c r="Q260" s="143">
        <v>0.00017</v>
      </c>
      <c r="R260" s="143">
        <f>Q260*H260</f>
        <v>0.0018700000000000001</v>
      </c>
      <c r="S260" s="143">
        <v>0</v>
      </c>
      <c r="T260" s="144">
        <f>S260*H260</f>
        <v>0</v>
      </c>
      <c r="AR260" s="145" t="s">
        <v>293</v>
      </c>
      <c r="AT260" s="145" t="s">
        <v>264</v>
      </c>
      <c r="AU260" s="145" t="s">
        <v>88</v>
      </c>
      <c r="AY260" s="17" t="s">
        <v>262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7" t="s">
        <v>86</v>
      </c>
      <c r="BK260" s="146">
        <f>ROUND(I260*H260,2)</f>
        <v>0</v>
      </c>
      <c r="BL260" s="17" t="s">
        <v>293</v>
      </c>
      <c r="BM260" s="145" t="s">
        <v>2031</v>
      </c>
    </row>
    <row r="261" spans="2:51" s="12" customFormat="1" ht="11.25">
      <c r="B261" s="161"/>
      <c r="D261" s="147" t="s">
        <v>1200</v>
      </c>
      <c r="E261" s="162" t="s">
        <v>1</v>
      </c>
      <c r="F261" s="163" t="s">
        <v>1931</v>
      </c>
      <c r="H261" s="162" t="s">
        <v>1</v>
      </c>
      <c r="I261" s="164"/>
      <c r="L261" s="161"/>
      <c r="M261" s="165"/>
      <c r="T261" s="166"/>
      <c r="AT261" s="162" t="s">
        <v>1200</v>
      </c>
      <c r="AU261" s="162" t="s">
        <v>88</v>
      </c>
      <c r="AV261" s="12" t="s">
        <v>86</v>
      </c>
      <c r="AW261" s="12" t="s">
        <v>34</v>
      </c>
      <c r="AX261" s="12" t="s">
        <v>79</v>
      </c>
      <c r="AY261" s="162" t="s">
        <v>262</v>
      </c>
    </row>
    <row r="262" spans="2:51" s="12" customFormat="1" ht="11.25">
      <c r="B262" s="161"/>
      <c r="D262" s="147" t="s">
        <v>1200</v>
      </c>
      <c r="E262" s="162" t="s">
        <v>1</v>
      </c>
      <c r="F262" s="163" t="s">
        <v>2032</v>
      </c>
      <c r="H262" s="162" t="s">
        <v>1</v>
      </c>
      <c r="I262" s="164"/>
      <c r="L262" s="161"/>
      <c r="M262" s="165"/>
      <c r="T262" s="166"/>
      <c r="AT262" s="162" t="s">
        <v>1200</v>
      </c>
      <c r="AU262" s="162" t="s">
        <v>88</v>
      </c>
      <c r="AV262" s="12" t="s">
        <v>86</v>
      </c>
      <c r="AW262" s="12" t="s">
        <v>34</v>
      </c>
      <c r="AX262" s="12" t="s">
        <v>79</v>
      </c>
      <c r="AY262" s="162" t="s">
        <v>262</v>
      </c>
    </row>
    <row r="263" spans="2:51" s="13" customFormat="1" ht="11.25">
      <c r="B263" s="167"/>
      <c r="D263" s="147" t="s">
        <v>1200</v>
      </c>
      <c r="E263" s="168" t="s">
        <v>1</v>
      </c>
      <c r="F263" s="169" t="s">
        <v>2033</v>
      </c>
      <c r="H263" s="170">
        <v>11</v>
      </c>
      <c r="I263" s="171"/>
      <c r="L263" s="167"/>
      <c r="M263" s="172"/>
      <c r="T263" s="173"/>
      <c r="AT263" s="168" t="s">
        <v>1200</v>
      </c>
      <c r="AU263" s="168" t="s">
        <v>88</v>
      </c>
      <c r="AV263" s="13" t="s">
        <v>88</v>
      </c>
      <c r="AW263" s="13" t="s">
        <v>34</v>
      </c>
      <c r="AX263" s="13" t="s">
        <v>86</v>
      </c>
      <c r="AY263" s="168" t="s">
        <v>262</v>
      </c>
    </row>
    <row r="264" spans="2:65" s="1" customFormat="1" ht="16.5" customHeight="1">
      <c r="B264" s="32"/>
      <c r="C264" s="181" t="s">
        <v>370</v>
      </c>
      <c r="D264" s="181" t="s">
        <v>1114</v>
      </c>
      <c r="E264" s="182" t="s">
        <v>2034</v>
      </c>
      <c r="F264" s="183" t="s">
        <v>2035</v>
      </c>
      <c r="G264" s="184" t="s">
        <v>405</v>
      </c>
      <c r="H264" s="185">
        <v>11</v>
      </c>
      <c r="I264" s="186"/>
      <c r="J264" s="187">
        <f>ROUND(I264*H264,2)</f>
        <v>0</v>
      </c>
      <c r="K264" s="183" t="s">
        <v>1</v>
      </c>
      <c r="L264" s="188"/>
      <c r="M264" s="189" t="s">
        <v>1</v>
      </c>
      <c r="N264" s="190" t="s">
        <v>44</v>
      </c>
      <c r="P264" s="143">
        <f>O264*H264</f>
        <v>0</v>
      </c>
      <c r="Q264" s="143">
        <v>0</v>
      </c>
      <c r="R264" s="143">
        <f>Q264*H264</f>
        <v>0</v>
      </c>
      <c r="S264" s="143">
        <v>0</v>
      </c>
      <c r="T264" s="144">
        <f>S264*H264</f>
        <v>0</v>
      </c>
      <c r="AR264" s="145" t="s">
        <v>270</v>
      </c>
      <c r="AT264" s="145" t="s">
        <v>1114</v>
      </c>
      <c r="AU264" s="145" t="s">
        <v>88</v>
      </c>
      <c r="AY264" s="17" t="s">
        <v>262</v>
      </c>
      <c r="BE264" s="146">
        <f>IF(N264="základní",J264,0)</f>
        <v>0</v>
      </c>
      <c r="BF264" s="146">
        <f>IF(N264="snížená",J264,0)</f>
        <v>0</v>
      </c>
      <c r="BG264" s="146">
        <f>IF(N264="zákl. přenesená",J264,0)</f>
        <v>0</v>
      </c>
      <c r="BH264" s="146">
        <f>IF(N264="sníž. přenesená",J264,0)</f>
        <v>0</v>
      </c>
      <c r="BI264" s="146">
        <f>IF(N264="nulová",J264,0)</f>
        <v>0</v>
      </c>
      <c r="BJ264" s="17" t="s">
        <v>86</v>
      </c>
      <c r="BK264" s="146">
        <f>ROUND(I264*H264,2)</f>
        <v>0</v>
      </c>
      <c r="BL264" s="17" t="s">
        <v>293</v>
      </c>
      <c r="BM264" s="145" t="s">
        <v>2036</v>
      </c>
    </row>
    <row r="265" spans="2:47" s="1" customFormat="1" ht="19.5">
      <c r="B265" s="32"/>
      <c r="D265" s="147" t="s">
        <v>301</v>
      </c>
      <c r="F265" s="148" t="s">
        <v>2028</v>
      </c>
      <c r="I265" s="149"/>
      <c r="L265" s="32"/>
      <c r="M265" s="150"/>
      <c r="T265" s="56"/>
      <c r="AT265" s="17" t="s">
        <v>301</v>
      </c>
      <c r="AU265" s="17" t="s">
        <v>88</v>
      </c>
    </row>
    <row r="266" spans="2:65" s="1" customFormat="1" ht="37.9" customHeight="1">
      <c r="B266" s="32"/>
      <c r="C266" s="134" t="s">
        <v>7</v>
      </c>
      <c r="D266" s="134" t="s">
        <v>264</v>
      </c>
      <c r="E266" s="135" t="s">
        <v>2037</v>
      </c>
      <c r="F266" s="136" t="s">
        <v>2038</v>
      </c>
      <c r="G266" s="137" t="s">
        <v>405</v>
      </c>
      <c r="H266" s="138">
        <v>66</v>
      </c>
      <c r="I266" s="139"/>
      <c r="J266" s="140">
        <f>ROUND(I266*H266,2)</f>
        <v>0</v>
      </c>
      <c r="K266" s="136" t="s">
        <v>1197</v>
      </c>
      <c r="L266" s="32"/>
      <c r="M266" s="141" t="s">
        <v>1</v>
      </c>
      <c r="N266" s="142" t="s">
        <v>44</v>
      </c>
      <c r="P266" s="143">
        <f>O266*H266</f>
        <v>0</v>
      </c>
      <c r="Q266" s="143">
        <v>0</v>
      </c>
      <c r="R266" s="143">
        <f>Q266*H266</f>
        <v>0</v>
      </c>
      <c r="S266" s="143">
        <v>0</v>
      </c>
      <c r="T266" s="144">
        <f>S266*H266</f>
        <v>0</v>
      </c>
      <c r="AR266" s="145" t="s">
        <v>293</v>
      </c>
      <c r="AT266" s="145" t="s">
        <v>264</v>
      </c>
      <c r="AU266" s="145" t="s">
        <v>88</v>
      </c>
      <c r="AY266" s="17" t="s">
        <v>262</v>
      </c>
      <c r="BE266" s="146">
        <f>IF(N266="základní",J266,0)</f>
        <v>0</v>
      </c>
      <c r="BF266" s="146">
        <f>IF(N266="snížená",J266,0)</f>
        <v>0</v>
      </c>
      <c r="BG266" s="146">
        <f>IF(N266="zákl. přenesená",J266,0)</f>
        <v>0</v>
      </c>
      <c r="BH266" s="146">
        <f>IF(N266="sníž. přenesená",J266,0)</f>
        <v>0</v>
      </c>
      <c r="BI266" s="146">
        <f>IF(N266="nulová",J266,0)</f>
        <v>0</v>
      </c>
      <c r="BJ266" s="17" t="s">
        <v>86</v>
      </c>
      <c r="BK266" s="146">
        <f>ROUND(I266*H266,2)</f>
        <v>0</v>
      </c>
      <c r="BL266" s="17" t="s">
        <v>293</v>
      </c>
      <c r="BM266" s="145" t="s">
        <v>2039</v>
      </c>
    </row>
    <row r="267" spans="2:51" s="12" customFormat="1" ht="11.25">
      <c r="B267" s="161"/>
      <c r="D267" s="147" t="s">
        <v>1200</v>
      </c>
      <c r="E267" s="162" t="s">
        <v>1</v>
      </c>
      <c r="F267" s="163" t="s">
        <v>1931</v>
      </c>
      <c r="H267" s="162" t="s">
        <v>1</v>
      </c>
      <c r="I267" s="164"/>
      <c r="L267" s="161"/>
      <c r="M267" s="165"/>
      <c r="T267" s="166"/>
      <c r="AT267" s="162" t="s">
        <v>1200</v>
      </c>
      <c r="AU267" s="162" t="s">
        <v>88</v>
      </c>
      <c r="AV267" s="12" t="s">
        <v>86</v>
      </c>
      <c r="AW267" s="12" t="s">
        <v>34</v>
      </c>
      <c r="AX267" s="12" t="s">
        <v>79</v>
      </c>
      <c r="AY267" s="162" t="s">
        <v>262</v>
      </c>
    </row>
    <row r="268" spans="2:51" s="12" customFormat="1" ht="11.25">
      <c r="B268" s="161"/>
      <c r="D268" s="147" t="s">
        <v>1200</v>
      </c>
      <c r="E268" s="162" t="s">
        <v>1</v>
      </c>
      <c r="F268" s="163" t="s">
        <v>2023</v>
      </c>
      <c r="H268" s="162" t="s">
        <v>1</v>
      </c>
      <c r="I268" s="164"/>
      <c r="L268" s="161"/>
      <c r="M268" s="165"/>
      <c r="T268" s="166"/>
      <c r="AT268" s="162" t="s">
        <v>1200</v>
      </c>
      <c r="AU268" s="162" t="s">
        <v>88</v>
      </c>
      <c r="AV268" s="12" t="s">
        <v>86</v>
      </c>
      <c r="AW268" s="12" t="s">
        <v>34</v>
      </c>
      <c r="AX268" s="12" t="s">
        <v>79</v>
      </c>
      <c r="AY268" s="162" t="s">
        <v>262</v>
      </c>
    </row>
    <row r="269" spans="2:51" s="13" customFormat="1" ht="11.25">
      <c r="B269" s="167"/>
      <c r="D269" s="147" t="s">
        <v>1200</v>
      </c>
      <c r="E269" s="168" t="s">
        <v>1</v>
      </c>
      <c r="F269" s="169" t="s">
        <v>2024</v>
      </c>
      <c r="H269" s="170">
        <v>55</v>
      </c>
      <c r="I269" s="171"/>
      <c r="L269" s="167"/>
      <c r="M269" s="172"/>
      <c r="T269" s="173"/>
      <c r="AT269" s="168" t="s">
        <v>1200</v>
      </c>
      <c r="AU269" s="168" t="s">
        <v>88</v>
      </c>
      <c r="AV269" s="13" t="s">
        <v>88</v>
      </c>
      <c r="AW269" s="13" t="s">
        <v>34</v>
      </c>
      <c r="AX269" s="13" t="s">
        <v>79</v>
      </c>
      <c r="AY269" s="168" t="s">
        <v>262</v>
      </c>
    </row>
    <row r="270" spans="2:51" s="12" customFormat="1" ht="11.25">
      <c r="B270" s="161"/>
      <c r="D270" s="147" t="s">
        <v>1200</v>
      </c>
      <c r="E270" s="162" t="s">
        <v>1</v>
      </c>
      <c r="F270" s="163" t="s">
        <v>2032</v>
      </c>
      <c r="H270" s="162" t="s">
        <v>1</v>
      </c>
      <c r="I270" s="164"/>
      <c r="L270" s="161"/>
      <c r="M270" s="165"/>
      <c r="T270" s="166"/>
      <c r="AT270" s="162" t="s">
        <v>1200</v>
      </c>
      <c r="AU270" s="162" t="s">
        <v>88</v>
      </c>
      <c r="AV270" s="12" t="s">
        <v>86</v>
      </c>
      <c r="AW270" s="12" t="s">
        <v>34</v>
      </c>
      <c r="AX270" s="12" t="s">
        <v>79</v>
      </c>
      <c r="AY270" s="162" t="s">
        <v>262</v>
      </c>
    </row>
    <row r="271" spans="2:51" s="13" customFormat="1" ht="11.25">
      <c r="B271" s="167"/>
      <c r="D271" s="147" t="s">
        <v>1200</v>
      </c>
      <c r="E271" s="168" t="s">
        <v>1</v>
      </c>
      <c r="F271" s="169" t="s">
        <v>2033</v>
      </c>
      <c r="H271" s="170">
        <v>11</v>
      </c>
      <c r="I271" s="171"/>
      <c r="L271" s="167"/>
      <c r="M271" s="172"/>
      <c r="T271" s="173"/>
      <c r="AT271" s="168" t="s">
        <v>1200</v>
      </c>
      <c r="AU271" s="168" t="s">
        <v>88</v>
      </c>
      <c r="AV271" s="13" t="s">
        <v>88</v>
      </c>
      <c r="AW271" s="13" t="s">
        <v>34</v>
      </c>
      <c r="AX271" s="13" t="s">
        <v>79</v>
      </c>
      <c r="AY271" s="168" t="s">
        <v>262</v>
      </c>
    </row>
    <row r="272" spans="2:51" s="14" customFormat="1" ht="11.25">
      <c r="B272" s="174"/>
      <c r="D272" s="147" t="s">
        <v>1200</v>
      </c>
      <c r="E272" s="175" t="s">
        <v>1</v>
      </c>
      <c r="F272" s="176" t="s">
        <v>1205</v>
      </c>
      <c r="H272" s="177">
        <v>66</v>
      </c>
      <c r="I272" s="178"/>
      <c r="L272" s="174"/>
      <c r="M272" s="179"/>
      <c r="T272" s="180"/>
      <c r="AT272" s="175" t="s">
        <v>1200</v>
      </c>
      <c r="AU272" s="175" t="s">
        <v>88</v>
      </c>
      <c r="AV272" s="14" t="s">
        <v>293</v>
      </c>
      <c r="AW272" s="14" t="s">
        <v>34</v>
      </c>
      <c r="AX272" s="14" t="s">
        <v>86</v>
      </c>
      <c r="AY272" s="175" t="s">
        <v>262</v>
      </c>
    </row>
    <row r="273" spans="2:65" s="1" customFormat="1" ht="16.5" customHeight="1">
      <c r="B273" s="32"/>
      <c r="C273" s="181" t="s">
        <v>377</v>
      </c>
      <c r="D273" s="181" t="s">
        <v>1114</v>
      </c>
      <c r="E273" s="182" t="s">
        <v>2040</v>
      </c>
      <c r="F273" s="183" t="s">
        <v>2041</v>
      </c>
      <c r="G273" s="184" t="s">
        <v>1196</v>
      </c>
      <c r="H273" s="185">
        <v>47.43</v>
      </c>
      <c r="I273" s="186"/>
      <c r="J273" s="187">
        <f>ROUND(I273*H273,2)</f>
        <v>0</v>
      </c>
      <c r="K273" s="183" t="s">
        <v>1197</v>
      </c>
      <c r="L273" s="188"/>
      <c r="M273" s="189" t="s">
        <v>1</v>
      </c>
      <c r="N273" s="190" t="s">
        <v>44</v>
      </c>
      <c r="P273" s="143">
        <f>O273*H273</f>
        <v>0</v>
      </c>
      <c r="Q273" s="143">
        <v>0</v>
      </c>
      <c r="R273" s="143">
        <f>Q273*H273</f>
        <v>0</v>
      </c>
      <c r="S273" s="143">
        <v>0</v>
      </c>
      <c r="T273" s="144">
        <f>S273*H273</f>
        <v>0</v>
      </c>
      <c r="AR273" s="145" t="s">
        <v>270</v>
      </c>
      <c r="AT273" s="145" t="s">
        <v>1114</v>
      </c>
      <c r="AU273" s="145" t="s">
        <v>88</v>
      </c>
      <c r="AY273" s="17" t="s">
        <v>262</v>
      </c>
      <c r="BE273" s="146">
        <f>IF(N273="základní",J273,0)</f>
        <v>0</v>
      </c>
      <c r="BF273" s="146">
        <f>IF(N273="snížená",J273,0)</f>
        <v>0</v>
      </c>
      <c r="BG273" s="146">
        <f>IF(N273="zákl. přenesená",J273,0)</f>
        <v>0</v>
      </c>
      <c r="BH273" s="146">
        <f>IF(N273="sníž. přenesená",J273,0)</f>
        <v>0</v>
      </c>
      <c r="BI273" s="146">
        <f>IF(N273="nulová",J273,0)</f>
        <v>0</v>
      </c>
      <c r="BJ273" s="17" t="s">
        <v>86</v>
      </c>
      <c r="BK273" s="146">
        <f>ROUND(I273*H273,2)</f>
        <v>0</v>
      </c>
      <c r="BL273" s="17" t="s">
        <v>293</v>
      </c>
      <c r="BM273" s="145" t="s">
        <v>2042</v>
      </c>
    </row>
    <row r="274" spans="2:51" s="12" customFormat="1" ht="11.25">
      <c r="B274" s="161"/>
      <c r="D274" s="147" t="s">
        <v>1200</v>
      </c>
      <c r="E274" s="162" t="s">
        <v>1</v>
      </c>
      <c r="F274" s="163" t="s">
        <v>1931</v>
      </c>
      <c r="H274" s="162" t="s">
        <v>1</v>
      </c>
      <c r="I274" s="164"/>
      <c r="L274" s="161"/>
      <c r="M274" s="165"/>
      <c r="T274" s="166"/>
      <c r="AT274" s="162" t="s">
        <v>1200</v>
      </c>
      <c r="AU274" s="162" t="s">
        <v>88</v>
      </c>
      <c r="AV274" s="12" t="s">
        <v>86</v>
      </c>
      <c r="AW274" s="12" t="s">
        <v>34</v>
      </c>
      <c r="AX274" s="12" t="s">
        <v>79</v>
      </c>
      <c r="AY274" s="162" t="s">
        <v>262</v>
      </c>
    </row>
    <row r="275" spans="2:51" s="12" customFormat="1" ht="11.25">
      <c r="B275" s="161"/>
      <c r="D275" s="147" t="s">
        <v>1200</v>
      </c>
      <c r="E275" s="162" t="s">
        <v>1</v>
      </c>
      <c r="F275" s="163" t="s">
        <v>2023</v>
      </c>
      <c r="H275" s="162" t="s">
        <v>1</v>
      </c>
      <c r="I275" s="164"/>
      <c r="L275" s="161"/>
      <c r="M275" s="165"/>
      <c r="T275" s="166"/>
      <c r="AT275" s="162" t="s">
        <v>1200</v>
      </c>
      <c r="AU275" s="162" t="s">
        <v>88</v>
      </c>
      <c r="AV275" s="12" t="s">
        <v>86</v>
      </c>
      <c r="AW275" s="12" t="s">
        <v>34</v>
      </c>
      <c r="AX275" s="12" t="s">
        <v>79</v>
      </c>
      <c r="AY275" s="162" t="s">
        <v>262</v>
      </c>
    </row>
    <row r="276" spans="2:51" s="13" customFormat="1" ht="11.25">
      <c r="B276" s="167"/>
      <c r="D276" s="147" t="s">
        <v>1200</v>
      </c>
      <c r="E276" s="168" t="s">
        <v>1</v>
      </c>
      <c r="F276" s="169" t="s">
        <v>1965</v>
      </c>
      <c r="H276" s="170">
        <v>34.989</v>
      </c>
      <c r="I276" s="171"/>
      <c r="L276" s="167"/>
      <c r="M276" s="172"/>
      <c r="T276" s="173"/>
      <c r="AT276" s="168" t="s">
        <v>1200</v>
      </c>
      <c r="AU276" s="168" t="s">
        <v>88</v>
      </c>
      <c r="AV276" s="13" t="s">
        <v>88</v>
      </c>
      <c r="AW276" s="13" t="s">
        <v>34</v>
      </c>
      <c r="AX276" s="13" t="s">
        <v>79</v>
      </c>
      <c r="AY276" s="168" t="s">
        <v>262</v>
      </c>
    </row>
    <row r="277" spans="2:51" s="12" customFormat="1" ht="11.25">
      <c r="B277" s="161"/>
      <c r="D277" s="147" t="s">
        <v>1200</v>
      </c>
      <c r="E277" s="162" t="s">
        <v>1</v>
      </c>
      <c r="F277" s="163" t="s">
        <v>2032</v>
      </c>
      <c r="H277" s="162" t="s">
        <v>1</v>
      </c>
      <c r="I277" s="164"/>
      <c r="L277" s="161"/>
      <c r="M277" s="165"/>
      <c r="T277" s="166"/>
      <c r="AT277" s="162" t="s">
        <v>1200</v>
      </c>
      <c r="AU277" s="162" t="s">
        <v>88</v>
      </c>
      <c r="AV277" s="12" t="s">
        <v>86</v>
      </c>
      <c r="AW277" s="12" t="s">
        <v>34</v>
      </c>
      <c r="AX277" s="12" t="s">
        <v>79</v>
      </c>
      <c r="AY277" s="162" t="s">
        <v>262</v>
      </c>
    </row>
    <row r="278" spans="2:51" s="13" customFormat="1" ht="11.25">
      <c r="B278" s="167"/>
      <c r="D278" s="147" t="s">
        <v>1200</v>
      </c>
      <c r="E278" s="168" t="s">
        <v>1</v>
      </c>
      <c r="F278" s="169" t="s">
        <v>1966</v>
      </c>
      <c r="H278" s="170">
        <v>12.441</v>
      </c>
      <c r="I278" s="171"/>
      <c r="L278" s="167"/>
      <c r="M278" s="172"/>
      <c r="T278" s="173"/>
      <c r="AT278" s="168" t="s">
        <v>1200</v>
      </c>
      <c r="AU278" s="168" t="s">
        <v>88</v>
      </c>
      <c r="AV278" s="13" t="s">
        <v>88</v>
      </c>
      <c r="AW278" s="13" t="s">
        <v>34</v>
      </c>
      <c r="AX278" s="13" t="s">
        <v>79</v>
      </c>
      <c r="AY278" s="168" t="s">
        <v>262</v>
      </c>
    </row>
    <row r="279" spans="2:51" s="14" customFormat="1" ht="11.25">
      <c r="B279" s="174"/>
      <c r="D279" s="147" t="s">
        <v>1200</v>
      </c>
      <c r="E279" s="175" t="s">
        <v>1</v>
      </c>
      <c r="F279" s="176" t="s">
        <v>1205</v>
      </c>
      <c r="H279" s="177">
        <v>47.43</v>
      </c>
      <c r="I279" s="178"/>
      <c r="L279" s="174"/>
      <c r="M279" s="179"/>
      <c r="T279" s="180"/>
      <c r="AT279" s="175" t="s">
        <v>1200</v>
      </c>
      <c r="AU279" s="175" t="s">
        <v>88</v>
      </c>
      <c r="AV279" s="14" t="s">
        <v>293</v>
      </c>
      <c r="AW279" s="14" t="s">
        <v>34</v>
      </c>
      <c r="AX279" s="14" t="s">
        <v>86</v>
      </c>
      <c r="AY279" s="175" t="s">
        <v>262</v>
      </c>
    </row>
    <row r="280" spans="2:65" s="1" customFormat="1" ht="24.2" customHeight="1">
      <c r="B280" s="32"/>
      <c r="C280" s="134" t="s">
        <v>381</v>
      </c>
      <c r="D280" s="134" t="s">
        <v>264</v>
      </c>
      <c r="E280" s="135" t="s">
        <v>2043</v>
      </c>
      <c r="F280" s="136" t="s">
        <v>2044</v>
      </c>
      <c r="G280" s="137" t="s">
        <v>1234</v>
      </c>
      <c r="H280" s="138">
        <v>4.743</v>
      </c>
      <c r="I280" s="139"/>
      <c r="J280" s="140">
        <f>ROUND(I280*H280,2)</f>
        <v>0</v>
      </c>
      <c r="K280" s="136" t="s">
        <v>1197</v>
      </c>
      <c r="L280" s="32"/>
      <c r="M280" s="141" t="s">
        <v>1</v>
      </c>
      <c r="N280" s="142" t="s">
        <v>44</v>
      </c>
      <c r="P280" s="143">
        <f>O280*H280</f>
        <v>0</v>
      </c>
      <c r="Q280" s="143">
        <v>1.1102</v>
      </c>
      <c r="R280" s="143">
        <f>Q280*H280</f>
        <v>5.265678600000001</v>
      </c>
      <c r="S280" s="143">
        <v>0</v>
      </c>
      <c r="T280" s="144">
        <f>S280*H280</f>
        <v>0</v>
      </c>
      <c r="AR280" s="145" t="s">
        <v>293</v>
      </c>
      <c r="AT280" s="145" t="s">
        <v>264</v>
      </c>
      <c r="AU280" s="145" t="s">
        <v>88</v>
      </c>
      <c r="AY280" s="17" t="s">
        <v>262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7" t="s">
        <v>86</v>
      </c>
      <c r="BK280" s="146">
        <f>ROUND(I280*H280,2)</f>
        <v>0</v>
      </c>
      <c r="BL280" s="17" t="s">
        <v>293</v>
      </c>
      <c r="BM280" s="145" t="s">
        <v>2045</v>
      </c>
    </row>
    <row r="281" spans="2:51" s="12" customFormat="1" ht="11.25">
      <c r="B281" s="161"/>
      <c r="D281" s="147" t="s">
        <v>1200</v>
      </c>
      <c r="E281" s="162" t="s">
        <v>1</v>
      </c>
      <c r="F281" s="163" t="s">
        <v>1931</v>
      </c>
      <c r="H281" s="162" t="s">
        <v>1</v>
      </c>
      <c r="I281" s="164"/>
      <c r="L281" s="161"/>
      <c r="M281" s="165"/>
      <c r="T281" s="166"/>
      <c r="AT281" s="162" t="s">
        <v>1200</v>
      </c>
      <c r="AU281" s="162" t="s">
        <v>88</v>
      </c>
      <c r="AV281" s="12" t="s">
        <v>86</v>
      </c>
      <c r="AW281" s="12" t="s">
        <v>34</v>
      </c>
      <c r="AX281" s="12" t="s">
        <v>79</v>
      </c>
      <c r="AY281" s="162" t="s">
        <v>262</v>
      </c>
    </row>
    <row r="282" spans="2:51" s="12" customFormat="1" ht="11.25">
      <c r="B282" s="161"/>
      <c r="D282" s="147" t="s">
        <v>1200</v>
      </c>
      <c r="E282" s="162" t="s">
        <v>1</v>
      </c>
      <c r="F282" s="163" t="s">
        <v>2046</v>
      </c>
      <c r="H282" s="162" t="s">
        <v>1</v>
      </c>
      <c r="I282" s="164"/>
      <c r="L282" s="161"/>
      <c r="M282" s="165"/>
      <c r="T282" s="166"/>
      <c r="AT282" s="162" t="s">
        <v>1200</v>
      </c>
      <c r="AU282" s="162" t="s">
        <v>88</v>
      </c>
      <c r="AV282" s="12" t="s">
        <v>86</v>
      </c>
      <c r="AW282" s="12" t="s">
        <v>34</v>
      </c>
      <c r="AX282" s="12" t="s">
        <v>79</v>
      </c>
      <c r="AY282" s="162" t="s">
        <v>262</v>
      </c>
    </row>
    <row r="283" spans="2:51" s="13" customFormat="1" ht="11.25">
      <c r="B283" s="167"/>
      <c r="D283" s="147" t="s">
        <v>1200</v>
      </c>
      <c r="E283" s="168" t="s">
        <v>1</v>
      </c>
      <c r="F283" s="169" t="s">
        <v>2047</v>
      </c>
      <c r="H283" s="170">
        <v>3.499</v>
      </c>
      <c r="I283" s="171"/>
      <c r="L283" s="167"/>
      <c r="M283" s="172"/>
      <c r="T283" s="173"/>
      <c r="AT283" s="168" t="s">
        <v>1200</v>
      </c>
      <c r="AU283" s="168" t="s">
        <v>88</v>
      </c>
      <c r="AV283" s="13" t="s">
        <v>88</v>
      </c>
      <c r="AW283" s="13" t="s">
        <v>34</v>
      </c>
      <c r="AX283" s="13" t="s">
        <v>79</v>
      </c>
      <c r="AY283" s="168" t="s">
        <v>262</v>
      </c>
    </row>
    <row r="284" spans="2:51" s="12" customFormat="1" ht="22.5">
      <c r="B284" s="161"/>
      <c r="D284" s="147" t="s">
        <v>1200</v>
      </c>
      <c r="E284" s="162" t="s">
        <v>1</v>
      </c>
      <c r="F284" s="163" t="s">
        <v>2048</v>
      </c>
      <c r="H284" s="162" t="s">
        <v>1</v>
      </c>
      <c r="I284" s="164"/>
      <c r="L284" s="161"/>
      <c r="M284" s="165"/>
      <c r="T284" s="166"/>
      <c r="AT284" s="162" t="s">
        <v>1200</v>
      </c>
      <c r="AU284" s="162" t="s">
        <v>88</v>
      </c>
      <c r="AV284" s="12" t="s">
        <v>86</v>
      </c>
      <c r="AW284" s="12" t="s">
        <v>34</v>
      </c>
      <c r="AX284" s="12" t="s">
        <v>79</v>
      </c>
      <c r="AY284" s="162" t="s">
        <v>262</v>
      </c>
    </row>
    <row r="285" spans="2:51" s="13" customFormat="1" ht="11.25">
      <c r="B285" s="167"/>
      <c r="D285" s="147" t="s">
        <v>1200</v>
      </c>
      <c r="E285" s="168" t="s">
        <v>1</v>
      </c>
      <c r="F285" s="169" t="s">
        <v>2049</v>
      </c>
      <c r="H285" s="170">
        <v>1.244</v>
      </c>
      <c r="I285" s="171"/>
      <c r="L285" s="167"/>
      <c r="M285" s="172"/>
      <c r="T285" s="173"/>
      <c r="AT285" s="168" t="s">
        <v>1200</v>
      </c>
      <c r="AU285" s="168" t="s">
        <v>88</v>
      </c>
      <c r="AV285" s="13" t="s">
        <v>88</v>
      </c>
      <c r="AW285" s="13" t="s">
        <v>34</v>
      </c>
      <c r="AX285" s="13" t="s">
        <v>79</v>
      </c>
      <c r="AY285" s="168" t="s">
        <v>262</v>
      </c>
    </row>
    <row r="286" spans="2:51" s="14" customFormat="1" ht="11.25">
      <c r="B286" s="174"/>
      <c r="D286" s="147" t="s">
        <v>1200</v>
      </c>
      <c r="E286" s="175" t="s">
        <v>1</v>
      </c>
      <c r="F286" s="176" t="s">
        <v>1205</v>
      </c>
      <c r="H286" s="177">
        <v>4.743</v>
      </c>
      <c r="I286" s="178"/>
      <c r="L286" s="174"/>
      <c r="M286" s="179"/>
      <c r="T286" s="180"/>
      <c r="AT286" s="175" t="s">
        <v>1200</v>
      </c>
      <c r="AU286" s="175" t="s">
        <v>88</v>
      </c>
      <c r="AV286" s="14" t="s">
        <v>293</v>
      </c>
      <c r="AW286" s="14" t="s">
        <v>34</v>
      </c>
      <c r="AX286" s="14" t="s">
        <v>86</v>
      </c>
      <c r="AY286" s="175" t="s">
        <v>262</v>
      </c>
    </row>
    <row r="287" spans="2:65" s="1" customFormat="1" ht="24.2" customHeight="1">
      <c r="B287" s="32"/>
      <c r="C287" s="134" t="s">
        <v>385</v>
      </c>
      <c r="D287" s="134" t="s">
        <v>264</v>
      </c>
      <c r="E287" s="135" t="s">
        <v>2050</v>
      </c>
      <c r="F287" s="136" t="s">
        <v>2051</v>
      </c>
      <c r="G287" s="137" t="s">
        <v>405</v>
      </c>
      <c r="H287" s="138">
        <v>3</v>
      </c>
      <c r="I287" s="139"/>
      <c r="J287" s="140">
        <f>ROUND(I287*H287,2)</f>
        <v>0</v>
      </c>
      <c r="K287" s="136" t="s">
        <v>1197</v>
      </c>
      <c r="L287" s="32"/>
      <c r="M287" s="141" t="s">
        <v>1</v>
      </c>
      <c r="N287" s="142" t="s">
        <v>44</v>
      </c>
      <c r="P287" s="143">
        <f>O287*H287</f>
        <v>0</v>
      </c>
      <c r="Q287" s="143">
        <v>0.01916</v>
      </c>
      <c r="R287" s="143">
        <f>Q287*H287</f>
        <v>0.05748</v>
      </c>
      <c r="S287" s="143">
        <v>0</v>
      </c>
      <c r="T287" s="144">
        <f>S287*H287</f>
        <v>0</v>
      </c>
      <c r="AR287" s="145" t="s">
        <v>293</v>
      </c>
      <c r="AT287" s="145" t="s">
        <v>264</v>
      </c>
      <c r="AU287" s="145" t="s">
        <v>88</v>
      </c>
      <c r="AY287" s="17" t="s">
        <v>262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7" t="s">
        <v>86</v>
      </c>
      <c r="BK287" s="146">
        <f>ROUND(I287*H287,2)</f>
        <v>0</v>
      </c>
      <c r="BL287" s="17" t="s">
        <v>293</v>
      </c>
      <c r="BM287" s="145" t="s">
        <v>2052</v>
      </c>
    </row>
    <row r="288" spans="2:51" s="12" customFormat="1" ht="11.25">
      <c r="B288" s="161"/>
      <c r="D288" s="147" t="s">
        <v>1200</v>
      </c>
      <c r="E288" s="162" t="s">
        <v>1</v>
      </c>
      <c r="F288" s="163" t="s">
        <v>2053</v>
      </c>
      <c r="H288" s="162" t="s">
        <v>1</v>
      </c>
      <c r="I288" s="164"/>
      <c r="L288" s="161"/>
      <c r="M288" s="165"/>
      <c r="T288" s="166"/>
      <c r="AT288" s="162" t="s">
        <v>1200</v>
      </c>
      <c r="AU288" s="162" t="s">
        <v>88</v>
      </c>
      <c r="AV288" s="12" t="s">
        <v>86</v>
      </c>
      <c r="AW288" s="12" t="s">
        <v>34</v>
      </c>
      <c r="AX288" s="12" t="s">
        <v>79</v>
      </c>
      <c r="AY288" s="162" t="s">
        <v>262</v>
      </c>
    </row>
    <row r="289" spans="2:51" s="12" customFormat="1" ht="11.25">
      <c r="B289" s="161"/>
      <c r="D289" s="147" t="s">
        <v>1200</v>
      </c>
      <c r="E289" s="162" t="s">
        <v>1</v>
      </c>
      <c r="F289" s="163" t="s">
        <v>2054</v>
      </c>
      <c r="H289" s="162" t="s">
        <v>1</v>
      </c>
      <c r="I289" s="164"/>
      <c r="L289" s="161"/>
      <c r="M289" s="165"/>
      <c r="T289" s="166"/>
      <c r="AT289" s="162" t="s">
        <v>1200</v>
      </c>
      <c r="AU289" s="162" t="s">
        <v>88</v>
      </c>
      <c r="AV289" s="12" t="s">
        <v>86</v>
      </c>
      <c r="AW289" s="12" t="s">
        <v>34</v>
      </c>
      <c r="AX289" s="12" t="s">
        <v>79</v>
      </c>
      <c r="AY289" s="162" t="s">
        <v>262</v>
      </c>
    </row>
    <row r="290" spans="2:51" s="13" customFormat="1" ht="11.25">
      <c r="B290" s="167"/>
      <c r="D290" s="147" t="s">
        <v>1200</v>
      </c>
      <c r="E290" s="168" t="s">
        <v>1</v>
      </c>
      <c r="F290" s="169" t="s">
        <v>2055</v>
      </c>
      <c r="H290" s="170">
        <v>3</v>
      </c>
      <c r="I290" s="171"/>
      <c r="L290" s="167"/>
      <c r="M290" s="172"/>
      <c r="T290" s="173"/>
      <c r="AT290" s="168" t="s">
        <v>1200</v>
      </c>
      <c r="AU290" s="168" t="s">
        <v>88</v>
      </c>
      <c r="AV290" s="13" t="s">
        <v>88</v>
      </c>
      <c r="AW290" s="13" t="s">
        <v>34</v>
      </c>
      <c r="AX290" s="13" t="s">
        <v>79</v>
      </c>
      <c r="AY290" s="168" t="s">
        <v>262</v>
      </c>
    </row>
    <row r="291" spans="2:51" s="14" customFormat="1" ht="11.25">
      <c r="B291" s="174"/>
      <c r="D291" s="147" t="s">
        <v>1200</v>
      </c>
      <c r="E291" s="175" t="s">
        <v>1</v>
      </c>
      <c r="F291" s="176" t="s">
        <v>1205</v>
      </c>
      <c r="H291" s="177">
        <v>3</v>
      </c>
      <c r="I291" s="178"/>
      <c r="L291" s="174"/>
      <c r="M291" s="179"/>
      <c r="T291" s="180"/>
      <c r="AT291" s="175" t="s">
        <v>1200</v>
      </c>
      <c r="AU291" s="175" t="s">
        <v>88</v>
      </c>
      <c r="AV291" s="14" t="s">
        <v>293</v>
      </c>
      <c r="AW291" s="14" t="s">
        <v>34</v>
      </c>
      <c r="AX291" s="14" t="s">
        <v>86</v>
      </c>
      <c r="AY291" s="175" t="s">
        <v>262</v>
      </c>
    </row>
    <row r="292" spans="2:65" s="1" customFormat="1" ht="16.5" customHeight="1">
      <c r="B292" s="32"/>
      <c r="C292" s="181" t="s">
        <v>390</v>
      </c>
      <c r="D292" s="181" t="s">
        <v>1114</v>
      </c>
      <c r="E292" s="182" t="s">
        <v>2056</v>
      </c>
      <c r="F292" s="183" t="s">
        <v>2057</v>
      </c>
      <c r="G292" s="184" t="s">
        <v>1257</v>
      </c>
      <c r="H292" s="185">
        <v>6</v>
      </c>
      <c r="I292" s="186"/>
      <c r="J292" s="187">
        <f>ROUND(I292*H292,2)</f>
        <v>0</v>
      </c>
      <c r="K292" s="183" t="s">
        <v>1197</v>
      </c>
      <c r="L292" s="188"/>
      <c r="M292" s="189" t="s">
        <v>1</v>
      </c>
      <c r="N292" s="190" t="s">
        <v>44</v>
      </c>
      <c r="P292" s="143">
        <f>O292*H292</f>
        <v>0</v>
      </c>
      <c r="Q292" s="143">
        <v>0.264</v>
      </c>
      <c r="R292" s="143">
        <f>Q292*H292</f>
        <v>1.584</v>
      </c>
      <c r="S292" s="143">
        <v>0</v>
      </c>
      <c r="T292" s="144">
        <f>S292*H292</f>
        <v>0</v>
      </c>
      <c r="AR292" s="145" t="s">
        <v>270</v>
      </c>
      <c r="AT292" s="145" t="s">
        <v>1114</v>
      </c>
      <c r="AU292" s="145" t="s">
        <v>88</v>
      </c>
      <c r="AY292" s="17" t="s">
        <v>262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7" t="s">
        <v>86</v>
      </c>
      <c r="BK292" s="146">
        <f>ROUND(I292*H292,2)</f>
        <v>0</v>
      </c>
      <c r="BL292" s="17" t="s">
        <v>293</v>
      </c>
      <c r="BM292" s="145" t="s">
        <v>2058</v>
      </c>
    </row>
    <row r="293" spans="2:65" s="1" customFormat="1" ht="24.2" customHeight="1">
      <c r="B293" s="32"/>
      <c r="C293" s="134" t="s">
        <v>395</v>
      </c>
      <c r="D293" s="134" t="s">
        <v>264</v>
      </c>
      <c r="E293" s="135" t="s">
        <v>2059</v>
      </c>
      <c r="F293" s="136" t="s">
        <v>2060</v>
      </c>
      <c r="G293" s="137" t="s">
        <v>1196</v>
      </c>
      <c r="H293" s="138">
        <v>1.357</v>
      </c>
      <c r="I293" s="139"/>
      <c r="J293" s="140">
        <f>ROUND(I293*H293,2)</f>
        <v>0</v>
      </c>
      <c r="K293" s="136" t="s">
        <v>1197</v>
      </c>
      <c r="L293" s="32"/>
      <c r="M293" s="141" t="s">
        <v>1</v>
      </c>
      <c r="N293" s="142" t="s">
        <v>44</v>
      </c>
      <c r="P293" s="143">
        <f>O293*H293</f>
        <v>0</v>
      </c>
      <c r="Q293" s="143">
        <v>2.004</v>
      </c>
      <c r="R293" s="143">
        <f>Q293*H293</f>
        <v>2.719428</v>
      </c>
      <c r="S293" s="143">
        <v>0</v>
      </c>
      <c r="T293" s="144">
        <f>S293*H293</f>
        <v>0</v>
      </c>
      <c r="AR293" s="145" t="s">
        <v>293</v>
      </c>
      <c r="AT293" s="145" t="s">
        <v>264</v>
      </c>
      <c r="AU293" s="145" t="s">
        <v>88</v>
      </c>
      <c r="AY293" s="17" t="s">
        <v>262</v>
      </c>
      <c r="BE293" s="146">
        <f>IF(N293="základní",J293,0)</f>
        <v>0</v>
      </c>
      <c r="BF293" s="146">
        <f>IF(N293="snížená",J293,0)</f>
        <v>0</v>
      </c>
      <c r="BG293" s="146">
        <f>IF(N293="zákl. přenesená",J293,0)</f>
        <v>0</v>
      </c>
      <c r="BH293" s="146">
        <f>IF(N293="sníž. přenesená",J293,0)</f>
        <v>0</v>
      </c>
      <c r="BI293" s="146">
        <f>IF(N293="nulová",J293,0)</f>
        <v>0</v>
      </c>
      <c r="BJ293" s="17" t="s">
        <v>86</v>
      </c>
      <c r="BK293" s="146">
        <f>ROUND(I293*H293,2)</f>
        <v>0</v>
      </c>
      <c r="BL293" s="17" t="s">
        <v>293</v>
      </c>
      <c r="BM293" s="145" t="s">
        <v>2061</v>
      </c>
    </row>
    <row r="294" spans="2:51" s="12" customFormat="1" ht="11.25">
      <c r="B294" s="161"/>
      <c r="D294" s="147" t="s">
        <v>1200</v>
      </c>
      <c r="E294" s="162" t="s">
        <v>1</v>
      </c>
      <c r="F294" s="163" t="s">
        <v>2053</v>
      </c>
      <c r="H294" s="162" t="s">
        <v>1</v>
      </c>
      <c r="I294" s="164"/>
      <c r="L294" s="161"/>
      <c r="M294" s="165"/>
      <c r="T294" s="166"/>
      <c r="AT294" s="162" t="s">
        <v>1200</v>
      </c>
      <c r="AU294" s="162" t="s">
        <v>88</v>
      </c>
      <c r="AV294" s="12" t="s">
        <v>86</v>
      </c>
      <c r="AW294" s="12" t="s">
        <v>34</v>
      </c>
      <c r="AX294" s="12" t="s">
        <v>79</v>
      </c>
      <c r="AY294" s="162" t="s">
        <v>262</v>
      </c>
    </row>
    <row r="295" spans="2:51" s="12" customFormat="1" ht="22.5">
      <c r="B295" s="161"/>
      <c r="D295" s="147" t="s">
        <v>1200</v>
      </c>
      <c r="E295" s="162" t="s">
        <v>1</v>
      </c>
      <c r="F295" s="163" t="s">
        <v>2062</v>
      </c>
      <c r="H295" s="162" t="s">
        <v>1</v>
      </c>
      <c r="I295" s="164"/>
      <c r="L295" s="161"/>
      <c r="M295" s="165"/>
      <c r="T295" s="166"/>
      <c r="AT295" s="162" t="s">
        <v>1200</v>
      </c>
      <c r="AU295" s="162" t="s">
        <v>88</v>
      </c>
      <c r="AV295" s="12" t="s">
        <v>86</v>
      </c>
      <c r="AW295" s="12" t="s">
        <v>34</v>
      </c>
      <c r="AX295" s="12" t="s">
        <v>79</v>
      </c>
      <c r="AY295" s="162" t="s">
        <v>262</v>
      </c>
    </row>
    <row r="296" spans="2:51" s="13" customFormat="1" ht="11.25">
      <c r="B296" s="167"/>
      <c r="D296" s="147" t="s">
        <v>1200</v>
      </c>
      <c r="E296" s="168" t="s">
        <v>1</v>
      </c>
      <c r="F296" s="169" t="s">
        <v>2063</v>
      </c>
      <c r="H296" s="170">
        <v>1.357</v>
      </c>
      <c r="I296" s="171"/>
      <c r="L296" s="167"/>
      <c r="M296" s="172"/>
      <c r="T296" s="173"/>
      <c r="AT296" s="168" t="s">
        <v>1200</v>
      </c>
      <c r="AU296" s="168" t="s">
        <v>88</v>
      </c>
      <c r="AV296" s="13" t="s">
        <v>88</v>
      </c>
      <c r="AW296" s="13" t="s">
        <v>34</v>
      </c>
      <c r="AX296" s="13" t="s">
        <v>79</v>
      </c>
      <c r="AY296" s="168" t="s">
        <v>262</v>
      </c>
    </row>
    <row r="297" spans="2:51" s="14" customFormat="1" ht="11.25">
      <c r="B297" s="174"/>
      <c r="D297" s="147" t="s">
        <v>1200</v>
      </c>
      <c r="E297" s="175" t="s">
        <v>1</v>
      </c>
      <c r="F297" s="176" t="s">
        <v>1205</v>
      </c>
      <c r="H297" s="177">
        <v>1.357</v>
      </c>
      <c r="I297" s="178"/>
      <c r="L297" s="174"/>
      <c r="M297" s="179"/>
      <c r="T297" s="180"/>
      <c r="AT297" s="175" t="s">
        <v>1200</v>
      </c>
      <c r="AU297" s="175" t="s">
        <v>88</v>
      </c>
      <c r="AV297" s="14" t="s">
        <v>293</v>
      </c>
      <c r="AW297" s="14" t="s">
        <v>34</v>
      </c>
      <c r="AX297" s="14" t="s">
        <v>86</v>
      </c>
      <c r="AY297" s="175" t="s">
        <v>262</v>
      </c>
    </row>
    <row r="298" spans="2:65" s="1" customFormat="1" ht="16.5" customHeight="1">
      <c r="B298" s="32"/>
      <c r="C298" s="134" t="s">
        <v>336</v>
      </c>
      <c r="D298" s="134" t="s">
        <v>264</v>
      </c>
      <c r="E298" s="135" t="s">
        <v>1356</v>
      </c>
      <c r="F298" s="136" t="s">
        <v>1357</v>
      </c>
      <c r="G298" s="137" t="s">
        <v>1196</v>
      </c>
      <c r="H298" s="138">
        <v>32.847</v>
      </c>
      <c r="I298" s="139"/>
      <c r="J298" s="140">
        <f>ROUND(I298*H298,2)</f>
        <v>0</v>
      </c>
      <c r="K298" s="136" t="s">
        <v>1197</v>
      </c>
      <c r="L298" s="32"/>
      <c r="M298" s="141" t="s">
        <v>1</v>
      </c>
      <c r="N298" s="142" t="s">
        <v>44</v>
      </c>
      <c r="P298" s="143">
        <f>O298*H298</f>
        <v>0</v>
      </c>
      <c r="Q298" s="143">
        <v>0</v>
      </c>
      <c r="R298" s="143">
        <f>Q298*H298</f>
        <v>0</v>
      </c>
      <c r="S298" s="143">
        <v>0</v>
      </c>
      <c r="T298" s="144">
        <f>S298*H298</f>
        <v>0</v>
      </c>
      <c r="AR298" s="145" t="s">
        <v>293</v>
      </c>
      <c r="AT298" s="145" t="s">
        <v>264</v>
      </c>
      <c r="AU298" s="145" t="s">
        <v>88</v>
      </c>
      <c r="AY298" s="17" t="s">
        <v>262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7" t="s">
        <v>86</v>
      </c>
      <c r="BK298" s="146">
        <f>ROUND(I298*H298,2)</f>
        <v>0</v>
      </c>
      <c r="BL298" s="17" t="s">
        <v>293</v>
      </c>
      <c r="BM298" s="145" t="s">
        <v>2064</v>
      </c>
    </row>
    <row r="299" spans="2:47" s="1" customFormat="1" ht="48.75">
      <c r="B299" s="32"/>
      <c r="D299" s="147" t="s">
        <v>301</v>
      </c>
      <c r="F299" s="148" t="s">
        <v>2065</v>
      </c>
      <c r="I299" s="149"/>
      <c r="L299" s="32"/>
      <c r="M299" s="150"/>
      <c r="T299" s="56"/>
      <c r="AT299" s="17" t="s">
        <v>301</v>
      </c>
      <c r="AU299" s="17" t="s">
        <v>88</v>
      </c>
    </row>
    <row r="300" spans="2:51" s="12" customFormat="1" ht="11.25">
      <c r="B300" s="161"/>
      <c r="D300" s="147" t="s">
        <v>1200</v>
      </c>
      <c r="E300" s="162" t="s">
        <v>1</v>
      </c>
      <c r="F300" s="163" t="s">
        <v>1931</v>
      </c>
      <c r="H300" s="162" t="s">
        <v>1</v>
      </c>
      <c r="I300" s="164"/>
      <c r="L300" s="161"/>
      <c r="M300" s="165"/>
      <c r="T300" s="166"/>
      <c r="AT300" s="162" t="s">
        <v>1200</v>
      </c>
      <c r="AU300" s="162" t="s">
        <v>88</v>
      </c>
      <c r="AV300" s="12" t="s">
        <v>86</v>
      </c>
      <c r="AW300" s="12" t="s">
        <v>34</v>
      </c>
      <c r="AX300" s="12" t="s">
        <v>79</v>
      </c>
      <c r="AY300" s="162" t="s">
        <v>262</v>
      </c>
    </row>
    <row r="301" spans="2:51" s="12" customFormat="1" ht="11.25">
      <c r="B301" s="161"/>
      <c r="D301" s="147" t="s">
        <v>1200</v>
      </c>
      <c r="E301" s="162" t="s">
        <v>1</v>
      </c>
      <c r="F301" s="163" t="s">
        <v>2066</v>
      </c>
      <c r="H301" s="162" t="s">
        <v>1</v>
      </c>
      <c r="I301" s="164"/>
      <c r="L301" s="161"/>
      <c r="M301" s="165"/>
      <c r="T301" s="166"/>
      <c r="AT301" s="162" t="s">
        <v>1200</v>
      </c>
      <c r="AU301" s="162" t="s">
        <v>88</v>
      </c>
      <c r="AV301" s="12" t="s">
        <v>86</v>
      </c>
      <c r="AW301" s="12" t="s">
        <v>34</v>
      </c>
      <c r="AX301" s="12" t="s">
        <v>79</v>
      </c>
      <c r="AY301" s="162" t="s">
        <v>262</v>
      </c>
    </row>
    <row r="302" spans="2:51" s="12" customFormat="1" ht="11.25">
      <c r="B302" s="161"/>
      <c r="D302" s="147" t="s">
        <v>1200</v>
      </c>
      <c r="E302" s="162" t="s">
        <v>1</v>
      </c>
      <c r="F302" s="163" t="s">
        <v>2067</v>
      </c>
      <c r="H302" s="162" t="s">
        <v>1</v>
      </c>
      <c r="I302" s="164"/>
      <c r="L302" s="161"/>
      <c r="M302" s="165"/>
      <c r="T302" s="166"/>
      <c r="AT302" s="162" t="s">
        <v>1200</v>
      </c>
      <c r="AU302" s="162" t="s">
        <v>88</v>
      </c>
      <c r="AV302" s="12" t="s">
        <v>86</v>
      </c>
      <c r="AW302" s="12" t="s">
        <v>34</v>
      </c>
      <c r="AX302" s="12" t="s">
        <v>79</v>
      </c>
      <c r="AY302" s="162" t="s">
        <v>262</v>
      </c>
    </row>
    <row r="303" spans="2:51" s="12" customFormat="1" ht="11.25">
      <c r="B303" s="161"/>
      <c r="D303" s="147" t="s">
        <v>1200</v>
      </c>
      <c r="E303" s="162" t="s">
        <v>1</v>
      </c>
      <c r="F303" s="163" t="s">
        <v>2068</v>
      </c>
      <c r="H303" s="162" t="s">
        <v>1</v>
      </c>
      <c r="I303" s="164"/>
      <c r="L303" s="161"/>
      <c r="M303" s="165"/>
      <c r="T303" s="166"/>
      <c r="AT303" s="162" t="s">
        <v>1200</v>
      </c>
      <c r="AU303" s="162" t="s">
        <v>88</v>
      </c>
      <c r="AV303" s="12" t="s">
        <v>86</v>
      </c>
      <c r="AW303" s="12" t="s">
        <v>34</v>
      </c>
      <c r="AX303" s="12" t="s">
        <v>79</v>
      </c>
      <c r="AY303" s="162" t="s">
        <v>262</v>
      </c>
    </row>
    <row r="304" spans="2:51" s="13" customFormat="1" ht="11.25">
      <c r="B304" s="167"/>
      <c r="D304" s="147" t="s">
        <v>1200</v>
      </c>
      <c r="E304" s="168" t="s">
        <v>1</v>
      </c>
      <c r="F304" s="169" t="s">
        <v>2069</v>
      </c>
      <c r="H304" s="170">
        <v>32.615</v>
      </c>
      <c r="I304" s="171"/>
      <c r="L304" s="167"/>
      <c r="M304" s="172"/>
      <c r="T304" s="173"/>
      <c r="AT304" s="168" t="s">
        <v>1200</v>
      </c>
      <c r="AU304" s="168" t="s">
        <v>88</v>
      </c>
      <c r="AV304" s="13" t="s">
        <v>88</v>
      </c>
      <c r="AW304" s="13" t="s">
        <v>34</v>
      </c>
      <c r="AX304" s="13" t="s">
        <v>79</v>
      </c>
      <c r="AY304" s="168" t="s">
        <v>262</v>
      </c>
    </row>
    <row r="305" spans="2:51" s="13" customFormat="1" ht="11.25">
      <c r="B305" s="167"/>
      <c r="D305" s="147" t="s">
        <v>1200</v>
      </c>
      <c r="E305" s="168" t="s">
        <v>1</v>
      </c>
      <c r="F305" s="169" t="s">
        <v>2070</v>
      </c>
      <c r="H305" s="170">
        <v>0.231</v>
      </c>
      <c r="I305" s="171"/>
      <c r="L305" s="167"/>
      <c r="M305" s="172"/>
      <c r="T305" s="173"/>
      <c r="AT305" s="168" t="s">
        <v>1200</v>
      </c>
      <c r="AU305" s="168" t="s">
        <v>88</v>
      </c>
      <c r="AV305" s="13" t="s">
        <v>88</v>
      </c>
      <c r="AW305" s="13" t="s">
        <v>34</v>
      </c>
      <c r="AX305" s="13" t="s">
        <v>79</v>
      </c>
      <c r="AY305" s="168" t="s">
        <v>262</v>
      </c>
    </row>
    <row r="306" spans="2:51" s="12" customFormat="1" ht="11.25">
      <c r="B306" s="161"/>
      <c r="D306" s="147" t="s">
        <v>1200</v>
      </c>
      <c r="E306" s="162" t="s">
        <v>1</v>
      </c>
      <c r="F306" s="163" t="s">
        <v>2071</v>
      </c>
      <c r="H306" s="162" t="s">
        <v>1</v>
      </c>
      <c r="I306" s="164"/>
      <c r="L306" s="161"/>
      <c r="M306" s="165"/>
      <c r="T306" s="166"/>
      <c r="AT306" s="162" t="s">
        <v>1200</v>
      </c>
      <c r="AU306" s="162" t="s">
        <v>88</v>
      </c>
      <c r="AV306" s="12" t="s">
        <v>86</v>
      </c>
      <c r="AW306" s="12" t="s">
        <v>34</v>
      </c>
      <c r="AX306" s="12" t="s">
        <v>79</v>
      </c>
      <c r="AY306" s="162" t="s">
        <v>262</v>
      </c>
    </row>
    <row r="307" spans="2:51" s="13" customFormat="1" ht="11.25">
      <c r="B307" s="167"/>
      <c r="D307" s="147" t="s">
        <v>1200</v>
      </c>
      <c r="E307" s="168" t="s">
        <v>1</v>
      </c>
      <c r="F307" s="169" t="s">
        <v>2072</v>
      </c>
      <c r="H307" s="170">
        <v>-1.121</v>
      </c>
      <c r="I307" s="171"/>
      <c r="L307" s="167"/>
      <c r="M307" s="172"/>
      <c r="T307" s="173"/>
      <c r="AT307" s="168" t="s">
        <v>1200</v>
      </c>
      <c r="AU307" s="168" t="s">
        <v>88</v>
      </c>
      <c r="AV307" s="13" t="s">
        <v>88</v>
      </c>
      <c r="AW307" s="13" t="s">
        <v>34</v>
      </c>
      <c r="AX307" s="13" t="s">
        <v>79</v>
      </c>
      <c r="AY307" s="168" t="s">
        <v>262</v>
      </c>
    </row>
    <row r="308" spans="2:51" s="13" customFormat="1" ht="11.25">
      <c r="B308" s="167"/>
      <c r="D308" s="147" t="s">
        <v>1200</v>
      </c>
      <c r="E308" s="168" t="s">
        <v>1</v>
      </c>
      <c r="F308" s="169" t="s">
        <v>2073</v>
      </c>
      <c r="H308" s="170">
        <v>-1.296</v>
      </c>
      <c r="I308" s="171"/>
      <c r="L308" s="167"/>
      <c r="M308" s="172"/>
      <c r="T308" s="173"/>
      <c r="AT308" s="168" t="s">
        <v>1200</v>
      </c>
      <c r="AU308" s="168" t="s">
        <v>88</v>
      </c>
      <c r="AV308" s="13" t="s">
        <v>88</v>
      </c>
      <c r="AW308" s="13" t="s">
        <v>34</v>
      </c>
      <c r="AX308" s="13" t="s">
        <v>79</v>
      </c>
      <c r="AY308" s="168" t="s">
        <v>262</v>
      </c>
    </row>
    <row r="309" spans="2:51" s="13" customFormat="1" ht="11.25">
      <c r="B309" s="167"/>
      <c r="D309" s="147" t="s">
        <v>1200</v>
      </c>
      <c r="E309" s="168" t="s">
        <v>1</v>
      </c>
      <c r="F309" s="169" t="s">
        <v>2074</v>
      </c>
      <c r="H309" s="170">
        <v>-3.99</v>
      </c>
      <c r="I309" s="171"/>
      <c r="L309" s="167"/>
      <c r="M309" s="172"/>
      <c r="T309" s="173"/>
      <c r="AT309" s="168" t="s">
        <v>1200</v>
      </c>
      <c r="AU309" s="168" t="s">
        <v>88</v>
      </c>
      <c r="AV309" s="13" t="s">
        <v>88</v>
      </c>
      <c r="AW309" s="13" t="s">
        <v>34</v>
      </c>
      <c r="AX309" s="13" t="s">
        <v>79</v>
      </c>
      <c r="AY309" s="168" t="s">
        <v>262</v>
      </c>
    </row>
    <row r="310" spans="2:51" s="13" customFormat="1" ht="11.25">
      <c r="B310" s="167"/>
      <c r="D310" s="147" t="s">
        <v>1200</v>
      </c>
      <c r="E310" s="168" t="s">
        <v>1</v>
      </c>
      <c r="F310" s="169" t="s">
        <v>2075</v>
      </c>
      <c r="H310" s="170">
        <v>-0.399</v>
      </c>
      <c r="I310" s="171"/>
      <c r="L310" s="167"/>
      <c r="M310" s="172"/>
      <c r="T310" s="173"/>
      <c r="AT310" s="168" t="s">
        <v>1200</v>
      </c>
      <c r="AU310" s="168" t="s">
        <v>88</v>
      </c>
      <c r="AV310" s="13" t="s">
        <v>88</v>
      </c>
      <c r="AW310" s="13" t="s">
        <v>34</v>
      </c>
      <c r="AX310" s="13" t="s">
        <v>79</v>
      </c>
      <c r="AY310" s="168" t="s">
        <v>262</v>
      </c>
    </row>
    <row r="311" spans="2:51" s="12" customFormat="1" ht="11.25">
      <c r="B311" s="161"/>
      <c r="D311" s="147" t="s">
        <v>1200</v>
      </c>
      <c r="E311" s="162" t="s">
        <v>1</v>
      </c>
      <c r="F311" s="163" t="s">
        <v>2076</v>
      </c>
      <c r="H311" s="162" t="s">
        <v>1</v>
      </c>
      <c r="I311" s="164"/>
      <c r="L311" s="161"/>
      <c r="M311" s="165"/>
      <c r="T311" s="166"/>
      <c r="AT311" s="162" t="s">
        <v>1200</v>
      </c>
      <c r="AU311" s="162" t="s">
        <v>88</v>
      </c>
      <c r="AV311" s="12" t="s">
        <v>86</v>
      </c>
      <c r="AW311" s="12" t="s">
        <v>34</v>
      </c>
      <c r="AX311" s="12" t="s">
        <v>79</v>
      </c>
      <c r="AY311" s="162" t="s">
        <v>262</v>
      </c>
    </row>
    <row r="312" spans="2:51" s="13" customFormat="1" ht="11.25">
      <c r="B312" s="167"/>
      <c r="D312" s="147" t="s">
        <v>1200</v>
      </c>
      <c r="E312" s="168" t="s">
        <v>1</v>
      </c>
      <c r="F312" s="169" t="s">
        <v>2077</v>
      </c>
      <c r="H312" s="170">
        <v>-0.252</v>
      </c>
      <c r="I312" s="171"/>
      <c r="L312" s="167"/>
      <c r="M312" s="172"/>
      <c r="T312" s="173"/>
      <c r="AT312" s="168" t="s">
        <v>1200</v>
      </c>
      <c r="AU312" s="168" t="s">
        <v>88</v>
      </c>
      <c r="AV312" s="13" t="s">
        <v>88</v>
      </c>
      <c r="AW312" s="13" t="s">
        <v>34</v>
      </c>
      <c r="AX312" s="13" t="s">
        <v>79</v>
      </c>
      <c r="AY312" s="168" t="s">
        <v>262</v>
      </c>
    </row>
    <row r="313" spans="2:51" s="13" customFormat="1" ht="11.25">
      <c r="B313" s="167"/>
      <c r="D313" s="147" t="s">
        <v>1200</v>
      </c>
      <c r="E313" s="168" t="s">
        <v>1</v>
      </c>
      <c r="F313" s="169" t="s">
        <v>2078</v>
      </c>
      <c r="H313" s="170">
        <v>-0.1</v>
      </c>
      <c r="I313" s="171"/>
      <c r="L313" s="167"/>
      <c r="M313" s="172"/>
      <c r="T313" s="173"/>
      <c r="AT313" s="168" t="s">
        <v>1200</v>
      </c>
      <c r="AU313" s="168" t="s">
        <v>88</v>
      </c>
      <c r="AV313" s="13" t="s">
        <v>88</v>
      </c>
      <c r="AW313" s="13" t="s">
        <v>34</v>
      </c>
      <c r="AX313" s="13" t="s">
        <v>79</v>
      </c>
      <c r="AY313" s="168" t="s">
        <v>262</v>
      </c>
    </row>
    <row r="314" spans="2:51" s="13" customFormat="1" ht="11.25">
      <c r="B314" s="167"/>
      <c r="D314" s="147" t="s">
        <v>1200</v>
      </c>
      <c r="E314" s="168" t="s">
        <v>1</v>
      </c>
      <c r="F314" s="169" t="s">
        <v>2079</v>
      </c>
      <c r="H314" s="170">
        <v>-0.015</v>
      </c>
      <c r="I314" s="171"/>
      <c r="L314" s="167"/>
      <c r="M314" s="172"/>
      <c r="T314" s="173"/>
      <c r="AT314" s="168" t="s">
        <v>1200</v>
      </c>
      <c r="AU314" s="168" t="s">
        <v>88</v>
      </c>
      <c r="AV314" s="13" t="s">
        <v>88</v>
      </c>
      <c r="AW314" s="13" t="s">
        <v>34</v>
      </c>
      <c r="AX314" s="13" t="s">
        <v>79</v>
      </c>
      <c r="AY314" s="168" t="s">
        <v>262</v>
      </c>
    </row>
    <row r="315" spans="2:51" s="13" customFormat="1" ht="11.25">
      <c r="B315" s="167"/>
      <c r="D315" s="147" t="s">
        <v>1200</v>
      </c>
      <c r="E315" s="168" t="s">
        <v>1</v>
      </c>
      <c r="F315" s="169" t="s">
        <v>2080</v>
      </c>
      <c r="H315" s="170">
        <v>-0.012</v>
      </c>
      <c r="I315" s="171"/>
      <c r="L315" s="167"/>
      <c r="M315" s="172"/>
      <c r="T315" s="173"/>
      <c r="AT315" s="168" t="s">
        <v>1200</v>
      </c>
      <c r="AU315" s="168" t="s">
        <v>88</v>
      </c>
      <c r="AV315" s="13" t="s">
        <v>88</v>
      </c>
      <c r="AW315" s="13" t="s">
        <v>34</v>
      </c>
      <c r="AX315" s="13" t="s">
        <v>79</v>
      </c>
      <c r="AY315" s="168" t="s">
        <v>262</v>
      </c>
    </row>
    <row r="316" spans="2:51" s="13" customFormat="1" ht="11.25">
      <c r="B316" s="167"/>
      <c r="D316" s="147" t="s">
        <v>1200</v>
      </c>
      <c r="E316" s="168" t="s">
        <v>1</v>
      </c>
      <c r="F316" s="169" t="s">
        <v>2081</v>
      </c>
      <c r="H316" s="170">
        <v>-0.041</v>
      </c>
      <c r="I316" s="171"/>
      <c r="L316" s="167"/>
      <c r="M316" s="172"/>
      <c r="T316" s="173"/>
      <c r="AT316" s="168" t="s">
        <v>1200</v>
      </c>
      <c r="AU316" s="168" t="s">
        <v>88</v>
      </c>
      <c r="AV316" s="13" t="s">
        <v>88</v>
      </c>
      <c r="AW316" s="13" t="s">
        <v>34</v>
      </c>
      <c r="AX316" s="13" t="s">
        <v>79</v>
      </c>
      <c r="AY316" s="168" t="s">
        <v>262</v>
      </c>
    </row>
    <row r="317" spans="2:51" s="13" customFormat="1" ht="11.25">
      <c r="B317" s="167"/>
      <c r="D317" s="147" t="s">
        <v>1200</v>
      </c>
      <c r="E317" s="168" t="s">
        <v>1</v>
      </c>
      <c r="F317" s="169" t="s">
        <v>2082</v>
      </c>
      <c r="H317" s="170">
        <v>-0.018</v>
      </c>
      <c r="I317" s="171"/>
      <c r="L317" s="167"/>
      <c r="M317" s="172"/>
      <c r="T317" s="173"/>
      <c r="AT317" s="168" t="s">
        <v>1200</v>
      </c>
      <c r="AU317" s="168" t="s">
        <v>88</v>
      </c>
      <c r="AV317" s="13" t="s">
        <v>88</v>
      </c>
      <c r="AW317" s="13" t="s">
        <v>34</v>
      </c>
      <c r="AX317" s="13" t="s">
        <v>79</v>
      </c>
      <c r="AY317" s="168" t="s">
        <v>262</v>
      </c>
    </row>
    <row r="318" spans="2:51" s="15" customFormat="1" ht="11.25">
      <c r="B318" s="191"/>
      <c r="D318" s="147" t="s">
        <v>1200</v>
      </c>
      <c r="E318" s="192" t="s">
        <v>1</v>
      </c>
      <c r="F318" s="193" t="s">
        <v>1323</v>
      </c>
      <c r="H318" s="194">
        <v>25.602</v>
      </c>
      <c r="I318" s="195"/>
      <c r="L318" s="191"/>
      <c r="M318" s="196"/>
      <c r="T318" s="197"/>
      <c r="AT318" s="192" t="s">
        <v>1200</v>
      </c>
      <c r="AU318" s="192" t="s">
        <v>88</v>
      </c>
      <c r="AV318" s="15" t="s">
        <v>179</v>
      </c>
      <c r="AW318" s="15" t="s">
        <v>34</v>
      </c>
      <c r="AX318" s="15" t="s">
        <v>79</v>
      </c>
      <c r="AY318" s="192" t="s">
        <v>262</v>
      </c>
    </row>
    <row r="319" spans="2:51" s="12" customFormat="1" ht="11.25">
      <c r="B319" s="161"/>
      <c r="D319" s="147" t="s">
        <v>1200</v>
      </c>
      <c r="E319" s="162" t="s">
        <v>1</v>
      </c>
      <c r="F319" s="163" t="s">
        <v>2083</v>
      </c>
      <c r="H319" s="162" t="s">
        <v>1</v>
      </c>
      <c r="I319" s="164"/>
      <c r="L319" s="161"/>
      <c r="M319" s="165"/>
      <c r="T319" s="166"/>
      <c r="AT319" s="162" t="s">
        <v>1200</v>
      </c>
      <c r="AU319" s="162" t="s">
        <v>88</v>
      </c>
      <c r="AV319" s="12" t="s">
        <v>86</v>
      </c>
      <c r="AW319" s="12" t="s">
        <v>34</v>
      </c>
      <c r="AX319" s="12" t="s">
        <v>79</v>
      </c>
      <c r="AY319" s="162" t="s">
        <v>262</v>
      </c>
    </row>
    <row r="320" spans="2:51" s="13" customFormat="1" ht="11.25">
      <c r="B320" s="167"/>
      <c r="D320" s="147" t="s">
        <v>1200</v>
      </c>
      <c r="E320" s="168" t="s">
        <v>1</v>
      </c>
      <c r="F320" s="169" t="s">
        <v>2084</v>
      </c>
      <c r="H320" s="170">
        <v>1.633</v>
      </c>
      <c r="I320" s="171"/>
      <c r="L320" s="167"/>
      <c r="M320" s="172"/>
      <c r="T320" s="173"/>
      <c r="AT320" s="168" t="s">
        <v>1200</v>
      </c>
      <c r="AU320" s="168" t="s">
        <v>88</v>
      </c>
      <c r="AV320" s="13" t="s">
        <v>88</v>
      </c>
      <c r="AW320" s="13" t="s">
        <v>34</v>
      </c>
      <c r="AX320" s="13" t="s">
        <v>79</v>
      </c>
      <c r="AY320" s="168" t="s">
        <v>262</v>
      </c>
    </row>
    <row r="321" spans="2:51" s="13" customFormat="1" ht="22.5">
      <c r="B321" s="167"/>
      <c r="D321" s="147" t="s">
        <v>1200</v>
      </c>
      <c r="E321" s="168" t="s">
        <v>1</v>
      </c>
      <c r="F321" s="169" t="s">
        <v>2085</v>
      </c>
      <c r="H321" s="170">
        <v>5.104</v>
      </c>
      <c r="I321" s="171"/>
      <c r="L321" s="167"/>
      <c r="M321" s="172"/>
      <c r="T321" s="173"/>
      <c r="AT321" s="168" t="s">
        <v>1200</v>
      </c>
      <c r="AU321" s="168" t="s">
        <v>88</v>
      </c>
      <c r="AV321" s="13" t="s">
        <v>88</v>
      </c>
      <c r="AW321" s="13" t="s">
        <v>34</v>
      </c>
      <c r="AX321" s="13" t="s">
        <v>79</v>
      </c>
      <c r="AY321" s="168" t="s">
        <v>262</v>
      </c>
    </row>
    <row r="322" spans="2:51" s="13" customFormat="1" ht="11.25">
      <c r="B322" s="167"/>
      <c r="D322" s="147" t="s">
        <v>1200</v>
      </c>
      <c r="E322" s="168" t="s">
        <v>1</v>
      </c>
      <c r="F322" s="169" t="s">
        <v>2086</v>
      </c>
      <c r="H322" s="170">
        <v>0.508</v>
      </c>
      <c r="I322" s="171"/>
      <c r="L322" s="167"/>
      <c r="M322" s="172"/>
      <c r="T322" s="173"/>
      <c r="AT322" s="168" t="s">
        <v>1200</v>
      </c>
      <c r="AU322" s="168" t="s">
        <v>88</v>
      </c>
      <c r="AV322" s="13" t="s">
        <v>88</v>
      </c>
      <c r="AW322" s="13" t="s">
        <v>34</v>
      </c>
      <c r="AX322" s="13" t="s">
        <v>79</v>
      </c>
      <c r="AY322" s="168" t="s">
        <v>262</v>
      </c>
    </row>
    <row r="323" spans="2:51" s="15" customFormat="1" ht="11.25">
      <c r="B323" s="191"/>
      <c r="D323" s="147" t="s">
        <v>1200</v>
      </c>
      <c r="E323" s="192" t="s">
        <v>1</v>
      </c>
      <c r="F323" s="193" t="s">
        <v>1323</v>
      </c>
      <c r="H323" s="194">
        <v>7.245</v>
      </c>
      <c r="I323" s="195"/>
      <c r="L323" s="191"/>
      <c r="M323" s="196"/>
      <c r="T323" s="197"/>
      <c r="AT323" s="192" t="s">
        <v>1200</v>
      </c>
      <c r="AU323" s="192" t="s">
        <v>88</v>
      </c>
      <c r="AV323" s="15" t="s">
        <v>179</v>
      </c>
      <c r="AW323" s="15" t="s">
        <v>34</v>
      </c>
      <c r="AX323" s="15" t="s">
        <v>79</v>
      </c>
      <c r="AY323" s="192" t="s">
        <v>262</v>
      </c>
    </row>
    <row r="324" spans="2:51" s="14" customFormat="1" ht="11.25">
      <c r="B324" s="174"/>
      <c r="D324" s="147" t="s">
        <v>1200</v>
      </c>
      <c r="E324" s="175" t="s">
        <v>1</v>
      </c>
      <c r="F324" s="176" t="s">
        <v>1205</v>
      </c>
      <c r="H324" s="177">
        <v>32.847</v>
      </c>
      <c r="I324" s="178"/>
      <c r="L324" s="174"/>
      <c r="M324" s="179"/>
      <c r="T324" s="180"/>
      <c r="AT324" s="175" t="s">
        <v>1200</v>
      </c>
      <c r="AU324" s="175" t="s">
        <v>88</v>
      </c>
      <c r="AV324" s="14" t="s">
        <v>293</v>
      </c>
      <c r="AW324" s="14" t="s">
        <v>34</v>
      </c>
      <c r="AX324" s="14" t="s">
        <v>86</v>
      </c>
      <c r="AY324" s="175" t="s">
        <v>262</v>
      </c>
    </row>
    <row r="325" spans="2:65" s="1" customFormat="1" ht="16.5" customHeight="1">
      <c r="B325" s="32"/>
      <c r="C325" s="134" t="s">
        <v>341</v>
      </c>
      <c r="D325" s="134" t="s">
        <v>264</v>
      </c>
      <c r="E325" s="135" t="s">
        <v>1366</v>
      </c>
      <c r="F325" s="136" t="s">
        <v>1367</v>
      </c>
      <c r="G325" s="137" t="s">
        <v>1226</v>
      </c>
      <c r="H325" s="138">
        <v>19.681</v>
      </c>
      <c r="I325" s="139"/>
      <c r="J325" s="140">
        <f>ROUND(I325*H325,2)</f>
        <v>0</v>
      </c>
      <c r="K325" s="136" t="s">
        <v>1197</v>
      </c>
      <c r="L325" s="32"/>
      <c r="M325" s="141" t="s">
        <v>1</v>
      </c>
      <c r="N325" s="142" t="s">
        <v>44</v>
      </c>
      <c r="P325" s="143">
        <f>O325*H325</f>
        <v>0</v>
      </c>
      <c r="Q325" s="143">
        <v>0.00247</v>
      </c>
      <c r="R325" s="143">
        <f>Q325*H325</f>
        <v>0.04861207</v>
      </c>
      <c r="S325" s="143">
        <v>0</v>
      </c>
      <c r="T325" s="144">
        <f>S325*H325</f>
        <v>0</v>
      </c>
      <c r="AR325" s="145" t="s">
        <v>293</v>
      </c>
      <c r="AT325" s="145" t="s">
        <v>264</v>
      </c>
      <c r="AU325" s="145" t="s">
        <v>88</v>
      </c>
      <c r="AY325" s="17" t="s">
        <v>262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7" t="s">
        <v>86</v>
      </c>
      <c r="BK325" s="146">
        <f>ROUND(I325*H325,2)</f>
        <v>0</v>
      </c>
      <c r="BL325" s="17" t="s">
        <v>293</v>
      </c>
      <c r="BM325" s="145" t="s">
        <v>2087</v>
      </c>
    </row>
    <row r="326" spans="2:47" s="1" customFormat="1" ht="48.75">
      <c r="B326" s="32"/>
      <c r="D326" s="147" t="s">
        <v>301</v>
      </c>
      <c r="F326" s="148" t="s">
        <v>2065</v>
      </c>
      <c r="I326" s="149"/>
      <c r="L326" s="32"/>
      <c r="M326" s="150"/>
      <c r="T326" s="56"/>
      <c r="AT326" s="17" t="s">
        <v>301</v>
      </c>
      <c r="AU326" s="17" t="s">
        <v>88</v>
      </c>
    </row>
    <row r="327" spans="2:51" s="12" customFormat="1" ht="11.25">
      <c r="B327" s="161"/>
      <c r="D327" s="147" t="s">
        <v>1200</v>
      </c>
      <c r="E327" s="162" t="s">
        <v>1</v>
      </c>
      <c r="F327" s="163" t="s">
        <v>1931</v>
      </c>
      <c r="H327" s="162" t="s">
        <v>1</v>
      </c>
      <c r="I327" s="164"/>
      <c r="L327" s="161"/>
      <c r="M327" s="165"/>
      <c r="T327" s="166"/>
      <c r="AT327" s="162" t="s">
        <v>1200</v>
      </c>
      <c r="AU327" s="162" t="s">
        <v>88</v>
      </c>
      <c r="AV327" s="12" t="s">
        <v>86</v>
      </c>
      <c r="AW327" s="12" t="s">
        <v>34</v>
      </c>
      <c r="AX327" s="12" t="s">
        <v>79</v>
      </c>
      <c r="AY327" s="162" t="s">
        <v>262</v>
      </c>
    </row>
    <row r="328" spans="2:51" s="12" customFormat="1" ht="11.25">
      <c r="B328" s="161"/>
      <c r="D328" s="147" t="s">
        <v>1200</v>
      </c>
      <c r="E328" s="162" t="s">
        <v>1</v>
      </c>
      <c r="F328" s="163" t="s">
        <v>2066</v>
      </c>
      <c r="H328" s="162" t="s">
        <v>1</v>
      </c>
      <c r="I328" s="164"/>
      <c r="L328" s="161"/>
      <c r="M328" s="165"/>
      <c r="T328" s="166"/>
      <c r="AT328" s="162" t="s">
        <v>1200</v>
      </c>
      <c r="AU328" s="162" t="s">
        <v>88</v>
      </c>
      <c r="AV328" s="12" t="s">
        <v>86</v>
      </c>
      <c r="AW328" s="12" t="s">
        <v>34</v>
      </c>
      <c r="AX328" s="12" t="s">
        <v>79</v>
      </c>
      <c r="AY328" s="162" t="s">
        <v>262</v>
      </c>
    </row>
    <row r="329" spans="2:51" s="12" customFormat="1" ht="11.25">
      <c r="B329" s="161"/>
      <c r="D329" s="147" t="s">
        <v>1200</v>
      </c>
      <c r="E329" s="162" t="s">
        <v>1</v>
      </c>
      <c r="F329" s="163" t="s">
        <v>2067</v>
      </c>
      <c r="H329" s="162" t="s">
        <v>1</v>
      </c>
      <c r="I329" s="164"/>
      <c r="L329" s="161"/>
      <c r="M329" s="165"/>
      <c r="T329" s="166"/>
      <c r="AT329" s="162" t="s">
        <v>1200</v>
      </c>
      <c r="AU329" s="162" t="s">
        <v>88</v>
      </c>
      <c r="AV329" s="12" t="s">
        <v>86</v>
      </c>
      <c r="AW329" s="12" t="s">
        <v>34</v>
      </c>
      <c r="AX329" s="12" t="s">
        <v>79</v>
      </c>
      <c r="AY329" s="162" t="s">
        <v>262</v>
      </c>
    </row>
    <row r="330" spans="2:51" s="13" customFormat="1" ht="11.25">
      <c r="B330" s="167"/>
      <c r="D330" s="147" t="s">
        <v>1200</v>
      </c>
      <c r="E330" s="168" t="s">
        <v>1</v>
      </c>
      <c r="F330" s="169" t="s">
        <v>2088</v>
      </c>
      <c r="H330" s="170">
        <v>9.52</v>
      </c>
      <c r="I330" s="171"/>
      <c r="L330" s="167"/>
      <c r="M330" s="172"/>
      <c r="T330" s="173"/>
      <c r="AT330" s="168" t="s">
        <v>1200</v>
      </c>
      <c r="AU330" s="168" t="s">
        <v>88</v>
      </c>
      <c r="AV330" s="13" t="s">
        <v>88</v>
      </c>
      <c r="AW330" s="13" t="s">
        <v>34</v>
      </c>
      <c r="AX330" s="13" t="s">
        <v>79</v>
      </c>
      <c r="AY330" s="168" t="s">
        <v>262</v>
      </c>
    </row>
    <row r="331" spans="2:51" s="12" customFormat="1" ht="11.25">
      <c r="B331" s="161"/>
      <c r="D331" s="147" t="s">
        <v>1200</v>
      </c>
      <c r="E331" s="162" t="s">
        <v>1</v>
      </c>
      <c r="F331" s="163" t="s">
        <v>2083</v>
      </c>
      <c r="H331" s="162" t="s">
        <v>1</v>
      </c>
      <c r="I331" s="164"/>
      <c r="L331" s="161"/>
      <c r="M331" s="165"/>
      <c r="T331" s="166"/>
      <c r="AT331" s="162" t="s">
        <v>1200</v>
      </c>
      <c r="AU331" s="162" t="s">
        <v>88</v>
      </c>
      <c r="AV331" s="12" t="s">
        <v>86</v>
      </c>
      <c r="AW331" s="12" t="s">
        <v>34</v>
      </c>
      <c r="AX331" s="12" t="s">
        <v>79</v>
      </c>
      <c r="AY331" s="162" t="s">
        <v>262</v>
      </c>
    </row>
    <row r="332" spans="2:51" s="13" customFormat="1" ht="11.25">
      <c r="B332" s="167"/>
      <c r="D332" s="147" t="s">
        <v>1200</v>
      </c>
      <c r="E332" s="168" t="s">
        <v>1</v>
      </c>
      <c r="F332" s="169" t="s">
        <v>2089</v>
      </c>
      <c r="H332" s="170">
        <v>1.828</v>
      </c>
      <c r="I332" s="171"/>
      <c r="L332" s="167"/>
      <c r="M332" s="172"/>
      <c r="T332" s="173"/>
      <c r="AT332" s="168" t="s">
        <v>1200</v>
      </c>
      <c r="AU332" s="168" t="s">
        <v>88</v>
      </c>
      <c r="AV332" s="13" t="s">
        <v>88</v>
      </c>
      <c r="AW332" s="13" t="s">
        <v>34</v>
      </c>
      <c r="AX332" s="13" t="s">
        <v>79</v>
      </c>
      <c r="AY332" s="168" t="s">
        <v>262</v>
      </c>
    </row>
    <row r="333" spans="2:51" s="13" customFormat="1" ht="11.25">
      <c r="B333" s="167"/>
      <c r="D333" s="147" t="s">
        <v>1200</v>
      </c>
      <c r="E333" s="168" t="s">
        <v>1</v>
      </c>
      <c r="F333" s="169" t="s">
        <v>2090</v>
      </c>
      <c r="H333" s="170">
        <v>0.41</v>
      </c>
      <c r="I333" s="171"/>
      <c r="L333" s="167"/>
      <c r="M333" s="172"/>
      <c r="T333" s="173"/>
      <c r="AT333" s="168" t="s">
        <v>1200</v>
      </c>
      <c r="AU333" s="168" t="s">
        <v>88</v>
      </c>
      <c r="AV333" s="13" t="s">
        <v>88</v>
      </c>
      <c r="AW333" s="13" t="s">
        <v>34</v>
      </c>
      <c r="AX333" s="13" t="s">
        <v>79</v>
      </c>
      <c r="AY333" s="168" t="s">
        <v>262</v>
      </c>
    </row>
    <row r="334" spans="2:51" s="13" customFormat="1" ht="22.5">
      <c r="B334" s="167"/>
      <c r="D334" s="147" t="s">
        <v>1200</v>
      </c>
      <c r="E334" s="168" t="s">
        <v>1</v>
      </c>
      <c r="F334" s="169" t="s">
        <v>2091</v>
      </c>
      <c r="H334" s="170">
        <v>7.198</v>
      </c>
      <c r="I334" s="171"/>
      <c r="L334" s="167"/>
      <c r="M334" s="172"/>
      <c r="T334" s="173"/>
      <c r="AT334" s="168" t="s">
        <v>1200</v>
      </c>
      <c r="AU334" s="168" t="s">
        <v>88</v>
      </c>
      <c r="AV334" s="13" t="s">
        <v>88</v>
      </c>
      <c r="AW334" s="13" t="s">
        <v>34</v>
      </c>
      <c r="AX334" s="13" t="s">
        <v>79</v>
      </c>
      <c r="AY334" s="168" t="s">
        <v>262</v>
      </c>
    </row>
    <row r="335" spans="2:51" s="13" customFormat="1" ht="11.25">
      <c r="B335" s="167"/>
      <c r="D335" s="147" t="s">
        <v>1200</v>
      </c>
      <c r="E335" s="168" t="s">
        <v>1</v>
      </c>
      <c r="F335" s="169" t="s">
        <v>2092</v>
      </c>
      <c r="H335" s="170">
        <v>0.725</v>
      </c>
      <c r="I335" s="171"/>
      <c r="L335" s="167"/>
      <c r="M335" s="172"/>
      <c r="T335" s="173"/>
      <c r="AT335" s="168" t="s">
        <v>1200</v>
      </c>
      <c r="AU335" s="168" t="s">
        <v>88</v>
      </c>
      <c r="AV335" s="13" t="s">
        <v>88</v>
      </c>
      <c r="AW335" s="13" t="s">
        <v>34</v>
      </c>
      <c r="AX335" s="13" t="s">
        <v>79</v>
      </c>
      <c r="AY335" s="168" t="s">
        <v>262</v>
      </c>
    </row>
    <row r="336" spans="2:51" s="14" customFormat="1" ht="11.25">
      <c r="B336" s="174"/>
      <c r="D336" s="147" t="s">
        <v>1200</v>
      </c>
      <c r="E336" s="175" t="s">
        <v>1</v>
      </c>
      <c r="F336" s="176" t="s">
        <v>1205</v>
      </c>
      <c r="H336" s="177">
        <v>19.681</v>
      </c>
      <c r="I336" s="178"/>
      <c r="L336" s="174"/>
      <c r="M336" s="179"/>
      <c r="T336" s="180"/>
      <c r="AT336" s="175" t="s">
        <v>1200</v>
      </c>
      <c r="AU336" s="175" t="s">
        <v>88</v>
      </c>
      <c r="AV336" s="14" t="s">
        <v>293</v>
      </c>
      <c r="AW336" s="14" t="s">
        <v>34</v>
      </c>
      <c r="AX336" s="14" t="s">
        <v>86</v>
      </c>
      <c r="AY336" s="175" t="s">
        <v>262</v>
      </c>
    </row>
    <row r="337" spans="2:65" s="1" customFormat="1" ht="16.5" customHeight="1">
      <c r="B337" s="32"/>
      <c r="C337" s="134" t="s">
        <v>345</v>
      </c>
      <c r="D337" s="134" t="s">
        <v>264</v>
      </c>
      <c r="E337" s="135" t="s">
        <v>1371</v>
      </c>
      <c r="F337" s="136" t="s">
        <v>1372</v>
      </c>
      <c r="G337" s="137" t="s">
        <v>1226</v>
      </c>
      <c r="H337" s="138">
        <v>19.681</v>
      </c>
      <c r="I337" s="139"/>
      <c r="J337" s="140">
        <f>ROUND(I337*H337,2)</f>
        <v>0</v>
      </c>
      <c r="K337" s="136" t="s">
        <v>1197</v>
      </c>
      <c r="L337" s="32"/>
      <c r="M337" s="141" t="s">
        <v>1</v>
      </c>
      <c r="N337" s="142" t="s">
        <v>44</v>
      </c>
      <c r="P337" s="143">
        <f>O337*H337</f>
        <v>0</v>
      </c>
      <c r="Q337" s="143">
        <v>0</v>
      </c>
      <c r="R337" s="143">
        <f>Q337*H337</f>
        <v>0</v>
      </c>
      <c r="S337" s="143">
        <v>0</v>
      </c>
      <c r="T337" s="144">
        <f>S337*H337</f>
        <v>0</v>
      </c>
      <c r="AR337" s="145" t="s">
        <v>293</v>
      </c>
      <c r="AT337" s="145" t="s">
        <v>264</v>
      </c>
      <c r="AU337" s="145" t="s">
        <v>88</v>
      </c>
      <c r="AY337" s="17" t="s">
        <v>262</v>
      </c>
      <c r="BE337" s="146">
        <f>IF(N337="základní",J337,0)</f>
        <v>0</v>
      </c>
      <c r="BF337" s="146">
        <f>IF(N337="snížená",J337,0)</f>
        <v>0</v>
      </c>
      <c r="BG337" s="146">
        <f>IF(N337="zákl. přenesená",J337,0)</f>
        <v>0</v>
      </c>
      <c r="BH337" s="146">
        <f>IF(N337="sníž. přenesená",J337,0)</f>
        <v>0</v>
      </c>
      <c r="BI337" s="146">
        <f>IF(N337="nulová",J337,0)</f>
        <v>0</v>
      </c>
      <c r="BJ337" s="17" t="s">
        <v>86</v>
      </c>
      <c r="BK337" s="146">
        <f>ROUND(I337*H337,2)</f>
        <v>0</v>
      </c>
      <c r="BL337" s="17" t="s">
        <v>293</v>
      </c>
      <c r="BM337" s="145" t="s">
        <v>2093</v>
      </c>
    </row>
    <row r="338" spans="2:65" s="1" customFormat="1" ht="16.5" customHeight="1">
      <c r="B338" s="32"/>
      <c r="C338" s="134" t="s">
        <v>349</v>
      </c>
      <c r="D338" s="134" t="s">
        <v>264</v>
      </c>
      <c r="E338" s="135" t="s">
        <v>2094</v>
      </c>
      <c r="F338" s="136" t="s">
        <v>2095</v>
      </c>
      <c r="G338" s="137" t="s">
        <v>1234</v>
      </c>
      <c r="H338" s="138">
        <v>0.693</v>
      </c>
      <c r="I338" s="139"/>
      <c r="J338" s="140">
        <f>ROUND(I338*H338,2)</f>
        <v>0</v>
      </c>
      <c r="K338" s="136" t="s">
        <v>1197</v>
      </c>
      <c r="L338" s="32"/>
      <c r="M338" s="141" t="s">
        <v>1</v>
      </c>
      <c r="N338" s="142" t="s">
        <v>44</v>
      </c>
      <c r="P338" s="143">
        <f>O338*H338</f>
        <v>0</v>
      </c>
      <c r="Q338" s="143">
        <v>1.06277</v>
      </c>
      <c r="R338" s="143">
        <f>Q338*H338</f>
        <v>0.73649961</v>
      </c>
      <c r="S338" s="143">
        <v>0</v>
      </c>
      <c r="T338" s="144">
        <f>S338*H338</f>
        <v>0</v>
      </c>
      <c r="AR338" s="145" t="s">
        <v>293</v>
      </c>
      <c r="AT338" s="145" t="s">
        <v>264</v>
      </c>
      <c r="AU338" s="145" t="s">
        <v>88</v>
      </c>
      <c r="AY338" s="17" t="s">
        <v>262</v>
      </c>
      <c r="BE338" s="146">
        <f>IF(N338="základní",J338,0)</f>
        <v>0</v>
      </c>
      <c r="BF338" s="146">
        <f>IF(N338="snížená",J338,0)</f>
        <v>0</v>
      </c>
      <c r="BG338" s="146">
        <f>IF(N338="zákl. přenesená",J338,0)</f>
        <v>0</v>
      </c>
      <c r="BH338" s="146">
        <f>IF(N338="sníž. přenesená",J338,0)</f>
        <v>0</v>
      </c>
      <c r="BI338" s="146">
        <f>IF(N338="nulová",J338,0)</f>
        <v>0</v>
      </c>
      <c r="BJ338" s="17" t="s">
        <v>86</v>
      </c>
      <c r="BK338" s="146">
        <f>ROUND(I338*H338,2)</f>
        <v>0</v>
      </c>
      <c r="BL338" s="17" t="s">
        <v>293</v>
      </c>
      <c r="BM338" s="145" t="s">
        <v>2096</v>
      </c>
    </row>
    <row r="339" spans="2:51" s="12" customFormat="1" ht="11.25">
      <c r="B339" s="161"/>
      <c r="D339" s="147" t="s">
        <v>1200</v>
      </c>
      <c r="E339" s="162" t="s">
        <v>1</v>
      </c>
      <c r="F339" s="163" t="s">
        <v>1931</v>
      </c>
      <c r="H339" s="162" t="s">
        <v>1</v>
      </c>
      <c r="I339" s="164"/>
      <c r="L339" s="161"/>
      <c r="M339" s="165"/>
      <c r="T339" s="166"/>
      <c r="AT339" s="162" t="s">
        <v>1200</v>
      </c>
      <c r="AU339" s="162" t="s">
        <v>88</v>
      </c>
      <c r="AV339" s="12" t="s">
        <v>86</v>
      </c>
      <c r="AW339" s="12" t="s">
        <v>34</v>
      </c>
      <c r="AX339" s="12" t="s">
        <v>79</v>
      </c>
      <c r="AY339" s="162" t="s">
        <v>262</v>
      </c>
    </row>
    <row r="340" spans="2:51" s="12" customFormat="1" ht="11.25">
      <c r="B340" s="161"/>
      <c r="D340" s="147" t="s">
        <v>1200</v>
      </c>
      <c r="E340" s="162" t="s">
        <v>1</v>
      </c>
      <c r="F340" s="163" t="s">
        <v>2066</v>
      </c>
      <c r="H340" s="162" t="s">
        <v>1</v>
      </c>
      <c r="I340" s="164"/>
      <c r="L340" s="161"/>
      <c r="M340" s="165"/>
      <c r="T340" s="166"/>
      <c r="AT340" s="162" t="s">
        <v>1200</v>
      </c>
      <c r="AU340" s="162" t="s">
        <v>88</v>
      </c>
      <c r="AV340" s="12" t="s">
        <v>86</v>
      </c>
      <c r="AW340" s="12" t="s">
        <v>34</v>
      </c>
      <c r="AX340" s="12" t="s">
        <v>79</v>
      </c>
      <c r="AY340" s="162" t="s">
        <v>262</v>
      </c>
    </row>
    <row r="341" spans="2:51" s="12" customFormat="1" ht="11.25">
      <c r="B341" s="161"/>
      <c r="D341" s="147" t="s">
        <v>1200</v>
      </c>
      <c r="E341" s="162" t="s">
        <v>1</v>
      </c>
      <c r="F341" s="163" t="s">
        <v>2067</v>
      </c>
      <c r="H341" s="162" t="s">
        <v>1</v>
      </c>
      <c r="I341" s="164"/>
      <c r="L341" s="161"/>
      <c r="M341" s="165"/>
      <c r="T341" s="166"/>
      <c r="AT341" s="162" t="s">
        <v>1200</v>
      </c>
      <c r="AU341" s="162" t="s">
        <v>88</v>
      </c>
      <c r="AV341" s="12" t="s">
        <v>86</v>
      </c>
      <c r="AW341" s="12" t="s">
        <v>34</v>
      </c>
      <c r="AX341" s="12" t="s">
        <v>79</v>
      </c>
      <c r="AY341" s="162" t="s">
        <v>262</v>
      </c>
    </row>
    <row r="342" spans="2:51" s="13" customFormat="1" ht="11.25">
      <c r="B342" s="167"/>
      <c r="D342" s="147" t="s">
        <v>1200</v>
      </c>
      <c r="E342" s="168" t="s">
        <v>1</v>
      </c>
      <c r="F342" s="169" t="s">
        <v>2097</v>
      </c>
      <c r="H342" s="170">
        <v>326.15</v>
      </c>
      <c r="I342" s="171"/>
      <c r="L342" s="167"/>
      <c r="M342" s="172"/>
      <c r="T342" s="173"/>
      <c r="AT342" s="168" t="s">
        <v>1200</v>
      </c>
      <c r="AU342" s="168" t="s">
        <v>88</v>
      </c>
      <c r="AV342" s="13" t="s">
        <v>88</v>
      </c>
      <c r="AW342" s="13" t="s">
        <v>34</v>
      </c>
      <c r="AX342" s="13" t="s">
        <v>79</v>
      </c>
      <c r="AY342" s="168" t="s">
        <v>262</v>
      </c>
    </row>
    <row r="343" spans="2:51" s="13" customFormat="1" ht="11.25">
      <c r="B343" s="167"/>
      <c r="D343" s="147" t="s">
        <v>1200</v>
      </c>
      <c r="E343" s="168" t="s">
        <v>1</v>
      </c>
      <c r="F343" s="169" t="s">
        <v>2098</v>
      </c>
      <c r="H343" s="170">
        <v>2.31</v>
      </c>
      <c r="I343" s="171"/>
      <c r="L343" s="167"/>
      <c r="M343" s="172"/>
      <c r="T343" s="173"/>
      <c r="AT343" s="168" t="s">
        <v>1200</v>
      </c>
      <c r="AU343" s="168" t="s">
        <v>88</v>
      </c>
      <c r="AV343" s="13" t="s">
        <v>88</v>
      </c>
      <c r="AW343" s="13" t="s">
        <v>34</v>
      </c>
      <c r="AX343" s="13" t="s">
        <v>79</v>
      </c>
      <c r="AY343" s="168" t="s">
        <v>262</v>
      </c>
    </row>
    <row r="344" spans="2:51" s="12" customFormat="1" ht="11.25">
      <c r="B344" s="161"/>
      <c r="D344" s="147" t="s">
        <v>1200</v>
      </c>
      <c r="E344" s="162" t="s">
        <v>1</v>
      </c>
      <c r="F344" s="163" t="s">
        <v>2071</v>
      </c>
      <c r="H344" s="162" t="s">
        <v>1</v>
      </c>
      <c r="I344" s="164"/>
      <c r="L344" s="161"/>
      <c r="M344" s="165"/>
      <c r="T344" s="166"/>
      <c r="AT344" s="162" t="s">
        <v>1200</v>
      </c>
      <c r="AU344" s="162" t="s">
        <v>88</v>
      </c>
      <c r="AV344" s="12" t="s">
        <v>86</v>
      </c>
      <c r="AW344" s="12" t="s">
        <v>34</v>
      </c>
      <c r="AX344" s="12" t="s">
        <v>79</v>
      </c>
      <c r="AY344" s="162" t="s">
        <v>262</v>
      </c>
    </row>
    <row r="345" spans="2:51" s="13" customFormat="1" ht="11.25">
      <c r="B345" s="167"/>
      <c r="D345" s="147" t="s">
        <v>1200</v>
      </c>
      <c r="E345" s="168" t="s">
        <v>1</v>
      </c>
      <c r="F345" s="169" t="s">
        <v>2099</v>
      </c>
      <c r="H345" s="170">
        <v>-11.209</v>
      </c>
      <c r="I345" s="171"/>
      <c r="L345" s="167"/>
      <c r="M345" s="172"/>
      <c r="T345" s="173"/>
      <c r="AT345" s="168" t="s">
        <v>1200</v>
      </c>
      <c r="AU345" s="168" t="s">
        <v>88</v>
      </c>
      <c r="AV345" s="13" t="s">
        <v>88</v>
      </c>
      <c r="AW345" s="13" t="s">
        <v>34</v>
      </c>
      <c r="AX345" s="13" t="s">
        <v>79</v>
      </c>
      <c r="AY345" s="168" t="s">
        <v>262</v>
      </c>
    </row>
    <row r="346" spans="2:51" s="13" customFormat="1" ht="11.25">
      <c r="B346" s="167"/>
      <c r="D346" s="147" t="s">
        <v>1200</v>
      </c>
      <c r="E346" s="168" t="s">
        <v>1</v>
      </c>
      <c r="F346" s="169" t="s">
        <v>2100</v>
      </c>
      <c r="H346" s="170">
        <v>-12.956</v>
      </c>
      <c r="I346" s="171"/>
      <c r="L346" s="167"/>
      <c r="M346" s="172"/>
      <c r="T346" s="173"/>
      <c r="AT346" s="168" t="s">
        <v>1200</v>
      </c>
      <c r="AU346" s="168" t="s">
        <v>88</v>
      </c>
      <c r="AV346" s="13" t="s">
        <v>88</v>
      </c>
      <c r="AW346" s="13" t="s">
        <v>34</v>
      </c>
      <c r="AX346" s="13" t="s">
        <v>79</v>
      </c>
      <c r="AY346" s="168" t="s">
        <v>262</v>
      </c>
    </row>
    <row r="347" spans="2:51" s="13" customFormat="1" ht="11.25">
      <c r="B347" s="167"/>
      <c r="D347" s="147" t="s">
        <v>1200</v>
      </c>
      <c r="E347" s="168" t="s">
        <v>1</v>
      </c>
      <c r="F347" s="169" t="s">
        <v>2101</v>
      </c>
      <c r="H347" s="170">
        <v>-39.903</v>
      </c>
      <c r="I347" s="171"/>
      <c r="L347" s="167"/>
      <c r="M347" s="172"/>
      <c r="T347" s="173"/>
      <c r="AT347" s="168" t="s">
        <v>1200</v>
      </c>
      <c r="AU347" s="168" t="s">
        <v>88</v>
      </c>
      <c r="AV347" s="13" t="s">
        <v>88</v>
      </c>
      <c r="AW347" s="13" t="s">
        <v>34</v>
      </c>
      <c r="AX347" s="13" t="s">
        <v>79</v>
      </c>
      <c r="AY347" s="168" t="s">
        <v>262</v>
      </c>
    </row>
    <row r="348" spans="2:51" s="13" customFormat="1" ht="11.25">
      <c r="B348" s="167"/>
      <c r="D348" s="147" t="s">
        <v>1200</v>
      </c>
      <c r="E348" s="168" t="s">
        <v>1</v>
      </c>
      <c r="F348" s="169" t="s">
        <v>2102</v>
      </c>
      <c r="H348" s="170">
        <v>-3.988</v>
      </c>
      <c r="I348" s="171"/>
      <c r="L348" s="167"/>
      <c r="M348" s="172"/>
      <c r="T348" s="173"/>
      <c r="AT348" s="168" t="s">
        <v>1200</v>
      </c>
      <c r="AU348" s="168" t="s">
        <v>88</v>
      </c>
      <c r="AV348" s="13" t="s">
        <v>88</v>
      </c>
      <c r="AW348" s="13" t="s">
        <v>34</v>
      </c>
      <c r="AX348" s="13" t="s">
        <v>79</v>
      </c>
      <c r="AY348" s="168" t="s">
        <v>262</v>
      </c>
    </row>
    <row r="349" spans="2:51" s="12" customFormat="1" ht="11.25">
      <c r="B349" s="161"/>
      <c r="D349" s="147" t="s">
        <v>1200</v>
      </c>
      <c r="E349" s="162" t="s">
        <v>1</v>
      </c>
      <c r="F349" s="163" t="s">
        <v>2076</v>
      </c>
      <c r="H349" s="162" t="s">
        <v>1</v>
      </c>
      <c r="I349" s="164"/>
      <c r="L349" s="161"/>
      <c r="M349" s="165"/>
      <c r="T349" s="166"/>
      <c r="AT349" s="162" t="s">
        <v>1200</v>
      </c>
      <c r="AU349" s="162" t="s">
        <v>88</v>
      </c>
      <c r="AV349" s="12" t="s">
        <v>86</v>
      </c>
      <c r="AW349" s="12" t="s">
        <v>34</v>
      </c>
      <c r="AX349" s="12" t="s">
        <v>79</v>
      </c>
      <c r="AY349" s="162" t="s">
        <v>262</v>
      </c>
    </row>
    <row r="350" spans="2:51" s="13" customFormat="1" ht="11.25">
      <c r="B350" s="167"/>
      <c r="D350" s="147" t="s">
        <v>1200</v>
      </c>
      <c r="E350" s="168" t="s">
        <v>1</v>
      </c>
      <c r="F350" s="169" t="s">
        <v>2103</v>
      </c>
      <c r="H350" s="170">
        <v>-2.52</v>
      </c>
      <c r="I350" s="171"/>
      <c r="L350" s="167"/>
      <c r="M350" s="172"/>
      <c r="T350" s="173"/>
      <c r="AT350" s="168" t="s">
        <v>1200</v>
      </c>
      <c r="AU350" s="168" t="s">
        <v>88</v>
      </c>
      <c r="AV350" s="13" t="s">
        <v>88</v>
      </c>
      <c r="AW350" s="13" t="s">
        <v>34</v>
      </c>
      <c r="AX350" s="13" t="s">
        <v>79</v>
      </c>
      <c r="AY350" s="168" t="s">
        <v>262</v>
      </c>
    </row>
    <row r="351" spans="2:51" s="13" customFormat="1" ht="11.25">
      <c r="B351" s="167"/>
      <c r="D351" s="147" t="s">
        <v>1200</v>
      </c>
      <c r="E351" s="168" t="s">
        <v>1</v>
      </c>
      <c r="F351" s="169" t="s">
        <v>2104</v>
      </c>
      <c r="H351" s="170">
        <v>-1</v>
      </c>
      <c r="I351" s="171"/>
      <c r="L351" s="167"/>
      <c r="M351" s="172"/>
      <c r="T351" s="173"/>
      <c r="AT351" s="168" t="s">
        <v>1200</v>
      </c>
      <c r="AU351" s="168" t="s">
        <v>88</v>
      </c>
      <c r="AV351" s="13" t="s">
        <v>88</v>
      </c>
      <c r="AW351" s="13" t="s">
        <v>34</v>
      </c>
      <c r="AX351" s="13" t="s">
        <v>79</v>
      </c>
      <c r="AY351" s="168" t="s">
        <v>262</v>
      </c>
    </row>
    <row r="352" spans="2:51" s="13" customFormat="1" ht="11.25">
      <c r="B352" s="167"/>
      <c r="D352" s="147" t="s">
        <v>1200</v>
      </c>
      <c r="E352" s="168" t="s">
        <v>1</v>
      </c>
      <c r="F352" s="169" t="s">
        <v>2105</v>
      </c>
      <c r="H352" s="170">
        <v>-0.15</v>
      </c>
      <c r="I352" s="171"/>
      <c r="L352" s="167"/>
      <c r="M352" s="172"/>
      <c r="T352" s="173"/>
      <c r="AT352" s="168" t="s">
        <v>1200</v>
      </c>
      <c r="AU352" s="168" t="s">
        <v>88</v>
      </c>
      <c r="AV352" s="13" t="s">
        <v>88</v>
      </c>
      <c r="AW352" s="13" t="s">
        <v>34</v>
      </c>
      <c r="AX352" s="13" t="s">
        <v>79</v>
      </c>
      <c r="AY352" s="168" t="s">
        <v>262</v>
      </c>
    </row>
    <row r="353" spans="2:51" s="13" customFormat="1" ht="11.25">
      <c r="B353" s="167"/>
      <c r="D353" s="147" t="s">
        <v>1200</v>
      </c>
      <c r="E353" s="168" t="s">
        <v>1</v>
      </c>
      <c r="F353" s="169" t="s">
        <v>2106</v>
      </c>
      <c r="H353" s="170">
        <v>-0.12</v>
      </c>
      <c r="I353" s="171"/>
      <c r="L353" s="167"/>
      <c r="M353" s="172"/>
      <c r="T353" s="173"/>
      <c r="AT353" s="168" t="s">
        <v>1200</v>
      </c>
      <c r="AU353" s="168" t="s">
        <v>88</v>
      </c>
      <c r="AV353" s="13" t="s">
        <v>88</v>
      </c>
      <c r="AW353" s="13" t="s">
        <v>34</v>
      </c>
      <c r="AX353" s="13" t="s">
        <v>79</v>
      </c>
      <c r="AY353" s="168" t="s">
        <v>262</v>
      </c>
    </row>
    <row r="354" spans="2:51" s="13" customFormat="1" ht="11.25">
      <c r="B354" s="167"/>
      <c r="D354" s="147" t="s">
        <v>1200</v>
      </c>
      <c r="E354" s="168" t="s">
        <v>1</v>
      </c>
      <c r="F354" s="169" t="s">
        <v>2107</v>
      </c>
      <c r="H354" s="170">
        <v>-0.405</v>
      </c>
      <c r="I354" s="171"/>
      <c r="L354" s="167"/>
      <c r="M354" s="172"/>
      <c r="T354" s="173"/>
      <c r="AT354" s="168" t="s">
        <v>1200</v>
      </c>
      <c r="AU354" s="168" t="s">
        <v>88</v>
      </c>
      <c r="AV354" s="13" t="s">
        <v>88</v>
      </c>
      <c r="AW354" s="13" t="s">
        <v>34</v>
      </c>
      <c r="AX354" s="13" t="s">
        <v>79</v>
      </c>
      <c r="AY354" s="168" t="s">
        <v>262</v>
      </c>
    </row>
    <row r="355" spans="2:51" s="13" customFormat="1" ht="11.25">
      <c r="B355" s="167"/>
      <c r="D355" s="147" t="s">
        <v>1200</v>
      </c>
      <c r="E355" s="168" t="s">
        <v>1</v>
      </c>
      <c r="F355" s="169" t="s">
        <v>2108</v>
      </c>
      <c r="H355" s="170">
        <v>-0.175</v>
      </c>
      <c r="I355" s="171"/>
      <c r="L355" s="167"/>
      <c r="M355" s="172"/>
      <c r="T355" s="173"/>
      <c r="AT355" s="168" t="s">
        <v>1200</v>
      </c>
      <c r="AU355" s="168" t="s">
        <v>88</v>
      </c>
      <c r="AV355" s="13" t="s">
        <v>88</v>
      </c>
      <c r="AW355" s="13" t="s">
        <v>34</v>
      </c>
      <c r="AX355" s="13" t="s">
        <v>79</v>
      </c>
      <c r="AY355" s="168" t="s">
        <v>262</v>
      </c>
    </row>
    <row r="356" spans="2:51" s="15" customFormat="1" ht="11.25">
      <c r="B356" s="191"/>
      <c r="D356" s="147" t="s">
        <v>1200</v>
      </c>
      <c r="E356" s="192" t="s">
        <v>1</v>
      </c>
      <c r="F356" s="193" t="s">
        <v>1323</v>
      </c>
      <c r="H356" s="194">
        <v>256.034</v>
      </c>
      <c r="I356" s="195"/>
      <c r="L356" s="191"/>
      <c r="M356" s="196"/>
      <c r="T356" s="197"/>
      <c r="AT356" s="192" t="s">
        <v>1200</v>
      </c>
      <c r="AU356" s="192" t="s">
        <v>88</v>
      </c>
      <c r="AV356" s="15" t="s">
        <v>179</v>
      </c>
      <c r="AW356" s="15" t="s">
        <v>34</v>
      </c>
      <c r="AX356" s="15" t="s">
        <v>79</v>
      </c>
      <c r="AY356" s="192" t="s">
        <v>262</v>
      </c>
    </row>
    <row r="357" spans="2:51" s="12" customFormat="1" ht="11.25">
      <c r="B357" s="161"/>
      <c r="D357" s="147" t="s">
        <v>1200</v>
      </c>
      <c r="E357" s="162" t="s">
        <v>1</v>
      </c>
      <c r="F357" s="163" t="s">
        <v>2083</v>
      </c>
      <c r="H357" s="162" t="s">
        <v>1</v>
      </c>
      <c r="I357" s="164"/>
      <c r="L357" s="161"/>
      <c r="M357" s="165"/>
      <c r="T357" s="166"/>
      <c r="AT357" s="162" t="s">
        <v>1200</v>
      </c>
      <c r="AU357" s="162" t="s">
        <v>88</v>
      </c>
      <c r="AV357" s="12" t="s">
        <v>86</v>
      </c>
      <c r="AW357" s="12" t="s">
        <v>34</v>
      </c>
      <c r="AX357" s="12" t="s">
        <v>79</v>
      </c>
      <c r="AY357" s="162" t="s">
        <v>262</v>
      </c>
    </row>
    <row r="358" spans="2:51" s="13" customFormat="1" ht="11.25">
      <c r="B358" s="167"/>
      <c r="D358" s="147" t="s">
        <v>1200</v>
      </c>
      <c r="E358" s="168" t="s">
        <v>1</v>
      </c>
      <c r="F358" s="169" t="s">
        <v>2109</v>
      </c>
      <c r="H358" s="170">
        <v>16.328</v>
      </c>
      <c r="I358" s="171"/>
      <c r="L358" s="167"/>
      <c r="M358" s="172"/>
      <c r="T358" s="173"/>
      <c r="AT358" s="168" t="s">
        <v>1200</v>
      </c>
      <c r="AU358" s="168" t="s">
        <v>88</v>
      </c>
      <c r="AV358" s="13" t="s">
        <v>88</v>
      </c>
      <c r="AW358" s="13" t="s">
        <v>34</v>
      </c>
      <c r="AX358" s="13" t="s">
        <v>79</v>
      </c>
      <c r="AY358" s="168" t="s">
        <v>262</v>
      </c>
    </row>
    <row r="359" spans="2:51" s="13" customFormat="1" ht="22.5">
      <c r="B359" s="167"/>
      <c r="D359" s="147" t="s">
        <v>1200</v>
      </c>
      <c r="E359" s="168" t="s">
        <v>1</v>
      </c>
      <c r="F359" s="169" t="s">
        <v>2110</v>
      </c>
      <c r="H359" s="170">
        <v>51.036</v>
      </c>
      <c r="I359" s="171"/>
      <c r="L359" s="167"/>
      <c r="M359" s="172"/>
      <c r="T359" s="173"/>
      <c r="AT359" s="168" t="s">
        <v>1200</v>
      </c>
      <c r="AU359" s="168" t="s">
        <v>88</v>
      </c>
      <c r="AV359" s="13" t="s">
        <v>88</v>
      </c>
      <c r="AW359" s="13" t="s">
        <v>34</v>
      </c>
      <c r="AX359" s="13" t="s">
        <v>79</v>
      </c>
      <c r="AY359" s="168" t="s">
        <v>262</v>
      </c>
    </row>
    <row r="360" spans="2:51" s="13" customFormat="1" ht="11.25">
      <c r="B360" s="167"/>
      <c r="D360" s="147" t="s">
        <v>1200</v>
      </c>
      <c r="E360" s="168" t="s">
        <v>1</v>
      </c>
      <c r="F360" s="169" t="s">
        <v>2111</v>
      </c>
      <c r="H360" s="170">
        <v>5.075</v>
      </c>
      <c r="I360" s="171"/>
      <c r="L360" s="167"/>
      <c r="M360" s="172"/>
      <c r="T360" s="173"/>
      <c r="AT360" s="168" t="s">
        <v>1200</v>
      </c>
      <c r="AU360" s="168" t="s">
        <v>88</v>
      </c>
      <c r="AV360" s="13" t="s">
        <v>88</v>
      </c>
      <c r="AW360" s="13" t="s">
        <v>34</v>
      </c>
      <c r="AX360" s="13" t="s">
        <v>79</v>
      </c>
      <c r="AY360" s="168" t="s">
        <v>262</v>
      </c>
    </row>
    <row r="361" spans="2:51" s="15" customFormat="1" ht="11.25">
      <c r="B361" s="191"/>
      <c r="D361" s="147" t="s">
        <v>1200</v>
      </c>
      <c r="E361" s="192" t="s">
        <v>1</v>
      </c>
      <c r="F361" s="193" t="s">
        <v>1323</v>
      </c>
      <c r="H361" s="194">
        <v>72.439</v>
      </c>
      <c r="I361" s="195"/>
      <c r="L361" s="191"/>
      <c r="M361" s="196"/>
      <c r="T361" s="197"/>
      <c r="AT361" s="192" t="s">
        <v>1200</v>
      </c>
      <c r="AU361" s="192" t="s">
        <v>88</v>
      </c>
      <c r="AV361" s="15" t="s">
        <v>179</v>
      </c>
      <c r="AW361" s="15" t="s">
        <v>34</v>
      </c>
      <c r="AX361" s="15" t="s">
        <v>79</v>
      </c>
      <c r="AY361" s="192" t="s">
        <v>262</v>
      </c>
    </row>
    <row r="362" spans="2:51" s="14" customFormat="1" ht="11.25">
      <c r="B362" s="174"/>
      <c r="D362" s="147" t="s">
        <v>1200</v>
      </c>
      <c r="E362" s="175" t="s">
        <v>1</v>
      </c>
      <c r="F362" s="176" t="s">
        <v>1205</v>
      </c>
      <c r="H362" s="177">
        <v>328.473</v>
      </c>
      <c r="I362" s="178"/>
      <c r="L362" s="174"/>
      <c r="M362" s="179"/>
      <c r="T362" s="180"/>
      <c r="AT362" s="175" t="s">
        <v>1200</v>
      </c>
      <c r="AU362" s="175" t="s">
        <v>88</v>
      </c>
      <c r="AV362" s="14" t="s">
        <v>293</v>
      </c>
      <c r="AW362" s="14" t="s">
        <v>34</v>
      </c>
      <c r="AX362" s="14" t="s">
        <v>79</v>
      </c>
      <c r="AY362" s="175" t="s">
        <v>262</v>
      </c>
    </row>
    <row r="363" spans="2:51" s="12" customFormat="1" ht="11.25">
      <c r="B363" s="161"/>
      <c r="D363" s="147" t="s">
        <v>1200</v>
      </c>
      <c r="E363" s="162" t="s">
        <v>1</v>
      </c>
      <c r="F363" s="163" t="s">
        <v>2112</v>
      </c>
      <c r="H363" s="162" t="s">
        <v>1</v>
      </c>
      <c r="I363" s="164"/>
      <c r="L363" s="161"/>
      <c r="M363" s="165"/>
      <c r="T363" s="166"/>
      <c r="AT363" s="162" t="s">
        <v>1200</v>
      </c>
      <c r="AU363" s="162" t="s">
        <v>88</v>
      </c>
      <c r="AV363" s="12" t="s">
        <v>86</v>
      </c>
      <c r="AW363" s="12" t="s">
        <v>34</v>
      </c>
      <c r="AX363" s="12" t="s">
        <v>79</v>
      </c>
      <c r="AY363" s="162" t="s">
        <v>262</v>
      </c>
    </row>
    <row r="364" spans="2:51" s="13" customFormat="1" ht="11.25">
      <c r="B364" s="167"/>
      <c r="D364" s="147" t="s">
        <v>1200</v>
      </c>
      <c r="E364" s="168" t="s">
        <v>1</v>
      </c>
      <c r="F364" s="169" t="s">
        <v>2113</v>
      </c>
      <c r="H364" s="170">
        <v>0.693</v>
      </c>
      <c r="I364" s="171"/>
      <c r="L364" s="167"/>
      <c r="M364" s="172"/>
      <c r="T364" s="173"/>
      <c r="AT364" s="168" t="s">
        <v>1200</v>
      </c>
      <c r="AU364" s="168" t="s">
        <v>88</v>
      </c>
      <c r="AV364" s="13" t="s">
        <v>88</v>
      </c>
      <c r="AW364" s="13" t="s">
        <v>34</v>
      </c>
      <c r="AX364" s="13" t="s">
        <v>86</v>
      </c>
      <c r="AY364" s="168" t="s">
        <v>262</v>
      </c>
    </row>
    <row r="365" spans="2:65" s="1" customFormat="1" ht="16.5" customHeight="1">
      <c r="B365" s="32"/>
      <c r="C365" s="134" t="s">
        <v>353</v>
      </c>
      <c r="D365" s="134" t="s">
        <v>264</v>
      </c>
      <c r="E365" s="135" t="s">
        <v>2114</v>
      </c>
      <c r="F365" s="136" t="s">
        <v>2115</v>
      </c>
      <c r="G365" s="137" t="s">
        <v>488</v>
      </c>
      <c r="H365" s="138">
        <v>1</v>
      </c>
      <c r="I365" s="139"/>
      <c r="J365" s="140">
        <f>ROUND(I365*H365,2)</f>
        <v>0</v>
      </c>
      <c r="K365" s="136" t="s">
        <v>1</v>
      </c>
      <c r="L365" s="32"/>
      <c r="M365" s="141" t="s">
        <v>1</v>
      </c>
      <c r="N365" s="142" t="s">
        <v>44</v>
      </c>
      <c r="P365" s="143">
        <f>O365*H365</f>
        <v>0</v>
      </c>
      <c r="Q365" s="143">
        <v>0.1336</v>
      </c>
      <c r="R365" s="143">
        <f>Q365*H365</f>
        <v>0.1336</v>
      </c>
      <c r="S365" s="143">
        <v>0</v>
      </c>
      <c r="T365" s="144">
        <f>S365*H365</f>
        <v>0</v>
      </c>
      <c r="AR365" s="145" t="s">
        <v>293</v>
      </c>
      <c r="AT365" s="145" t="s">
        <v>264</v>
      </c>
      <c r="AU365" s="145" t="s">
        <v>88</v>
      </c>
      <c r="AY365" s="17" t="s">
        <v>262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7" t="s">
        <v>86</v>
      </c>
      <c r="BK365" s="146">
        <f>ROUND(I365*H365,2)</f>
        <v>0</v>
      </c>
      <c r="BL365" s="17" t="s">
        <v>293</v>
      </c>
      <c r="BM365" s="145" t="s">
        <v>2116</v>
      </c>
    </row>
    <row r="366" spans="2:51" s="12" customFormat="1" ht="11.25">
      <c r="B366" s="161"/>
      <c r="D366" s="147" t="s">
        <v>1200</v>
      </c>
      <c r="E366" s="162" t="s">
        <v>1</v>
      </c>
      <c r="F366" s="163" t="s">
        <v>1931</v>
      </c>
      <c r="H366" s="162" t="s">
        <v>1</v>
      </c>
      <c r="I366" s="164"/>
      <c r="L366" s="161"/>
      <c r="M366" s="165"/>
      <c r="T366" s="166"/>
      <c r="AT366" s="162" t="s">
        <v>1200</v>
      </c>
      <c r="AU366" s="162" t="s">
        <v>88</v>
      </c>
      <c r="AV366" s="12" t="s">
        <v>86</v>
      </c>
      <c r="AW366" s="12" t="s">
        <v>34</v>
      </c>
      <c r="AX366" s="12" t="s">
        <v>79</v>
      </c>
      <c r="AY366" s="162" t="s">
        <v>262</v>
      </c>
    </row>
    <row r="367" spans="2:51" s="12" customFormat="1" ht="22.5">
      <c r="B367" s="161"/>
      <c r="D367" s="147" t="s">
        <v>1200</v>
      </c>
      <c r="E367" s="162" t="s">
        <v>1</v>
      </c>
      <c r="F367" s="163" t="s">
        <v>2117</v>
      </c>
      <c r="H367" s="162" t="s">
        <v>1</v>
      </c>
      <c r="I367" s="164"/>
      <c r="L367" s="161"/>
      <c r="M367" s="165"/>
      <c r="T367" s="166"/>
      <c r="AT367" s="162" t="s">
        <v>1200</v>
      </c>
      <c r="AU367" s="162" t="s">
        <v>88</v>
      </c>
      <c r="AV367" s="12" t="s">
        <v>86</v>
      </c>
      <c r="AW367" s="12" t="s">
        <v>34</v>
      </c>
      <c r="AX367" s="12" t="s">
        <v>79</v>
      </c>
      <c r="AY367" s="162" t="s">
        <v>262</v>
      </c>
    </row>
    <row r="368" spans="2:51" s="12" customFormat="1" ht="11.25">
      <c r="B368" s="161"/>
      <c r="D368" s="147" t="s">
        <v>1200</v>
      </c>
      <c r="E368" s="162" t="s">
        <v>1</v>
      </c>
      <c r="F368" s="163" t="s">
        <v>2118</v>
      </c>
      <c r="H368" s="162" t="s">
        <v>1</v>
      </c>
      <c r="I368" s="164"/>
      <c r="L368" s="161"/>
      <c r="M368" s="165"/>
      <c r="T368" s="166"/>
      <c r="AT368" s="162" t="s">
        <v>1200</v>
      </c>
      <c r="AU368" s="162" t="s">
        <v>88</v>
      </c>
      <c r="AV368" s="12" t="s">
        <v>86</v>
      </c>
      <c r="AW368" s="12" t="s">
        <v>34</v>
      </c>
      <c r="AX368" s="12" t="s">
        <v>79</v>
      </c>
      <c r="AY368" s="162" t="s">
        <v>262</v>
      </c>
    </row>
    <row r="369" spans="2:51" s="13" customFormat="1" ht="11.25">
      <c r="B369" s="167"/>
      <c r="D369" s="147" t="s">
        <v>1200</v>
      </c>
      <c r="E369" s="168" t="s">
        <v>1</v>
      </c>
      <c r="F369" s="169" t="s">
        <v>86</v>
      </c>
      <c r="H369" s="170">
        <v>1</v>
      </c>
      <c r="I369" s="171"/>
      <c r="L369" s="167"/>
      <c r="M369" s="172"/>
      <c r="T369" s="173"/>
      <c r="AT369" s="168" t="s">
        <v>1200</v>
      </c>
      <c r="AU369" s="168" t="s">
        <v>88</v>
      </c>
      <c r="AV369" s="13" t="s">
        <v>88</v>
      </c>
      <c r="AW369" s="13" t="s">
        <v>34</v>
      </c>
      <c r="AX369" s="13" t="s">
        <v>86</v>
      </c>
      <c r="AY369" s="168" t="s">
        <v>262</v>
      </c>
    </row>
    <row r="370" spans="2:65" s="1" customFormat="1" ht="16.5" customHeight="1">
      <c r="B370" s="32"/>
      <c r="C370" s="134" t="s">
        <v>357</v>
      </c>
      <c r="D370" s="134" t="s">
        <v>264</v>
      </c>
      <c r="E370" s="135" t="s">
        <v>2119</v>
      </c>
      <c r="F370" s="136" t="s">
        <v>2120</v>
      </c>
      <c r="G370" s="137" t="s">
        <v>1196</v>
      </c>
      <c r="H370" s="138">
        <v>3.384</v>
      </c>
      <c r="I370" s="139"/>
      <c r="J370" s="140">
        <f>ROUND(I370*H370,2)</f>
        <v>0</v>
      </c>
      <c r="K370" s="136" t="s">
        <v>1197</v>
      </c>
      <c r="L370" s="32"/>
      <c r="M370" s="141" t="s">
        <v>1</v>
      </c>
      <c r="N370" s="142" t="s">
        <v>44</v>
      </c>
      <c r="P370" s="143">
        <f>O370*H370</f>
        <v>0</v>
      </c>
      <c r="Q370" s="143">
        <v>2.30102</v>
      </c>
      <c r="R370" s="143">
        <f>Q370*H370</f>
        <v>7.786651679999999</v>
      </c>
      <c r="S370" s="143">
        <v>0</v>
      </c>
      <c r="T370" s="144">
        <f>S370*H370</f>
        <v>0</v>
      </c>
      <c r="AR370" s="145" t="s">
        <v>293</v>
      </c>
      <c r="AT370" s="145" t="s">
        <v>264</v>
      </c>
      <c r="AU370" s="145" t="s">
        <v>88</v>
      </c>
      <c r="AY370" s="17" t="s">
        <v>262</v>
      </c>
      <c r="BE370" s="146">
        <f>IF(N370="základní",J370,0)</f>
        <v>0</v>
      </c>
      <c r="BF370" s="146">
        <f>IF(N370="snížená",J370,0)</f>
        <v>0</v>
      </c>
      <c r="BG370" s="146">
        <f>IF(N370="zákl. přenesená",J370,0)</f>
        <v>0</v>
      </c>
      <c r="BH370" s="146">
        <f>IF(N370="sníž. přenesená",J370,0)</f>
        <v>0</v>
      </c>
      <c r="BI370" s="146">
        <f>IF(N370="nulová",J370,0)</f>
        <v>0</v>
      </c>
      <c r="BJ370" s="17" t="s">
        <v>86</v>
      </c>
      <c r="BK370" s="146">
        <f>ROUND(I370*H370,2)</f>
        <v>0</v>
      </c>
      <c r="BL370" s="17" t="s">
        <v>293</v>
      </c>
      <c r="BM370" s="145" t="s">
        <v>2121</v>
      </c>
    </row>
    <row r="371" spans="2:51" s="12" customFormat="1" ht="11.25">
      <c r="B371" s="161"/>
      <c r="D371" s="147" t="s">
        <v>1200</v>
      </c>
      <c r="E371" s="162" t="s">
        <v>1</v>
      </c>
      <c r="F371" s="163" t="s">
        <v>1931</v>
      </c>
      <c r="H371" s="162" t="s">
        <v>1</v>
      </c>
      <c r="I371" s="164"/>
      <c r="L371" s="161"/>
      <c r="M371" s="165"/>
      <c r="T371" s="166"/>
      <c r="AT371" s="162" t="s">
        <v>1200</v>
      </c>
      <c r="AU371" s="162" t="s">
        <v>88</v>
      </c>
      <c r="AV371" s="12" t="s">
        <v>86</v>
      </c>
      <c r="AW371" s="12" t="s">
        <v>34</v>
      </c>
      <c r="AX371" s="12" t="s">
        <v>79</v>
      </c>
      <c r="AY371" s="162" t="s">
        <v>262</v>
      </c>
    </row>
    <row r="372" spans="2:51" s="12" customFormat="1" ht="22.5">
      <c r="B372" s="161"/>
      <c r="D372" s="147" t="s">
        <v>1200</v>
      </c>
      <c r="E372" s="162" t="s">
        <v>1</v>
      </c>
      <c r="F372" s="163" t="s">
        <v>2122</v>
      </c>
      <c r="H372" s="162" t="s">
        <v>1</v>
      </c>
      <c r="I372" s="164"/>
      <c r="L372" s="161"/>
      <c r="M372" s="165"/>
      <c r="T372" s="166"/>
      <c r="AT372" s="162" t="s">
        <v>1200</v>
      </c>
      <c r="AU372" s="162" t="s">
        <v>88</v>
      </c>
      <c r="AV372" s="12" t="s">
        <v>86</v>
      </c>
      <c r="AW372" s="12" t="s">
        <v>34</v>
      </c>
      <c r="AX372" s="12" t="s">
        <v>79</v>
      </c>
      <c r="AY372" s="162" t="s">
        <v>262</v>
      </c>
    </row>
    <row r="373" spans="2:51" s="13" customFormat="1" ht="11.25">
      <c r="B373" s="167"/>
      <c r="D373" s="147" t="s">
        <v>1200</v>
      </c>
      <c r="E373" s="168" t="s">
        <v>1</v>
      </c>
      <c r="F373" s="169" t="s">
        <v>2123</v>
      </c>
      <c r="H373" s="170">
        <v>1.674</v>
      </c>
      <c r="I373" s="171"/>
      <c r="L373" s="167"/>
      <c r="M373" s="172"/>
      <c r="T373" s="173"/>
      <c r="AT373" s="168" t="s">
        <v>1200</v>
      </c>
      <c r="AU373" s="168" t="s">
        <v>88</v>
      </c>
      <c r="AV373" s="13" t="s">
        <v>88</v>
      </c>
      <c r="AW373" s="13" t="s">
        <v>34</v>
      </c>
      <c r="AX373" s="13" t="s">
        <v>79</v>
      </c>
      <c r="AY373" s="168" t="s">
        <v>262</v>
      </c>
    </row>
    <row r="374" spans="2:51" s="12" customFormat="1" ht="22.5">
      <c r="B374" s="161"/>
      <c r="D374" s="147" t="s">
        <v>1200</v>
      </c>
      <c r="E374" s="162" t="s">
        <v>1</v>
      </c>
      <c r="F374" s="163" t="s">
        <v>2124</v>
      </c>
      <c r="H374" s="162" t="s">
        <v>1</v>
      </c>
      <c r="I374" s="164"/>
      <c r="L374" s="161"/>
      <c r="M374" s="165"/>
      <c r="T374" s="166"/>
      <c r="AT374" s="162" t="s">
        <v>1200</v>
      </c>
      <c r="AU374" s="162" t="s">
        <v>88</v>
      </c>
      <c r="AV374" s="12" t="s">
        <v>86</v>
      </c>
      <c r="AW374" s="12" t="s">
        <v>34</v>
      </c>
      <c r="AX374" s="12" t="s">
        <v>79</v>
      </c>
      <c r="AY374" s="162" t="s">
        <v>262</v>
      </c>
    </row>
    <row r="375" spans="2:51" s="13" customFormat="1" ht="11.25">
      <c r="B375" s="167"/>
      <c r="D375" s="147" t="s">
        <v>1200</v>
      </c>
      <c r="E375" s="168" t="s">
        <v>1</v>
      </c>
      <c r="F375" s="169" t="s">
        <v>2125</v>
      </c>
      <c r="H375" s="170">
        <v>1.669</v>
      </c>
      <c r="I375" s="171"/>
      <c r="L375" s="167"/>
      <c r="M375" s="172"/>
      <c r="T375" s="173"/>
      <c r="AT375" s="168" t="s">
        <v>1200</v>
      </c>
      <c r="AU375" s="168" t="s">
        <v>88</v>
      </c>
      <c r="AV375" s="13" t="s">
        <v>88</v>
      </c>
      <c r="AW375" s="13" t="s">
        <v>34</v>
      </c>
      <c r="AX375" s="13" t="s">
        <v>79</v>
      </c>
      <c r="AY375" s="168" t="s">
        <v>262</v>
      </c>
    </row>
    <row r="376" spans="2:51" s="12" customFormat="1" ht="11.25">
      <c r="B376" s="161"/>
      <c r="D376" s="147" t="s">
        <v>1200</v>
      </c>
      <c r="E376" s="162" t="s">
        <v>1</v>
      </c>
      <c r="F376" s="163" t="s">
        <v>2126</v>
      </c>
      <c r="H376" s="162" t="s">
        <v>1</v>
      </c>
      <c r="I376" s="164"/>
      <c r="L376" s="161"/>
      <c r="M376" s="165"/>
      <c r="T376" s="166"/>
      <c r="AT376" s="162" t="s">
        <v>1200</v>
      </c>
      <c r="AU376" s="162" t="s">
        <v>88</v>
      </c>
      <c r="AV376" s="12" t="s">
        <v>86</v>
      </c>
      <c r="AW376" s="12" t="s">
        <v>34</v>
      </c>
      <c r="AX376" s="12" t="s">
        <v>79</v>
      </c>
      <c r="AY376" s="162" t="s">
        <v>262</v>
      </c>
    </row>
    <row r="377" spans="2:51" s="13" customFormat="1" ht="11.25">
      <c r="B377" s="167"/>
      <c r="D377" s="147" t="s">
        <v>1200</v>
      </c>
      <c r="E377" s="168" t="s">
        <v>1</v>
      </c>
      <c r="F377" s="169" t="s">
        <v>2127</v>
      </c>
      <c r="H377" s="170">
        <v>0.041</v>
      </c>
      <c r="I377" s="171"/>
      <c r="L377" s="167"/>
      <c r="M377" s="172"/>
      <c r="T377" s="173"/>
      <c r="AT377" s="168" t="s">
        <v>1200</v>
      </c>
      <c r="AU377" s="168" t="s">
        <v>88</v>
      </c>
      <c r="AV377" s="13" t="s">
        <v>88</v>
      </c>
      <c r="AW377" s="13" t="s">
        <v>34</v>
      </c>
      <c r="AX377" s="13" t="s">
        <v>79</v>
      </c>
      <c r="AY377" s="168" t="s">
        <v>262</v>
      </c>
    </row>
    <row r="378" spans="2:51" s="14" customFormat="1" ht="11.25">
      <c r="B378" s="174"/>
      <c r="D378" s="147" t="s">
        <v>1200</v>
      </c>
      <c r="E378" s="175" t="s">
        <v>1</v>
      </c>
      <c r="F378" s="176" t="s">
        <v>1205</v>
      </c>
      <c r="H378" s="177">
        <v>3.384</v>
      </c>
      <c r="I378" s="178"/>
      <c r="L378" s="174"/>
      <c r="M378" s="179"/>
      <c r="T378" s="180"/>
      <c r="AT378" s="175" t="s">
        <v>1200</v>
      </c>
      <c r="AU378" s="175" t="s">
        <v>88</v>
      </c>
      <c r="AV378" s="14" t="s">
        <v>293</v>
      </c>
      <c r="AW378" s="14" t="s">
        <v>34</v>
      </c>
      <c r="AX378" s="14" t="s">
        <v>86</v>
      </c>
      <c r="AY378" s="175" t="s">
        <v>262</v>
      </c>
    </row>
    <row r="379" spans="2:65" s="1" customFormat="1" ht="16.5" customHeight="1">
      <c r="B379" s="32"/>
      <c r="C379" s="134" t="s">
        <v>361</v>
      </c>
      <c r="D379" s="134" t="s">
        <v>264</v>
      </c>
      <c r="E379" s="135" t="s">
        <v>2128</v>
      </c>
      <c r="F379" s="136" t="s">
        <v>2129</v>
      </c>
      <c r="G379" s="137" t="s">
        <v>1226</v>
      </c>
      <c r="H379" s="138">
        <v>13.37</v>
      </c>
      <c r="I379" s="139"/>
      <c r="J379" s="140">
        <f>ROUND(I379*H379,2)</f>
        <v>0</v>
      </c>
      <c r="K379" s="136" t="s">
        <v>1197</v>
      </c>
      <c r="L379" s="32"/>
      <c r="M379" s="141" t="s">
        <v>1</v>
      </c>
      <c r="N379" s="142" t="s">
        <v>44</v>
      </c>
      <c r="P379" s="143">
        <f>O379*H379</f>
        <v>0</v>
      </c>
      <c r="Q379" s="143">
        <v>0.00269</v>
      </c>
      <c r="R379" s="143">
        <f>Q379*H379</f>
        <v>0.0359653</v>
      </c>
      <c r="S379" s="143">
        <v>0</v>
      </c>
      <c r="T379" s="144">
        <f>S379*H379</f>
        <v>0</v>
      </c>
      <c r="AR379" s="145" t="s">
        <v>293</v>
      </c>
      <c r="AT379" s="145" t="s">
        <v>264</v>
      </c>
      <c r="AU379" s="145" t="s">
        <v>88</v>
      </c>
      <c r="AY379" s="17" t="s">
        <v>262</v>
      </c>
      <c r="BE379" s="146">
        <f>IF(N379="základní",J379,0)</f>
        <v>0</v>
      </c>
      <c r="BF379" s="146">
        <f>IF(N379="snížená",J379,0)</f>
        <v>0</v>
      </c>
      <c r="BG379" s="146">
        <f>IF(N379="zákl. přenesená",J379,0)</f>
        <v>0</v>
      </c>
      <c r="BH379" s="146">
        <f>IF(N379="sníž. přenesená",J379,0)</f>
        <v>0</v>
      </c>
      <c r="BI379" s="146">
        <f>IF(N379="nulová",J379,0)</f>
        <v>0</v>
      </c>
      <c r="BJ379" s="17" t="s">
        <v>86</v>
      </c>
      <c r="BK379" s="146">
        <f>ROUND(I379*H379,2)</f>
        <v>0</v>
      </c>
      <c r="BL379" s="17" t="s">
        <v>293</v>
      </c>
      <c r="BM379" s="145" t="s">
        <v>2130</v>
      </c>
    </row>
    <row r="380" spans="2:51" s="12" customFormat="1" ht="11.25">
      <c r="B380" s="161"/>
      <c r="D380" s="147" t="s">
        <v>1200</v>
      </c>
      <c r="E380" s="162" t="s">
        <v>1</v>
      </c>
      <c r="F380" s="163" t="s">
        <v>1931</v>
      </c>
      <c r="H380" s="162" t="s">
        <v>1</v>
      </c>
      <c r="I380" s="164"/>
      <c r="L380" s="161"/>
      <c r="M380" s="165"/>
      <c r="T380" s="166"/>
      <c r="AT380" s="162" t="s">
        <v>1200</v>
      </c>
      <c r="AU380" s="162" t="s">
        <v>88</v>
      </c>
      <c r="AV380" s="12" t="s">
        <v>86</v>
      </c>
      <c r="AW380" s="12" t="s">
        <v>34</v>
      </c>
      <c r="AX380" s="12" t="s">
        <v>79</v>
      </c>
      <c r="AY380" s="162" t="s">
        <v>262</v>
      </c>
    </row>
    <row r="381" spans="2:51" s="12" customFormat="1" ht="22.5">
      <c r="B381" s="161"/>
      <c r="D381" s="147" t="s">
        <v>1200</v>
      </c>
      <c r="E381" s="162" t="s">
        <v>1</v>
      </c>
      <c r="F381" s="163" t="s">
        <v>2122</v>
      </c>
      <c r="H381" s="162" t="s">
        <v>1</v>
      </c>
      <c r="I381" s="164"/>
      <c r="L381" s="161"/>
      <c r="M381" s="165"/>
      <c r="T381" s="166"/>
      <c r="AT381" s="162" t="s">
        <v>1200</v>
      </c>
      <c r="AU381" s="162" t="s">
        <v>88</v>
      </c>
      <c r="AV381" s="12" t="s">
        <v>86</v>
      </c>
      <c r="AW381" s="12" t="s">
        <v>34</v>
      </c>
      <c r="AX381" s="12" t="s">
        <v>79</v>
      </c>
      <c r="AY381" s="162" t="s">
        <v>262</v>
      </c>
    </row>
    <row r="382" spans="2:51" s="13" customFormat="1" ht="11.25">
      <c r="B382" s="167"/>
      <c r="D382" s="147" t="s">
        <v>1200</v>
      </c>
      <c r="E382" s="168" t="s">
        <v>1</v>
      </c>
      <c r="F382" s="169" t="s">
        <v>2131</v>
      </c>
      <c r="H382" s="170">
        <v>6.694</v>
      </c>
      <c r="I382" s="171"/>
      <c r="L382" s="167"/>
      <c r="M382" s="172"/>
      <c r="T382" s="173"/>
      <c r="AT382" s="168" t="s">
        <v>1200</v>
      </c>
      <c r="AU382" s="168" t="s">
        <v>88</v>
      </c>
      <c r="AV382" s="13" t="s">
        <v>88</v>
      </c>
      <c r="AW382" s="13" t="s">
        <v>34</v>
      </c>
      <c r="AX382" s="13" t="s">
        <v>79</v>
      </c>
      <c r="AY382" s="168" t="s">
        <v>262</v>
      </c>
    </row>
    <row r="383" spans="2:51" s="12" customFormat="1" ht="22.5">
      <c r="B383" s="161"/>
      <c r="D383" s="147" t="s">
        <v>1200</v>
      </c>
      <c r="E383" s="162" t="s">
        <v>1</v>
      </c>
      <c r="F383" s="163" t="s">
        <v>2124</v>
      </c>
      <c r="H383" s="162" t="s">
        <v>1</v>
      </c>
      <c r="I383" s="164"/>
      <c r="L383" s="161"/>
      <c r="M383" s="165"/>
      <c r="T383" s="166"/>
      <c r="AT383" s="162" t="s">
        <v>1200</v>
      </c>
      <c r="AU383" s="162" t="s">
        <v>88</v>
      </c>
      <c r="AV383" s="12" t="s">
        <v>86</v>
      </c>
      <c r="AW383" s="12" t="s">
        <v>34</v>
      </c>
      <c r="AX383" s="12" t="s">
        <v>79</v>
      </c>
      <c r="AY383" s="162" t="s">
        <v>262</v>
      </c>
    </row>
    <row r="384" spans="2:51" s="13" customFormat="1" ht="11.25">
      <c r="B384" s="167"/>
      <c r="D384" s="147" t="s">
        <v>1200</v>
      </c>
      <c r="E384" s="168" t="s">
        <v>1</v>
      </c>
      <c r="F384" s="169" t="s">
        <v>2132</v>
      </c>
      <c r="H384" s="170">
        <v>6.676</v>
      </c>
      <c r="I384" s="171"/>
      <c r="L384" s="167"/>
      <c r="M384" s="172"/>
      <c r="T384" s="173"/>
      <c r="AT384" s="168" t="s">
        <v>1200</v>
      </c>
      <c r="AU384" s="168" t="s">
        <v>88</v>
      </c>
      <c r="AV384" s="13" t="s">
        <v>88</v>
      </c>
      <c r="AW384" s="13" t="s">
        <v>34</v>
      </c>
      <c r="AX384" s="13" t="s">
        <v>79</v>
      </c>
      <c r="AY384" s="168" t="s">
        <v>262</v>
      </c>
    </row>
    <row r="385" spans="2:51" s="14" customFormat="1" ht="11.25">
      <c r="B385" s="174"/>
      <c r="D385" s="147" t="s">
        <v>1200</v>
      </c>
      <c r="E385" s="175" t="s">
        <v>1</v>
      </c>
      <c r="F385" s="176" t="s">
        <v>1205</v>
      </c>
      <c r="H385" s="177">
        <v>13.37</v>
      </c>
      <c r="I385" s="178"/>
      <c r="L385" s="174"/>
      <c r="M385" s="179"/>
      <c r="T385" s="180"/>
      <c r="AT385" s="175" t="s">
        <v>1200</v>
      </c>
      <c r="AU385" s="175" t="s">
        <v>88</v>
      </c>
      <c r="AV385" s="14" t="s">
        <v>293</v>
      </c>
      <c r="AW385" s="14" t="s">
        <v>34</v>
      </c>
      <c r="AX385" s="14" t="s">
        <v>86</v>
      </c>
      <c r="AY385" s="175" t="s">
        <v>262</v>
      </c>
    </row>
    <row r="386" spans="2:65" s="1" customFormat="1" ht="16.5" customHeight="1">
      <c r="B386" s="32"/>
      <c r="C386" s="134" t="s">
        <v>411</v>
      </c>
      <c r="D386" s="134" t="s">
        <v>264</v>
      </c>
      <c r="E386" s="135" t="s">
        <v>2133</v>
      </c>
      <c r="F386" s="136" t="s">
        <v>2134</v>
      </c>
      <c r="G386" s="137" t="s">
        <v>1226</v>
      </c>
      <c r="H386" s="138">
        <v>13.37</v>
      </c>
      <c r="I386" s="139"/>
      <c r="J386" s="140">
        <f>ROUND(I386*H386,2)</f>
        <v>0</v>
      </c>
      <c r="K386" s="136" t="s">
        <v>1197</v>
      </c>
      <c r="L386" s="32"/>
      <c r="M386" s="141" t="s">
        <v>1</v>
      </c>
      <c r="N386" s="142" t="s">
        <v>44</v>
      </c>
      <c r="P386" s="143">
        <f>O386*H386</f>
        <v>0</v>
      </c>
      <c r="Q386" s="143">
        <v>0</v>
      </c>
      <c r="R386" s="143">
        <f>Q386*H386</f>
        <v>0</v>
      </c>
      <c r="S386" s="143">
        <v>0</v>
      </c>
      <c r="T386" s="144">
        <f>S386*H386</f>
        <v>0</v>
      </c>
      <c r="AR386" s="145" t="s">
        <v>293</v>
      </c>
      <c r="AT386" s="145" t="s">
        <v>264</v>
      </c>
      <c r="AU386" s="145" t="s">
        <v>88</v>
      </c>
      <c r="AY386" s="17" t="s">
        <v>262</v>
      </c>
      <c r="BE386" s="146">
        <f>IF(N386="základní",J386,0)</f>
        <v>0</v>
      </c>
      <c r="BF386" s="146">
        <f>IF(N386="snížená",J386,0)</f>
        <v>0</v>
      </c>
      <c r="BG386" s="146">
        <f>IF(N386="zákl. přenesená",J386,0)</f>
        <v>0</v>
      </c>
      <c r="BH386" s="146">
        <f>IF(N386="sníž. přenesená",J386,0)</f>
        <v>0</v>
      </c>
      <c r="BI386" s="146">
        <f>IF(N386="nulová",J386,0)</f>
        <v>0</v>
      </c>
      <c r="BJ386" s="17" t="s">
        <v>86</v>
      </c>
      <c r="BK386" s="146">
        <f>ROUND(I386*H386,2)</f>
        <v>0</v>
      </c>
      <c r="BL386" s="17" t="s">
        <v>293</v>
      </c>
      <c r="BM386" s="145" t="s">
        <v>2135</v>
      </c>
    </row>
    <row r="387" spans="2:65" s="1" customFormat="1" ht="16.5" customHeight="1">
      <c r="B387" s="32"/>
      <c r="C387" s="134" t="s">
        <v>415</v>
      </c>
      <c r="D387" s="134" t="s">
        <v>264</v>
      </c>
      <c r="E387" s="135" t="s">
        <v>1780</v>
      </c>
      <c r="F387" s="136" t="s">
        <v>1781</v>
      </c>
      <c r="G387" s="137" t="s">
        <v>1196</v>
      </c>
      <c r="H387" s="138">
        <v>2.78</v>
      </c>
      <c r="I387" s="139"/>
      <c r="J387" s="140">
        <f>ROUND(I387*H387,2)</f>
        <v>0</v>
      </c>
      <c r="K387" s="136" t="s">
        <v>1197</v>
      </c>
      <c r="L387" s="32"/>
      <c r="M387" s="141" t="s">
        <v>1</v>
      </c>
      <c r="N387" s="142" t="s">
        <v>44</v>
      </c>
      <c r="P387" s="143">
        <f>O387*H387</f>
        <v>0</v>
      </c>
      <c r="Q387" s="143">
        <v>2.30102</v>
      </c>
      <c r="R387" s="143">
        <f>Q387*H387</f>
        <v>6.396835599999999</v>
      </c>
      <c r="S387" s="143">
        <v>0</v>
      </c>
      <c r="T387" s="144">
        <f>S387*H387</f>
        <v>0</v>
      </c>
      <c r="AR387" s="145" t="s">
        <v>293</v>
      </c>
      <c r="AT387" s="145" t="s">
        <v>264</v>
      </c>
      <c r="AU387" s="145" t="s">
        <v>88</v>
      </c>
      <c r="AY387" s="17" t="s">
        <v>262</v>
      </c>
      <c r="BE387" s="146">
        <f>IF(N387="základní",J387,0)</f>
        <v>0</v>
      </c>
      <c r="BF387" s="146">
        <f>IF(N387="snížená",J387,0)</f>
        <v>0</v>
      </c>
      <c r="BG387" s="146">
        <f>IF(N387="zákl. přenesená",J387,0)</f>
        <v>0</v>
      </c>
      <c r="BH387" s="146">
        <f>IF(N387="sníž. přenesená",J387,0)</f>
        <v>0</v>
      </c>
      <c r="BI387" s="146">
        <f>IF(N387="nulová",J387,0)</f>
        <v>0</v>
      </c>
      <c r="BJ387" s="17" t="s">
        <v>86</v>
      </c>
      <c r="BK387" s="146">
        <f>ROUND(I387*H387,2)</f>
        <v>0</v>
      </c>
      <c r="BL387" s="17" t="s">
        <v>293</v>
      </c>
      <c r="BM387" s="145" t="s">
        <v>2136</v>
      </c>
    </row>
    <row r="388" spans="2:51" s="12" customFormat="1" ht="11.25">
      <c r="B388" s="161"/>
      <c r="D388" s="147" t="s">
        <v>1200</v>
      </c>
      <c r="E388" s="162" t="s">
        <v>1</v>
      </c>
      <c r="F388" s="163" t="s">
        <v>1931</v>
      </c>
      <c r="H388" s="162" t="s">
        <v>1</v>
      </c>
      <c r="I388" s="164"/>
      <c r="L388" s="161"/>
      <c r="M388" s="165"/>
      <c r="T388" s="166"/>
      <c r="AT388" s="162" t="s">
        <v>1200</v>
      </c>
      <c r="AU388" s="162" t="s">
        <v>88</v>
      </c>
      <c r="AV388" s="12" t="s">
        <v>86</v>
      </c>
      <c r="AW388" s="12" t="s">
        <v>34</v>
      </c>
      <c r="AX388" s="12" t="s">
        <v>79</v>
      </c>
      <c r="AY388" s="162" t="s">
        <v>262</v>
      </c>
    </row>
    <row r="389" spans="2:51" s="12" customFormat="1" ht="11.25">
      <c r="B389" s="161"/>
      <c r="D389" s="147" t="s">
        <v>1200</v>
      </c>
      <c r="E389" s="162" t="s">
        <v>1</v>
      </c>
      <c r="F389" s="163" t="s">
        <v>2137</v>
      </c>
      <c r="H389" s="162" t="s">
        <v>1</v>
      </c>
      <c r="I389" s="164"/>
      <c r="L389" s="161"/>
      <c r="M389" s="165"/>
      <c r="T389" s="166"/>
      <c r="AT389" s="162" t="s">
        <v>1200</v>
      </c>
      <c r="AU389" s="162" t="s">
        <v>88</v>
      </c>
      <c r="AV389" s="12" t="s">
        <v>86</v>
      </c>
      <c r="AW389" s="12" t="s">
        <v>34</v>
      </c>
      <c r="AX389" s="12" t="s">
        <v>79</v>
      </c>
      <c r="AY389" s="162" t="s">
        <v>262</v>
      </c>
    </row>
    <row r="390" spans="2:51" s="12" customFormat="1" ht="11.25">
      <c r="B390" s="161"/>
      <c r="D390" s="147" t="s">
        <v>1200</v>
      </c>
      <c r="E390" s="162" t="s">
        <v>1</v>
      </c>
      <c r="F390" s="163" t="s">
        <v>2138</v>
      </c>
      <c r="H390" s="162" t="s">
        <v>1</v>
      </c>
      <c r="I390" s="164"/>
      <c r="L390" s="161"/>
      <c r="M390" s="165"/>
      <c r="T390" s="166"/>
      <c r="AT390" s="162" t="s">
        <v>1200</v>
      </c>
      <c r="AU390" s="162" t="s">
        <v>88</v>
      </c>
      <c r="AV390" s="12" t="s">
        <v>86</v>
      </c>
      <c r="AW390" s="12" t="s">
        <v>34</v>
      </c>
      <c r="AX390" s="12" t="s">
        <v>79</v>
      </c>
      <c r="AY390" s="162" t="s">
        <v>262</v>
      </c>
    </row>
    <row r="391" spans="2:51" s="13" customFormat="1" ht="11.25">
      <c r="B391" s="167"/>
      <c r="D391" s="147" t="s">
        <v>1200</v>
      </c>
      <c r="E391" s="168" t="s">
        <v>1</v>
      </c>
      <c r="F391" s="169" t="s">
        <v>2139</v>
      </c>
      <c r="H391" s="170">
        <v>0.213</v>
      </c>
      <c r="I391" s="171"/>
      <c r="L391" s="167"/>
      <c r="M391" s="172"/>
      <c r="T391" s="173"/>
      <c r="AT391" s="168" t="s">
        <v>1200</v>
      </c>
      <c r="AU391" s="168" t="s">
        <v>88</v>
      </c>
      <c r="AV391" s="13" t="s">
        <v>88</v>
      </c>
      <c r="AW391" s="13" t="s">
        <v>34</v>
      </c>
      <c r="AX391" s="13" t="s">
        <v>79</v>
      </c>
      <c r="AY391" s="168" t="s">
        <v>262</v>
      </c>
    </row>
    <row r="392" spans="2:51" s="13" customFormat="1" ht="11.25">
      <c r="B392" s="167"/>
      <c r="D392" s="147" t="s">
        <v>1200</v>
      </c>
      <c r="E392" s="168" t="s">
        <v>1</v>
      </c>
      <c r="F392" s="169" t="s">
        <v>2140</v>
      </c>
      <c r="H392" s="170">
        <v>0.396</v>
      </c>
      <c r="I392" s="171"/>
      <c r="L392" s="167"/>
      <c r="M392" s="172"/>
      <c r="T392" s="173"/>
      <c r="AT392" s="168" t="s">
        <v>1200</v>
      </c>
      <c r="AU392" s="168" t="s">
        <v>88</v>
      </c>
      <c r="AV392" s="13" t="s">
        <v>88</v>
      </c>
      <c r="AW392" s="13" t="s">
        <v>34</v>
      </c>
      <c r="AX392" s="13" t="s">
        <v>79</v>
      </c>
      <c r="AY392" s="168" t="s">
        <v>262</v>
      </c>
    </row>
    <row r="393" spans="2:51" s="13" customFormat="1" ht="11.25">
      <c r="B393" s="167"/>
      <c r="D393" s="147" t="s">
        <v>1200</v>
      </c>
      <c r="E393" s="168" t="s">
        <v>1</v>
      </c>
      <c r="F393" s="169" t="s">
        <v>2141</v>
      </c>
      <c r="H393" s="170">
        <v>0.06</v>
      </c>
      <c r="I393" s="171"/>
      <c r="L393" s="167"/>
      <c r="M393" s="172"/>
      <c r="T393" s="173"/>
      <c r="AT393" s="168" t="s">
        <v>1200</v>
      </c>
      <c r="AU393" s="168" t="s">
        <v>88</v>
      </c>
      <c r="AV393" s="13" t="s">
        <v>88</v>
      </c>
      <c r="AW393" s="13" t="s">
        <v>34</v>
      </c>
      <c r="AX393" s="13" t="s">
        <v>79</v>
      </c>
      <c r="AY393" s="168" t="s">
        <v>262</v>
      </c>
    </row>
    <row r="394" spans="2:51" s="13" customFormat="1" ht="11.25">
      <c r="B394" s="167"/>
      <c r="D394" s="147" t="s">
        <v>1200</v>
      </c>
      <c r="E394" s="168" t="s">
        <v>1</v>
      </c>
      <c r="F394" s="169" t="s">
        <v>2142</v>
      </c>
      <c r="H394" s="170">
        <v>0.4</v>
      </c>
      <c r="I394" s="171"/>
      <c r="L394" s="167"/>
      <c r="M394" s="172"/>
      <c r="T394" s="173"/>
      <c r="AT394" s="168" t="s">
        <v>1200</v>
      </c>
      <c r="AU394" s="168" t="s">
        <v>88</v>
      </c>
      <c r="AV394" s="13" t="s">
        <v>88</v>
      </c>
      <c r="AW394" s="13" t="s">
        <v>34</v>
      </c>
      <c r="AX394" s="13" t="s">
        <v>79</v>
      </c>
      <c r="AY394" s="168" t="s">
        <v>262</v>
      </c>
    </row>
    <row r="395" spans="2:51" s="13" customFormat="1" ht="11.25">
      <c r="B395" s="167"/>
      <c r="D395" s="147" t="s">
        <v>1200</v>
      </c>
      <c r="E395" s="168" t="s">
        <v>1</v>
      </c>
      <c r="F395" s="169" t="s">
        <v>2143</v>
      </c>
      <c r="H395" s="170">
        <v>0.214</v>
      </c>
      <c r="I395" s="171"/>
      <c r="L395" s="167"/>
      <c r="M395" s="172"/>
      <c r="T395" s="173"/>
      <c r="AT395" s="168" t="s">
        <v>1200</v>
      </c>
      <c r="AU395" s="168" t="s">
        <v>88</v>
      </c>
      <c r="AV395" s="13" t="s">
        <v>88</v>
      </c>
      <c r="AW395" s="13" t="s">
        <v>34</v>
      </c>
      <c r="AX395" s="13" t="s">
        <v>79</v>
      </c>
      <c r="AY395" s="168" t="s">
        <v>262</v>
      </c>
    </row>
    <row r="396" spans="2:51" s="12" customFormat="1" ht="11.25">
      <c r="B396" s="161"/>
      <c r="D396" s="147" t="s">
        <v>1200</v>
      </c>
      <c r="E396" s="162" t="s">
        <v>1</v>
      </c>
      <c r="F396" s="163" t="s">
        <v>2144</v>
      </c>
      <c r="H396" s="162" t="s">
        <v>1</v>
      </c>
      <c r="I396" s="164"/>
      <c r="L396" s="161"/>
      <c r="M396" s="165"/>
      <c r="T396" s="166"/>
      <c r="AT396" s="162" t="s">
        <v>1200</v>
      </c>
      <c r="AU396" s="162" t="s">
        <v>88</v>
      </c>
      <c r="AV396" s="12" t="s">
        <v>86</v>
      </c>
      <c r="AW396" s="12" t="s">
        <v>34</v>
      </c>
      <c r="AX396" s="12" t="s">
        <v>79</v>
      </c>
      <c r="AY396" s="162" t="s">
        <v>262</v>
      </c>
    </row>
    <row r="397" spans="2:51" s="13" customFormat="1" ht="11.25">
      <c r="B397" s="167"/>
      <c r="D397" s="147" t="s">
        <v>1200</v>
      </c>
      <c r="E397" s="168" t="s">
        <v>1</v>
      </c>
      <c r="F397" s="169" t="s">
        <v>2145</v>
      </c>
      <c r="H397" s="170">
        <v>0.096</v>
      </c>
      <c r="I397" s="171"/>
      <c r="L397" s="167"/>
      <c r="M397" s="172"/>
      <c r="T397" s="173"/>
      <c r="AT397" s="168" t="s">
        <v>1200</v>
      </c>
      <c r="AU397" s="168" t="s">
        <v>88</v>
      </c>
      <c r="AV397" s="13" t="s">
        <v>88</v>
      </c>
      <c r="AW397" s="13" t="s">
        <v>34</v>
      </c>
      <c r="AX397" s="13" t="s">
        <v>79</v>
      </c>
      <c r="AY397" s="168" t="s">
        <v>262</v>
      </c>
    </row>
    <row r="398" spans="2:51" s="12" customFormat="1" ht="11.25">
      <c r="B398" s="161"/>
      <c r="D398" s="147" t="s">
        <v>1200</v>
      </c>
      <c r="E398" s="162" t="s">
        <v>1</v>
      </c>
      <c r="F398" s="163" t="s">
        <v>2146</v>
      </c>
      <c r="H398" s="162" t="s">
        <v>1</v>
      </c>
      <c r="I398" s="164"/>
      <c r="L398" s="161"/>
      <c r="M398" s="165"/>
      <c r="T398" s="166"/>
      <c r="AT398" s="162" t="s">
        <v>1200</v>
      </c>
      <c r="AU398" s="162" t="s">
        <v>88</v>
      </c>
      <c r="AV398" s="12" t="s">
        <v>86</v>
      </c>
      <c r="AW398" s="12" t="s">
        <v>34</v>
      </c>
      <c r="AX398" s="12" t="s">
        <v>79</v>
      </c>
      <c r="AY398" s="162" t="s">
        <v>262</v>
      </c>
    </row>
    <row r="399" spans="2:51" s="13" customFormat="1" ht="11.25">
      <c r="B399" s="167"/>
      <c r="D399" s="147" t="s">
        <v>1200</v>
      </c>
      <c r="E399" s="168" t="s">
        <v>1</v>
      </c>
      <c r="F399" s="169" t="s">
        <v>2139</v>
      </c>
      <c r="H399" s="170">
        <v>0.213</v>
      </c>
      <c r="I399" s="171"/>
      <c r="L399" s="167"/>
      <c r="M399" s="172"/>
      <c r="T399" s="173"/>
      <c r="AT399" s="168" t="s">
        <v>1200</v>
      </c>
      <c r="AU399" s="168" t="s">
        <v>88</v>
      </c>
      <c r="AV399" s="13" t="s">
        <v>88</v>
      </c>
      <c r="AW399" s="13" t="s">
        <v>34</v>
      </c>
      <c r="AX399" s="13" t="s">
        <v>79</v>
      </c>
      <c r="AY399" s="168" t="s">
        <v>262</v>
      </c>
    </row>
    <row r="400" spans="2:51" s="13" customFormat="1" ht="11.25">
      <c r="B400" s="167"/>
      <c r="D400" s="147" t="s">
        <v>1200</v>
      </c>
      <c r="E400" s="168" t="s">
        <v>1</v>
      </c>
      <c r="F400" s="169" t="s">
        <v>2147</v>
      </c>
      <c r="H400" s="170">
        <v>1.188</v>
      </c>
      <c r="I400" s="171"/>
      <c r="L400" s="167"/>
      <c r="M400" s="172"/>
      <c r="T400" s="173"/>
      <c r="AT400" s="168" t="s">
        <v>1200</v>
      </c>
      <c r="AU400" s="168" t="s">
        <v>88</v>
      </c>
      <c r="AV400" s="13" t="s">
        <v>88</v>
      </c>
      <c r="AW400" s="13" t="s">
        <v>34</v>
      </c>
      <c r="AX400" s="13" t="s">
        <v>79</v>
      </c>
      <c r="AY400" s="168" t="s">
        <v>262</v>
      </c>
    </row>
    <row r="401" spans="2:51" s="14" customFormat="1" ht="11.25">
      <c r="B401" s="174"/>
      <c r="D401" s="147" t="s">
        <v>1200</v>
      </c>
      <c r="E401" s="175" t="s">
        <v>1</v>
      </c>
      <c r="F401" s="176" t="s">
        <v>1205</v>
      </c>
      <c r="H401" s="177">
        <v>2.78</v>
      </c>
      <c r="I401" s="178"/>
      <c r="L401" s="174"/>
      <c r="M401" s="179"/>
      <c r="T401" s="180"/>
      <c r="AT401" s="175" t="s">
        <v>1200</v>
      </c>
      <c r="AU401" s="175" t="s">
        <v>88</v>
      </c>
      <c r="AV401" s="14" t="s">
        <v>293</v>
      </c>
      <c r="AW401" s="14" t="s">
        <v>34</v>
      </c>
      <c r="AX401" s="14" t="s">
        <v>86</v>
      </c>
      <c r="AY401" s="175" t="s">
        <v>262</v>
      </c>
    </row>
    <row r="402" spans="2:65" s="1" customFormat="1" ht="24.2" customHeight="1">
      <c r="B402" s="32"/>
      <c r="C402" s="134" t="s">
        <v>419</v>
      </c>
      <c r="D402" s="134" t="s">
        <v>264</v>
      </c>
      <c r="E402" s="135" t="s">
        <v>2148</v>
      </c>
      <c r="F402" s="136" t="s">
        <v>2149</v>
      </c>
      <c r="G402" s="137" t="s">
        <v>1196</v>
      </c>
      <c r="H402" s="138">
        <v>19.74</v>
      </c>
      <c r="I402" s="139"/>
      <c r="J402" s="140">
        <f>ROUND(I402*H402,2)</f>
        <v>0</v>
      </c>
      <c r="K402" s="136" t="s">
        <v>1197</v>
      </c>
      <c r="L402" s="32"/>
      <c r="M402" s="141" t="s">
        <v>1</v>
      </c>
      <c r="N402" s="142" t="s">
        <v>44</v>
      </c>
      <c r="P402" s="143">
        <f>O402*H402</f>
        <v>0</v>
      </c>
      <c r="Q402" s="143">
        <v>0</v>
      </c>
      <c r="R402" s="143">
        <f>Q402*H402</f>
        <v>0</v>
      </c>
      <c r="S402" s="143">
        <v>0</v>
      </c>
      <c r="T402" s="144">
        <f>S402*H402</f>
        <v>0</v>
      </c>
      <c r="AR402" s="145" t="s">
        <v>293</v>
      </c>
      <c r="AT402" s="145" t="s">
        <v>264</v>
      </c>
      <c r="AU402" s="145" t="s">
        <v>88</v>
      </c>
      <c r="AY402" s="17" t="s">
        <v>262</v>
      </c>
      <c r="BE402" s="146">
        <f>IF(N402="základní",J402,0)</f>
        <v>0</v>
      </c>
      <c r="BF402" s="146">
        <f>IF(N402="snížená",J402,0)</f>
        <v>0</v>
      </c>
      <c r="BG402" s="146">
        <f>IF(N402="zákl. přenesená",J402,0)</f>
        <v>0</v>
      </c>
      <c r="BH402" s="146">
        <f>IF(N402="sníž. přenesená",J402,0)</f>
        <v>0</v>
      </c>
      <c r="BI402" s="146">
        <f>IF(N402="nulová",J402,0)</f>
        <v>0</v>
      </c>
      <c r="BJ402" s="17" t="s">
        <v>86</v>
      </c>
      <c r="BK402" s="146">
        <f>ROUND(I402*H402,2)</f>
        <v>0</v>
      </c>
      <c r="BL402" s="17" t="s">
        <v>293</v>
      </c>
      <c r="BM402" s="145" t="s">
        <v>2150</v>
      </c>
    </row>
    <row r="403" spans="2:51" s="12" customFormat="1" ht="11.25">
      <c r="B403" s="161"/>
      <c r="D403" s="147" t="s">
        <v>1200</v>
      </c>
      <c r="E403" s="162" t="s">
        <v>1</v>
      </c>
      <c r="F403" s="163" t="s">
        <v>1931</v>
      </c>
      <c r="H403" s="162" t="s">
        <v>1</v>
      </c>
      <c r="I403" s="164"/>
      <c r="L403" s="161"/>
      <c r="M403" s="165"/>
      <c r="T403" s="166"/>
      <c r="AT403" s="162" t="s">
        <v>1200</v>
      </c>
      <c r="AU403" s="162" t="s">
        <v>88</v>
      </c>
      <c r="AV403" s="12" t="s">
        <v>86</v>
      </c>
      <c r="AW403" s="12" t="s">
        <v>34</v>
      </c>
      <c r="AX403" s="12" t="s">
        <v>79</v>
      </c>
      <c r="AY403" s="162" t="s">
        <v>262</v>
      </c>
    </row>
    <row r="404" spans="2:51" s="12" customFormat="1" ht="11.25">
      <c r="B404" s="161"/>
      <c r="D404" s="147" t="s">
        <v>1200</v>
      </c>
      <c r="E404" s="162" t="s">
        <v>1</v>
      </c>
      <c r="F404" s="163" t="s">
        <v>2151</v>
      </c>
      <c r="H404" s="162" t="s">
        <v>1</v>
      </c>
      <c r="I404" s="164"/>
      <c r="L404" s="161"/>
      <c r="M404" s="165"/>
      <c r="T404" s="166"/>
      <c r="AT404" s="162" t="s">
        <v>1200</v>
      </c>
      <c r="AU404" s="162" t="s">
        <v>88</v>
      </c>
      <c r="AV404" s="12" t="s">
        <v>86</v>
      </c>
      <c r="AW404" s="12" t="s">
        <v>34</v>
      </c>
      <c r="AX404" s="12" t="s">
        <v>79</v>
      </c>
      <c r="AY404" s="162" t="s">
        <v>262</v>
      </c>
    </row>
    <row r="405" spans="2:51" s="13" customFormat="1" ht="11.25">
      <c r="B405" s="167"/>
      <c r="D405" s="147" t="s">
        <v>1200</v>
      </c>
      <c r="E405" s="168" t="s">
        <v>1</v>
      </c>
      <c r="F405" s="169" t="s">
        <v>2152</v>
      </c>
      <c r="H405" s="170">
        <v>7.05</v>
      </c>
      <c r="I405" s="171"/>
      <c r="L405" s="167"/>
      <c r="M405" s="172"/>
      <c r="T405" s="173"/>
      <c r="AT405" s="168" t="s">
        <v>1200</v>
      </c>
      <c r="AU405" s="168" t="s">
        <v>88</v>
      </c>
      <c r="AV405" s="13" t="s">
        <v>88</v>
      </c>
      <c r="AW405" s="13" t="s">
        <v>34</v>
      </c>
      <c r="AX405" s="13" t="s">
        <v>79</v>
      </c>
      <c r="AY405" s="168" t="s">
        <v>262</v>
      </c>
    </row>
    <row r="406" spans="2:51" s="13" customFormat="1" ht="11.25">
      <c r="B406" s="167"/>
      <c r="D406" s="147" t="s">
        <v>1200</v>
      </c>
      <c r="E406" s="168" t="s">
        <v>1</v>
      </c>
      <c r="F406" s="169" t="s">
        <v>2153</v>
      </c>
      <c r="H406" s="170">
        <v>12.69</v>
      </c>
      <c r="I406" s="171"/>
      <c r="L406" s="167"/>
      <c r="M406" s="172"/>
      <c r="T406" s="173"/>
      <c r="AT406" s="168" t="s">
        <v>1200</v>
      </c>
      <c r="AU406" s="168" t="s">
        <v>88</v>
      </c>
      <c r="AV406" s="13" t="s">
        <v>88</v>
      </c>
      <c r="AW406" s="13" t="s">
        <v>34</v>
      </c>
      <c r="AX406" s="13" t="s">
        <v>79</v>
      </c>
      <c r="AY406" s="168" t="s">
        <v>262</v>
      </c>
    </row>
    <row r="407" spans="2:51" s="14" customFormat="1" ht="11.25">
      <c r="B407" s="174"/>
      <c r="D407" s="147" t="s">
        <v>1200</v>
      </c>
      <c r="E407" s="175" t="s">
        <v>1</v>
      </c>
      <c r="F407" s="176" t="s">
        <v>1205</v>
      </c>
      <c r="H407" s="177">
        <v>19.74</v>
      </c>
      <c r="I407" s="178"/>
      <c r="L407" s="174"/>
      <c r="M407" s="179"/>
      <c r="T407" s="180"/>
      <c r="AT407" s="175" t="s">
        <v>1200</v>
      </c>
      <c r="AU407" s="175" t="s">
        <v>88</v>
      </c>
      <c r="AV407" s="14" t="s">
        <v>293</v>
      </c>
      <c r="AW407" s="14" t="s">
        <v>34</v>
      </c>
      <c r="AX407" s="14" t="s">
        <v>86</v>
      </c>
      <c r="AY407" s="175" t="s">
        <v>262</v>
      </c>
    </row>
    <row r="408" spans="2:65" s="1" customFormat="1" ht="16.5" customHeight="1">
      <c r="B408" s="32"/>
      <c r="C408" s="134" t="s">
        <v>423</v>
      </c>
      <c r="D408" s="134" t="s">
        <v>264</v>
      </c>
      <c r="E408" s="135" t="s">
        <v>1382</v>
      </c>
      <c r="F408" s="136" t="s">
        <v>1383</v>
      </c>
      <c r="G408" s="137" t="s">
        <v>1226</v>
      </c>
      <c r="H408" s="138">
        <v>16.42</v>
      </c>
      <c r="I408" s="139"/>
      <c r="J408" s="140">
        <f>ROUND(I408*H408,2)</f>
        <v>0</v>
      </c>
      <c r="K408" s="136" t="s">
        <v>1197</v>
      </c>
      <c r="L408" s="32"/>
      <c r="M408" s="141" t="s">
        <v>1</v>
      </c>
      <c r="N408" s="142" t="s">
        <v>44</v>
      </c>
      <c r="P408" s="143">
        <f>O408*H408</f>
        <v>0</v>
      </c>
      <c r="Q408" s="143">
        <v>0.00264</v>
      </c>
      <c r="R408" s="143">
        <f>Q408*H408</f>
        <v>0.04334880000000001</v>
      </c>
      <c r="S408" s="143">
        <v>0</v>
      </c>
      <c r="T408" s="144">
        <f>S408*H408</f>
        <v>0</v>
      </c>
      <c r="AR408" s="145" t="s">
        <v>293</v>
      </c>
      <c r="AT408" s="145" t="s">
        <v>264</v>
      </c>
      <c r="AU408" s="145" t="s">
        <v>88</v>
      </c>
      <c r="AY408" s="17" t="s">
        <v>262</v>
      </c>
      <c r="BE408" s="146">
        <f>IF(N408="základní",J408,0)</f>
        <v>0</v>
      </c>
      <c r="BF408" s="146">
        <f>IF(N408="snížená",J408,0)</f>
        <v>0</v>
      </c>
      <c r="BG408" s="146">
        <f>IF(N408="zákl. přenesená",J408,0)</f>
        <v>0</v>
      </c>
      <c r="BH408" s="146">
        <f>IF(N408="sníž. přenesená",J408,0)</f>
        <v>0</v>
      </c>
      <c r="BI408" s="146">
        <f>IF(N408="nulová",J408,0)</f>
        <v>0</v>
      </c>
      <c r="BJ408" s="17" t="s">
        <v>86</v>
      </c>
      <c r="BK408" s="146">
        <f>ROUND(I408*H408,2)</f>
        <v>0</v>
      </c>
      <c r="BL408" s="17" t="s">
        <v>293</v>
      </c>
      <c r="BM408" s="145" t="s">
        <v>2154</v>
      </c>
    </row>
    <row r="409" spans="2:51" s="12" customFormat="1" ht="11.25">
      <c r="B409" s="161"/>
      <c r="D409" s="147" t="s">
        <v>1200</v>
      </c>
      <c r="E409" s="162" t="s">
        <v>1</v>
      </c>
      <c r="F409" s="163" t="s">
        <v>1931</v>
      </c>
      <c r="H409" s="162" t="s">
        <v>1</v>
      </c>
      <c r="I409" s="164"/>
      <c r="L409" s="161"/>
      <c r="M409" s="165"/>
      <c r="T409" s="166"/>
      <c r="AT409" s="162" t="s">
        <v>1200</v>
      </c>
      <c r="AU409" s="162" t="s">
        <v>88</v>
      </c>
      <c r="AV409" s="12" t="s">
        <v>86</v>
      </c>
      <c r="AW409" s="12" t="s">
        <v>34</v>
      </c>
      <c r="AX409" s="12" t="s">
        <v>79</v>
      </c>
      <c r="AY409" s="162" t="s">
        <v>262</v>
      </c>
    </row>
    <row r="410" spans="2:51" s="12" customFormat="1" ht="11.25">
      <c r="B410" s="161"/>
      <c r="D410" s="147" t="s">
        <v>1200</v>
      </c>
      <c r="E410" s="162" t="s">
        <v>1</v>
      </c>
      <c r="F410" s="163" t="s">
        <v>2137</v>
      </c>
      <c r="H410" s="162" t="s">
        <v>1</v>
      </c>
      <c r="I410" s="164"/>
      <c r="L410" s="161"/>
      <c r="M410" s="165"/>
      <c r="T410" s="166"/>
      <c r="AT410" s="162" t="s">
        <v>1200</v>
      </c>
      <c r="AU410" s="162" t="s">
        <v>88</v>
      </c>
      <c r="AV410" s="12" t="s">
        <v>86</v>
      </c>
      <c r="AW410" s="12" t="s">
        <v>34</v>
      </c>
      <c r="AX410" s="12" t="s">
        <v>79</v>
      </c>
      <c r="AY410" s="162" t="s">
        <v>262</v>
      </c>
    </row>
    <row r="411" spans="2:51" s="12" customFormat="1" ht="11.25">
      <c r="B411" s="161"/>
      <c r="D411" s="147" t="s">
        <v>1200</v>
      </c>
      <c r="E411" s="162" t="s">
        <v>1</v>
      </c>
      <c r="F411" s="163" t="s">
        <v>2138</v>
      </c>
      <c r="H411" s="162" t="s">
        <v>1</v>
      </c>
      <c r="I411" s="164"/>
      <c r="L411" s="161"/>
      <c r="M411" s="165"/>
      <c r="T411" s="166"/>
      <c r="AT411" s="162" t="s">
        <v>1200</v>
      </c>
      <c r="AU411" s="162" t="s">
        <v>88</v>
      </c>
      <c r="AV411" s="12" t="s">
        <v>86</v>
      </c>
      <c r="AW411" s="12" t="s">
        <v>34</v>
      </c>
      <c r="AX411" s="12" t="s">
        <v>79</v>
      </c>
      <c r="AY411" s="162" t="s">
        <v>262</v>
      </c>
    </row>
    <row r="412" spans="2:51" s="13" customFormat="1" ht="11.25">
      <c r="B412" s="167"/>
      <c r="D412" s="147" t="s">
        <v>1200</v>
      </c>
      <c r="E412" s="168" t="s">
        <v>1</v>
      </c>
      <c r="F412" s="169" t="s">
        <v>2155</v>
      </c>
      <c r="H412" s="170">
        <v>1.2</v>
      </c>
      <c r="I412" s="171"/>
      <c r="L412" s="167"/>
      <c r="M412" s="172"/>
      <c r="T412" s="173"/>
      <c r="AT412" s="168" t="s">
        <v>1200</v>
      </c>
      <c r="AU412" s="168" t="s">
        <v>88</v>
      </c>
      <c r="AV412" s="13" t="s">
        <v>88</v>
      </c>
      <c r="AW412" s="13" t="s">
        <v>34</v>
      </c>
      <c r="AX412" s="13" t="s">
        <v>79</v>
      </c>
      <c r="AY412" s="168" t="s">
        <v>262</v>
      </c>
    </row>
    <row r="413" spans="2:51" s="13" customFormat="1" ht="11.25">
      <c r="B413" s="167"/>
      <c r="D413" s="147" t="s">
        <v>1200</v>
      </c>
      <c r="E413" s="168" t="s">
        <v>1</v>
      </c>
      <c r="F413" s="169" t="s">
        <v>2156</v>
      </c>
      <c r="H413" s="170">
        <v>2.32</v>
      </c>
      <c r="I413" s="171"/>
      <c r="L413" s="167"/>
      <c r="M413" s="172"/>
      <c r="T413" s="173"/>
      <c r="AT413" s="168" t="s">
        <v>1200</v>
      </c>
      <c r="AU413" s="168" t="s">
        <v>88</v>
      </c>
      <c r="AV413" s="13" t="s">
        <v>88</v>
      </c>
      <c r="AW413" s="13" t="s">
        <v>34</v>
      </c>
      <c r="AX413" s="13" t="s">
        <v>79</v>
      </c>
      <c r="AY413" s="168" t="s">
        <v>262</v>
      </c>
    </row>
    <row r="414" spans="2:51" s="13" customFormat="1" ht="11.25">
      <c r="B414" s="167"/>
      <c r="D414" s="147" t="s">
        <v>1200</v>
      </c>
      <c r="E414" s="168" t="s">
        <v>1</v>
      </c>
      <c r="F414" s="169" t="s">
        <v>2157</v>
      </c>
      <c r="H414" s="170">
        <v>0.44</v>
      </c>
      <c r="I414" s="171"/>
      <c r="L414" s="167"/>
      <c r="M414" s="172"/>
      <c r="T414" s="173"/>
      <c r="AT414" s="168" t="s">
        <v>1200</v>
      </c>
      <c r="AU414" s="168" t="s">
        <v>88</v>
      </c>
      <c r="AV414" s="13" t="s">
        <v>88</v>
      </c>
      <c r="AW414" s="13" t="s">
        <v>34</v>
      </c>
      <c r="AX414" s="13" t="s">
        <v>79</v>
      </c>
      <c r="AY414" s="168" t="s">
        <v>262</v>
      </c>
    </row>
    <row r="415" spans="2:51" s="13" customFormat="1" ht="11.25">
      <c r="B415" s="167"/>
      <c r="D415" s="147" t="s">
        <v>1200</v>
      </c>
      <c r="E415" s="168" t="s">
        <v>1</v>
      </c>
      <c r="F415" s="169" t="s">
        <v>2158</v>
      </c>
      <c r="H415" s="170">
        <v>2.4</v>
      </c>
      <c r="I415" s="171"/>
      <c r="L415" s="167"/>
      <c r="M415" s="172"/>
      <c r="T415" s="173"/>
      <c r="AT415" s="168" t="s">
        <v>1200</v>
      </c>
      <c r="AU415" s="168" t="s">
        <v>88</v>
      </c>
      <c r="AV415" s="13" t="s">
        <v>88</v>
      </c>
      <c r="AW415" s="13" t="s">
        <v>34</v>
      </c>
      <c r="AX415" s="13" t="s">
        <v>79</v>
      </c>
      <c r="AY415" s="168" t="s">
        <v>262</v>
      </c>
    </row>
    <row r="416" spans="2:51" s="13" customFormat="1" ht="11.25">
      <c r="B416" s="167"/>
      <c r="D416" s="147" t="s">
        <v>1200</v>
      </c>
      <c r="E416" s="168" t="s">
        <v>1</v>
      </c>
      <c r="F416" s="169" t="s">
        <v>2159</v>
      </c>
      <c r="H416" s="170">
        <v>1.1</v>
      </c>
      <c r="I416" s="171"/>
      <c r="L416" s="167"/>
      <c r="M416" s="172"/>
      <c r="T416" s="173"/>
      <c r="AT416" s="168" t="s">
        <v>1200</v>
      </c>
      <c r="AU416" s="168" t="s">
        <v>88</v>
      </c>
      <c r="AV416" s="13" t="s">
        <v>88</v>
      </c>
      <c r="AW416" s="13" t="s">
        <v>34</v>
      </c>
      <c r="AX416" s="13" t="s">
        <v>79</v>
      </c>
      <c r="AY416" s="168" t="s">
        <v>262</v>
      </c>
    </row>
    <row r="417" spans="2:51" s="12" customFormat="1" ht="11.25">
      <c r="B417" s="161"/>
      <c r="D417" s="147" t="s">
        <v>1200</v>
      </c>
      <c r="E417" s="162" t="s">
        <v>1</v>
      </c>
      <c r="F417" s="163" t="s">
        <v>2144</v>
      </c>
      <c r="H417" s="162" t="s">
        <v>1</v>
      </c>
      <c r="I417" s="164"/>
      <c r="L417" s="161"/>
      <c r="M417" s="165"/>
      <c r="T417" s="166"/>
      <c r="AT417" s="162" t="s">
        <v>1200</v>
      </c>
      <c r="AU417" s="162" t="s">
        <v>88</v>
      </c>
      <c r="AV417" s="12" t="s">
        <v>86</v>
      </c>
      <c r="AW417" s="12" t="s">
        <v>34</v>
      </c>
      <c r="AX417" s="12" t="s">
        <v>79</v>
      </c>
      <c r="AY417" s="162" t="s">
        <v>262</v>
      </c>
    </row>
    <row r="418" spans="2:51" s="13" customFormat="1" ht="11.25">
      <c r="B418" s="167"/>
      <c r="D418" s="147" t="s">
        <v>1200</v>
      </c>
      <c r="E418" s="168" t="s">
        <v>1</v>
      </c>
      <c r="F418" s="169" t="s">
        <v>2160</v>
      </c>
      <c r="H418" s="170">
        <v>0.8</v>
      </c>
      <c r="I418" s="171"/>
      <c r="L418" s="167"/>
      <c r="M418" s="172"/>
      <c r="T418" s="173"/>
      <c r="AT418" s="168" t="s">
        <v>1200</v>
      </c>
      <c r="AU418" s="168" t="s">
        <v>88</v>
      </c>
      <c r="AV418" s="13" t="s">
        <v>88</v>
      </c>
      <c r="AW418" s="13" t="s">
        <v>34</v>
      </c>
      <c r="AX418" s="13" t="s">
        <v>79</v>
      </c>
      <c r="AY418" s="168" t="s">
        <v>262</v>
      </c>
    </row>
    <row r="419" spans="2:51" s="12" customFormat="1" ht="11.25">
      <c r="B419" s="161"/>
      <c r="D419" s="147" t="s">
        <v>1200</v>
      </c>
      <c r="E419" s="162" t="s">
        <v>1</v>
      </c>
      <c r="F419" s="163" t="s">
        <v>2146</v>
      </c>
      <c r="H419" s="162" t="s">
        <v>1</v>
      </c>
      <c r="I419" s="164"/>
      <c r="L419" s="161"/>
      <c r="M419" s="165"/>
      <c r="T419" s="166"/>
      <c r="AT419" s="162" t="s">
        <v>1200</v>
      </c>
      <c r="AU419" s="162" t="s">
        <v>88</v>
      </c>
      <c r="AV419" s="12" t="s">
        <v>86</v>
      </c>
      <c r="AW419" s="12" t="s">
        <v>34</v>
      </c>
      <c r="AX419" s="12" t="s">
        <v>79</v>
      </c>
      <c r="AY419" s="162" t="s">
        <v>262</v>
      </c>
    </row>
    <row r="420" spans="2:51" s="13" customFormat="1" ht="11.25">
      <c r="B420" s="167"/>
      <c r="D420" s="147" t="s">
        <v>1200</v>
      </c>
      <c r="E420" s="168" t="s">
        <v>1</v>
      </c>
      <c r="F420" s="169" t="s">
        <v>2155</v>
      </c>
      <c r="H420" s="170">
        <v>1.2</v>
      </c>
      <c r="I420" s="171"/>
      <c r="L420" s="167"/>
      <c r="M420" s="172"/>
      <c r="T420" s="173"/>
      <c r="AT420" s="168" t="s">
        <v>1200</v>
      </c>
      <c r="AU420" s="168" t="s">
        <v>88</v>
      </c>
      <c r="AV420" s="13" t="s">
        <v>88</v>
      </c>
      <c r="AW420" s="13" t="s">
        <v>34</v>
      </c>
      <c r="AX420" s="13" t="s">
        <v>79</v>
      </c>
      <c r="AY420" s="168" t="s">
        <v>262</v>
      </c>
    </row>
    <row r="421" spans="2:51" s="13" customFormat="1" ht="11.25">
      <c r="B421" s="167"/>
      <c r="D421" s="147" t="s">
        <v>1200</v>
      </c>
      <c r="E421" s="168" t="s">
        <v>1</v>
      </c>
      <c r="F421" s="169" t="s">
        <v>2161</v>
      </c>
      <c r="H421" s="170">
        <v>6.96</v>
      </c>
      <c r="I421" s="171"/>
      <c r="L421" s="167"/>
      <c r="M421" s="172"/>
      <c r="T421" s="173"/>
      <c r="AT421" s="168" t="s">
        <v>1200</v>
      </c>
      <c r="AU421" s="168" t="s">
        <v>88</v>
      </c>
      <c r="AV421" s="13" t="s">
        <v>88</v>
      </c>
      <c r="AW421" s="13" t="s">
        <v>34</v>
      </c>
      <c r="AX421" s="13" t="s">
        <v>79</v>
      </c>
      <c r="AY421" s="168" t="s">
        <v>262</v>
      </c>
    </row>
    <row r="422" spans="2:51" s="14" customFormat="1" ht="11.25">
      <c r="B422" s="174"/>
      <c r="D422" s="147" t="s">
        <v>1200</v>
      </c>
      <c r="E422" s="175" t="s">
        <v>1</v>
      </c>
      <c r="F422" s="176" t="s">
        <v>1205</v>
      </c>
      <c r="H422" s="177">
        <v>16.42</v>
      </c>
      <c r="I422" s="178"/>
      <c r="L422" s="174"/>
      <c r="M422" s="179"/>
      <c r="T422" s="180"/>
      <c r="AT422" s="175" t="s">
        <v>1200</v>
      </c>
      <c r="AU422" s="175" t="s">
        <v>88</v>
      </c>
      <c r="AV422" s="14" t="s">
        <v>293</v>
      </c>
      <c r="AW422" s="14" t="s">
        <v>34</v>
      </c>
      <c r="AX422" s="14" t="s">
        <v>86</v>
      </c>
      <c r="AY422" s="175" t="s">
        <v>262</v>
      </c>
    </row>
    <row r="423" spans="2:65" s="1" customFormat="1" ht="16.5" customHeight="1">
      <c r="B423" s="32"/>
      <c r="C423" s="134" t="s">
        <v>427</v>
      </c>
      <c r="D423" s="134" t="s">
        <v>264</v>
      </c>
      <c r="E423" s="135" t="s">
        <v>1382</v>
      </c>
      <c r="F423" s="136" t="s">
        <v>1383</v>
      </c>
      <c r="G423" s="137" t="s">
        <v>1226</v>
      </c>
      <c r="H423" s="138">
        <v>50.995</v>
      </c>
      <c r="I423" s="139"/>
      <c r="J423" s="140">
        <f>ROUND(I423*H423,2)</f>
        <v>0</v>
      </c>
      <c r="K423" s="136" t="s">
        <v>1197</v>
      </c>
      <c r="L423" s="32"/>
      <c r="M423" s="141" t="s">
        <v>1</v>
      </c>
      <c r="N423" s="142" t="s">
        <v>44</v>
      </c>
      <c r="P423" s="143">
        <f>O423*H423</f>
        <v>0</v>
      </c>
      <c r="Q423" s="143">
        <v>0.00264</v>
      </c>
      <c r="R423" s="143">
        <f>Q423*H423</f>
        <v>0.1346268</v>
      </c>
      <c r="S423" s="143">
        <v>0</v>
      </c>
      <c r="T423" s="144">
        <f>S423*H423</f>
        <v>0</v>
      </c>
      <c r="AR423" s="145" t="s">
        <v>293</v>
      </c>
      <c r="AT423" s="145" t="s">
        <v>264</v>
      </c>
      <c r="AU423" s="145" t="s">
        <v>88</v>
      </c>
      <c r="AY423" s="17" t="s">
        <v>262</v>
      </c>
      <c r="BE423" s="146">
        <f>IF(N423="základní",J423,0)</f>
        <v>0</v>
      </c>
      <c r="BF423" s="146">
        <f>IF(N423="snížená",J423,0)</f>
        <v>0</v>
      </c>
      <c r="BG423" s="146">
        <f>IF(N423="zákl. přenesená",J423,0)</f>
        <v>0</v>
      </c>
      <c r="BH423" s="146">
        <f>IF(N423="sníž. přenesená",J423,0)</f>
        <v>0</v>
      </c>
      <c r="BI423" s="146">
        <f>IF(N423="nulová",J423,0)</f>
        <v>0</v>
      </c>
      <c r="BJ423" s="17" t="s">
        <v>86</v>
      </c>
      <c r="BK423" s="146">
        <f>ROUND(I423*H423,2)</f>
        <v>0</v>
      </c>
      <c r="BL423" s="17" t="s">
        <v>293</v>
      </c>
      <c r="BM423" s="145" t="s">
        <v>2162</v>
      </c>
    </row>
    <row r="424" spans="2:51" s="12" customFormat="1" ht="11.25">
      <c r="B424" s="161"/>
      <c r="D424" s="147" t="s">
        <v>1200</v>
      </c>
      <c r="E424" s="162" t="s">
        <v>1</v>
      </c>
      <c r="F424" s="163" t="s">
        <v>1931</v>
      </c>
      <c r="H424" s="162" t="s">
        <v>1</v>
      </c>
      <c r="I424" s="164"/>
      <c r="L424" s="161"/>
      <c r="M424" s="165"/>
      <c r="T424" s="166"/>
      <c r="AT424" s="162" t="s">
        <v>1200</v>
      </c>
      <c r="AU424" s="162" t="s">
        <v>88</v>
      </c>
      <c r="AV424" s="12" t="s">
        <v>86</v>
      </c>
      <c r="AW424" s="12" t="s">
        <v>34</v>
      </c>
      <c r="AX424" s="12" t="s">
        <v>79</v>
      </c>
      <c r="AY424" s="162" t="s">
        <v>262</v>
      </c>
    </row>
    <row r="425" spans="2:51" s="12" customFormat="1" ht="11.25">
      <c r="B425" s="161"/>
      <c r="D425" s="147" t="s">
        <v>1200</v>
      </c>
      <c r="E425" s="162" t="s">
        <v>1</v>
      </c>
      <c r="F425" s="163" t="s">
        <v>2151</v>
      </c>
      <c r="H425" s="162" t="s">
        <v>1</v>
      </c>
      <c r="I425" s="164"/>
      <c r="L425" s="161"/>
      <c r="M425" s="165"/>
      <c r="T425" s="166"/>
      <c r="AT425" s="162" t="s">
        <v>1200</v>
      </c>
      <c r="AU425" s="162" t="s">
        <v>88</v>
      </c>
      <c r="AV425" s="12" t="s">
        <v>86</v>
      </c>
      <c r="AW425" s="12" t="s">
        <v>34</v>
      </c>
      <c r="AX425" s="12" t="s">
        <v>79</v>
      </c>
      <c r="AY425" s="162" t="s">
        <v>262</v>
      </c>
    </row>
    <row r="426" spans="2:51" s="13" customFormat="1" ht="11.25">
      <c r="B426" s="167"/>
      <c r="D426" s="147" t="s">
        <v>1200</v>
      </c>
      <c r="E426" s="168" t="s">
        <v>1</v>
      </c>
      <c r="F426" s="169" t="s">
        <v>2163</v>
      </c>
      <c r="H426" s="170">
        <v>9.4</v>
      </c>
      <c r="I426" s="171"/>
      <c r="L426" s="167"/>
      <c r="M426" s="172"/>
      <c r="T426" s="173"/>
      <c r="AT426" s="168" t="s">
        <v>1200</v>
      </c>
      <c r="AU426" s="168" t="s">
        <v>88</v>
      </c>
      <c r="AV426" s="13" t="s">
        <v>88</v>
      </c>
      <c r="AW426" s="13" t="s">
        <v>34</v>
      </c>
      <c r="AX426" s="13" t="s">
        <v>79</v>
      </c>
      <c r="AY426" s="168" t="s">
        <v>262</v>
      </c>
    </row>
    <row r="427" spans="2:51" s="13" customFormat="1" ht="11.25">
      <c r="B427" s="167"/>
      <c r="D427" s="147" t="s">
        <v>1200</v>
      </c>
      <c r="E427" s="168" t="s">
        <v>1</v>
      </c>
      <c r="F427" s="169" t="s">
        <v>2164</v>
      </c>
      <c r="H427" s="170">
        <v>14.1</v>
      </c>
      <c r="I427" s="171"/>
      <c r="L427" s="167"/>
      <c r="M427" s="172"/>
      <c r="T427" s="173"/>
      <c r="AT427" s="168" t="s">
        <v>1200</v>
      </c>
      <c r="AU427" s="168" t="s">
        <v>88</v>
      </c>
      <c r="AV427" s="13" t="s">
        <v>88</v>
      </c>
      <c r="AW427" s="13" t="s">
        <v>34</v>
      </c>
      <c r="AX427" s="13" t="s">
        <v>79</v>
      </c>
      <c r="AY427" s="168" t="s">
        <v>262</v>
      </c>
    </row>
    <row r="428" spans="2:51" s="13" customFormat="1" ht="11.25">
      <c r="B428" s="167"/>
      <c r="D428" s="147" t="s">
        <v>1200</v>
      </c>
      <c r="E428" s="168" t="s">
        <v>1</v>
      </c>
      <c r="F428" s="169" t="s">
        <v>2165</v>
      </c>
      <c r="H428" s="170">
        <v>27.495</v>
      </c>
      <c r="I428" s="171"/>
      <c r="L428" s="167"/>
      <c r="M428" s="172"/>
      <c r="T428" s="173"/>
      <c r="AT428" s="168" t="s">
        <v>1200</v>
      </c>
      <c r="AU428" s="168" t="s">
        <v>88</v>
      </c>
      <c r="AV428" s="13" t="s">
        <v>88</v>
      </c>
      <c r="AW428" s="13" t="s">
        <v>34</v>
      </c>
      <c r="AX428" s="13" t="s">
        <v>79</v>
      </c>
      <c r="AY428" s="168" t="s">
        <v>262</v>
      </c>
    </row>
    <row r="429" spans="2:51" s="14" customFormat="1" ht="11.25">
      <c r="B429" s="174"/>
      <c r="D429" s="147" t="s">
        <v>1200</v>
      </c>
      <c r="E429" s="175" t="s">
        <v>1</v>
      </c>
      <c r="F429" s="176" t="s">
        <v>1205</v>
      </c>
      <c r="H429" s="177">
        <v>50.995</v>
      </c>
      <c r="I429" s="178"/>
      <c r="L429" s="174"/>
      <c r="M429" s="179"/>
      <c r="T429" s="180"/>
      <c r="AT429" s="175" t="s">
        <v>1200</v>
      </c>
      <c r="AU429" s="175" t="s">
        <v>88</v>
      </c>
      <c r="AV429" s="14" t="s">
        <v>293</v>
      </c>
      <c r="AW429" s="14" t="s">
        <v>34</v>
      </c>
      <c r="AX429" s="14" t="s">
        <v>86</v>
      </c>
      <c r="AY429" s="175" t="s">
        <v>262</v>
      </c>
    </row>
    <row r="430" spans="2:65" s="1" customFormat="1" ht="16.5" customHeight="1">
      <c r="B430" s="32"/>
      <c r="C430" s="134" t="s">
        <v>431</v>
      </c>
      <c r="D430" s="134" t="s">
        <v>264</v>
      </c>
      <c r="E430" s="135" t="s">
        <v>1386</v>
      </c>
      <c r="F430" s="136" t="s">
        <v>1387</v>
      </c>
      <c r="G430" s="137" t="s">
        <v>1226</v>
      </c>
      <c r="H430" s="138">
        <v>50.995</v>
      </c>
      <c r="I430" s="139"/>
      <c r="J430" s="140">
        <f>ROUND(I430*H430,2)</f>
        <v>0</v>
      </c>
      <c r="K430" s="136" t="s">
        <v>1197</v>
      </c>
      <c r="L430" s="32"/>
      <c r="M430" s="141" t="s">
        <v>1</v>
      </c>
      <c r="N430" s="142" t="s">
        <v>44</v>
      </c>
      <c r="P430" s="143">
        <f>O430*H430</f>
        <v>0</v>
      </c>
      <c r="Q430" s="143">
        <v>0</v>
      </c>
      <c r="R430" s="143">
        <f>Q430*H430</f>
        <v>0</v>
      </c>
      <c r="S430" s="143">
        <v>0</v>
      </c>
      <c r="T430" s="144">
        <f>S430*H430</f>
        <v>0</v>
      </c>
      <c r="AR430" s="145" t="s">
        <v>293</v>
      </c>
      <c r="AT430" s="145" t="s">
        <v>264</v>
      </c>
      <c r="AU430" s="145" t="s">
        <v>88</v>
      </c>
      <c r="AY430" s="17" t="s">
        <v>262</v>
      </c>
      <c r="BE430" s="146">
        <f>IF(N430="základní",J430,0)</f>
        <v>0</v>
      </c>
      <c r="BF430" s="146">
        <f>IF(N430="snížená",J430,0)</f>
        <v>0</v>
      </c>
      <c r="BG430" s="146">
        <f>IF(N430="zákl. přenesená",J430,0)</f>
        <v>0</v>
      </c>
      <c r="BH430" s="146">
        <f>IF(N430="sníž. přenesená",J430,0)</f>
        <v>0</v>
      </c>
      <c r="BI430" s="146">
        <f>IF(N430="nulová",J430,0)</f>
        <v>0</v>
      </c>
      <c r="BJ430" s="17" t="s">
        <v>86</v>
      </c>
      <c r="BK430" s="146">
        <f>ROUND(I430*H430,2)</f>
        <v>0</v>
      </c>
      <c r="BL430" s="17" t="s">
        <v>293</v>
      </c>
      <c r="BM430" s="145" t="s">
        <v>2166</v>
      </c>
    </row>
    <row r="431" spans="2:65" s="1" customFormat="1" ht="16.5" customHeight="1">
      <c r="B431" s="32"/>
      <c r="C431" s="134" t="s">
        <v>402</v>
      </c>
      <c r="D431" s="134" t="s">
        <v>264</v>
      </c>
      <c r="E431" s="135" t="s">
        <v>1386</v>
      </c>
      <c r="F431" s="136" t="s">
        <v>1387</v>
      </c>
      <c r="G431" s="137" t="s">
        <v>1226</v>
      </c>
      <c r="H431" s="138">
        <v>16.42</v>
      </c>
      <c r="I431" s="139"/>
      <c r="J431" s="140">
        <f>ROUND(I431*H431,2)</f>
        <v>0</v>
      </c>
      <c r="K431" s="136" t="s">
        <v>1197</v>
      </c>
      <c r="L431" s="32"/>
      <c r="M431" s="141" t="s">
        <v>1</v>
      </c>
      <c r="N431" s="142" t="s">
        <v>44</v>
      </c>
      <c r="P431" s="143">
        <f>O431*H431</f>
        <v>0</v>
      </c>
      <c r="Q431" s="143">
        <v>0</v>
      </c>
      <c r="R431" s="143">
        <f>Q431*H431</f>
        <v>0</v>
      </c>
      <c r="S431" s="143">
        <v>0</v>
      </c>
      <c r="T431" s="144">
        <f>S431*H431</f>
        <v>0</v>
      </c>
      <c r="AR431" s="145" t="s">
        <v>293</v>
      </c>
      <c r="AT431" s="145" t="s">
        <v>264</v>
      </c>
      <c r="AU431" s="145" t="s">
        <v>88</v>
      </c>
      <c r="AY431" s="17" t="s">
        <v>262</v>
      </c>
      <c r="BE431" s="146">
        <f>IF(N431="základní",J431,0)</f>
        <v>0</v>
      </c>
      <c r="BF431" s="146">
        <f>IF(N431="snížená",J431,0)</f>
        <v>0</v>
      </c>
      <c r="BG431" s="146">
        <f>IF(N431="zákl. přenesená",J431,0)</f>
        <v>0</v>
      </c>
      <c r="BH431" s="146">
        <f>IF(N431="sníž. přenesená",J431,0)</f>
        <v>0</v>
      </c>
      <c r="BI431" s="146">
        <f>IF(N431="nulová",J431,0)</f>
        <v>0</v>
      </c>
      <c r="BJ431" s="17" t="s">
        <v>86</v>
      </c>
      <c r="BK431" s="146">
        <f>ROUND(I431*H431,2)</f>
        <v>0</v>
      </c>
      <c r="BL431" s="17" t="s">
        <v>293</v>
      </c>
      <c r="BM431" s="145" t="s">
        <v>2167</v>
      </c>
    </row>
    <row r="432" spans="2:65" s="1" customFormat="1" ht="21.75" customHeight="1">
      <c r="B432" s="32"/>
      <c r="C432" s="134" t="s">
        <v>407</v>
      </c>
      <c r="D432" s="134" t="s">
        <v>264</v>
      </c>
      <c r="E432" s="135" t="s">
        <v>2168</v>
      </c>
      <c r="F432" s="136" t="s">
        <v>2169</v>
      </c>
      <c r="G432" s="137" t="s">
        <v>1234</v>
      </c>
      <c r="H432" s="138">
        <v>1.974</v>
      </c>
      <c r="I432" s="139"/>
      <c r="J432" s="140">
        <f>ROUND(I432*H432,2)</f>
        <v>0</v>
      </c>
      <c r="K432" s="136" t="s">
        <v>1197</v>
      </c>
      <c r="L432" s="32"/>
      <c r="M432" s="141" t="s">
        <v>1</v>
      </c>
      <c r="N432" s="142" t="s">
        <v>44</v>
      </c>
      <c r="P432" s="143">
        <f>O432*H432</f>
        <v>0</v>
      </c>
      <c r="Q432" s="143">
        <v>1.06062</v>
      </c>
      <c r="R432" s="143">
        <f>Q432*H432</f>
        <v>2.09366388</v>
      </c>
      <c r="S432" s="143">
        <v>0</v>
      </c>
      <c r="T432" s="144">
        <f>S432*H432</f>
        <v>0</v>
      </c>
      <c r="AR432" s="145" t="s">
        <v>293</v>
      </c>
      <c r="AT432" s="145" t="s">
        <v>264</v>
      </c>
      <c r="AU432" s="145" t="s">
        <v>88</v>
      </c>
      <c r="AY432" s="17" t="s">
        <v>262</v>
      </c>
      <c r="BE432" s="146">
        <f>IF(N432="základní",J432,0)</f>
        <v>0</v>
      </c>
      <c r="BF432" s="146">
        <f>IF(N432="snížená",J432,0)</f>
        <v>0</v>
      </c>
      <c r="BG432" s="146">
        <f>IF(N432="zákl. přenesená",J432,0)</f>
        <v>0</v>
      </c>
      <c r="BH432" s="146">
        <f>IF(N432="sníž. přenesená",J432,0)</f>
        <v>0</v>
      </c>
      <c r="BI432" s="146">
        <f>IF(N432="nulová",J432,0)</f>
        <v>0</v>
      </c>
      <c r="BJ432" s="17" t="s">
        <v>86</v>
      </c>
      <c r="BK432" s="146">
        <f>ROUND(I432*H432,2)</f>
        <v>0</v>
      </c>
      <c r="BL432" s="17" t="s">
        <v>293</v>
      </c>
      <c r="BM432" s="145" t="s">
        <v>2170</v>
      </c>
    </row>
    <row r="433" spans="2:51" s="12" customFormat="1" ht="11.25">
      <c r="B433" s="161"/>
      <c r="D433" s="147" t="s">
        <v>1200</v>
      </c>
      <c r="E433" s="162" t="s">
        <v>1</v>
      </c>
      <c r="F433" s="163" t="s">
        <v>1931</v>
      </c>
      <c r="H433" s="162" t="s">
        <v>1</v>
      </c>
      <c r="I433" s="164"/>
      <c r="L433" s="161"/>
      <c r="M433" s="165"/>
      <c r="T433" s="166"/>
      <c r="AT433" s="162" t="s">
        <v>1200</v>
      </c>
      <c r="AU433" s="162" t="s">
        <v>88</v>
      </c>
      <c r="AV433" s="12" t="s">
        <v>86</v>
      </c>
      <c r="AW433" s="12" t="s">
        <v>34</v>
      </c>
      <c r="AX433" s="12" t="s">
        <v>79</v>
      </c>
      <c r="AY433" s="162" t="s">
        <v>262</v>
      </c>
    </row>
    <row r="434" spans="2:51" s="12" customFormat="1" ht="22.5">
      <c r="B434" s="161"/>
      <c r="D434" s="147" t="s">
        <v>1200</v>
      </c>
      <c r="E434" s="162" t="s">
        <v>1</v>
      </c>
      <c r="F434" s="163" t="s">
        <v>2171</v>
      </c>
      <c r="H434" s="162" t="s">
        <v>1</v>
      </c>
      <c r="I434" s="164"/>
      <c r="L434" s="161"/>
      <c r="M434" s="165"/>
      <c r="T434" s="166"/>
      <c r="AT434" s="162" t="s">
        <v>1200</v>
      </c>
      <c r="AU434" s="162" t="s">
        <v>88</v>
      </c>
      <c r="AV434" s="12" t="s">
        <v>86</v>
      </c>
      <c r="AW434" s="12" t="s">
        <v>34</v>
      </c>
      <c r="AX434" s="12" t="s">
        <v>79</v>
      </c>
      <c r="AY434" s="162" t="s">
        <v>262</v>
      </c>
    </row>
    <row r="435" spans="2:51" s="13" customFormat="1" ht="11.25">
      <c r="B435" s="167"/>
      <c r="D435" s="147" t="s">
        <v>1200</v>
      </c>
      <c r="E435" s="168" t="s">
        <v>1</v>
      </c>
      <c r="F435" s="169" t="s">
        <v>2172</v>
      </c>
      <c r="H435" s="170">
        <v>0.705</v>
      </c>
      <c r="I435" s="171"/>
      <c r="L435" s="167"/>
      <c r="M435" s="172"/>
      <c r="T435" s="173"/>
      <c r="AT435" s="168" t="s">
        <v>1200</v>
      </c>
      <c r="AU435" s="168" t="s">
        <v>88</v>
      </c>
      <c r="AV435" s="13" t="s">
        <v>88</v>
      </c>
      <c r="AW435" s="13" t="s">
        <v>34</v>
      </c>
      <c r="AX435" s="13" t="s">
        <v>79</v>
      </c>
      <c r="AY435" s="168" t="s">
        <v>262</v>
      </c>
    </row>
    <row r="436" spans="2:51" s="13" customFormat="1" ht="11.25">
      <c r="B436" s="167"/>
      <c r="D436" s="147" t="s">
        <v>1200</v>
      </c>
      <c r="E436" s="168" t="s">
        <v>1</v>
      </c>
      <c r="F436" s="169" t="s">
        <v>2173</v>
      </c>
      <c r="H436" s="170">
        <v>1.269</v>
      </c>
      <c r="I436" s="171"/>
      <c r="L436" s="167"/>
      <c r="M436" s="172"/>
      <c r="T436" s="173"/>
      <c r="AT436" s="168" t="s">
        <v>1200</v>
      </c>
      <c r="AU436" s="168" t="s">
        <v>88</v>
      </c>
      <c r="AV436" s="13" t="s">
        <v>88</v>
      </c>
      <c r="AW436" s="13" t="s">
        <v>34</v>
      </c>
      <c r="AX436" s="13" t="s">
        <v>79</v>
      </c>
      <c r="AY436" s="168" t="s">
        <v>262</v>
      </c>
    </row>
    <row r="437" spans="2:51" s="14" customFormat="1" ht="11.25">
      <c r="B437" s="174"/>
      <c r="D437" s="147" t="s">
        <v>1200</v>
      </c>
      <c r="E437" s="175" t="s">
        <v>1</v>
      </c>
      <c r="F437" s="176" t="s">
        <v>1205</v>
      </c>
      <c r="H437" s="177">
        <v>1.974</v>
      </c>
      <c r="I437" s="178"/>
      <c r="L437" s="174"/>
      <c r="M437" s="179"/>
      <c r="T437" s="180"/>
      <c r="AT437" s="175" t="s">
        <v>1200</v>
      </c>
      <c r="AU437" s="175" t="s">
        <v>88</v>
      </c>
      <c r="AV437" s="14" t="s">
        <v>293</v>
      </c>
      <c r="AW437" s="14" t="s">
        <v>34</v>
      </c>
      <c r="AX437" s="14" t="s">
        <v>86</v>
      </c>
      <c r="AY437" s="175" t="s">
        <v>262</v>
      </c>
    </row>
    <row r="438" spans="2:65" s="1" customFormat="1" ht="21.75" customHeight="1">
      <c r="B438" s="32"/>
      <c r="C438" s="134" t="s">
        <v>437</v>
      </c>
      <c r="D438" s="134" t="s">
        <v>264</v>
      </c>
      <c r="E438" s="135" t="s">
        <v>2174</v>
      </c>
      <c r="F438" s="136" t="s">
        <v>2175</v>
      </c>
      <c r="G438" s="137" t="s">
        <v>1196</v>
      </c>
      <c r="H438" s="138">
        <v>17.562</v>
      </c>
      <c r="I438" s="139"/>
      <c r="J438" s="140">
        <f>ROUND(I438*H438,2)</f>
        <v>0</v>
      </c>
      <c r="K438" s="136" t="s">
        <v>1197</v>
      </c>
      <c r="L438" s="32"/>
      <c r="M438" s="141" t="s">
        <v>1</v>
      </c>
      <c r="N438" s="142" t="s">
        <v>44</v>
      </c>
      <c r="P438" s="143">
        <f>O438*H438</f>
        <v>0</v>
      </c>
      <c r="Q438" s="143">
        <v>2.51904</v>
      </c>
      <c r="R438" s="143">
        <f>Q438*H438</f>
        <v>44.23938048</v>
      </c>
      <c r="S438" s="143">
        <v>0</v>
      </c>
      <c r="T438" s="144">
        <f>S438*H438</f>
        <v>0</v>
      </c>
      <c r="AR438" s="145" t="s">
        <v>293</v>
      </c>
      <c r="AT438" s="145" t="s">
        <v>264</v>
      </c>
      <c r="AU438" s="145" t="s">
        <v>88</v>
      </c>
      <c r="AY438" s="17" t="s">
        <v>262</v>
      </c>
      <c r="BE438" s="146">
        <f>IF(N438="základní",J438,0)</f>
        <v>0</v>
      </c>
      <c r="BF438" s="146">
        <f>IF(N438="snížená",J438,0)</f>
        <v>0</v>
      </c>
      <c r="BG438" s="146">
        <f>IF(N438="zákl. přenesená",J438,0)</f>
        <v>0</v>
      </c>
      <c r="BH438" s="146">
        <f>IF(N438="sníž. přenesená",J438,0)</f>
        <v>0</v>
      </c>
      <c r="BI438" s="146">
        <f>IF(N438="nulová",J438,0)</f>
        <v>0</v>
      </c>
      <c r="BJ438" s="17" t="s">
        <v>86</v>
      </c>
      <c r="BK438" s="146">
        <f>ROUND(I438*H438,2)</f>
        <v>0</v>
      </c>
      <c r="BL438" s="17" t="s">
        <v>293</v>
      </c>
      <c r="BM438" s="145" t="s">
        <v>2176</v>
      </c>
    </row>
    <row r="439" spans="2:51" s="12" customFormat="1" ht="11.25">
      <c r="B439" s="161"/>
      <c r="D439" s="147" t="s">
        <v>1200</v>
      </c>
      <c r="E439" s="162" t="s">
        <v>1</v>
      </c>
      <c r="F439" s="163" t="s">
        <v>1931</v>
      </c>
      <c r="H439" s="162" t="s">
        <v>1</v>
      </c>
      <c r="I439" s="164"/>
      <c r="L439" s="161"/>
      <c r="M439" s="165"/>
      <c r="T439" s="166"/>
      <c r="AT439" s="162" t="s">
        <v>1200</v>
      </c>
      <c r="AU439" s="162" t="s">
        <v>88</v>
      </c>
      <c r="AV439" s="12" t="s">
        <v>86</v>
      </c>
      <c r="AW439" s="12" t="s">
        <v>34</v>
      </c>
      <c r="AX439" s="12" t="s">
        <v>79</v>
      </c>
      <c r="AY439" s="162" t="s">
        <v>262</v>
      </c>
    </row>
    <row r="440" spans="2:51" s="12" customFormat="1" ht="11.25">
      <c r="B440" s="161"/>
      <c r="D440" s="147" t="s">
        <v>1200</v>
      </c>
      <c r="E440" s="162" t="s">
        <v>1</v>
      </c>
      <c r="F440" s="163" t="s">
        <v>2177</v>
      </c>
      <c r="H440" s="162" t="s">
        <v>1</v>
      </c>
      <c r="I440" s="164"/>
      <c r="L440" s="161"/>
      <c r="M440" s="165"/>
      <c r="T440" s="166"/>
      <c r="AT440" s="162" t="s">
        <v>1200</v>
      </c>
      <c r="AU440" s="162" t="s">
        <v>88</v>
      </c>
      <c r="AV440" s="12" t="s">
        <v>86</v>
      </c>
      <c r="AW440" s="12" t="s">
        <v>34</v>
      </c>
      <c r="AX440" s="12" t="s">
        <v>79</v>
      </c>
      <c r="AY440" s="162" t="s">
        <v>262</v>
      </c>
    </row>
    <row r="441" spans="2:51" s="12" customFormat="1" ht="11.25">
      <c r="B441" s="161"/>
      <c r="D441" s="147" t="s">
        <v>1200</v>
      </c>
      <c r="E441" s="162" t="s">
        <v>1</v>
      </c>
      <c r="F441" s="163" t="s">
        <v>2178</v>
      </c>
      <c r="H441" s="162" t="s">
        <v>1</v>
      </c>
      <c r="I441" s="164"/>
      <c r="L441" s="161"/>
      <c r="M441" s="165"/>
      <c r="T441" s="166"/>
      <c r="AT441" s="162" t="s">
        <v>1200</v>
      </c>
      <c r="AU441" s="162" t="s">
        <v>88</v>
      </c>
      <c r="AV441" s="12" t="s">
        <v>86</v>
      </c>
      <c r="AW441" s="12" t="s">
        <v>34</v>
      </c>
      <c r="AX441" s="12" t="s">
        <v>79</v>
      </c>
      <c r="AY441" s="162" t="s">
        <v>262</v>
      </c>
    </row>
    <row r="442" spans="2:51" s="13" customFormat="1" ht="11.25">
      <c r="B442" s="167"/>
      <c r="D442" s="147" t="s">
        <v>1200</v>
      </c>
      <c r="E442" s="168" t="s">
        <v>1</v>
      </c>
      <c r="F442" s="169" t="s">
        <v>2179</v>
      </c>
      <c r="H442" s="170">
        <v>1.95</v>
      </c>
      <c r="I442" s="171"/>
      <c r="L442" s="167"/>
      <c r="M442" s="172"/>
      <c r="T442" s="173"/>
      <c r="AT442" s="168" t="s">
        <v>1200</v>
      </c>
      <c r="AU442" s="168" t="s">
        <v>88</v>
      </c>
      <c r="AV442" s="13" t="s">
        <v>88</v>
      </c>
      <c r="AW442" s="13" t="s">
        <v>34</v>
      </c>
      <c r="AX442" s="13" t="s">
        <v>79</v>
      </c>
      <c r="AY442" s="168" t="s">
        <v>262</v>
      </c>
    </row>
    <row r="443" spans="2:51" s="13" customFormat="1" ht="11.25">
      <c r="B443" s="167"/>
      <c r="D443" s="147" t="s">
        <v>1200</v>
      </c>
      <c r="E443" s="168" t="s">
        <v>1</v>
      </c>
      <c r="F443" s="169" t="s">
        <v>2180</v>
      </c>
      <c r="H443" s="170">
        <v>3.268</v>
      </c>
      <c r="I443" s="171"/>
      <c r="L443" s="167"/>
      <c r="M443" s="172"/>
      <c r="T443" s="173"/>
      <c r="AT443" s="168" t="s">
        <v>1200</v>
      </c>
      <c r="AU443" s="168" t="s">
        <v>88</v>
      </c>
      <c r="AV443" s="13" t="s">
        <v>88</v>
      </c>
      <c r="AW443" s="13" t="s">
        <v>34</v>
      </c>
      <c r="AX443" s="13" t="s">
        <v>79</v>
      </c>
      <c r="AY443" s="168" t="s">
        <v>262</v>
      </c>
    </row>
    <row r="444" spans="2:51" s="13" customFormat="1" ht="11.25">
      <c r="B444" s="167"/>
      <c r="D444" s="147" t="s">
        <v>1200</v>
      </c>
      <c r="E444" s="168" t="s">
        <v>1</v>
      </c>
      <c r="F444" s="169" t="s">
        <v>2181</v>
      </c>
      <c r="H444" s="170">
        <v>2.3</v>
      </c>
      <c r="I444" s="171"/>
      <c r="L444" s="167"/>
      <c r="M444" s="172"/>
      <c r="T444" s="173"/>
      <c r="AT444" s="168" t="s">
        <v>1200</v>
      </c>
      <c r="AU444" s="168" t="s">
        <v>88</v>
      </c>
      <c r="AV444" s="13" t="s">
        <v>88</v>
      </c>
      <c r="AW444" s="13" t="s">
        <v>34</v>
      </c>
      <c r="AX444" s="13" t="s">
        <v>79</v>
      </c>
      <c r="AY444" s="168" t="s">
        <v>262</v>
      </c>
    </row>
    <row r="445" spans="2:51" s="12" customFormat="1" ht="11.25">
      <c r="B445" s="161"/>
      <c r="D445" s="147" t="s">
        <v>1200</v>
      </c>
      <c r="E445" s="162" t="s">
        <v>1</v>
      </c>
      <c r="F445" s="163" t="s">
        <v>2182</v>
      </c>
      <c r="H445" s="162" t="s">
        <v>1</v>
      </c>
      <c r="I445" s="164"/>
      <c r="L445" s="161"/>
      <c r="M445" s="165"/>
      <c r="T445" s="166"/>
      <c r="AT445" s="162" t="s">
        <v>1200</v>
      </c>
      <c r="AU445" s="162" t="s">
        <v>88</v>
      </c>
      <c r="AV445" s="12" t="s">
        <v>86</v>
      </c>
      <c r="AW445" s="12" t="s">
        <v>34</v>
      </c>
      <c r="AX445" s="12" t="s">
        <v>79</v>
      </c>
      <c r="AY445" s="162" t="s">
        <v>262</v>
      </c>
    </row>
    <row r="446" spans="2:51" s="13" customFormat="1" ht="11.25">
      <c r="B446" s="167"/>
      <c r="D446" s="147" t="s">
        <v>1200</v>
      </c>
      <c r="E446" s="168" t="s">
        <v>1</v>
      </c>
      <c r="F446" s="169" t="s">
        <v>2183</v>
      </c>
      <c r="H446" s="170">
        <v>10.044</v>
      </c>
      <c r="I446" s="171"/>
      <c r="L446" s="167"/>
      <c r="M446" s="172"/>
      <c r="T446" s="173"/>
      <c r="AT446" s="168" t="s">
        <v>1200</v>
      </c>
      <c r="AU446" s="168" t="s">
        <v>88</v>
      </c>
      <c r="AV446" s="13" t="s">
        <v>88</v>
      </c>
      <c r="AW446" s="13" t="s">
        <v>34</v>
      </c>
      <c r="AX446" s="13" t="s">
        <v>79</v>
      </c>
      <c r="AY446" s="168" t="s">
        <v>262</v>
      </c>
    </row>
    <row r="447" spans="2:51" s="14" customFormat="1" ht="11.25">
      <c r="B447" s="174"/>
      <c r="D447" s="147" t="s">
        <v>1200</v>
      </c>
      <c r="E447" s="175" t="s">
        <v>1</v>
      </c>
      <c r="F447" s="176" t="s">
        <v>1205</v>
      </c>
      <c r="H447" s="177">
        <v>17.562</v>
      </c>
      <c r="I447" s="178"/>
      <c r="L447" s="174"/>
      <c r="M447" s="179"/>
      <c r="T447" s="180"/>
      <c r="AT447" s="175" t="s">
        <v>1200</v>
      </c>
      <c r="AU447" s="175" t="s">
        <v>88</v>
      </c>
      <c r="AV447" s="14" t="s">
        <v>293</v>
      </c>
      <c r="AW447" s="14" t="s">
        <v>34</v>
      </c>
      <c r="AX447" s="14" t="s">
        <v>86</v>
      </c>
      <c r="AY447" s="175" t="s">
        <v>262</v>
      </c>
    </row>
    <row r="448" spans="2:63" s="11" customFormat="1" ht="22.9" customHeight="1">
      <c r="B448" s="124"/>
      <c r="D448" s="125" t="s">
        <v>78</v>
      </c>
      <c r="E448" s="151" t="s">
        <v>179</v>
      </c>
      <c r="F448" s="151" t="s">
        <v>1218</v>
      </c>
      <c r="I448" s="127"/>
      <c r="J448" s="152">
        <f>BK448</f>
        <v>0</v>
      </c>
      <c r="L448" s="124"/>
      <c r="M448" s="129"/>
      <c r="P448" s="130">
        <f>SUM(P449:P554)</f>
        <v>0</v>
      </c>
      <c r="R448" s="130">
        <f>SUM(R449:R554)</f>
        <v>86.01772783999999</v>
      </c>
      <c r="T448" s="131">
        <f>SUM(T449:T554)</f>
        <v>0</v>
      </c>
      <c r="AR448" s="125" t="s">
        <v>86</v>
      </c>
      <c r="AT448" s="132" t="s">
        <v>78</v>
      </c>
      <c r="AU448" s="132" t="s">
        <v>86</v>
      </c>
      <c r="AY448" s="125" t="s">
        <v>262</v>
      </c>
      <c r="BK448" s="133">
        <f>SUM(BK449:BK554)</f>
        <v>0</v>
      </c>
    </row>
    <row r="449" spans="2:65" s="1" customFormat="1" ht="33" customHeight="1">
      <c r="B449" s="32"/>
      <c r="C449" s="134" t="s">
        <v>442</v>
      </c>
      <c r="D449" s="134" t="s">
        <v>264</v>
      </c>
      <c r="E449" s="135" t="s">
        <v>2184</v>
      </c>
      <c r="F449" s="136" t="s">
        <v>2185</v>
      </c>
      <c r="G449" s="137" t="s">
        <v>488</v>
      </c>
      <c r="H449" s="138">
        <v>1</v>
      </c>
      <c r="I449" s="139"/>
      <c r="J449" s="140">
        <f>ROUND(I449*H449,2)</f>
        <v>0</v>
      </c>
      <c r="K449" s="136" t="s">
        <v>1</v>
      </c>
      <c r="L449" s="32"/>
      <c r="M449" s="141" t="s">
        <v>1</v>
      </c>
      <c r="N449" s="142" t="s">
        <v>44</v>
      </c>
      <c r="P449" s="143">
        <f>O449*H449</f>
        <v>0</v>
      </c>
      <c r="Q449" s="143">
        <v>0</v>
      </c>
      <c r="R449" s="143">
        <f>Q449*H449</f>
        <v>0</v>
      </c>
      <c r="S449" s="143">
        <v>0</v>
      </c>
      <c r="T449" s="144">
        <f>S449*H449</f>
        <v>0</v>
      </c>
      <c r="AR449" s="145" t="s">
        <v>293</v>
      </c>
      <c r="AT449" s="145" t="s">
        <v>264</v>
      </c>
      <c r="AU449" s="145" t="s">
        <v>88</v>
      </c>
      <c r="AY449" s="17" t="s">
        <v>262</v>
      </c>
      <c r="BE449" s="146">
        <f>IF(N449="základní",J449,0)</f>
        <v>0</v>
      </c>
      <c r="BF449" s="146">
        <f>IF(N449="snížená",J449,0)</f>
        <v>0</v>
      </c>
      <c r="BG449" s="146">
        <f>IF(N449="zákl. přenesená",J449,0)</f>
        <v>0</v>
      </c>
      <c r="BH449" s="146">
        <f>IF(N449="sníž. přenesená",J449,0)</f>
        <v>0</v>
      </c>
      <c r="BI449" s="146">
        <f>IF(N449="nulová",J449,0)</f>
        <v>0</v>
      </c>
      <c r="BJ449" s="17" t="s">
        <v>86</v>
      </c>
      <c r="BK449" s="146">
        <f>ROUND(I449*H449,2)</f>
        <v>0</v>
      </c>
      <c r="BL449" s="17" t="s">
        <v>293</v>
      </c>
      <c r="BM449" s="145" t="s">
        <v>2186</v>
      </c>
    </row>
    <row r="450" spans="2:47" s="1" customFormat="1" ht="78">
      <c r="B450" s="32"/>
      <c r="D450" s="147" t="s">
        <v>301</v>
      </c>
      <c r="F450" s="148" t="s">
        <v>2187</v>
      </c>
      <c r="I450" s="149"/>
      <c r="L450" s="32"/>
      <c r="M450" s="150"/>
      <c r="T450" s="56"/>
      <c r="AT450" s="17" t="s">
        <v>301</v>
      </c>
      <c r="AU450" s="17" t="s">
        <v>88</v>
      </c>
    </row>
    <row r="451" spans="2:51" s="12" customFormat="1" ht="11.25">
      <c r="B451" s="161"/>
      <c r="D451" s="147" t="s">
        <v>1200</v>
      </c>
      <c r="E451" s="162" t="s">
        <v>1</v>
      </c>
      <c r="F451" s="163" t="s">
        <v>1931</v>
      </c>
      <c r="H451" s="162" t="s">
        <v>1</v>
      </c>
      <c r="I451" s="164"/>
      <c r="L451" s="161"/>
      <c r="M451" s="165"/>
      <c r="T451" s="166"/>
      <c r="AT451" s="162" t="s">
        <v>1200</v>
      </c>
      <c r="AU451" s="162" t="s">
        <v>88</v>
      </c>
      <c r="AV451" s="12" t="s">
        <v>86</v>
      </c>
      <c r="AW451" s="12" t="s">
        <v>34</v>
      </c>
      <c r="AX451" s="12" t="s">
        <v>79</v>
      </c>
      <c r="AY451" s="162" t="s">
        <v>262</v>
      </c>
    </row>
    <row r="452" spans="2:51" s="12" customFormat="1" ht="11.25">
      <c r="B452" s="161"/>
      <c r="D452" s="147" t="s">
        <v>1200</v>
      </c>
      <c r="E452" s="162" t="s">
        <v>1</v>
      </c>
      <c r="F452" s="163" t="s">
        <v>2188</v>
      </c>
      <c r="H452" s="162" t="s">
        <v>1</v>
      </c>
      <c r="I452" s="164"/>
      <c r="L452" s="161"/>
      <c r="M452" s="165"/>
      <c r="T452" s="166"/>
      <c r="AT452" s="162" t="s">
        <v>1200</v>
      </c>
      <c r="AU452" s="162" t="s">
        <v>88</v>
      </c>
      <c r="AV452" s="12" t="s">
        <v>86</v>
      </c>
      <c r="AW452" s="12" t="s">
        <v>34</v>
      </c>
      <c r="AX452" s="12" t="s">
        <v>79</v>
      </c>
      <c r="AY452" s="162" t="s">
        <v>262</v>
      </c>
    </row>
    <row r="453" spans="2:51" s="12" customFormat="1" ht="22.5">
      <c r="B453" s="161"/>
      <c r="D453" s="147" t="s">
        <v>1200</v>
      </c>
      <c r="E453" s="162" t="s">
        <v>1</v>
      </c>
      <c r="F453" s="163" t="s">
        <v>2189</v>
      </c>
      <c r="H453" s="162" t="s">
        <v>1</v>
      </c>
      <c r="I453" s="164"/>
      <c r="L453" s="161"/>
      <c r="M453" s="165"/>
      <c r="T453" s="166"/>
      <c r="AT453" s="162" t="s">
        <v>1200</v>
      </c>
      <c r="AU453" s="162" t="s">
        <v>88</v>
      </c>
      <c r="AV453" s="12" t="s">
        <v>86</v>
      </c>
      <c r="AW453" s="12" t="s">
        <v>34</v>
      </c>
      <c r="AX453" s="12" t="s">
        <v>79</v>
      </c>
      <c r="AY453" s="162" t="s">
        <v>262</v>
      </c>
    </row>
    <row r="454" spans="2:51" s="13" customFormat="1" ht="11.25">
      <c r="B454" s="167"/>
      <c r="D454" s="147" t="s">
        <v>1200</v>
      </c>
      <c r="E454" s="168" t="s">
        <v>1</v>
      </c>
      <c r="F454" s="169" t="s">
        <v>86</v>
      </c>
      <c r="H454" s="170">
        <v>1</v>
      </c>
      <c r="I454" s="171"/>
      <c r="L454" s="167"/>
      <c r="M454" s="172"/>
      <c r="T454" s="173"/>
      <c r="AT454" s="168" t="s">
        <v>1200</v>
      </c>
      <c r="AU454" s="168" t="s">
        <v>88</v>
      </c>
      <c r="AV454" s="13" t="s">
        <v>88</v>
      </c>
      <c r="AW454" s="13" t="s">
        <v>34</v>
      </c>
      <c r="AX454" s="13" t="s">
        <v>86</v>
      </c>
      <c r="AY454" s="168" t="s">
        <v>262</v>
      </c>
    </row>
    <row r="455" spans="2:65" s="1" customFormat="1" ht="33" customHeight="1">
      <c r="B455" s="32"/>
      <c r="C455" s="134" t="s">
        <v>446</v>
      </c>
      <c r="D455" s="134" t="s">
        <v>264</v>
      </c>
      <c r="E455" s="135" t="s">
        <v>2190</v>
      </c>
      <c r="F455" s="136" t="s">
        <v>2191</v>
      </c>
      <c r="G455" s="137" t="s">
        <v>488</v>
      </c>
      <c r="H455" s="138">
        <v>1</v>
      </c>
      <c r="I455" s="139"/>
      <c r="J455" s="140">
        <f>ROUND(I455*H455,2)</f>
        <v>0</v>
      </c>
      <c r="K455" s="136" t="s">
        <v>1197</v>
      </c>
      <c r="L455" s="32"/>
      <c r="M455" s="141" t="s">
        <v>1</v>
      </c>
      <c r="N455" s="142" t="s">
        <v>44</v>
      </c>
      <c r="P455" s="143">
        <f>O455*H455</f>
        <v>0</v>
      </c>
      <c r="Q455" s="143">
        <v>0.12676</v>
      </c>
      <c r="R455" s="143">
        <f>Q455*H455</f>
        <v>0.12676</v>
      </c>
      <c r="S455" s="143">
        <v>0</v>
      </c>
      <c r="T455" s="144">
        <f>S455*H455</f>
        <v>0</v>
      </c>
      <c r="AR455" s="145" t="s">
        <v>293</v>
      </c>
      <c r="AT455" s="145" t="s">
        <v>264</v>
      </c>
      <c r="AU455" s="145" t="s">
        <v>88</v>
      </c>
      <c r="AY455" s="17" t="s">
        <v>262</v>
      </c>
      <c r="BE455" s="146">
        <f>IF(N455="základní",J455,0)</f>
        <v>0</v>
      </c>
      <c r="BF455" s="146">
        <f>IF(N455="snížená",J455,0)</f>
        <v>0</v>
      </c>
      <c r="BG455" s="146">
        <f>IF(N455="zákl. přenesená",J455,0)</f>
        <v>0</v>
      </c>
      <c r="BH455" s="146">
        <f>IF(N455="sníž. přenesená",J455,0)</f>
        <v>0</v>
      </c>
      <c r="BI455" s="146">
        <f>IF(N455="nulová",J455,0)</f>
        <v>0</v>
      </c>
      <c r="BJ455" s="17" t="s">
        <v>86</v>
      </c>
      <c r="BK455" s="146">
        <f>ROUND(I455*H455,2)</f>
        <v>0</v>
      </c>
      <c r="BL455" s="17" t="s">
        <v>293</v>
      </c>
      <c r="BM455" s="145" t="s">
        <v>2192</v>
      </c>
    </row>
    <row r="456" spans="2:51" s="12" customFormat="1" ht="11.25">
      <c r="B456" s="161"/>
      <c r="D456" s="147" t="s">
        <v>1200</v>
      </c>
      <c r="E456" s="162" t="s">
        <v>1</v>
      </c>
      <c r="F456" s="163" t="s">
        <v>1931</v>
      </c>
      <c r="H456" s="162" t="s">
        <v>1</v>
      </c>
      <c r="I456" s="164"/>
      <c r="L456" s="161"/>
      <c r="M456" s="165"/>
      <c r="T456" s="166"/>
      <c r="AT456" s="162" t="s">
        <v>1200</v>
      </c>
      <c r="AU456" s="162" t="s">
        <v>88</v>
      </c>
      <c r="AV456" s="12" t="s">
        <v>86</v>
      </c>
      <c r="AW456" s="12" t="s">
        <v>34</v>
      </c>
      <c r="AX456" s="12" t="s">
        <v>79</v>
      </c>
      <c r="AY456" s="162" t="s">
        <v>262</v>
      </c>
    </row>
    <row r="457" spans="2:51" s="12" customFormat="1" ht="11.25">
      <c r="B457" s="161"/>
      <c r="D457" s="147" t="s">
        <v>1200</v>
      </c>
      <c r="E457" s="162" t="s">
        <v>1</v>
      </c>
      <c r="F457" s="163" t="s">
        <v>2193</v>
      </c>
      <c r="H457" s="162" t="s">
        <v>1</v>
      </c>
      <c r="I457" s="164"/>
      <c r="L457" s="161"/>
      <c r="M457" s="165"/>
      <c r="T457" s="166"/>
      <c r="AT457" s="162" t="s">
        <v>1200</v>
      </c>
      <c r="AU457" s="162" t="s">
        <v>88</v>
      </c>
      <c r="AV457" s="12" t="s">
        <v>86</v>
      </c>
      <c r="AW457" s="12" t="s">
        <v>34</v>
      </c>
      <c r="AX457" s="12" t="s">
        <v>79</v>
      </c>
      <c r="AY457" s="162" t="s">
        <v>262</v>
      </c>
    </row>
    <row r="458" spans="2:51" s="12" customFormat="1" ht="22.5">
      <c r="B458" s="161"/>
      <c r="D458" s="147" t="s">
        <v>1200</v>
      </c>
      <c r="E458" s="162" t="s">
        <v>1</v>
      </c>
      <c r="F458" s="163" t="s">
        <v>2194</v>
      </c>
      <c r="H458" s="162" t="s">
        <v>1</v>
      </c>
      <c r="I458" s="164"/>
      <c r="L458" s="161"/>
      <c r="M458" s="165"/>
      <c r="T458" s="166"/>
      <c r="AT458" s="162" t="s">
        <v>1200</v>
      </c>
      <c r="AU458" s="162" t="s">
        <v>88</v>
      </c>
      <c r="AV458" s="12" t="s">
        <v>86</v>
      </c>
      <c r="AW458" s="12" t="s">
        <v>34</v>
      </c>
      <c r="AX458" s="12" t="s">
        <v>79</v>
      </c>
      <c r="AY458" s="162" t="s">
        <v>262</v>
      </c>
    </row>
    <row r="459" spans="2:51" s="12" customFormat="1" ht="11.25">
      <c r="B459" s="161"/>
      <c r="D459" s="147" t="s">
        <v>1200</v>
      </c>
      <c r="E459" s="162" t="s">
        <v>1</v>
      </c>
      <c r="F459" s="163" t="s">
        <v>2118</v>
      </c>
      <c r="H459" s="162" t="s">
        <v>1</v>
      </c>
      <c r="I459" s="164"/>
      <c r="L459" s="161"/>
      <c r="M459" s="165"/>
      <c r="T459" s="166"/>
      <c r="AT459" s="162" t="s">
        <v>1200</v>
      </c>
      <c r="AU459" s="162" t="s">
        <v>88</v>
      </c>
      <c r="AV459" s="12" t="s">
        <v>86</v>
      </c>
      <c r="AW459" s="12" t="s">
        <v>34</v>
      </c>
      <c r="AX459" s="12" t="s">
        <v>79</v>
      </c>
      <c r="AY459" s="162" t="s">
        <v>262</v>
      </c>
    </row>
    <row r="460" spans="2:51" s="13" customFormat="1" ht="11.25">
      <c r="B460" s="167"/>
      <c r="D460" s="147" t="s">
        <v>1200</v>
      </c>
      <c r="E460" s="168" t="s">
        <v>1</v>
      </c>
      <c r="F460" s="169" t="s">
        <v>86</v>
      </c>
      <c r="H460" s="170">
        <v>1</v>
      </c>
      <c r="I460" s="171"/>
      <c r="L460" s="167"/>
      <c r="M460" s="172"/>
      <c r="T460" s="173"/>
      <c r="AT460" s="168" t="s">
        <v>1200</v>
      </c>
      <c r="AU460" s="168" t="s">
        <v>88</v>
      </c>
      <c r="AV460" s="13" t="s">
        <v>88</v>
      </c>
      <c r="AW460" s="13" t="s">
        <v>34</v>
      </c>
      <c r="AX460" s="13" t="s">
        <v>86</v>
      </c>
      <c r="AY460" s="168" t="s">
        <v>262</v>
      </c>
    </row>
    <row r="461" spans="2:65" s="1" customFormat="1" ht="33" customHeight="1">
      <c r="B461" s="32"/>
      <c r="C461" s="134" t="s">
        <v>450</v>
      </c>
      <c r="D461" s="134" t="s">
        <v>264</v>
      </c>
      <c r="E461" s="135" t="s">
        <v>2195</v>
      </c>
      <c r="F461" s="136" t="s">
        <v>2196</v>
      </c>
      <c r="G461" s="137" t="s">
        <v>1226</v>
      </c>
      <c r="H461" s="138">
        <v>381.01</v>
      </c>
      <c r="I461" s="139"/>
      <c r="J461" s="140">
        <f>ROUND(I461*H461,2)</f>
        <v>0</v>
      </c>
      <c r="K461" s="136" t="s">
        <v>1197</v>
      </c>
      <c r="L461" s="32"/>
      <c r="M461" s="141" t="s">
        <v>1</v>
      </c>
      <c r="N461" s="142" t="s">
        <v>44</v>
      </c>
      <c r="P461" s="143">
        <f>O461*H461</f>
        <v>0</v>
      </c>
      <c r="Q461" s="143">
        <v>0</v>
      </c>
      <c r="R461" s="143">
        <f>Q461*H461</f>
        <v>0</v>
      </c>
      <c r="S461" s="143">
        <v>0</v>
      </c>
      <c r="T461" s="144">
        <f>S461*H461</f>
        <v>0</v>
      </c>
      <c r="AR461" s="145" t="s">
        <v>293</v>
      </c>
      <c r="AT461" s="145" t="s">
        <v>264</v>
      </c>
      <c r="AU461" s="145" t="s">
        <v>88</v>
      </c>
      <c r="AY461" s="17" t="s">
        <v>262</v>
      </c>
      <c r="BE461" s="146">
        <f>IF(N461="základní",J461,0)</f>
        <v>0</v>
      </c>
      <c r="BF461" s="146">
        <f>IF(N461="snížená",J461,0)</f>
        <v>0</v>
      </c>
      <c r="BG461" s="146">
        <f>IF(N461="zákl. přenesená",J461,0)</f>
        <v>0</v>
      </c>
      <c r="BH461" s="146">
        <f>IF(N461="sníž. přenesená",J461,0)</f>
        <v>0</v>
      </c>
      <c r="BI461" s="146">
        <f>IF(N461="nulová",J461,0)</f>
        <v>0</v>
      </c>
      <c r="BJ461" s="17" t="s">
        <v>86</v>
      </c>
      <c r="BK461" s="146">
        <f>ROUND(I461*H461,2)</f>
        <v>0</v>
      </c>
      <c r="BL461" s="17" t="s">
        <v>293</v>
      </c>
      <c r="BM461" s="145" t="s">
        <v>2197</v>
      </c>
    </row>
    <row r="462" spans="2:51" s="12" customFormat="1" ht="11.25">
      <c r="B462" s="161"/>
      <c r="D462" s="147" t="s">
        <v>1200</v>
      </c>
      <c r="E462" s="162" t="s">
        <v>1</v>
      </c>
      <c r="F462" s="163" t="s">
        <v>1931</v>
      </c>
      <c r="H462" s="162" t="s">
        <v>1</v>
      </c>
      <c r="I462" s="164"/>
      <c r="L462" s="161"/>
      <c r="M462" s="165"/>
      <c r="T462" s="166"/>
      <c r="AT462" s="162" t="s">
        <v>1200</v>
      </c>
      <c r="AU462" s="162" t="s">
        <v>88</v>
      </c>
      <c r="AV462" s="12" t="s">
        <v>86</v>
      </c>
      <c r="AW462" s="12" t="s">
        <v>34</v>
      </c>
      <c r="AX462" s="12" t="s">
        <v>79</v>
      </c>
      <c r="AY462" s="162" t="s">
        <v>262</v>
      </c>
    </row>
    <row r="463" spans="2:51" s="12" customFormat="1" ht="11.25">
      <c r="B463" s="161"/>
      <c r="D463" s="147" t="s">
        <v>1200</v>
      </c>
      <c r="E463" s="162" t="s">
        <v>1</v>
      </c>
      <c r="F463" s="163" t="s">
        <v>2198</v>
      </c>
      <c r="H463" s="162" t="s">
        <v>1</v>
      </c>
      <c r="I463" s="164"/>
      <c r="L463" s="161"/>
      <c r="M463" s="165"/>
      <c r="T463" s="166"/>
      <c r="AT463" s="162" t="s">
        <v>1200</v>
      </c>
      <c r="AU463" s="162" t="s">
        <v>88</v>
      </c>
      <c r="AV463" s="12" t="s">
        <v>86</v>
      </c>
      <c r="AW463" s="12" t="s">
        <v>34</v>
      </c>
      <c r="AX463" s="12" t="s">
        <v>79</v>
      </c>
      <c r="AY463" s="162" t="s">
        <v>262</v>
      </c>
    </row>
    <row r="464" spans="2:51" s="12" customFormat="1" ht="11.25">
      <c r="B464" s="161"/>
      <c r="D464" s="147" t="s">
        <v>1200</v>
      </c>
      <c r="E464" s="162" t="s">
        <v>1</v>
      </c>
      <c r="F464" s="163" t="s">
        <v>2199</v>
      </c>
      <c r="H464" s="162" t="s">
        <v>1</v>
      </c>
      <c r="I464" s="164"/>
      <c r="L464" s="161"/>
      <c r="M464" s="165"/>
      <c r="T464" s="166"/>
      <c r="AT464" s="162" t="s">
        <v>1200</v>
      </c>
      <c r="AU464" s="162" t="s">
        <v>88</v>
      </c>
      <c r="AV464" s="12" t="s">
        <v>86</v>
      </c>
      <c r="AW464" s="12" t="s">
        <v>34</v>
      </c>
      <c r="AX464" s="12" t="s">
        <v>79</v>
      </c>
      <c r="AY464" s="162" t="s">
        <v>262</v>
      </c>
    </row>
    <row r="465" spans="2:51" s="13" customFormat="1" ht="11.25">
      <c r="B465" s="167"/>
      <c r="D465" s="147" t="s">
        <v>1200</v>
      </c>
      <c r="E465" s="168" t="s">
        <v>1</v>
      </c>
      <c r="F465" s="169" t="s">
        <v>2200</v>
      </c>
      <c r="H465" s="170">
        <v>93.22</v>
      </c>
      <c r="I465" s="171"/>
      <c r="L465" s="167"/>
      <c r="M465" s="172"/>
      <c r="T465" s="173"/>
      <c r="AT465" s="168" t="s">
        <v>1200</v>
      </c>
      <c r="AU465" s="168" t="s">
        <v>88</v>
      </c>
      <c r="AV465" s="13" t="s">
        <v>88</v>
      </c>
      <c r="AW465" s="13" t="s">
        <v>34</v>
      </c>
      <c r="AX465" s="13" t="s">
        <v>79</v>
      </c>
      <c r="AY465" s="168" t="s">
        <v>262</v>
      </c>
    </row>
    <row r="466" spans="2:51" s="13" customFormat="1" ht="11.25">
      <c r="B466" s="167"/>
      <c r="D466" s="147" t="s">
        <v>1200</v>
      </c>
      <c r="E466" s="168" t="s">
        <v>1</v>
      </c>
      <c r="F466" s="169" t="s">
        <v>2201</v>
      </c>
      <c r="H466" s="170">
        <v>197.09</v>
      </c>
      <c r="I466" s="171"/>
      <c r="L466" s="167"/>
      <c r="M466" s="172"/>
      <c r="T466" s="173"/>
      <c r="AT466" s="168" t="s">
        <v>1200</v>
      </c>
      <c r="AU466" s="168" t="s">
        <v>88</v>
      </c>
      <c r="AV466" s="13" t="s">
        <v>88</v>
      </c>
      <c r="AW466" s="13" t="s">
        <v>34</v>
      </c>
      <c r="AX466" s="13" t="s">
        <v>79</v>
      </c>
      <c r="AY466" s="168" t="s">
        <v>262</v>
      </c>
    </row>
    <row r="467" spans="2:51" s="13" customFormat="1" ht="11.25">
      <c r="B467" s="167"/>
      <c r="D467" s="147" t="s">
        <v>1200</v>
      </c>
      <c r="E467" s="168" t="s">
        <v>1</v>
      </c>
      <c r="F467" s="169" t="s">
        <v>2202</v>
      </c>
      <c r="H467" s="170">
        <v>45.35</v>
      </c>
      <c r="I467" s="171"/>
      <c r="L467" s="167"/>
      <c r="M467" s="172"/>
      <c r="T467" s="173"/>
      <c r="AT467" s="168" t="s">
        <v>1200</v>
      </c>
      <c r="AU467" s="168" t="s">
        <v>88</v>
      </c>
      <c r="AV467" s="13" t="s">
        <v>88</v>
      </c>
      <c r="AW467" s="13" t="s">
        <v>34</v>
      </c>
      <c r="AX467" s="13" t="s">
        <v>79</v>
      </c>
      <c r="AY467" s="168" t="s">
        <v>262</v>
      </c>
    </row>
    <row r="468" spans="2:51" s="13" customFormat="1" ht="11.25">
      <c r="B468" s="167"/>
      <c r="D468" s="147" t="s">
        <v>1200</v>
      </c>
      <c r="E468" s="168" t="s">
        <v>1</v>
      </c>
      <c r="F468" s="169" t="s">
        <v>2202</v>
      </c>
      <c r="H468" s="170">
        <v>45.35</v>
      </c>
      <c r="I468" s="171"/>
      <c r="L468" s="167"/>
      <c r="M468" s="172"/>
      <c r="T468" s="173"/>
      <c r="AT468" s="168" t="s">
        <v>1200</v>
      </c>
      <c r="AU468" s="168" t="s">
        <v>88</v>
      </c>
      <c r="AV468" s="13" t="s">
        <v>88</v>
      </c>
      <c r="AW468" s="13" t="s">
        <v>34</v>
      </c>
      <c r="AX468" s="13" t="s">
        <v>79</v>
      </c>
      <c r="AY468" s="168" t="s">
        <v>262</v>
      </c>
    </row>
    <row r="469" spans="2:51" s="14" customFormat="1" ht="11.25">
      <c r="B469" s="174"/>
      <c r="D469" s="147" t="s">
        <v>1200</v>
      </c>
      <c r="E469" s="175" t="s">
        <v>1</v>
      </c>
      <c r="F469" s="176" t="s">
        <v>1205</v>
      </c>
      <c r="H469" s="177">
        <v>381.01</v>
      </c>
      <c r="I469" s="178"/>
      <c r="L469" s="174"/>
      <c r="M469" s="179"/>
      <c r="T469" s="180"/>
      <c r="AT469" s="175" t="s">
        <v>1200</v>
      </c>
      <c r="AU469" s="175" t="s">
        <v>88</v>
      </c>
      <c r="AV469" s="14" t="s">
        <v>293</v>
      </c>
      <c r="AW469" s="14" t="s">
        <v>34</v>
      </c>
      <c r="AX469" s="14" t="s">
        <v>86</v>
      </c>
      <c r="AY469" s="175" t="s">
        <v>262</v>
      </c>
    </row>
    <row r="470" spans="2:65" s="1" customFormat="1" ht="16.5" customHeight="1">
      <c r="B470" s="32"/>
      <c r="C470" s="181" t="s">
        <v>454</v>
      </c>
      <c r="D470" s="181" t="s">
        <v>1114</v>
      </c>
      <c r="E470" s="182" t="s">
        <v>2203</v>
      </c>
      <c r="F470" s="183" t="s">
        <v>2204</v>
      </c>
      <c r="G470" s="184" t="s">
        <v>1226</v>
      </c>
      <c r="H470" s="185">
        <v>419.111</v>
      </c>
      <c r="I470" s="186"/>
      <c r="J470" s="187">
        <f>ROUND(I470*H470,2)</f>
        <v>0</v>
      </c>
      <c r="K470" s="183" t="s">
        <v>1</v>
      </c>
      <c r="L470" s="188"/>
      <c r="M470" s="189" t="s">
        <v>1</v>
      </c>
      <c r="N470" s="190" t="s">
        <v>44</v>
      </c>
      <c r="P470" s="143">
        <f>O470*H470</f>
        <v>0</v>
      </c>
      <c r="Q470" s="143">
        <v>0.0279</v>
      </c>
      <c r="R470" s="143">
        <f>Q470*H470</f>
        <v>11.6931969</v>
      </c>
      <c r="S470" s="143">
        <v>0</v>
      </c>
      <c r="T470" s="144">
        <f>S470*H470</f>
        <v>0</v>
      </c>
      <c r="AR470" s="145" t="s">
        <v>270</v>
      </c>
      <c r="AT470" s="145" t="s">
        <v>1114</v>
      </c>
      <c r="AU470" s="145" t="s">
        <v>88</v>
      </c>
      <c r="AY470" s="17" t="s">
        <v>262</v>
      </c>
      <c r="BE470" s="146">
        <f>IF(N470="základní",J470,0)</f>
        <v>0</v>
      </c>
      <c r="BF470" s="146">
        <f>IF(N470="snížená",J470,0)</f>
        <v>0</v>
      </c>
      <c r="BG470" s="146">
        <f>IF(N470="zákl. přenesená",J470,0)</f>
        <v>0</v>
      </c>
      <c r="BH470" s="146">
        <f>IF(N470="sníž. přenesená",J470,0)</f>
        <v>0</v>
      </c>
      <c r="BI470" s="146">
        <f>IF(N470="nulová",J470,0)</f>
        <v>0</v>
      </c>
      <c r="BJ470" s="17" t="s">
        <v>86</v>
      </c>
      <c r="BK470" s="146">
        <f>ROUND(I470*H470,2)</f>
        <v>0</v>
      </c>
      <c r="BL470" s="17" t="s">
        <v>293</v>
      </c>
      <c r="BM470" s="145" t="s">
        <v>2205</v>
      </c>
    </row>
    <row r="471" spans="2:51" s="13" customFormat="1" ht="11.25">
      <c r="B471" s="167"/>
      <c r="D471" s="147" t="s">
        <v>1200</v>
      </c>
      <c r="F471" s="169" t="s">
        <v>2206</v>
      </c>
      <c r="H471" s="170">
        <v>419.111</v>
      </c>
      <c r="I471" s="171"/>
      <c r="L471" s="167"/>
      <c r="M471" s="172"/>
      <c r="T471" s="173"/>
      <c r="AT471" s="168" t="s">
        <v>1200</v>
      </c>
      <c r="AU471" s="168" t="s">
        <v>88</v>
      </c>
      <c r="AV471" s="13" t="s">
        <v>88</v>
      </c>
      <c r="AW471" s="13" t="s">
        <v>4</v>
      </c>
      <c r="AX471" s="13" t="s">
        <v>86</v>
      </c>
      <c r="AY471" s="168" t="s">
        <v>262</v>
      </c>
    </row>
    <row r="472" spans="2:65" s="1" customFormat="1" ht="24.2" customHeight="1">
      <c r="B472" s="32"/>
      <c r="C472" s="134" t="s">
        <v>458</v>
      </c>
      <c r="D472" s="134" t="s">
        <v>264</v>
      </c>
      <c r="E472" s="135" t="s">
        <v>2207</v>
      </c>
      <c r="F472" s="136" t="s">
        <v>2208</v>
      </c>
      <c r="G472" s="137" t="s">
        <v>1226</v>
      </c>
      <c r="H472" s="138">
        <v>3.339</v>
      </c>
      <c r="I472" s="139"/>
      <c r="J472" s="140">
        <f>ROUND(I472*H472,2)</f>
        <v>0</v>
      </c>
      <c r="K472" s="136" t="s">
        <v>1</v>
      </c>
      <c r="L472" s="32"/>
      <c r="M472" s="141" t="s">
        <v>1</v>
      </c>
      <c r="N472" s="142" t="s">
        <v>44</v>
      </c>
      <c r="P472" s="143">
        <f>O472*H472</f>
        <v>0</v>
      </c>
      <c r="Q472" s="143">
        <v>0</v>
      </c>
      <c r="R472" s="143">
        <f>Q472*H472</f>
        <v>0</v>
      </c>
      <c r="S472" s="143">
        <v>0</v>
      </c>
      <c r="T472" s="144">
        <f>S472*H472</f>
        <v>0</v>
      </c>
      <c r="AR472" s="145" t="s">
        <v>293</v>
      </c>
      <c r="AT472" s="145" t="s">
        <v>264</v>
      </c>
      <c r="AU472" s="145" t="s">
        <v>88</v>
      </c>
      <c r="AY472" s="17" t="s">
        <v>262</v>
      </c>
      <c r="BE472" s="146">
        <f>IF(N472="základní",J472,0)</f>
        <v>0</v>
      </c>
      <c r="BF472" s="146">
        <f>IF(N472="snížená",J472,0)</f>
        <v>0</v>
      </c>
      <c r="BG472" s="146">
        <f>IF(N472="zákl. přenesená",J472,0)</f>
        <v>0</v>
      </c>
      <c r="BH472" s="146">
        <f>IF(N472="sníž. přenesená",J472,0)</f>
        <v>0</v>
      </c>
      <c r="BI472" s="146">
        <f>IF(N472="nulová",J472,0)</f>
        <v>0</v>
      </c>
      <c r="BJ472" s="17" t="s">
        <v>86</v>
      </c>
      <c r="BK472" s="146">
        <f>ROUND(I472*H472,2)</f>
        <v>0</v>
      </c>
      <c r="BL472" s="17" t="s">
        <v>293</v>
      </c>
      <c r="BM472" s="145" t="s">
        <v>2209</v>
      </c>
    </row>
    <row r="473" spans="2:51" s="12" customFormat="1" ht="11.25">
      <c r="B473" s="161"/>
      <c r="D473" s="147" t="s">
        <v>1200</v>
      </c>
      <c r="E473" s="162" t="s">
        <v>1</v>
      </c>
      <c r="F473" s="163" t="s">
        <v>1931</v>
      </c>
      <c r="H473" s="162" t="s">
        <v>1</v>
      </c>
      <c r="I473" s="164"/>
      <c r="L473" s="161"/>
      <c r="M473" s="165"/>
      <c r="T473" s="166"/>
      <c r="AT473" s="162" t="s">
        <v>1200</v>
      </c>
      <c r="AU473" s="162" t="s">
        <v>88</v>
      </c>
      <c r="AV473" s="12" t="s">
        <v>86</v>
      </c>
      <c r="AW473" s="12" t="s">
        <v>34</v>
      </c>
      <c r="AX473" s="12" t="s">
        <v>79</v>
      </c>
      <c r="AY473" s="162" t="s">
        <v>262</v>
      </c>
    </row>
    <row r="474" spans="2:51" s="12" customFormat="1" ht="11.25">
      <c r="B474" s="161"/>
      <c r="D474" s="147" t="s">
        <v>1200</v>
      </c>
      <c r="E474" s="162" t="s">
        <v>1</v>
      </c>
      <c r="F474" s="163" t="s">
        <v>2210</v>
      </c>
      <c r="H474" s="162" t="s">
        <v>1</v>
      </c>
      <c r="I474" s="164"/>
      <c r="L474" s="161"/>
      <c r="M474" s="165"/>
      <c r="T474" s="166"/>
      <c r="AT474" s="162" t="s">
        <v>1200</v>
      </c>
      <c r="AU474" s="162" t="s">
        <v>88</v>
      </c>
      <c r="AV474" s="12" t="s">
        <v>86</v>
      </c>
      <c r="AW474" s="12" t="s">
        <v>34</v>
      </c>
      <c r="AX474" s="12" t="s">
        <v>79</v>
      </c>
      <c r="AY474" s="162" t="s">
        <v>262</v>
      </c>
    </row>
    <row r="475" spans="2:51" s="12" customFormat="1" ht="11.25">
      <c r="B475" s="161"/>
      <c r="D475" s="147" t="s">
        <v>1200</v>
      </c>
      <c r="E475" s="162" t="s">
        <v>1</v>
      </c>
      <c r="F475" s="163" t="s">
        <v>2211</v>
      </c>
      <c r="H475" s="162" t="s">
        <v>1</v>
      </c>
      <c r="I475" s="164"/>
      <c r="L475" s="161"/>
      <c r="M475" s="165"/>
      <c r="T475" s="166"/>
      <c r="AT475" s="162" t="s">
        <v>1200</v>
      </c>
      <c r="AU475" s="162" t="s">
        <v>88</v>
      </c>
      <c r="AV475" s="12" t="s">
        <v>86</v>
      </c>
      <c r="AW475" s="12" t="s">
        <v>34</v>
      </c>
      <c r="AX475" s="12" t="s">
        <v>79</v>
      </c>
      <c r="AY475" s="162" t="s">
        <v>262</v>
      </c>
    </row>
    <row r="476" spans="2:51" s="13" customFormat="1" ht="11.25">
      <c r="B476" s="167"/>
      <c r="D476" s="147" t="s">
        <v>1200</v>
      </c>
      <c r="E476" s="168" t="s">
        <v>1</v>
      </c>
      <c r="F476" s="169" t="s">
        <v>2212</v>
      </c>
      <c r="H476" s="170">
        <v>3.339</v>
      </c>
      <c r="I476" s="171"/>
      <c r="L476" s="167"/>
      <c r="M476" s="172"/>
      <c r="T476" s="173"/>
      <c r="AT476" s="168" t="s">
        <v>1200</v>
      </c>
      <c r="AU476" s="168" t="s">
        <v>88</v>
      </c>
      <c r="AV476" s="13" t="s">
        <v>88</v>
      </c>
      <c r="AW476" s="13" t="s">
        <v>34</v>
      </c>
      <c r="AX476" s="13" t="s">
        <v>79</v>
      </c>
      <c r="AY476" s="168" t="s">
        <v>262</v>
      </c>
    </row>
    <row r="477" spans="2:51" s="14" customFormat="1" ht="11.25">
      <c r="B477" s="174"/>
      <c r="D477" s="147" t="s">
        <v>1200</v>
      </c>
      <c r="E477" s="175" t="s">
        <v>1</v>
      </c>
      <c r="F477" s="176" t="s">
        <v>1205</v>
      </c>
      <c r="H477" s="177">
        <v>3.339</v>
      </c>
      <c r="I477" s="178"/>
      <c r="L477" s="174"/>
      <c r="M477" s="179"/>
      <c r="T477" s="180"/>
      <c r="AT477" s="175" t="s">
        <v>1200</v>
      </c>
      <c r="AU477" s="175" t="s">
        <v>88</v>
      </c>
      <c r="AV477" s="14" t="s">
        <v>293</v>
      </c>
      <c r="AW477" s="14" t="s">
        <v>34</v>
      </c>
      <c r="AX477" s="14" t="s">
        <v>86</v>
      </c>
      <c r="AY477" s="175" t="s">
        <v>262</v>
      </c>
    </row>
    <row r="478" spans="2:65" s="1" customFormat="1" ht="24.2" customHeight="1">
      <c r="B478" s="32"/>
      <c r="C478" s="134" t="s">
        <v>466</v>
      </c>
      <c r="D478" s="134" t="s">
        <v>264</v>
      </c>
      <c r="E478" s="135" t="s">
        <v>2213</v>
      </c>
      <c r="F478" s="136" t="s">
        <v>2214</v>
      </c>
      <c r="G478" s="137" t="s">
        <v>1226</v>
      </c>
      <c r="H478" s="138">
        <v>76.798</v>
      </c>
      <c r="I478" s="139"/>
      <c r="J478" s="140">
        <f>ROUND(I478*H478,2)</f>
        <v>0</v>
      </c>
      <c r="K478" s="136" t="s">
        <v>1197</v>
      </c>
      <c r="L478" s="32"/>
      <c r="M478" s="141" t="s">
        <v>1</v>
      </c>
      <c r="N478" s="142" t="s">
        <v>44</v>
      </c>
      <c r="P478" s="143">
        <f>O478*H478</f>
        <v>0</v>
      </c>
      <c r="Q478" s="143">
        <v>0.23458</v>
      </c>
      <c r="R478" s="143">
        <f>Q478*H478</f>
        <v>18.01527484</v>
      </c>
      <c r="S478" s="143">
        <v>0</v>
      </c>
      <c r="T478" s="144">
        <f>S478*H478</f>
        <v>0</v>
      </c>
      <c r="AR478" s="145" t="s">
        <v>293</v>
      </c>
      <c r="AT478" s="145" t="s">
        <v>264</v>
      </c>
      <c r="AU478" s="145" t="s">
        <v>88</v>
      </c>
      <c r="AY478" s="17" t="s">
        <v>262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7" t="s">
        <v>86</v>
      </c>
      <c r="BK478" s="146">
        <f>ROUND(I478*H478,2)</f>
        <v>0</v>
      </c>
      <c r="BL478" s="17" t="s">
        <v>293</v>
      </c>
      <c r="BM478" s="145" t="s">
        <v>2215</v>
      </c>
    </row>
    <row r="479" spans="2:51" s="12" customFormat="1" ht="11.25">
      <c r="B479" s="161"/>
      <c r="D479" s="147" t="s">
        <v>1200</v>
      </c>
      <c r="E479" s="162" t="s">
        <v>1</v>
      </c>
      <c r="F479" s="163" t="s">
        <v>1931</v>
      </c>
      <c r="H479" s="162" t="s">
        <v>1</v>
      </c>
      <c r="I479" s="164"/>
      <c r="L479" s="161"/>
      <c r="M479" s="165"/>
      <c r="T479" s="166"/>
      <c r="AT479" s="162" t="s">
        <v>1200</v>
      </c>
      <c r="AU479" s="162" t="s">
        <v>88</v>
      </c>
      <c r="AV479" s="12" t="s">
        <v>86</v>
      </c>
      <c r="AW479" s="12" t="s">
        <v>34</v>
      </c>
      <c r="AX479" s="12" t="s">
        <v>79</v>
      </c>
      <c r="AY479" s="162" t="s">
        <v>262</v>
      </c>
    </row>
    <row r="480" spans="2:51" s="12" customFormat="1" ht="11.25">
      <c r="B480" s="161"/>
      <c r="D480" s="147" t="s">
        <v>1200</v>
      </c>
      <c r="E480" s="162" t="s">
        <v>1</v>
      </c>
      <c r="F480" s="163" t="s">
        <v>2216</v>
      </c>
      <c r="H480" s="162" t="s">
        <v>1</v>
      </c>
      <c r="I480" s="164"/>
      <c r="L480" s="161"/>
      <c r="M480" s="165"/>
      <c r="T480" s="166"/>
      <c r="AT480" s="162" t="s">
        <v>1200</v>
      </c>
      <c r="AU480" s="162" t="s">
        <v>88</v>
      </c>
      <c r="AV480" s="12" t="s">
        <v>86</v>
      </c>
      <c r="AW480" s="12" t="s">
        <v>34</v>
      </c>
      <c r="AX480" s="12" t="s">
        <v>79</v>
      </c>
      <c r="AY480" s="162" t="s">
        <v>262</v>
      </c>
    </row>
    <row r="481" spans="2:51" s="13" customFormat="1" ht="11.25">
      <c r="B481" s="167"/>
      <c r="D481" s="147" t="s">
        <v>1200</v>
      </c>
      <c r="E481" s="168" t="s">
        <v>1</v>
      </c>
      <c r="F481" s="169" t="s">
        <v>2217</v>
      </c>
      <c r="H481" s="170">
        <v>14.38</v>
      </c>
      <c r="I481" s="171"/>
      <c r="L481" s="167"/>
      <c r="M481" s="172"/>
      <c r="T481" s="173"/>
      <c r="AT481" s="168" t="s">
        <v>1200</v>
      </c>
      <c r="AU481" s="168" t="s">
        <v>88</v>
      </c>
      <c r="AV481" s="13" t="s">
        <v>88</v>
      </c>
      <c r="AW481" s="13" t="s">
        <v>34</v>
      </c>
      <c r="AX481" s="13" t="s">
        <v>79</v>
      </c>
      <c r="AY481" s="168" t="s">
        <v>262</v>
      </c>
    </row>
    <row r="482" spans="2:51" s="13" customFormat="1" ht="11.25">
      <c r="B482" s="167"/>
      <c r="D482" s="147" t="s">
        <v>1200</v>
      </c>
      <c r="E482" s="168" t="s">
        <v>1</v>
      </c>
      <c r="F482" s="169" t="s">
        <v>2218</v>
      </c>
      <c r="H482" s="170">
        <v>0.84</v>
      </c>
      <c r="I482" s="171"/>
      <c r="L482" s="167"/>
      <c r="M482" s="172"/>
      <c r="T482" s="173"/>
      <c r="AT482" s="168" t="s">
        <v>1200</v>
      </c>
      <c r="AU482" s="168" t="s">
        <v>88</v>
      </c>
      <c r="AV482" s="13" t="s">
        <v>88</v>
      </c>
      <c r="AW482" s="13" t="s">
        <v>34</v>
      </c>
      <c r="AX482" s="13" t="s">
        <v>79</v>
      </c>
      <c r="AY482" s="168" t="s">
        <v>262</v>
      </c>
    </row>
    <row r="483" spans="2:51" s="13" customFormat="1" ht="11.25">
      <c r="B483" s="167"/>
      <c r="D483" s="147" t="s">
        <v>1200</v>
      </c>
      <c r="E483" s="168" t="s">
        <v>1</v>
      </c>
      <c r="F483" s="169" t="s">
        <v>2219</v>
      </c>
      <c r="H483" s="170">
        <v>0.42</v>
      </c>
      <c r="I483" s="171"/>
      <c r="L483" s="167"/>
      <c r="M483" s="172"/>
      <c r="T483" s="173"/>
      <c r="AT483" s="168" t="s">
        <v>1200</v>
      </c>
      <c r="AU483" s="168" t="s">
        <v>88</v>
      </c>
      <c r="AV483" s="13" t="s">
        <v>88</v>
      </c>
      <c r="AW483" s="13" t="s">
        <v>34</v>
      </c>
      <c r="AX483" s="13" t="s">
        <v>79</v>
      </c>
      <c r="AY483" s="168" t="s">
        <v>262</v>
      </c>
    </row>
    <row r="484" spans="2:51" s="13" customFormat="1" ht="22.5">
      <c r="B484" s="167"/>
      <c r="D484" s="147" t="s">
        <v>1200</v>
      </c>
      <c r="E484" s="168" t="s">
        <v>1</v>
      </c>
      <c r="F484" s="169" t="s">
        <v>2220</v>
      </c>
      <c r="H484" s="170">
        <v>55.22</v>
      </c>
      <c r="I484" s="171"/>
      <c r="L484" s="167"/>
      <c r="M484" s="172"/>
      <c r="T484" s="173"/>
      <c r="AT484" s="168" t="s">
        <v>1200</v>
      </c>
      <c r="AU484" s="168" t="s">
        <v>88</v>
      </c>
      <c r="AV484" s="13" t="s">
        <v>88</v>
      </c>
      <c r="AW484" s="13" t="s">
        <v>34</v>
      </c>
      <c r="AX484" s="13" t="s">
        <v>79</v>
      </c>
      <c r="AY484" s="168" t="s">
        <v>262</v>
      </c>
    </row>
    <row r="485" spans="2:51" s="13" customFormat="1" ht="11.25">
      <c r="B485" s="167"/>
      <c r="D485" s="147" t="s">
        <v>1200</v>
      </c>
      <c r="E485" s="168" t="s">
        <v>1</v>
      </c>
      <c r="F485" s="169" t="s">
        <v>2221</v>
      </c>
      <c r="H485" s="170">
        <v>0.28</v>
      </c>
      <c r="I485" s="171"/>
      <c r="L485" s="167"/>
      <c r="M485" s="172"/>
      <c r="T485" s="173"/>
      <c r="AT485" s="168" t="s">
        <v>1200</v>
      </c>
      <c r="AU485" s="168" t="s">
        <v>88</v>
      </c>
      <c r="AV485" s="13" t="s">
        <v>88</v>
      </c>
      <c r="AW485" s="13" t="s">
        <v>34</v>
      </c>
      <c r="AX485" s="13" t="s">
        <v>79</v>
      </c>
      <c r="AY485" s="168" t="s">
        <v>262</v>
      </c>
    </row>
    <row r="486" spans="2:51" s="13" customFormat="1" ht="11.25">
      <c r="B486" s="167"/>
      <c r="D486" s="147" t="s">
        <v>1200</v>
      </c>
      <c r="E486" s="168" t="s">
        <v>1</v>
      </c>
      <c r="F486" s="169" t="s">
        <v>2222</v>
      </c>
      <c r="H486" s="170">
        <v>2.42</v>
      </c>
      <c r="I486" s="171"/>
      <c r="L486" s="167"/>
      <c r="M486" s="172"/>
      <c r="T486" s="173"/>
      <c r="AT486" s="168" t="s">
        <v>1200</v>
      </c>
      <c r="AU486" s="168" t="s">
        <v>88</v>
      </c>
      <c r="AV486" s="13" t="s">
        <v>88</v>
      </c>
      <c r="AW486" s="13" t="s">
        <v>34</v>
      </c>
      <c r="AX486" s="13" t="s">
        <v>79</v>
      </c>
      <c r="AY486" s="168" t="s">
        <v>262</v>
      </c>
    </row>
    <row r="487" spans="2:51" s="13" customFormat="1" ht="11.25">
      <c r="B487" s="167"/>
      <c r="D487" s="147" t="s">
        <v>1200</v>
      </c>
      <c r="E487" s="168" t="s">
        <v>1</v>
      </c>
      <c r="F487" s="169" t="s">
        <v>2223</v>
      </c>
      <c r="H487" s="170">
        <v>0.385</v>
      </c>
      <c r="I487" s="171"/>
      <c r="L487" s="167"/>
      <c r="M487" s="172"/>
      <c r="T487" s="173"/>
      <c r="AT487" s="168" t="s">
        <v>1200</v>
      </c>
      <c r="AU487" s="168" t="s">
        <v>88</v>
      </c>
      <c r="AV487" s="13" t="s">
        <v>88</v>
      </c>
      <c r="AW487" s="13" t="s">
        <v>34</v>
      </c>
      <c r="AX487" s="13" t="s">
        <v>79</v>
      </c>
      <c r="AY487" s="168" t="s">
        <v>262</v>
      </c>
    </row>
    <row r="488" spans="2:51" s="13" customFormat="1" ht="11.25">
      <c r="B488" s="167"/>
      <c r="D488" s="147" t="s">
        <v>1200</v>
      </c>
      <c r="E488" s="168" t="s">
        <v>1</v>
      </c>
      <c r="F488" s="169" t="s">
        <v>2224</v>
      </c>
      <c r="H488" s="170">
        <v>2.433</v>
      </c>
      <c r="I488" s="171"/>
      <c r="L488" s="167"/>
      <c r="M488" s="172"/>
      <c r="T488" s="173"/>
      <c r="AT488" s="168" t="s">
        <v>1200</v>
      </c>
      <c r="AU488" s="168" t="s">
        <v>88</v>
      </c>
      <c r="AV488" s="13" t="s">
        <v>88</v>
      </c>
      <c r="AW488" s="13" t="s">
        <v>34</v>
      </c>
      <c r="AX488" s="13" t="s">
        <v>79</v>
      </c>
      <c r="AY488" s="168" t="s">
        <v>262</v>
      </c>
    </row>
    <row r="489" spans="2:51" s="15" customFormat="1" ht="11.25">
      <c r="B489" s="191"/>
      <c r="D489" s="147" t="s">
        <v>1200</v>
      </c>
      <c r="E489" s="192" t="s">
        <v>1</v>
      </c>
      <c r="F489" s="193" t="s">
        <v>1323</v>
      </c>
      <c r="H489" s="194">
        <v>76.378</v>
      </c>
      <c r="I489" s="195"/>
      <c r="L489" s="191"/>
      <c r="M489" s="196"/>
      <c r="T489" s="197"/>
      <c r="AT489" s="192" t="s">
        <v>1200</v>
      </c>
      <c r="AU489" s="192" t="s">
        <v>88</v>
      </c>
      <c r="AV489" s="15" t="s">
        <v>179</v>
      </c>
      <c r="AW489" s="15" t="s">
        <v>34</v>
      </c>
      <c r="AX489" s="15" t="s">
        <v>79</v>
      </c>
      <c r="AY489" s="192" t="s">
        <v>262</v>
      </c>
    </row>
    <row r="490" spans="2:51" s="12" customFormat="1" ht="11.25">
      <c r="B490" s="161"/>
      <c r="D490" s="147" t="s">
        <v>1200</v>
      </c>
      <c r="E490" s="162" t="s">
        <v>1</v>
      </c>
      <c r="F490" s="163" t="s">
        <v>2225</v>
      </c>
      <c r="H490" s="162" t="s">
        <v>1</v>
      </c>
      <c r="I490" s="164"/>
      <c r="L490" s="161"/>
      <c r="M490" s="165"/>
      <c r="T490" s="166"/>
      <c r="AT490" s="162" t="s">
        <v>1200</v>
      </c>
      <c r="AU490" s="162" t="s">
        <v>88</v>
      </c>
      <c r="AV490" s="12" t="s">
        <v>86</v>
      </c>
      <c r="AW490" s="12" t="s">
        <v>34</v>
      </c>
      <c r="AX490" s="12" t="s">
        <v>79</v>
      </c>
      <c r="AY490" s="162" t="s">
        <v>262</v>
      </c>
    </row>
    <row r="491" spans="2:51" s="13" customFormat="1" ht="11.25">
      <c r="B491" s="167"/>
      <c r="D491" s="147" t="s">
        <v>1200</v>
      </c>
      <c r="E491" s="168" t="s">
        <v>1</v>
      </c>
      <c r="F491" s="169" t="s">
        <v>2226</v>
      </c>
      <c r="H491" s="170">
        <v>0.42</v>
      </c>
      <c r="I491" s="171"/>
      <c r="L491" s="167"/>
      <c r="M491" s="172"/>
      <c r="T491" s="173"/>
      <c r="AT491" s="168" t="s">
        <v>1200</v>
      </c>
      <c r="AU491" s="168" t="s">
        <v>88</v>
      </c>
      <c r="AV491" s="13" t="s">
        <v>88</v>
      </c>
      <c r="AW491" s="13" t="s">
        <v>34</v>
      </c>
      <c r="AX491" s="13" t="s">
        <v>79</v>
      </c>
      <c r="AY491" s="168" t="s">
        <v>262</v>
      </c>
    </row>
    <row r="492" spans="2:51" s="14" customFormat="1" ht="11.25">
      <c r="B492" s="174"/>
      <c r="D492" s="147" t="s">
        <v>1200</v>
      </c>
      <c r="E492" s="175" t="s">
        <v>1</v>
      </c>
      <c r="F492" s="176" t="s">
        <v>1205</v>
      </c>
      <c r="H492" s="177">
        <v>76.798</v>
      </c>
      <c r="I492" s="178"/>
      <c r="L492" s="174"/>
      <c r="M492" s="179"/>
      <c r="T492" s="180"/>
      <c r="AT492" s="175" t="s">
        <v>1200</v>
      </c>
      <c r="AU492" s="175" t="s">
        <v>88</v>
      </c>
      <c r="AV492" s="14" t="s">
        <v>293</v>
      </c>
      <c r="AW492" s="14" t="s">
        <v>34</v>
      </c>
      <c r="AX492" s="14" t="s">
        <v>86</v>
      </c>
      <c r="AY492" s="175" t="s">
        <v>262</v>
      </c>
    </row>
    <row r="493" spans="2:65" s="1" customFormat="1" ht="37.9" customHeight="1">
      <c r="B493" s="32"/>
      <c r="C493" s="134" t="s">
        <v>462</v>
      </c>
      <c r="D493" s="134" t="s">
        <v>264</v>
      </c>
      <c r="E493" s="135" t="s">
        <v>2227</v>
      </c>
      <c r="F493" s="136" t="s">
        <v>2228</v>
      </c>
      <c r="G493" s="137" t="s">
        <v>1196</v>
      </c>
      <c r="H493" s="138">
        <v>17.426</v>
      </c>
      <c r="I493" s="139"/>
      <c r="J493" s="140">
        <f>ROUND(I493*H493,2)</f>
        <v>0</v>
      </c>
      <c r="K493" s="136" t="s">
        <v>1197</v>
      </c>
      <c r="L493" s="32"/>
      <c r="M493" s="141" t="s">
        <v>1</v>
      </c>
      <c r="N493" s="142" t="s">
        <v>44</v>
      </c>
      <c r="P493" s="143">
        <f>O493*H493</f>
        <v>0</v>
      </c>
      <c r="Q493" s="143">
        <v>2.32884</v>
      </c>
      <c r="R493" s="143">
        <f>Q493*H493</f>
        <v>40.582365839999994</v>
      </c>
      <c r="S493" s="143">
        <v>0</v>
      </c>
      <c r="T493" s="144">
        <f>S493*H493</f>
        <v>0</v>
      </c>
      <c r="AR493" s="145" t="s">
        <v>293</v>
      </c>
      <c r="AT493" s="145" t="s">
        <v>264</v>
      </c>
      <c r="AU493" s="145" t="s">
        <v>88</v>
      </c>
      <c r="AY493" s="17" t="s">
        <v>262</v>
      </c>
      <c r="BE493" s="146">
        <f>IF(N493="základní",J493,0)</f>
        <v>0</v>
      </c>
      <c r="BF493" s="146">
        <f>IF(N493="snížená",J493,0)</f>
        <v>0</v>
      </c>
      <c r="BG493" s="146">
        <f>IF(N493="zákl. přenesená",J493,0)</f>
        <v>0</v>
      </c>
      <c r="BH493" s="146">
        <f>IF(N493="sníž. přenesená",J493,0)</f>
        <v>0</v>
      </c>
      <c r="BI493" s="146">
        <f>IF(N493="nulová",J493,0)</f>
        <v>0</v>
      </c>
      <c r="BJ493" s="17" t="s">
        <v>86</v>
      </c>
      <c r="BK493" s="146">
        <f>ROUND(I493*H493,2)</f>
        <v>0</v>
      </c>
      <c r="BL493" s="17" t="s">
        <v>293</v>
      </c>
      <c r="BM493" s="145" t="s">
        <v>2229</v>
      </c>
    </row>
    <row r="494" spans="2:51" s="12" customFormat="1" ht="11.25">
      <c r="B494" s="161"/>
      <c r="D494" s="147" t="s">
        <v>1200</v>
      </c>
      <c r="E494" s="162" t="s">
        <v>1</v>
      </c>
      <c r="F494" s="163" t="s">
        <v>1931</v>
      </c>
      <c r="H494" s="162" t="s">
        <v>1</v>
      </c>
      <c r="I494" s="164"/>
      <c r="L494" s="161"/>
      <c r="M494" s="165"/>
      <c r="T494" s="166"/>
      <c r="AT494" s="162" t="s">
        <v>1200</v>
      </c>
      <c r="AU494" s="162" t="s">
        <v>88</v>
      </c>
      <c r="AV494" s="12" t="s">
        <v>86</v>
      </c>
      <c r="AW494" s="12" t="s">
        <v>34</v>
      </c>
      <c r="AX494" s="12" t="s">
        <v>79</v>
      </c>
      <c r="AY494" s="162" t="s">
        <v>262</v>
      </c>
    </row>
    <row r="495" spans="2:51" s="12" customFormat="1" ht="11.25">
      <c r="B495" s="161"/>
      <c r="D495" s="147" t="s">
        <v>1200</v>
      </c>
      <c r="E495" s="162" t="s">
        <v>1</v>
      </c>
      <c r="F495" s="163" t="s">
        <v>2230</v>
      </c>
      <c r="H495" s="162" t="s">
        <v>1</v>
      </c>
      <c r="I495" s="164"/>
      <c r="L495" s="161"/>
      <c r="M495" s="165"/>
      <c r="T495" s="166"/>
      <c r="AT495" s="162" t="s">
        <v>1200</v>
      </c>
      <c r="AU495" s="162" t="s">
        <v>88</v>
      </c>
      <c r="AV495" s="12" t="s">
        <v>86</v>
      </c>
      <c r="AW495" s="12" t="s">
        <v>34</v>
      </c>
      <c r="AX495" s="12" t="s">
        <v>79</v>
      </c>
      <c r="AY495" s="162" t="s">
        <v>262</v>
      </c>
    </row>
    <row r="496" spans="2:51" s="12" customFormat="1" ht="11.25">
      <c r="B496" s="161"/>
      <c r="D496" s="147" t="s">
        <v>1200</v>
      </c>
      <c r="E496" s="162" t="s">
        <v>1</v>
      </c>
      <c r="F496" s="163" t="s">
        <v>2067</v>
      </c>
      <c r="H496" s="162" t="s">
        <v>1</v>
      </c>
      <c r="I496" s="164"/>
      <c r="L496" s="161"/>
      <c r="M496" s="165"/>
      <c r="T496" s="166"/>
      <c r="AT496" s="162" t="s">
        <v>1200</v>
      </c>
      <c r="AU496" s="162" t="s">
        <v>88</v>
      </c>
      <c r="AV496" s="12" t="s">
        <v>86</v>
      </c>
      <c r="AW496" s="12" t="s">
        <v>34</v>
      </c>
      <c r="AX496" s="12" t="s">
        <v>79</v>
      </c>
      <c r="AY496" s="162" t="s">
        <v>262</v>
      </c>
    </row>
    <row r="497" spans="2:51" s="13" customFormat="1" ht="11.25">
      <c r="B497" s="167"/>
      <c r="D497" s="147" t="s">
        <v>1200</v>
      </c>
      <c r="E497" s="168" t="s">
        <v>1</v>
      </c>
      <c r="F497" s="169" t="s">
        <v>2231</v>
      </c>
      <c r="H497" s="170">
        <v>14.542</v>
      </c>
      <c r="I497" s="171"/>
      <c r="L497" s="167"/>
      <c r="M497" s="172"/>
      <c r="T497" s="173"/>
      <c r="AT497" s="168" t="s">
        <v>1200</v>
      </c>
      <c r="AU497" s="168" t="s">
        <v>88</v>
      </c>
      <c r="AV497" s="13" t="s">
        <v>88</v>
      </c>
      <c r="AW497" s="13" t="s">
        <v>34</v>
      </c>
      <c r="AX497" s="13" t="s">
        <v>79</v>
      </c>
      <c r="AY497" s="168" t="s">
        <v>262</v>
      </c>
    </row>
    <row r="498" spans="2:51" s="12" customFormat="1" ht="11.25">
      <c r="B498" s="161"/>
      <c r="D498" s="147" t="s">
        <v>1200</v>
      </c>
      <c r="E498" s="162" t="s">
        <v>1</v>
      </c>
      <c r="F498" s="163" t="s">
        <v>2083</v>
      </c>
      <c r="H498" s="162" t="s">
        <v>1</v>
      </c>
      <c r="I498" s="164"/>
      <c r="L498" s="161"/>
      <c r="M498" s="165"/>
      <c r="T498" s="166"/>
      <c r="AT498" s="162" t="s">
        <v>1200</v>
      </c>
      <c r="AU498" s="162" t="s">
        <v>88</v>
      </c>
      <c r="AV498" s="12" t="s">
        <v>86</v>
      </c>
      <c r="AW498" s="12" t="s">
        <v>34</v>
      </c>
      <c r="AX498" s="12" t="s">
        <v>79</v>
      </c>
      <c r="AY498" s="162" t="s">
        <v>262</v>
      </c>
    </row>
    <row r="499" spans="2:51" s="13" customFormat="1" ht="11.25">
      <c r="B499" s="167"/>
      <c r="D499" s="147" t="s">
        <v>1200</v>
      </c>
      <c r="E499" s="168" t="s">
        <v>1</v>
      </c>
      <c r="F499" s="169" t="s">
        <v>2232</v>
      </c>
      <c r="H499" s="170">
        <v>0.673</v>
      </c>
      <c r="I499" s="171"/>
      <c r="L499" s="167"/>
      <c r="M499" s="172"/>
      <c r="T499" s="173"/>
      <c r="AT499" s="168" t="s">
        <v>1200</v>
      </c>
      <c r="AU499" s="168" t="s">
        <v>88</v>
      </c>
      <c r="AV499" s="13" t="s">
        <v>88</v>
      </c>
      <c r="AW499" s="13" t="s">
        <v>34</v>
      </c>
      <c r="AX499" s="13" t="s">
        <v>79</v>
      </c>
      <c r="AY499" s="168" t="s">
        <v>262</v>
      </c>
    </row>
    <row r="500" spans="2:51" s="13" customFormat="1" ht="11.25">
      <c r="B500" s="167"/>
      <c r="D500" s="147" t="s">
        <v>1200</v>
      </c>
      <c r="E500" s="168" t="s">
        <v>1</v>
      </c>
      <c r="F500" s="169" t="s">
        <v>2233</v>
      </c>
      <c r="H500" s="170">
        <v>0.066</v>
      </c>
      <c r="I500" s="171"/>
      <c r="L500" s="167"/>
      <c r="M500" s="172"/>
      <c r="T500" s="173"/>
      <c r="AT500" s="168" t="s">
        <v>1200</v>
      </c>
      <c r="AU500" s="168" t="s">
        <v>88</v>
      </c>
      <c r="AV500" s="13" t="s">
        <v>88</v>
      </c>
      <c r="AW500" s="13" t="s">
        <v>34</v>
      </c>
      <c r="AX500" s="13" t="s">
        <v>79</v>
      </c>
      <c r="AY500" s="168" t="s">
        <v>262</v>
      </c>
    </row>
    <row r="501" spans="2:51" s="13" customFormat="1" ht="11.25">
      <c r="B501" s="167"/>
      <c r="D501" s="147" t="s">
        <v>1200</v>
      </c>
      <c r="E501" s="168" t="s">
        <v>1</v>
      </c>
      <c r="F501" s="169" t="s">
        <v>2234</v>
      </c>
      <c r="H501" s="170">
        <v>1.946</v>
      </c>
      <c r="I501" s="171"/>
      <c r="L501" s="167"/>
      <c r="M501" s="172"/>
      <c r="T501" s="173"/>
      <c r="AT501" s="168" t="s">
        <v>1200</v>
      </c>
      <c r="AU501" s="168" t="s">
        <v>88</v>
      </c>
      <c r="AV501" s="13" t="s">
        <v>88</v>
      </c>
      <c r="AW501" s="13" t="s">
        <v>34</v>
      </c>
      <c r="AX501" s="13" t="s">
        <v>79</v>
      </c>
      <c r="AY501" s="168" t="s">
        <v>262</v>
      </c>
    </row>
    <row r="502" spans="2:51" s="13" customFormat="1" ht="11.25">
      <c r="B502" s="167"/>
      <c r="D502" s="147" t="s">
        <v>1200</v>
      </c>
      <c r="E502" s="168" t="s">
        <v>1</v>
      </c>
      <c r="F502" s="169" t="s">
        <v>2235</v>
      </c>
      <c r="H502" s="170">
        <v>0.199</v>
      </c>
      <c r="I502" s="171"/>
      <c r="L502" s="167"/>
      <c r="M502" s="172"/>
      <c r="T502" s="173"/>
      <c r="AT502" s="168" t="s">
        <v>1200</v>
      </c>
      <c r="AU502" s="168" t="s">
        <v>88</v>
      </c>
      <c r="AV502" s="13" t="s">
        <v>88</v>
      </c>
      <c r="AW502" s="13" t="s">
        <v>34</v>
      </c>
      <c r="AX502" s="13" t="s">
        <v>79</v>
      </c>
      <c r="AY502" s="168" t="s">
        <v>262</v>
      </c>
    </row>
    <row r="503" spans="2:51" s="14" customFormat="1" ht="11.25">
      <c r="B503" s="174"/>
      <c r="D503" s="147" t="s">
        <v>1200</v>
      </c>
      <c r="E503" s="175" t="s">
        <v>1</v>
      </c>
      <c r="F503" s="176" t="s">
        <v>1205</v>
      </c>
      <c r="H503" s="177">
        <v>17.426</v>
      </c>
      <c r="I503" s="178"/>
      <c r="L503" s="174"/>
      <c r="M503" s="179"/>
      <c r="T503" s="180"/>
      <c r="AT503" s="175" t="s">
        <v>1200</v>
      </c>
      <c r="AU503" s="175" t="s">
        <v>88</v>
      </c>
      <c r="AV503" s="14" t="s">
        <v>293</v>
      </c>
      <c r="AW503" s="14" t="s">
        <v>34</v>
      </c>
      <c r="AX503" s="14" t="s">
        <v>86</v>
      </c>
      <c r="AY503" s="175" t="s">
        <v>262</v>
      </c>
    </row>
    <row r="504" spans="2:65" s="1" customFormat="1" ht="24.2" customHeight="1">
      <c r="B504" s="32"/>
      <c r="C504" s="134" t="s">
        <v>473</v>
      </c>
      <c r="D504" s="134" t="s">
        <v>264</v>
      </c>
      <c r="E504" s="135" t="s">
        <v>2236</v>
      </c>
      <c r="F504" s="136" t="s">
        <v>2237</v>
      </c>
      <c r="G504" s="137" t="s">
        <v>1257</v>
      </c>
      <c r="H504" s="138">
        <v>8</v>
      </c>
      <c r="I504" s="139"/>
      <c r="J504" s="140">
        <f>ROUND(I504*H504,2)</f>
        <v>0</v>
      </c>
      <c r="K504" s="136" t="s">
        <v>1</v>
      </c>
      <c r="L504" s="32"/>
      <c r="M504" s="141" t="s">
        <v>1</v>
      </c>
      <c r="N504" s="142" t="s">
        <v>44</v>
      </c>
      <c r="P504" s="143">
        <f>O504*H504</f>
        <v>0</v>
      </c>
      <c r="Q504" s="143">
        <v>0</v>
      </c>
      <c r="R504" s="143">
        <f>Q504*H504</f>
        <v>0</v>
      </c>
      <c r="S504" s="143">
        <v>0</v>
      </c>
      <c r="T504" s="144">
        <f>S504*H504</f>
        <v>0</v>
      </c>
      <c r="AR504" s="145" t="s">
        <v>293</v>
      </c>
      <c r="AT504" s="145" t="s">
        <v>264</v>
      </c>
      <c r="AU504" s="145" t="s">
        <v>88</v>
      </c>
      <c r="AY504" s="17" t="s">
        <v>262</v>
      </c>
      <c r="BE504" s="146">
        <f>IF(N504="základní",J504,0)</f>
        <v>0</v>
      </c>
      <c r="BF504" s="146">
        <f>IF(N504="snížená",J504,0)</f>
        <v>0</v>
      </c>
      <c r="BG504" s="146">
        <f>IF(N504="zákl. přenesená",J504,0)</f>
        <v>0</v>
      </c>
      <c r="BH504" s="146">
        <f>IF(N504="sníž. přenesená",J504,0)</f>
        <v>0</v>
      </c>
      <c r="BI504" s="146">
        <f>IF(N504="nulová",J504,0)</f>
        <v>0</v>
      </c>
      <c r="BJ504" s="17" t="s">
        <v>86</v>
      </c>
      <c r="BK504" s="146">
        <f>ROUND(I504*H504,2)</f>
        <v>0</v>
      </c>
      <c r="BL504" s="17" t="s">
        <v>293</v>
      </c>
      <c r="BM504" s="145" t="s">
        <v>2238</v>
      </c>
    </row>
    <row r="505" spans="2:47" s="1" customFormat="1" ht="29.25">
      <c r="B505" s="32"/>
      <c r="D505" s="147" t="s">
        <v>301</v>
      </c>
      <c r="F505" s="148" t="s">
        <v>2239</v>
      </c>
      <c r="I505" s="149"/>
      <c r="L505" s="32"/>
      <c r="M505" s="150"/>
      <c r="T505" s="56"/>
      <c r="AT505" s="17" t="s">
        <v>301</v>
      </c>
      <c r="AU505" s="17" t="s">
        <v>88</v>
      </c>
    </row>
    <row r="506" spans="2:51" s="12" customFormat="1" ht="11.25">
      <c r="B506" s="161"/>
      <c r="D506" s="147" t="s">
        <v>1200</v>
      </c>
      <c r="E506" s="162" t="s">
        <v>1</v>
      </c>
      <c r="F506" s="163" t="s">
        <v>1931</v>
      </c>
      <c r="H506" s="162" t="s">
        <v>1</v>
      </c>
      <c r="I506" s="164"/>
      <c r="L506" s="161"/>
      <c r="M506" s="165"/>
      <c r="T506" s="166"/>
      <c r="AT506" s="162" t="s">
        <v>1200</v>
      </c>
      <c r="AU506" s="162" t="s">
        <v>88</v>
      </c>
      <c r="AV506" s="12" t="s">
        <v>86</v>
      </c>
      <c r="AW506" s="12" t="s">
        <v>34</v>
      </c>
      <c r="AX506" s="12" t="s">
        <v>79</v>
      </c>
      <c r="AY506" s="162" t="s">
        <v>262</v>
      </c>
    </row>
    <row r="507" spans="2:51" s="12" customFormat="1" ht="11.25">
      <c r="B507" s="161"/>
      <c r="D507" s="147" t="s">
        <v>1200</v>
      </c>
      <c r="E507" s="162" t="s">
        <v>1</v>
      </c>
      <c r="F507" s="163" t="s">
        <v>2240</v>
      </c>
      <c r="H507" s="162" t="s">
        <v>1</v>
      </c>
      <c r="I507" s="164"/>
      <c r="L507" s="161"/>
      <c r="M507" s="165"/>
      <c r="T507" s="166"/>
      <c r="AT507" s="162" t="s">
        <v>1200</v>
      </c>
      <c r="AU507" s="162" t="s">
        <v>88</v>
      </c>
      <c r="AV507" s="12" t="s">
        <v>86</v>
      </c>
      <c r="AW507" s="12" t="s">
        <v>34</v>
      </c>
      <c r="AX507" s="12" t="s">
        <v>79</v>
      </c>
      <c r="AY507" s="162" t="s">
        <v>262</v>
      </c>
    </row>
    <row r="508" spans="2:51" s="13" customFormat="1" ht="11.25">
      <c r="B508" s="167"/>
      <c r="D508" s="147" t="s">
        <v>1200</v>
      </c>
      <c r="E508" s="168" t="s">
        <v>1</v>
      </c>
      <c r="F508" s="169" t="s">
        <v>270</v>
      </c>
      <c r="H508" s="170">
        <v>8</v>
      </c>
      <c r="I508" s="171"/>
      <c r="L508" s="167"/>
      <c r="M508" s="172"/>
      <c r="T508" s="173"/>
      <c r="AT508" s="168" t="s">
        <v>1200</v>
      </c>
      <c r="AU508" s="168" t="s">
        <v>88</v>
      </c>
      <c r="AV508" s="13" t="s">
        <v>88</v>
      </c>
      <c r="AW508" s="13" t="s">
        <v>34</v>
      </c>
      <c r="AX508" s="13" t="s">
        <v>86</v>
      </c>
      <c r="AY508" s="168" t="s">
        <v>262</v>
      </c>
    </row>
    <row r="509" spans="2:65" s="1" customFormat="1" ht="33" customHeight="1">
      <c r="B509" s="32"/>
      <c r="C509" s="134" t="s">
        <v>477</v>
      </c>
      <c r="D509" s="134" t="s">
        <v>264</v>
      </c>
      <c r="E509" s="135" t="s">
        <v>2241</v>
      </c>
      <c r="F509" s="136" t="s">
        <v>2242</v>
      </c>
      <c r="G509" s="137" t="s">
        <v>1196</v>
      </c>
      <c r="H509" s="138">
        <v>119.144</v>
      </c>
      <c r="I509" s="139"/>
      <c r="J509" s="140">
        <f>ROUND(I509*H509,2)</f>
        <v>0</v>
      </c>
      <c r="K509" s="136" t="s">
        <v>1197</v>
      </c>
      <c r="L509" s="32"/>
      <c r="M509" s="141" t="s">
        <v>1</v>
      </c>
      <c r="N509" s="142" t="s">
        <v>44</v>
      </c>
      <c r="P509" s="143">
        <f>O509*H509</f>
        <v>0</v>
      </c>
      <c r="Q509" s="143">
        <v>0</v>
      </c>
      <c r="R509" s="143">
        <f>Q509*H509</f>
        <v>0</v>
      </c>
      <c r="S509" s="143">
        <v>0</v>
      </c>
      <c r="T509" s="144">
        <f>S509*H509</f>
        <v>0</v>
      </c>
      <c r="AR509" s="145" t="s">
        <v>293</v>
      </c>
      <c r="AT509" s="145" t="s">
        <v>264</v>
      </c>
      <c r="AU509" s="145" t="s">
        <v>88</v>
      </c>
      <c r="AY509" s="17" t="s">
        <v>262</v>
      </c>
      <c r="BE509" s="146">
        <f>IF(N509="základní",J509,0)</f>
        <v>0</v>
      </c>
      <c r="BF509" s="146">
        <f>IF(N509="snížená",J509,0)</f>
        <v>0</v>
      </c>
      <c r="BG509" s="146">
        <f>IF(N509="zákl. přenesená",J509,0)</f>
        <v>0</v>
      </c>
      <c r="BH509" s="146">
        <f>IF(N509="sníž. přenesená",J509,0)</f>
        <v>0</v>
      </c>
      <c r="BI509" s="146">
        <f>IF(N509="nulová",J509,0)</f>
        <v>0</v>
      </c>
      <c r="BJ509" s="17" t="s">
        <v>86</v>
      </c>
      <c r="BK509" s="146">
        <f>ROUND(I509*H509,2)</f>
        <v>0</v>
      </c>
      <c r="BL509" s="17" t="s">
        <v>293</v>
      </c>
      <c r="BM509" s="145" t="s">
        <v>2243</v>
      </c>
    </row>
    <row r="510" spans="2:51" s="12" customFormat="1" ht="11.25">
      <c r="B510" s="161"/>
      <c r="D510" s="147" t="s">
        <v>1200</v>
      </c>
      <c r="E510" s="162" t="s">
        <v>1</v>
      </c>
      <c r="F510" s="163" t="s">
        <v>1931</v>
      </c>
      <c r="H510" s="162" t="s">
        <v>1</v>
      </c>
      <c r="I510" s="164"/>
      <c r="L510" s="161"/>
      <c r="M510" s="165"/>
      <c r="T510" s="166"/>
      <c r="AT510" s="162" t="s">
        <v>1200</v>
      </c>
      <c r="AU510" s="162" t="s">
        <v>88</v>
      </c>
      <c r="AV510" s="12" t="s">
        <v>86</v>
      </c>
      <c r="AW510" s="12" t="s">
        <v>34</v>
      </c>
      <c r="AX510" s="12" t="s">
        <v>79</v>
      </c>
      <c r="AY510" s="162" t="s">
        <v>262</v>
      </c>
    </row>
    <row r="511" spans="2:51" s="12" customFormat="1" ht="11.25">
      <c r="B511" s="161"/>
      <c r="D511" s="147" t="s">
        <v>1200</v>
      </c>
      <c r="E511" s="162" t="s">
        <v>1</v>
      </c>
      <c r="F511" s="163" t="s">
        <v>2244</v>
      </c>
      <c r="H511" s="162" t="s">
        <v>1</v>
      </c>
      <c r="I511" s="164"/>
      <c r="L511" s="161"/>
      <c r="M511" s="165"/>
      <c r="T511" s="166"/>
      <c r="AT511" s="162" t="s">
        <v>1200</v>
      </c>
      <c r="AU511" s="162" t="s">
        <v>88</v>
      </c>
      <c r="AV511" s="12" t="s">
        <v>86</v>
      </c>
      <c r="AW511" s="12" t="s">
        <v>34</v>
      </c>
      <c r="AX511" s="12" t="s">
        <v>79</v>
      </c>
      <c r="AY511" s="162" t="s">
        <v>262</v>
      </c>
    </row>
    <row r="512" spans="2:51" s="12" customFormat="1" ht="11.25">
      <c r="B512" s="161"/>
      <c r="D512" s="147" t="s">
        <v>1200</v>
      </c>
      <c r="E512" s="162" t="s">
        <v>1</v>
      </c>
      <c r="F512" s="163" t="s">
        <v>2067</v>
      </c>
      <c r="H512" s="162" t="s">
        <v>1</v>
      </c>
      <c r="I512" s="164"/>
      <c r="L512" s="161"/>
      <c r="M512" s="165"/>
      <c r="T512" s="166"/>
      <c r="AT512" s="162" t="s">
        <v>1200</v>
      </c>
      <c r="AU512" s="162" t="s">
        <v>88</v>
      </c>
      <c r="AV512" s="12" t="s">
        <v>86</v>
      </c>
      <c r="AW512" s="12" t="s">
        <v>34</v>
      </c>
      <c r="AX512" s="12" t="s">
        <v>79</v>
      </c>
      <c r="AY512" s="162" t="s">
        <v>262</v>
      </c>
    </row>
    <row r="513" spans="2:51" s="13" customFormat="1" ht="11.25">
      <c r="B513" s="167"/>
      <c r="D513" s="147" t="s">
        <v>1200</v>
      </c>
      <c r="E513" s="168" t="s">
        <v>1</v>
      </c>
      <c r="F513" s="169" t="s">
        <v>2245</v>
      </c>
      <c r="H513" s="170">
        <v>87.251</v>
      </c>
      <c r="I513" s="171"/>
      <c r="L513" s="167"/>
      <c r="M513" s="172"/>
      <c r="T513" s="173"/>
      <c r="AT513" s="168" t="s">
        <v>1200</v>
      </c>
      <c r="AU513" s="168" t="s">
        <v>88</v>
      </c>
      <c r="AV513" s="13" t="s">
        <v>88</v>
      </c>
      <c r="AW513" s="13" t="s">
        <v>34</v>
      </c>
      <c r="AX513" s="13" t="s">
        <v>79</v>
      </c>
      <c r="AY513" s="168" t="s">
        <v>262</v>
      </c>
    </row>
    <row r="514" spans="2:51" s="12" customFormat="1" ht="11.25">
      <c r="B514" s="161"/>
      <c r="D514" s="147" t="s">
        <v>1200</v>
      </c>
      <c r="E514" s="162" t="s">
        <v>1</v>
      </c>
      <c r="F514" s="163" t="s">
        <v>2083</v>
      </c>
      <c r="H514" s="162" t="s">
        <v>1</v>
      </c>
      <c r="I514" s="164"/>
      <c r="L514" s="161"/>
      <c r="M514" s="165"/>
      <c r="T514" s="166"/>
      <c r="AT514" s="162" t="s">
        <v>1200</v>
      </c>
      <c r="AU514" s="162" t="s">
        <v>88</v>
      </c>
      <c r="AV514" s="12" t="s">
        <v>86</v>
      </c>
      <c r="AW514" s="12" t="s">
        <v>34</v>
      </c>
      <c r="AX514" s="12" t="s">
        <v>79</v>
      </c>
      <c r="AY514" s="162" t="s">
        <v>262</v>
      </c>
    </row>
    <row r="515" spans="2:51" s="13" customFormat="1" ht="11.25">
      <c r="B515" s="167"/>
      <c r="D515" s="147" t="s">
        <v>1200</v>
      </c>
      <c r="E515" s="168" t="s">
        <v>1</v>
      </c>
      <c r="F515" s="169" t="s">
        <v>2246</v>
      </c>
      <c r="H515" s="170">
        <v>4.035</v>
      </c>
      <c r="I515" s="171"/>
      <c r="L515" s="167"/>
      <c r="M515" s="172"/>
      <c r="T515" s="173"/>
      <c r="AT515" s="168" t="s">
        <v>1200</v>
      </c>
      <c r="AU515" s="168" t="s">
        <v>88</v>
      </c>
      <c r="AV515" s="13" t="s">
        <v>88</v>
      </c>
      <c r="AW515" s="13" t="s">
        <v>34</v>
      </c>
      <c r="AX515" s="13" t="s">
        <v>79</v>
      </c>
      <c r="AY515" s="168" t="s">
        <v>262</v>
      </c>
    </row>
    <row r="516" spans="2:51" s="13" customFormat="1" ht="11.25">
      <c r="B516" s="167"/>
      <c r="D516" s="147" t="s">
        <v>1200</v>
      </c>
      <c r="E516" s="168" t="s">
        <v>1</v>
      </c>
      <c r="F516" s="169" t="s">
        <v>2247</v>
      </c>
      <c r="H516" s="170">
        <v>0.396</v>
      </c>
      <c r="I516" s="171"/>
      <c r="L516" s="167"/>
      <c r="M516" s="172"/>
      <c r="T516" s="173"/>
      <c r="AT516" s="168" t="s">
        <v>1200</v>
      </c>
      <c r="AU516" s="168" t="s">
        <v>88</v>
      </c>
      <c r="AV516" s="13" t="s">
        <v>88</v>
      </c>
      <c r="AW516" s="13" t="s">
        <v>34</v>
      </c>
      <c r="AX516" s="13" t="s">
        <v>79</v>
      </c>
      <c r="AY516" s="168" t="s">
        <v>262</v>
      </c>
    </row>
    <row r="517" spans="2:51" s="13" customFormat="1" ht="11.25">
      <c r="B517" s="167"/>
      <c r="D517" s="147" t="s">
        <v>1200</v>
      </c>
      <c r="E517" s="168" t="s">
        <v>1</v>
      </c>
      <c r="F517" s="169" t="s">
        <v>2248</v>
      </c>
      <c r="H517" s="170">
        <v>11.674</v>
      </c>
      <c r="I517" s="171"/>
      <c r="L517" s="167"/>
      <c r="M517" s="172"/>
      <c r="T517" s="173"/>
      <c r="AT517" s="168" t="s">
        <v>1200</v>
      </c>
      <c r="AU517" s="168" t="s">
        <v>88</v>
      </c>
      <c r="AV517" s="13" t="s">
        <v>88</v>
      </c>
      <c r="AW517" s="13" t="s">
        <v>34</v>
      </c>
      <c r="AX517" s="13" t="s">
        <v>79</v>
      </c>
      <c r="AY517" s="168" t="s">
        <v>262</v>
      </c>
    </row>
    <row r="518" spans="2:51" s="13" customFormat="1" ht="11.25">
      <c r="B518" s="167"/>
      <c r="D518" s="147" t="s">
        <v>1200</v>
      </c>
      <c r="E518" s="168" t="s">
        <v>1</v>
      </c>
      <c r="F518" s="169" t="s">
        <v>2249</v>
      </c>
      <c r="H518" s="170">
        <v>1.196</v>
      </c>
      <c r="I518" s="171"/>
      <c r="L518" s="167"/>
      <c r="M518" s="172"/>
      <c r="T518" s="173"/>
      <c r="AT518" s="168" t="s">
        <v>1200</v>
      </c>
      <c r="AU518" s="168" t="s">
        <v>88</v>
      </c>
      <c r="AV518" s="13" t="s">
        <v>88</v>
      </c>
      <c r="AW518" s="13" t="s">
        <v>34</v>
      </c>
      <c r="AX518" s="13" t="s">
        <v>79</v>
      </c>
      <c r="AY518" s="168" t="s">
        <v>262</v>
      </c>
    </row>
    <row r="519" spans="2:51" s="15" customFormat="1" ht="11.25">
      <c r="B519" s="191"/>
      <c r="D519" s="147" t="s">
        <v>1200</v>
      </c>
      <c r="E519" s="192" t="s">
        <v>1</v>
      </c>
      <c r="F519" s="193" t="s">
        <v>1323</v>
      </c>
      <c r="H519" s="194">
        <v>104.552</v>
      </c>
      <c r="I519" s="195"/>
      <c r="L519" s="191"/>
      <c r="M519" s="196"/>
      <c r="T519" s="197"/>
      <c r="AT519" s="192" t="s">
        <v>1200</v>
      </c>
      <c r="AU519" s="192" t="s">
        <v>88</v>
      </c>
      <c r="AV519" s="15" t="s">
        <v>179</v>
      </c>
      <c r="AW519" s="15" t="s">
        <v>34</v>
      </c>
      <c r="AX519" s="15" t="s">
        <v>79</v>
      </c>
      <c r="AY519" s="192" t="s">
        <v>262</v>
      </c>
    </row>
    <row r="520" spans="2:51" s="12" customFormat="1" ht="11.25">
      <c r="B520" s="161"/>
      <c r="D520" s="147" t="s">
        <v>1200</v>
      </c>
      <c r="E520" s="162" t="s">
        <v>1</v>
      </c>
      <c r="F520" s="163" t="s">
        <v>2250</v>
      </c>
      <c r="H520" s="162" t="s">
        <v>1</v>
      </c>
      <c r="I520" s="164"/>
      <c r="L520" s="161"/>
      <c r="M520" s="165"/>
      <c r="T520" s="166"/>
      <c r="AT520" s="162" t="s">
        <v>1200</v>
      </c>
      <c r="AU520" s="162" t="s">
        <v>88</v>
      </c>
      <c r="AV520" s="12" t="s">
        <v>86</v>
      </c>
      <c r="AW520" s="12" t="s">
        <v>34</v>
      </c>
      <c r="AX520" s="12" t="s">
        <v>79</v>
      </c>
      <c r="AY520" s="162" t="s">
        <v>262</v>
      </c>
    </row>
    <row r="521" spans="2:51" s="13" customFormat="1" ht="11.25">
      <c r="B521" s="167"/>
      <c r="D521" s="147" t="s">
        <v>1200</v>
      </c>
      <c r="E521" s="168" t="s">
        <v>1</v>
      </c>
      <c r="F521" s="169" t="s">
        <v>2251</v>
      </c>
      <c r="H521" s="170">
        <v>0.216</v>
      </c>
      <c r="I521" s="171"/>
      <c r="L521" s="167"/>
      <c r="M521" s="172"/>
      <c r="T521" s="173"/>
      <c r="AT521" s="168" t="s">
        <v>1200</v>
      </c>
      <c r="AU521" s="168" t="s">
        <v>88</v>
      </c>
      <c r="AV521" s="13" t="s">
        <v>88</v>
      </c>
      <c r="AW521" s="13" t="s">
        <v>34</v>
      </c>
      <c r="AX521" s="13" t="s">
        <v>79</v>
      </c>
      <c r="AY521" s="168" t="s">
        <v>262</v>
      </c>
    </row>
    <row r="522" spans="2:51" s="13" customFormat="1" ht="22.5">
      <c r="B522" s="167"/>
      <c r="D522" s="147" t="s">
        <v>1200</v>
      </c>
      <c r="E522" s="168" t="s">
        <v>1</v>
      </c>
      <c r="F522" s="169" t="s">
        <v>2252</v>
      </c>
      <c r="H522" s="170">
        <v>0.783</v>
      </c>
      <c r="I522" s="171"/>
      <c r="L522" s="167"/>
      <c r="M522" s="172"/>
      <c r="T522" s="173"/>
      <c r="AT522" s="168" t="s">
        <v>1200</v>
      </c>
      <c r="AU522" s="168" t="s">
        <v>88</v>
      </c>
      <c r="AV522" s="13" t="s">
        <v>88</v>
      </c>
      <c r="AW522" s="13" t="s">
        <v>34</v>
      </c>
      <c r="AX522" s="13" t="s">
        <v>79</v>
      </c>
      <c r="AY522" s="168" t="s">
        <v>262</v>
      </c>
    </row>
    <row r="523" spans="2:51" s="13" customFormat="1" ht="22.5">
      <c r="B523" s="167"/>
      <c r="D523" s="147" t="s">
        <v>1200</v>
      </c>
      <c r="E523" s="168" t="s">
        <v>1</v>
      </c>
      <c r="F523" s="169" t="s">
        <v>2253</v>
      </c>
      <c r="H523" s="170">
        <v>12.519</v>
      </c>
      <c r="I523" s="171"/>
      <c r="L523" s="167"/>
      <c r="M523" s="172"/>
      <c r="T523" s="173"/>
      <c r="AT523" s="168" t="s">
        <v>1200</v>
      </c>
      <c r="AU523" s="168" t="s">
        <v>88</v>
      </c>
      <c r="AV523" s="13" t="s">
        <v>88</v>
      </c>
      <c r="AW523" s="13" t="s">
        <v>34</v>
      </c>
      <c r="AX523" s="13" t="s">
        <v>79</v>
      </c>
      <c r="AY523" s="168" t="s">
        <v>262</v>
      </c>
    </row>
    <row r="524" spans="2:51" s="13" customFormat="1" ht="11.25">
      <c r="B524" s="167"/>
      <c r="D524" s="147" t="s">
        <v>1200</v>
      </c>
      <c r="E524" s="168" t="s">
        <v>1</v>
      </c>
      <c r="F524" s="169" t="s">
        <v>2254</v>
      </c>
      <c r="H524" s="170">
        <v>0.05</v>
      </c>
      <c r="I524" s="171"/>
      <c r="L524" s="167"/>
      <c r="M524" s="172"/>
      <c r="T524" s="173"/>
      <c r="AT524" s="168" t="s">
        <v>1200</v>
      </c>
      <c r="AU524" s="168" t="s">
        <v>88</v>
      </c>
      <c r="AV524" s="13" t="s">
        <v>88</v>
      </c>
      <c r="AW524" s="13" t="s">
        <v>34</v>
      </c>
      <c r="AX524" s="13" t="s">
        <v>79</v>
      </c>
      <c r="AY524" s="168" t="s">
        <v>262</v>
      </c>
    </row>
    <row r="525" spans="2:51" s="13" customFormat="1" ht="11.25">
      <c r="B525" s="167"/>
      <c r="D525" s="147" t="s">
        <v>1200</v>
      </c>
      <c r="E525" s="168" t="s">
        <v>1</v>
      </c>
      <c r="F525" s="169" t="s">
        <v>2255</v>
      </c>
      <c r="H525" s="170">
        <v>0.925</v>
      </c>
      <c r="I525" s="171"/>
      <c r="L525" s="167"/>
      <c r="M525" s="172"/>
      <c r="T525" s="173"/>
      <c r="AT525" s="168" t="s">
        <v>1200</v>
      </c>
      <c r="AU525" s="168" t="s">
        <v>88</v>
      </c>
      <c r="AV525" s="13" t="s">
        <v>88</v>
      </c>
      <c r="AW525" s="13" t="s">
        <v>34</v>
      </c>
      <c r="AX525" s="13" t="s">
        <v>79</v>
      </c>
      <c r="AY525" s="168" t="s">
        <v>262</v>
      </c>
    </row>
    <row r="526" spans="2:51" s="12" customFormat="1" ht="11.25">
      <c r="B526" s="161"/>
      <c r="D526" s="147" t="s">
        <v>1200</v>
      </c>
      <c r="E526" s="162" t="s">
        <v>1</v>
      </c>
      <c r="F526" s="163" t="s">
        <v>2256</v>
      </c>
      <c r="H526" s="162" t="s">
        <v>1</v>
      </c>
      <c r="I526" s="164"/>
      <c r="L526" s="161"/>
      <c r="M526" s="165"/>
      <c r="T526" s="166"/>
      <c r="AT526" s="162" t="s">
        <v>1200</v>
      </c>
      <c r="AU526" s="162" t="s">
        <v>88</v>
      </c>
      <c r="AV526" s="12" t="s">
        <v>86</v>
      </c>
      <c r="AW526" s="12" t="s">
        <v>34</v>
      </c>
      <c r="AX526" s="12" t="s">
        <v>79</v>
      </c>
      <c r="AY526" s="162" t="s">
        <v>262</v>
      </c>
    </row>
    <row r="527" spans="2:51" s="13" customFormat="1" ht="11.25">
      <c r="B527" s="167"/>
      <c r="D527" s="147" t="s">
        <v>1200</v>
      </c>
      <c r="E527" s="168" t="s">
        <v>1</v>
      </c>
      <c r="F527" s="169" t="s">
        <v>2257</v>
      </c>
      <c r="H527" s="170">
        <v>0.099</v>
      </c>
      <c r="I527" s="171"/>
      <c r="L527" s="167"/>
      <c r="M527" s="172"/>
      <c r="T527" s="173"/>
      <c r="AT527" s="168" t="s">
        <v>1200</v>
      </c>
      <c r="AU527" s="168" t="s">
        <v>88</v>
      </c>
      <c r="AV527" s="13" t="s">
        <v>88</v>
      </c>
      <c r="AW527" s="13" t="s">
        <v>34</v>
      </c>
      <c r="AX527" s="13" t="s">
        <v>79</v>
      </c>
      <c r="AY527" s="168" t="s">
        <v>262</v>
      </c>
    </row>
    <row r="528" spans="2:51" s="15" customFormat="1" ht="11.25">
      <c r="B528" s="191"/>
      <c r="D528" s="147" t="s">
        <v>1200</v>
      </c>
      <c r="E528" s="192" t="s">
        <v>1</v>
      </c>
      <c r="F528" s="193" t="s">
        <v>1323</v>
      </c>
      <c r="H528" s="194">
        <v>14.592</v>
      </c>
      <c r="I528" s="195"/>
      <c r="L528" s="191"/>
      <c r="M528" s="196"/>
      <c r="T528" s="197"/>
      <c r="AT528" s="192" t="s">
        <v>1200</v>
      </c>
      <c r="AU528" s="192" t="s">
        <v>88</v>
      </c>
      <c r="AV528" s="15" t="s">
        <v>179</v>
      </c>
      <c r="AW528" s="15" t="s">
        <v>34</v>
      </c>
      <c r="AX528" s="15" t="s">
        <v>79</v>
      </c>
      <c r="AY528" s="192" t="s">
        <v>262</v>
      </c>
    </row>
    <row r="529" spans="2:51" s="14" customFormat="1" ht="11.25">
      <c r="B529" s="174"/>
      <c r="D529" s="147" t="s">
        <v>1200</v>
      </c>
      <c r="E529" s="175" t="s">
        <v>1</v>
      </c>
      <c r="F529" s="176" t="s">
        <v>1205</v>
      </c>
      <c r="H529" s="177">
        <v>119.144</v>
      </c>
      <c r="I529" s="178"/>
      <c r="L529" s="174"/>
      <c r="M529" s="179"/>
      <c r="T529" s="180"/>
      <c r="AT529" s="175" t="s">
        <v>1200</v>
      </c>
      <c r="AU529" s="175" t="s">
        <v>88</v>
      </c>
      <c r="AV529" s="14" t="s">
        <v>293</v>
      </c>
      <c r="AW529" s="14" t="s">
        <v>34</v>
      </c>
      <c r="AX529" s="14" t="s">
        <v>86</v>
      </c>
      <c r="AY529" s="175" t="s">
        <v>262</v>
      </c>
    </row>
    <row r="530" spans="2:65" s="1" customFormat="1" ht="33" customHeight="1">
      <c r="B530" s="32"/>
      <c r="C530" s="134" t="s">
        <v>481</v>
      </c>
      <c r="D530" s="134" t="s">
        <v>264</v>
      </c>
      <c r="E530" s="135" t="s">
        <v>2258</v>
      </c>
      <c r="F530" s="136" t="s">
        <v>2259</v>
      </c>
      <c r="G530" s="137" t="s">
        <v>1196</v>
      </c>
      <c r="H530" s="138">
        <v>4.475</v>
      </c>
      <c r="I530" s="139"/>
      <c r="J530" s="140">
        <f>ROUND(I530*H530,2)</f>
        <v>0</v>
      </c>
      <c r="K530" s="136" t="s">
        <v>1197</v>
      </c>
      <c r="L530" s="32"/>
      <c r="M530" s="141" t="s">
        <v>1</v>
      </c>
      <c r="N530" s="142" t="s">
        <v>44</v>
      </c>
      <c r="P530" s="143">
        <f>O530*H530</f>
        <v>0</v>
      </c>
      <c r="Q530" s="143">
        <v>0</v>
      </c>
      <c r="R530" s="143">
        <f>Q530*H530</f>
        <v>0</v>
      </c>
      <c r="S530" s="143">
        <v>0</v>
      </c>
      <c r="T530" s="144">
        <f>S530*H530</f>
        <v>0</v>
      </c>
      <c r="AR530" s="145" t="s">
        <v>293</v>
      </c>
      <c r="AT530" s="145" t="s">
        <v>264</v>
      </c>
      <c r="AU530" s="145" t="s">
        <v>88</v>
      </c>
      <c r="AY530" s="17" t="s">
        <v>262</v>
      </c>
      <c r="BE530" s="146">
        <f>IF(N530="základní",J530,0)</f>
        <v>0</v>
      </c>
      <c r="BF530" s="146">
        <f>IF(N530="snížená",J530,0)</f>
        <v>0</v>
      </c>
      <c r="BG530" s="146">
        <f>IF(N530="zákl. přenesená",J530,0)</f>
        <v>0</v>
      </c>
      <c r="BH530" s="146">
        <f>IF(N530="sníž. přenesená",J530,0)</f>
        <v>0</v>
      </c>
      <c r="BI530" s="146">
        <f>IF(N530="nulová",J530,0)</f>
        <v>0</v>
      </c>
      <c r="BJ530" s="17" t="s">
        <v>86</v>
      </c>
      <c r="BK530" s="146">
        <f>ROUND(I530*H530,2)</f>
        <v>0</v>
      </c>
      <c r="BL530" s="17" t="s">
        <v>293</v>
      </c>
      <c r="BM530" s="145" t="s">
        <v>2260</v>
      </c>
    </row>
    <row r="531" spans="2:51" s="12" customFormat="1" ht="11.25">
      <c r="B531" s="161"/>
      <c r="D531" s="147" t="s">
        <v>1200</v>
      </c>
      <c r="E531" s="162" t="s">
        <v>1</v>
      </c>
      <c r="F531" s="163" t="s">
        <v>1931</v>
      </c>
      <c r="H531" s="162" t="s">
        <v>1</v>
      </c>
      <c r="I531" s="164"/>
      <c r="L531" s="161"/>
      <c r="M531" s="165"/>
      <c r="T531" s="166"/>
      <c r="AT531" s="162" t="s">
        <v>1200</v>
      </c>
      <c r="AU531" s="162" t="s">
        <v>88</v>
      </c>
      <c r="AV531" s="12" t="s">
        <v>86</v>
      </c>
      <c r="AW531" s="12" t="s">
        <v>34</v>
      </c>
      <c r="AX531" s="12" t="s">
        <v>79</v>
      </c>
      <c r="AY531" s="162" t="s">
        <v>262</v>
      </c>
    </row>
    <row r="532" spans="2:51" s="12" customFormat="1" ht="11.25">
      <c r="B532" s="161"/>
      <c r="D532" s="147" t="s">
        <v>1200</v>
      </c>
      <c r="E532" s="162" t="s">
        <v>1</v>
      </c>
      <c r="F532" s="163" t="s">
        <v>2261</v>
      </c>
      <c r="H532" s="162" t="s">
        <v>1</v>
      </c>
      <c r="I532" s="164"/>
      <c r="L532" s="161"/>
      <c r="M532" s="165"/>
      <c r="T532" s="166"/>
      <c r="AT532" s="162" t="s">
        <v>1200</v>
      </c>
      <c r="AU532" s="162" t="s">
        <v>88</v>
      </c>
      <c r="AV532" s="12" t="s">
        <v>86</v>
      </c>
      <c r="AW532" s="12" t="s">
        <v>34</v>
      </c>
      <c r="AX532" s="12" t="s">
        <v>79</v>
      </c>
      <c r="AY532" s="162" t="s">
        <v>262</v>
      </c>
    </row>
    <row r="533" spans="2:51" s="13" customFormat="1" ht="11.25">
      <c r="B533" s="167"/>
      <c r="D533" s="147" t="s">
        <v>1200</v>
      </c>
      <c r="E533" s="168" t="s">
        <v>1</v>
      </c>
      <c r="F533" s="169" t="s">
        <v>2262</v>
      </c>
      <c r="H533" s="170">
        <v>2.315</v>
      </c>
      <c r="I533" s="171"/>
      <c r="L533" s="167"/>
      <c r="M533" s="172"/>
      <c r="T533" s="173"/>
      <c r="AT533" s="168" t="s">
        <v>1200</v>
      </c>
      <c r="AU533" s="168" t="s">
        <v>88</v>
      </c>
      <c r="AV533" s="13" t="s">
        <v>88</v>
      </c>
      <c r="AW533" s="13" t="s">
        <v>34</v>
      </c>
      <c r="AX533" s="13" t="s">
        <v>79</v>
      </c>
      <c r="AY533" s="168" t="s">
        <v>262</v>
      </c>
    </row>
    <row r="534" spans="2:51" s="12" customFormat="1" ht="11.25">
      <c r="B534" s="161"/>
      <c r="D534" s="147" t="s">
        <v>1200</v>
      </c>
      <c r="E534" s="162" t="s">
        <v>1</v>
      </c>
      <c r="F534" s="163" t="s">
        <v>2263</v>
      </c>
      <c r="H534" s="162" t="s">
        <v>1</v>
      </c>
      <c r="I534" s="164"/>
      <c r="L534" s="161"/>
      <c r="M534" s="165"/>
      <c r="T534" s="166"/>
      <c r="AT534" s="162" t="s">
        <v>1200</v>
      </c>
      <c r="AU534" s="162" t="s">
        <v>88</v>
      </c>
      <c r="AV534" s="12" t="s">
        <v>86</v>
      </c>
      <c r="AW534" s="12" t="s">
        <v>34</v>
      </c>
      <c r="AX534" s="12" t="s">
        <v>79</v>
      </c>
      <c r="AY534" s="162" t="s">
        <v>262</v>
      </c>
    </row>
    <row r="535" spans="2:51" s="13" customFormat="1" ht="11.25">
      <c r="B535" s="167"/>
      <c r="D535" s="147" t="s">
        <v>1200</v>
      </c>
      <c r="E535" s="168" t="s">
        <v>1</v>
      </c>
      <c r="F535" s="169" t="s">
        <v>2264</v>
      </c>
      <c r="H535" s="170">
        <v>1.854</v>
      </c>
      <c r="I535" s="171"/>
      <c r="L535" s="167"/>
      <c r="M535" s="172"/>
      <c r="T535" s="173"/>
      <c r="AT535" s="168" t="s">
        <v>1200</v>
      </c>
      <c r="AU535" s="168" t="s">
        <v>88</v>
      </c>
      <c r="AV535" s="13" t="s">
        <v>88</v>
      </c>
      <c r="AW535" s="13" t="s">
        <v>34</v>
      </c>
      <c r="AX535" s="13" t="s">
        <v>79</v>
      </c>
      <c r="AY535" s="168" t="s">
        <v>262</v>
      </c>
    </row>
    <row r="536" spans="2:51" s="12" customFormat="1" ht="11.25">
      <c r="B536" s="161"/>
      <c r="D536" s="147" t="s">
        <v>1200</v>
      </c>
      <c r="E536" s="162" t="s">
        <v>1</v>
      </c>
      <c r="F536" s="163" t="s">
        <v>2265</v>
      </c>
      <c r="H536" s="162" t="s">
        <v>1</v>
      </c>
      <c r="I536" s="164"/>
      <c r="L536" s="161"/>
      <c r="M536" s="165"/>
      <c r="T536" s="166"/>
      <c r="AT536" s="162" t="s">
        <v>1200</v>
      </c>
      <c r="AU536" s="162" t="s">
        <v>88</v>
      </c>
      <c r="AV536" s="12" t="s">
        <v>86</v>
      </c>
      <c r="AW536" s="12" t="s">
        <v>34</v>
      </c>
      <c r="AX536" s="12" t="s">
        <v>79</v>
      </c>
      <c r="AY536" s="162" t="s">
        <v>262</v>
      </c>
    </row>
    <row r="537" spans="2:51" s="13" customFormat="1" ht="11.25">
      <c r="B537" s="167"/>
      <c r="D537" s="147" t="s">
        <v>1200</v>
      </c>
      <c r="E537" s="168" t="s">
        <v>1</v>
      </c>
      <c r="F537" s="169" t="s">
        <v>2266</v>
      </c>
      <c r="H537" s="170">
        <v>0.306</v>
      </c>
      <c r="I537" s="171"/>
      <c r="L537" s="167"/>
      <c r="M537" s="172"/>
      <c r="T537" s="173"/>
      <c r="AT537" s="168" t="s">
        <v>1200</v>
      </c>
      <c r="AU537" s="168" t="s">
        <v>88</v>
      </c>
      <c r="AV537" s="13" t="s">
        <v>88</v>
      </c>
      <c r="AW537" s="13" t="s">
        <v>34</v>
      </c>
      <c r="AX537" s="13" t="s">
        <v>79</v>
      </c>
      <c r="AY537" s="168" t="s">
        <v>262</v>
      </c>
    </row>
    <row r="538" spans="2:51" s="14" customFormat="1" ht="11.25">
      <c r="B538" s="174"/>
      <c r="D538" s="147" t="s">
        <v>1200</v>
      </c>
      <c r="E538" s="175" t="s">
        <v>1</v>
      </c>
      <c r="F538" s="176" t="s">
        <v>1205</v>
      </c>
      <c r="H538" s="177">
        <v>4.475</v>
      </c>
      <c r="I538" s="178"/>
      <c r="L538" s="174"/>
      <c r="M538" s="179"/>
      <c r="T538" s="180"/>
      <c r="AT538" s="175" t="s">
        <v>1200</v>
      </c>
      <c r="AU538" s="175" t="s">
        <v>88</v>
      </c>
      <c r="AV538" s="14" t="s">
        <v>293</v>
      </c>
      <c r="AW538" s="14" t="s">
        <v>34</v>
      </c>
      <c r="AX538" s="14" t="s">
        <v>86</v>
      </c>
      <c r="AY538" s="175" t="s">
        <v>262</v>
      </c>
    </row>
    <row r="539" spans="2:65" s="1" customFormat="1" ht="33" customHeight="1">
      <c r="B539" s="32"/>
      <c r="C539" s="134" t="s">
        <v>485</v>
      </c>
      <c r="D539" s="134" t="s">
        <v>264</v>
      </c>
      <c r="E539" s="135" t="s">
        <v>2267</v>
      </c>
      <c r="F539" s="136" t="s">
        <v>2268</v>
      </c>
      <c r="G539" s="137" t="s">
        <v>1226</v>
      </c>
      <c r="H539" s="138">
        <v>210.12</v>
      </c>
      <c r="I539" s="139"/>
      <c r="J539" s="140">
        <f>ROUND(I539*H539,2)</f>
        <v>0</v>
      </c>
      <c r="K539" s="136" t="s">
        <v>1197</v>
      </c>
      <c r="L539" s="32"/>
      <c r="M539" s="141" t="s">
        <v>1</v>
      </c>
      <c r="N539" s="142" t="s">
        <v>44</v>
      </c>
      <c r="P539" s="143">
        <f>O539*H539</f>
        <v>0</v>
      </c>
      <c r="Q539" s="143">
        <v>0.00247</v>
      </c>
      <c r="R539" s="143">
        <f>Q539*H539</f>
        <v>0.5189964</v>
      </c>
      <c r="S539" s="143">
        <v>0</v>
      </c>
      <c r="T539" s="144">
        <f>S539*H539</f>
        <v>0</v>
      </c>
      <c r="AR539" s="145" t="s">
        <v>293</v>
      </c>
      <c r="AT539" s="145" t="s">
        <v>264</v>
      </c>
      <c r="AU539" s="145" t="s">
        <v>88</v>
      </c>
      <c r="AY539" s="17" t="s">
        <v>262</v>
      </c>
      <c r="BE539" s="146">
        <f>IF(N539="základní",J539,0)</f>
        <v>0</v>
      </c>
      <c r="BF539" s="146">
        <f>IF(N539="snížená",J539,0)</f>
        <v>0</v>
      </c>
      <c r="BG539" s="146">
        <f>IF(N539="zákl. přenesená",J539,0)</f>
        <v>0</v>
      </c>
      <c r="BH539" s="146">
        <f>IF(N539="sníž. přenesená",J539,0)</f>
        <v>0</v>
      </c>
      <c r="BI539" s="146">
        <f>IF(N539="nulová",J539,0)</f>
        <v>0</v>
      </c>
      <c r="BJ539" s="17" t="s">
        <v>86</v>
      </c>
      <c r="BK539" s="146">
        <f>ROUND(I539*H539,2)</f>
        <v>0</v>
      </c>
      <c r="BL539" s="17" t="s">
        <v>293</v>
      </c>
      <c r="BM539" s="145" t="s">
        <v>2269</v>
      </c>
    </row>
    <row r="540" spans="2:51" s="12" customFormat="1" ht="11.25">
      <c r="B540" s="161"/>
      <c r="D540" s="147" t="s">
        <v>1200</v>
      </c>
      <c r="E540" s="162" t="s">
        <v>1</v>
      </c>
      <c r="F540" s="163" t="s">
        <v>1931</v>
      </c>
      <c r="H540" s="162" t="s">
        <v>1</v>
      </c>
      <c r="I540" s="164"/>
      <c r="L540" s="161"/>
      <c r="M540" s="165"/>
      <c r="T540" s="166"/>
      <c r="AT540" s="162" t="s">
        <v>1200</v>
      </c>
      <c r="AU540" s="162" t="s">
        <v>88</v>
      </c>
      <c r="AV540" s="12" t="s">
        <v>86</v>
      </c>
      <c r="AW540" s="12" t="s">
        <v>34</v>
      </c>
      <c r="AX540" s="12" t="s">
        <v>79</v>
      </c>
      <c r="AY540" s="162" t="s">
        <v>262</v>
      </c>
    </row>
    <row r="541" spans="2:51" s="12" customFormat="1" ht="11.25">
      <c r="B541" s="161"/>
      <c r="D541" s="147" t="s">
        <v>1200</v>
      </c>
      <c r="E541" s="162" t="s">
        <v>1</v>
      </c>
      <c r="F541" s="163" t="s">
        <v>2270</v>
      </c>
      <c r="H541" s="162" t="s">
        <v>1</v>
      </c>
      <c r="I541" s="164"/>
      <c r="L541" s="161"/>
      <c r="M541" s="165"/>
      <c r="T541" s="166"/>
      <c r="AT541" s="162" t="s">
        <v>1200</v>
      </c>
      <c r="AU541" s="162" t="s">
        <v>88</v>
      </c>
      <c r="AV541" s="12" t="s">
        <v>86</v>
      </c>
      <c r="AW541" s="12" t="s">
        <v>34</v>
      </c>
      <c r="AX541" s="12" t="s">
        <v>79</v>
      </c>
      <c r="AY541" s="162" t="s">
        <v>262</v>
      </c>
    </row>
    <row r="542" spans="2:51" s="13" customFormat="1" ht="11.25">
      <c r="B542" s="167"/>
      <c r="D542" s="147" t="s">
        <v>1200</v>
      </c>
      <c r="E542" s="168" t="s">
        <v>1</v>
      </c>
      <c r="F542" s="169" t="s">
        <v>2271</v>
      </c>
      <c r="H542" s="170">
        <v>28.56</v>
      </c>
      <c r="I542" s="171"/>
      <c r="L542" s="167"/>
      <c r="M542" s="172"/>
      <c r="T542" s="173"/>
      <c r="AT542" s="168" t="s">
        <v>1200</v>
      </c>
      <c r="AU542" s="168" t="s">
        <v>88</v>
      </c>
      <c r="AV542" s="13" t="s">
        <v>88</v>
      </c>
      <c r="AW542" s="13" t="s">
        <v>34</v>
      </c>
      <c r="AX542" s="13" t="s">
        <v>79</v>
      </c>
      <c r="AY542" s="168" t="s">
        <v>262</v>
      </c>
    </row>
    <row r="543" spans="2:51" s="13" customFormat="1" ht="11.25">
      <c r="B543" s="167"/>
      <c r="D543" s="147" t="s">
        <v>1200</v>
      </c>
      <c r="E543" s="168" t="s">
        <v>1</v>
      </c>
      <c r="F543" s="169" t="s">
        <v>2272</v>
      </c>
      <c r="H543" s="170">
        <v>20.021</v>
      </c>
      <c r="I543" s="171"/>
      <c r="L543" s="167"/>
      <c r="M543" s="172"/>
      <c r="T543" s="173"/>
      <c r="AT543" s="168" t="s">
        <v>1200</v>
      </c>
      <c r="AU543" s="168" t="s">
        <v>88</v>
      </c>
      <c r="AV543" s="13" t="s">
        <v>88</v>
      </c>
      <c r="AW543" s="13" t="s">
        <v>34</v>
      </c>
      <c r="AX543" s="13" t="s">
        <v>79</v>
      </c>
      <c r="AY543" s="168" t="s">
        <v>262</v>
      </c>
    </row>
    <row r="544" spans="2:51" s="13" customFormat="1" ht="22.5">
      <c r="B544" s="167"/>
      <c r="D544" s="147" t="s">
        <v>1200</v>
      </c>
      <c r="E544" s="168" t="s">
        <v>1</v>
      </c>
      <c r="F544" s="169" t="s">
        <v>2273</v>
      </c>
      <c r="H544" s="170">
        <v>17.865</v>
      </c>
      <c r="I544" s="171"/>
      <c r="L544" s="167"/>
      <c r="M544" s="172"/>
      <c r="T544" s="173"/>
      <c r="AT544" s="168" t="s">
        <v>1200</v>
      </c>
      <c r="AU544" s="168" t="s">
        <v>88</v>
      </c>
      <c r="AV544" s="13" t="s">
        <v>88</v>
      </c>
      <c r="AW544" s="13" t="s">
        <v>34</v>
      </c>
      <c r="AX544" s="13" t="s">
        <v>79</v>
      </c>
      <c r="AY544" s="168" t="s">
        <v>262</v>
      </c>
    </row>
    <row r="545" spans="2:51" s="13" customFormat="1" ht="22.5">
      <c r="B545" s="167"/>
      <c r="D545" s="147" t="s">
        <v>1200</v>
      </c>
      <c r="E545" s="168" t="s">
        <v>1</v>
      </c>
      <c r="F545" s="169" t="s">
        <v>2274</v>
      </c>
      <c r="H545" s="170">
        <v>70.146</v>
      </c>
      <c r="I545" s="171"/>
      <c r="L545" s="167"/>
      <c r="M545" s="172"/>
      <c r="T545" s="173"/>
      <c r="AT545" s="168" t="s">
        <v>1200</v>
      </c>
      <c r="AU545" s="168" t="s">
        <v>88</v>
      </c>
      <c r="AV545" s="13" t="s">
        <v>88</v>
      </c>
      <c r="AW545" s="13" t="s">
        <v>34</v>
      </c>
      <c r="AX545" s="13" t="s">
        <v>79</v>
      </c>
      <c r="AY545" s="168" t="s">
        <v>262</v>
      </c>
    </row>
    <row r="546" spans="2:51" s="13" customFormat="1" ht="22.5">
      <c r="B546" s="167"/>
      <c r="D546" s="147" t="s">
        <v>1200</v>
      </c>
      <c r="E546" s="168" t="s">
        <v>1</v>
      </c>
      <c r="F546" s="169" t="s">
        <v>2275</v>
      </c>
      <c r="H546" s="170">
        <v>65.775</v>
      </c>
      <c r="I546" s="171"/>
      <c r="L546" s="167"/>
      <c r="M546" s="172"/>
      <c r="T546" s="173"/>
      <c r="AT546" s="168" t="s">
        <v>1200</v>
      </c>
      <c r="AU546" s="168" t="s">
        <v>88</v>
      </c>
      <c r="AV546" s="13" t="s">
        <v>88</v>
      </c>
      <c r="AW546" s="13" t="s">
        <v>34</v>
      </c>
      <c r="AX546" s="13" t="s">
        <v>79</v>
      </c>
      <c r="AY546" s="168" t="s">
        <v>262</v>
      </c>
    </row>
    <row r="547" spans="2:51" s="13" customFormat="1" ht="11.25">
      <c r="B547" s="167"/>
      <c r="D547" s="147" t="s">
        <v>1200</v>
      </c>
      <c r="E547" s="168" t="s">
        <v>1</v>
      </c>
      <c r="F547" s="169" t="s">
        <v>2276</v>
      </c>
      <c r="H547" s="170">
        <v>4.175</v>
      </c>
      <c r="I547" s="171"/>
      <c r="L547" s="167"/>
      <c r="M547" s="172"/>
      <c r="T547" s="173"/>
      <c r="AT547" s="168" t="s">
        <v>1200</v>
      </c>
      <c r="AU547" s="168" t="s">
        <v>88</v>
      </c>
      <c r="AV547" s="13" t="s">
        <v>88</v>
      </c>
      <c r="AW547" s="13" t="s">
        <v>34</v>
      </c>
      <c r="AX547" s="13" t="s">
        <v>79</v>
      </c>
      <c r="AY547" s="168" t="s">
        <v>262</v>
      </c>
    </row>
    <row r="548" spans="2:51" s="13" customFormat="1" ht="11.25">
      <c r="B548" s="167"/>
      <c r="D548" s="147" t="s">
        <v>1200</v>
      </c>
      <c r="E548" s="168" t="s">
        <v>1</v>
      </c>
      <c r="F548" s="169" t="s">
        <v>2277</v>
      </c>
      <c r="H548" s="170">
        <v>3.578</v>
      </c>
      <c r="I548" s="171"/>
      <c r="L548" s="167"/>
      <c r="M548" s="172"/>
      <c r="T548" s="173"/>
      <c r="AT548" s="168" t="s">
        <v>1200</v>
      </c>
      <c r="AU548" s="168" t="s">
        <v>88</v>
      </c>
      <c r="AV548" s="13" t="s">
        <v>88</v>
      </c>
      <c r="AW548" s="13" t="s">
        <v>34</v>
      </c>
      <c r="AX548" s="13" t="s">
        <v>79</v>
      </c>
      <c r="AY548" s="168" t="s">
        <v>262</v>
      </c>
    </row>
    <row r="549" spans="2:51" s="14" customFormat="1" ht="11.25">
      <c r="B549" s="174"/>
      <c r="D549" s="147" t="s">
        <v>1200</v>
      </c>
      <c r="E549" s="175" t="s">
        <v>1</v>
      </c>
      <c r="F549" s="176" t="s">
        <v>1205</v>
      </c>
      <c r="H549" s="177">
        <v>210.12</v>
      </c>
      <c r="I549" s="178"/>
      <c r="L549" s="174"/>
      <c r="M549" s="179"/>
      <c r="T549" s="180"/>
      <c r="AT549" s="175" t="s">
        <v>1200</v>
      </c>
      <c r="AU549" s="175" t="s">
        <v>88</v>
      </c>
      <c r="AV549" s="14" t="s">
        <v>293</v>
      </c>
      <c r="AW549" s="14" t="s">
        <v>34</v>
      </c>
      <c r="AX549" s="14" t="s">
        <v>86</v>
      </c>
      <c r="AY549" s="175" t="s">
        <v>262</v>
      </c>
    </row>
    <row r="550" spans="2:65" s="1" customFormat="1" ht="33" customHeight="1">
      <c r="B550" s="32"/>
      <c r="C550" s="134" t="s">
        <v>492</v>
      </c>
      <c r="D550" s="134" t="s">
        <v>264</v>
      </c>
      <c r="E550" s="135" t="s">
        <v>2278</v>
      </c>
      <c r="F550" s="136" t="s">
        <v>2279</v>
      </c>
      <c r="G550" s="137" t="s">
        <v>1226</v>
      </c>
      <c r="H550" s="138">
        <v>210.12</v>
      </c>
      <c r="I550" s="139"/>
      <c r="J550" s="140">
        <f>ROUND(I550*H550,2)</f>
        <v>0</v>
      </c>
      <c r="K550" s="136" t="s">
        <v>1197</v>
      </c>
      <c r="L550" s="32"/>
      <c r="M550" s="141" t="s">
        <v>1</v>
      </c>
      <c r="N550" s="142" t="s">
        <v>44</v>
      </c>
      <c r="P550" s="143">
        <f>O550*H550</f>
        <v>0</v>
      </c>
      <c r="Q550" s="143">
        <v>0</v>
      </c>
      <c r="R550" s="143">
        <f>Q550*H550</f>
        <v>0</v>
      </c>
      <c r="S550" s="143">
        <v>0</v>
      </c>
      <c r="T550" s="144">
        <f>S550*H550</f>
        <v>0</v>
      </c>
      <c r="AR550" s="145" t="s">
        <v>293</v>
      </c>
      <c r="AT550" s="145" t="s">
        <v>264</v>
      </c>
      <c r="AU550" s="145" t="s">
        <v>88</v>
      </c>
      <c r="AY550" s="17" t="s">
        <v>262</v>
      </c>
      <c r="BE550" s="146">
        <f>IF(N550="základní",J550,0)</f>
        <v>0</v>
      </c>
      <c r="BF550" s="146">
        <f>IF(N550="snížená",J550,0)</f>
        <v>0</v>
      </c>
      <c r="BG550" s="146">
        <f>IF(N550="zákl. přenesená",J550,0)</f>
        <v>0</v>
      </c>
      <c r="BH550" s="146">
        <f>IF(N550="sníž. přenesená",J550,0)</f>
        <v>0</v>
      </c>
      <c r="BI550" s="146">
        <f>IF(N550="nulová",J550,0)</f>
        <v>0</v>
      </c>
      <c r="BJ550" s="17" t="s">
        <v>86</v>
      </c>
      <c r="BK550" s="146">
        <f>ROUND(I550*H550,2)</f>
        <v>0</v>
      </c>
      <c r="BL550" s="17" t="s">
        <v>293</v>
      </c>
      <c r="BM550" s="145" t="s">
        <v>2280</v>
      </c>
    </row>
    <row r="551" spans="2:65" s="1" customFormat="1" ht="24.2" customHeight="1">
      <c r="B551" s="32"/>
      <c r="C551" s="134" t="s">
        <v>496</v>
      </c>
      <c r="D551" s="134" t="s">
        <v>264</v>
      </c>
      <c r="E551" s="135" t="s">
        <v>1232</v>
      </c>
      <c r="F551" s="136" t="s">
        <v>1233</v>
      </c>
      <c r="G551" s="137" t="s">
        <v>1234</v>
      </c>
      <c r="H551" s="138">
        <v>13.598</v>
      </c>
      <c r="I551" s="139"/>
      <c r="J551" s="140">
        <f>ROUND(I551*H551,2)</f>
        <v>0</v>
      </c>
      <c r="K551" s="136" t="s">
        <v>1197</v>
      </c>
      <c r="L551" s="32"/>
      <c r="M551" s="141" t="s">
        <v>1</v>
      </c>
      <c r="N551" s="142" t="s">
        <v>44</v>
      </c>
      <c r="P551" s="143">
        <f>O551*H551</f>
        <v>0</v>
      </c>
      <c r="Q551" s="143">
        <v>1.10907</v>
      </c>
      <c r="R551" s="143">
        <f>Q551*H551</f>
        <v>15.081133860000001</v>
      </c>
      <c r="S551" s="143">
        <v>0</v>
      </c>
      <c r="T551" s="144">
        <f>S551*H551</f>
        <v>0</v>
      </c>
      <c r="AR551" s="145" t="s">
        <v>293</v>
      </c>
      <c r="AT551" s="145" t="s">
        <v>264</v>
      </c>
      <c r="AU551" s="145" t="s">
        <v>88</v>
      </c>
      <c r="AY551" s="17" t="s">
        <v>262</v>
      </c>
      <c r="BE551" s="146">
        <f>IF(N551="základní",J551,0)</f>
        <v>0</v>
      </c>
      <c r="BF551" s="146">
        <f>IF(N551="snížená",J551,0)</f>
        <v>0</v>
      </c>
      <c r="BG551" s="146">
        <f>IF(N551="zákl. přenesená",J551,0)</f>
        <v>0</v>
      </c>
      <c r="BH551" s="146">
        <f>IF(N551="sníž. přenesená",J551,0)</f>
        <v>0</v>
      </c>
      <c r="BI551" s="146">
        <f>IF(N551="nulová",J551,0)</f>
        <v>0</v>
      </c>
      <c r="BJ551" s="17" t="s">
        <v>86</v>
      </c>
      <c r="BK551" s="146">
        <f>ROUND(I551*H551,2)</f>
        <v>0</v>
      </c>
      <c r="BL551" s="17" t="s">
        <v>293</v>
      </c>
      <c r="BM551" s="145" t="s">
        <v>2281</v>
      </c>
    </row>
    <row r="552" spans="2:51" s="12" customFormat="1" ht="11.25">
      <c r="B552" s="161"/>
      <c r="D552" s="147" t="s">
        <v>1200</v>
      </c>
      <c r="E552" s="162" t="s">
        <v>1</v>
      </c>
      <c r="F552" s="163" t="s">
        <v>1931</v>
      </c>
      <c r="H552" s="162" t="s">
        <v>1</v>
      </c>
      <c r="I552" s="164"/>
      <c r="L552" s="161"/>
      <c r="M552" s="165"/>
      <c r="T552" s="166"/>
      <c r="AT552" s="162" t="s">
        <v>1200</v>
      </c>
      <c r="AU552" s="162" t="s">
        <v>88</v>
      </c>
      <c r="AV552" s="12" t="s">
        <v>86</v>
      </c>
      <c r="AW552" s="12" t="s">
        <v>34</v>
      </c>
      <c r="AX552" s="12" t="s">
        <v>79</v>
      </c>
      <c r="AY552" s="162" t="s">
        <v>262</v>
      </c>
    </row>
    <row r="553" spans="2:51" s="12" customFormat="1" ht="11.25">
      <c r="B553" s="161"/>
      <c r="D553" s="147" t="s">
        <v>1200</v>
      </c>
      <c r="E553" s="162" t="s">
        <v>1</v>
      </c>
      <c r="F553" s="163" t="s">
        <v>2282</v>
      </c>
      <c r="H553" s="162" t="s">
        <v>1</v>
      </c>
      <c r="I553" s="164"/>
      <c r="L553" s="161"/>
      <c r="M553" s="165"/>
      <c r="T553" s="166"/>
      <c r="AT553" s="162" t="s">
        <v>1200</v>
      </c>
      <c r="AU553" s="162" t="s">
        <v>88</v>
      </c>
      <c r="AV553" s="12" t="s">
        <v>86</v>
      </c>
      <c r="AW553" s="12" t="s">
        <v>34</v>
      </c>
      <c r="AX553" s="12" t="s">
        <v>79</v>
      </c>
      <c r="AY553" s="162" t="s">
        <v>262</v>
      </c>
    </row>
    <row r="554" spans="2:51" s="13" customFormat="1" ht="11.25">
      <c r="B554" s="167"/>
      <c r="D554" s="147" t="s">
        <v>1200</v>
      </c>
      <c r="E554" s="168" t="s">
        <v>1</v>
      </c>
      <c r="F554" s="169" t="s">
        <v>2283</v>
      </c>
      <c r="H554" s="170">
        <v>13.598</v>
      </c>
      <c r="I554" s="171"/>
      <c r="L554" s="167"/>
      <c r="M554" s="172"/>
      <c r="T554" s="173"/>
      <c r="AT554" s="168" t="s">
        <v>1200</v>
      </c>
      <c r="AU554" s="168" t="s">
        <v>88</v>
      </c>
      <c r="AV554" s="13" t="s">
        <v>88</v>
      </c>
      <c r="AW554" s="13" t="s">
        <v>34</v>
      </c>
      <c r="AX554" s="13" t="s">
        <v>86</v>
      </c>
      <c r="AY554" s="168" t="s">
        <v>262</v>
      </c>
    </row>
    <row r="555" spans="2:63" s="11" customFormat="1" ht="22.9" customHeight="1">
      <c r="B555" s="124"/>
      <c r="D555" s="125" t="s">
        <v>78</v>
      </c>
      <c r="E555" s="151" t="s">
        <v>293</v>
      </c>
      <c r="F555" s="151" t="s">
        <v>2284</v>
      </c>
      <c r="I555" s="127"/>
      <c r="J555" s="152">
        <f>BK555</f>
        <v>0</v>
      </c>
      <c r="L555" s="124"/>
      <c r="M555" s="129"/>
      <c r="P555" s="130">
        <f>SUM(P556:P561)</f>
        <v>0</v>
      </c>
      <c r="R555" s="130">
        <f>SUM(R556:R561)</f>
        <v>5.152762699999999</v>
      </c>
      <c r="T555" s="131">
        <f>SUM(T556:T561)</f>
        <v>0</v>
      </c>
      <c r="AR555" s="125" t="s">
        <v>86</v>
      </c>
      <c r="AT555" s="132" t="s">
        <v>78</v>
      </c>
      <c r="AU555" s="132" t="s">
        <v>86</v>
      </c>
      <c r="AY555" s="125" t="s">
        <v>262</v>
      </c>
      <c r="BK555" s="133">
        <f>SUM(BK556:BK561)</f>
        <v>0</v>
      </c>
    </row>
    <row r="556" spans="2:65" s="1" customFormat="1" ht="24.2" customHeight="1">
      <c r="B556" s="32"/>
      <c r="C556" s="134" t="s">
        <v>499</v>
      </c>
      <c r="D556" s="134" t="s">
        <v>264</v>
      </c>
      <c r="E556" s="135" t="s">
        <v>2285</v>
      </c>
      <c r="F556" s="136" t="s">
        <v>2286</v>
      </c>
      <c r="G556" s="137" t="s">
        <v>1226</v>
      </c>
      <c r="H556" s="138">
        <v>335.75</v>
      </c>
      <c r="I556" s="139"/>
      <c r="J556" s="140">
        <f>ROUND(I556*H556,2)</f>
        <v>0</v>
      </c>
      <c r="K556" s="136" t="s">
        <v>1197</v>
      </c>
      <c r="L556" s="32"/>
      <c r="M556" s="141" t="s">
        <v>1</v>
      </c>
      <c r="N556" s="142" t="s">
        <v>44</v>
      </c>
      <c r="P556" s="143">
        <f>O556*H556</f>
        <v>0</v>
      </c>
      <c r="Q556" s="143">
        <v>0</v>
      </c>
      <c r="R556" s="143">
        <f>Q556*H556</f>
        <v>0</v>
      </c>
      <c r="S556" s="143">
        <v>0</v>
      </c>
      <c r="T556" s="144">
        <f>S556*H556</f>
        <v>0</v>
      </c>
      <c r="AR556" s="145" t="s">
        <v>293</v>
      </c>
      <c r="AT556" s="145" t="s">
        <v>264</v>
      </c>
      <c r="AU556" s="145" t="s">
        <v>88</v>
      </c>
      <c r="AY556" s="17" t="s">
        <v>262</v>
      </c>
      <c r="BE556" s="146">
        <f>IF(N556="základní",J556,0)</f>
        <v>0</v>
      </c>
      <c r="BF556" s="146">
        <f>IF(N556="snížená",J556,0)</f>
        <v>0</v>
      </c>
      <c r="BG556" s="146">
        <f>IF(N556="zákl. přenesená",J556,0)</f>
        <v>0</v>
      </c>
      <c r="BH556" s="146">
        <f>IF(N556="sníž. přenesená",J556,0)</f>
        <v>0</v>
      </c>
      <c r="BI556" s="146">
        <f>IF(N556="nulová",J556,0)</f>
        <v>0</v>
      </c>
      <c r="BJ556" s="17" t="s">
        <v>86</v>
      </c>
      <c r="BK556" s="146">
        <f>ROUND(I556*H556,2)</f>
        <v>0</v>
      </c>
      <c r="BL556" s="17" t="s">
        <v>293</v>
      </c>
      <c r="BM556" s="145" t="s">
        <v>2287</v>
      </c>
    </row>
    <row r="557" spans="2:51" s="12" customFormat="1" ht="11.25">
      <c r="B557" s="161"/>
      <c r="D557" s="147" t="s">
        <v>1200</v>
      </c>
      <c r="E557" s="162" t="s">
        <v>1</v>
      </c>
      <c r="F557" s="163" t="s">
        <v>1931</v>
      </c>
      <c r="H557" s="162" t="s">
        <v>1</v>
      </c>
      <c r="I557" s="164"/>
      <c r="L557" s="161"/>
      <c r="M557" s="165"/>
      <c r="T557" s="166"/>
      <c r="AT557" s="162" t="s">
        <v>1200</v>
      </c>
      <c r="AU557" s="162" t="s">
        <v>88</v>
      </c>
      <c r="AV557" s="12" t="s">
        <v>86</v>
      </c>
      <c r="AW557" s="12" t="s">
        <v>34</v>
      </c>
      <c r="AX557" s="12" t="s">
        <v>79</v>
      </c>
      <c r="AY557" s="162" t="s">
        <v>262</v>
      </c>
    </row>
    <row r="558" spans="2:51" s="12" customFormat="1" ht="11.25">
      <c r="B558" s="161"/>
      <c r="D558" s="147" t="s">
        <v>1200</v>
      </c>
      <c r="E558" s="162" t="s">
        <v>1</v>
      </c>
      <c r="F558" s="163" t="s">
        <v>2288</v>
      </c>
      <c r="H558" s="162" t="s">
        <v>1</v>
      </c>
      <c r="I558" s="164"/>
      <c r="L558" s="161"/>
      <c r="M558" s="165"/>
      <c r="T558" s="166"/>
      <c r="AT558" s="162" t="s">
        <v>1200</v>
      </c>
      <c r="AU558" s="162" t="s">
        <v>88</v>
      </c>
      <c r="AV558" s="12" t="s">
        <v>86</v>
      </c>
      <c r="AW558" s="12" t="s">
        <v>34</v>
      </c>
      <c r="AX558" s="12" t="s">
        <v>79</v>
      </c>
      <c r="AY558" s="162" t="s">
        <v>262</v>
      </c>
    </row>
    <row r="559" spans="2:51" s="13" customFormat="1" ht="11.25">
      <c r="B559" s="167"/>
      <c r="D559" s="147" t="s">
        <v>1200</v>
      </c>
      <c r="E559" s="168" t="s">
        <v>1</v>
      </c>
      <c r="F559" s="169" t="s">
        <v>2289</v>
      </c>
      <c r="H559" s="170">
        <v>335.75</v>
      </c>
      <c r="I559" s="171"/>
      <c r="L559" s="167"/>
      <c r="M559" s="172"/>
      <c r="T559" s="173"/>
      <c r="AT559" s="168" t="s">
        <v>1200</v>
      </c>
      <c r="AU559" s="168" t="s">
        <v>88</v>
      </c>
      <c r="AV559" s="13" t="s">
        <v>88</v>
      </c>
      <c r="AW559" s="13" t="s">
        <v>34</v>
      </c>
      <c r="AX559" s="13" t="s">
        <v>86</v>
      </c>
      <c r="AY559" s="168" t="s">
        <v>262</v>
      </c>
    </row>
    <row r="560" spans="2:65" s="1" customFormat="1" ht="16.5" customHeight="1">
      <c r="B560" s="32"/>
      <c r="C560" s="181" t="s">
        <v>503</v>
      </c>
      <c r="D560" s="181" t="s">
        <v>1114</v>
      </c>
      <c r="E560" s="182" t="s">
        <v>2290</v>
      </c>
      <c r="F560" s="183" t="s">
        <v>2291</v>
      </c>
      <c r="G560" s="184" t="s">
        <v>1226</v>
      </c>
      <c r="H560" s="185">
        <v>345.823</v>
      </c>
      <c r="I560" s="186"/>
      <c r="J560" s="187">
        <f>ROUND(I560*H560,2)</f>
        <v>0</v>
      </c>
      <c r="K560" s="183" t="s">
        <v>1</v>
      </c>
      <c r="L560" s="188"/>
      <c r="M560" s="189" t="s">
        <v>1</v>
      </c>
      <c r="N560" s="190" t="s">
        <v>44</v>
      </c>
      <c r="P560" s="143">
        <f>O560*H560</f>
        <v>0</v>
      </c>
      <c r="Q560" s="143">
        <v>0.0149</v>
      </c>
      <c r="R560" s="143">
        <f>Q560*H560</f>
        <v>5.152762699999999</v>
      </c>
      <c r="S560" s="143">
        <v>0</v>
      </c>
      <c r="T560" s="144">
        <f>S560*H560</f>
        <v>0</v>
      </c>
      <c r="AR560" s="145" t="s">
        <v>270</v>
      </c>
      <c r="AT560" s="145" t="s">
        <v>1114</v>
      </c>
      <c r="AU560" s="145" t="s">
        <v>88</v>
      </c>
      <c r="AY560" s="17" t="s">
        <v>262</v>
      </c>
      <c r="BE560" s="146">
        <f>IF(N560="základní",J560,0)</f>
        <v>0</v>
      </c>
      <c r="BF560" s="146">
        <f>IF(N560="snížená",J560,0)</f>
        <v>0</v>
      </c>
      <c r="BG560" s="146">
        <f>IF(N560="zákl. přenesená",J560,0)</f>
        <v>0</v>
      </c>
      <c r="BH560" s="146">
        <f>IF(N560="sníž. přenesená",J560,0)</f>
        <v>0</v>
      </c>
      <c r="BI560" s="146">
        <f>IF(N560="nulová",J560,0)</f>
        <v>0</v>
      </c>
      <c r="BJ560" s="17" t="s">
        <v>86</v>
      </c>
      <c r="BK560" s="146">
        <f>ROUND(I560*H560,2)</f>
        <v>0</v>
      </c>
      <c r="BL560" s="17" t="s">
        <v>293</v>
      </c>
      <c r="BM560" s="145" t="s">
        <v>2292</v>
      </c>
    </row>
    <row r="561" spans="2:51" s="13" customFormat="1" ht="11.25">
      <c r="B561" s="167"/>
      <c r="D561" s="147" t="s">
        <v>1200</v>
      </c>
      <c r="F561" s="169" t="s">
        <v>2293</v>
      </c>
      <c r="H561" s="170">
        <v>345.823</v>
      </c>
      <c r="I561" s="171"/>
      <c r="L561" s="167"/>
      <c r="M561" s="172"/>
      <c r="T561" s="173"/>
      <c r="AT561" s="168" t="s">
        <v>1200</v>
      </c>
      <c r="AU561" s="168" t="s">
        <v>88</v>
      </c>
      <c r="AV561" s="13" t="s">
        <v>88</v>
      </c>
      <c r="AW561" s="13" t="s">
        <v>4</v>
      </c>
      <c r="AX561" s="13" t="s">
        <v>86</v>
      </c>
      <c r="AY561" s="168" t="s">
        <v>262</v>
      </c>
    </row>
    <row r="562" spans="2:63" s="11" customFormat="1" ht="22.9" customHeight="1">
      <c r="B562" s="124"/>
      <c r="D562" s="125" t="s">
        <v>78</v>
      </c>
      <c r="E562" s="151" t="s">
        <v>286</v>
      </c>
      <c r="F562" s="151" t="s">
        <v>1407</v>
      </c>
      <c r="I562" s="127"/>
      <c r="J562" s="152">
        <f>BK562</f>
        <v>0</v>
      </c>
      <c r="L562" s="124"/>
      <c r="M562" s="129"/>
      <c r="P562" s="130">
        <f>SUM(P563:P668)</f>
        <v>0</v>
      </c>
      <c r="R562" s="130">
        <f>SUM(R563:R668)</f>
        <v>20.80820877</v>
      </c>
      <c r="T562" s="131">
        <f>SUM(T563:T668)</f>
        <v>0</v>
      </c>
      <c r="AR562" s="125" t="s">
        <v>86</v>
      </c>
      <c r="AT562" s="132" t="s">
        <v>78</v>
      </c>
      <c r="AU562" s="132" t="s">
        <v>86</v>
      </c>
      <c r="AY562" s="125" t="s">
        <v>262</v>
      </c>
      <c r="BK562" s="133">
        <f>SUM(BK563:BK668)</f>
        <v>0</v>
      </c>
    </row>
    <row r="563" spans="2:65" s="1" customFormat="1" ht="24.2" customHeight="1">
      <c r="B563" s="32"/>
      <c r="C563" s="134" t="s">
        <v>507</v>
      </c>
      <c r="D563" s="134" t="s">
        <v>264</v>
      </c>
      <c r="E563" s="135" t="s">
        <v>2294</v>
      </c>
      <c r="F563" s="136" t="s">
        <v>2295</v>
      </c>
      <c r="G563" s="137" t="s">
        <v>1226</v>
      </c>
      <c r="H563" s="138">
        <v>255.118</v>
      </c>
      <c r="I563" s="139"/>
      <c r="J563" s="140">
        <f>ROUND(I563*H563,2)</f>
        <v>0</v>
      </c>
      <c r="K563" s="136" t="s">
        <v>1197</v>
      </c>
      <c r="L563" s="32"/>
      <c r="M563" s="141" t="s">
        <v>1</v>
      </c>
      <c r="N563" s="142" t="s">
        <v>44</v>
      </c>
      <c r="P563" s="143">
        <f>O563*H563</f>
        <v>0</v>
      </c>
      <c r="Q563" s="143">
        <v>0.0051</v>
      </c>
      <c r="R563" s="143">
        <f>Q563*H563</f>
        <v>1.3011018</v>
      </c>
      <c r="S563" s="143">
        <v>0</v>
      </c>
      <c r="T563" s="144">
        <f>S563*H563</f>
        <v>0</v>
      </c>
      <c r="AR563" s="145" t="s">
        <v>293</v>
      </c>
      <c r="AT563" s="145" t="s">
        <v>264</v>
      </c>
      <c r="AU563" s="145" t="s">
        <v>88</v>
      </c>
      <c r="AY563" s="17" t="s">
        <v>262</v>
      </c>
      <c r="BE563" s="146">
        <f>IF(N563="základní",J563,0)</f>
        <v>0</v>
      </c>
      <c r="BF563" s="146">
        <f>IF(N563="snížená",J563,0)</f>
        <v>0</v>
      </c>
      <c r="BG563" s="146">
        <f>IF(N563="zákl. přenesená",J563,0)</f>
        <v>0</v>
      </c>
      <c r="BH563" s="146">
        <f>IF(N563="sníž. přenesená",J563,0)</f>
        <v>0</v>
      </c>
      <c r="BI563" s="146">
        <f>IF(N563="nulová",J563,0)</f>
        <v>0</v>
      </c>
      <c r="BJ563" s="17" t="s">
        <v>86</v>
      </c>
      <c r="BK563" s="146">
        <f>ROUND(I563*H563,2)</f>
        <v>0</v>
      </c>
      <c r="BL563" s="17" t="s">
        <v>293</v>
      </c>
      <c r="BM563" s="145" t="s">
        <v>2296</v>
      </c>
    </row>
    <row r="564" spans="2:51" s="12" customFormat="1" ht="11.25">
      <c r="B564" s="161"/>
      <c r="D564" s="147" t="s">
        <v>1200</v>
      </c>
      <c r="E564" s="162" t="s">
        <v>1</v>
      </c>
      <c r="F564" s="163" t="s">
        <v>2297</v>
      </c>
      <c r="H564" s="162" t="s">
        <v>1</v>
      </c>
      <c r="I564" s="164"/>
      <c r="L564" s="161"/>
      <c r="M564" s="165"/>
      <c r="T564" s="166"/>
      <c r="AT564" s="162" t="s">
        <v>1200</v>
      </c>
      <c r="AU564" s="162" t="s">
        <v>88</v>
      </c>
      <c r="AV564" s="12" t="s">
        <v>86</v>
      </c>
      <c r="AW564" s="12" t="s">
        <v>34</v>
      </c>
      <c r="AX564" s="12" t="s">
        <v>79</v>
      </c>
      <c r="AY564" s="162" t="s">
        <v>262</v>
      </c>
    </row>
    <row r="565" spans="2:51" s="13" customFormat="1" ht="11.25">
      <c r="B565" s="167"/>
      <c r="D565" s="147" t="s">
        <v>1200</v>
      </c>
      <c r="E565" s="168" t="s">
        <v>1</v>
      </c>
      <c r="F565" s="169" t="s">
        <v>2298</v>
      </c>
      <c r="H565" s="170">
        <v>255.118</v>
      </c>
      <c r="I565" s="171"/>
      <c r="L565" s="167"/>
      <c r="M565" s="172"/>
      <c r="T565" s="173"/>
      <c r="AT565" s="168" t="s">
        <v>1200</v>
      </c>
      <c r="AU565" s="168" t="s">
        <v>88</v>
      </c>
      <c r="AV565" s="13" t="s">
        <v>88</v>
      </c>
      <c r="AW565" s="13" t="s">
        <v>34</v>
      </c>
      <c r="AX565" s="13" t="s">
        <v>86</v>
      </c>
      <c r="AY565" s="168" t="s">
        <v>262</v>
      </c>
    </row>
    <row r="566" spans="2:65" s="1" customFormat="1" ht="24.2" customHeight="1">
      <c r="B566" s="32"/>
      <c r="C566" s="134" t="s">
        <v>511</v>
      </c>
      <c r="D566" s="134" t="s">
        <v>264</v>
      </c>
      <c r="E566" s="135" t="s">
        <v>2299</v>
      </c>
      <c r="F566" s="136" t="s">
        <v>2300</v>
      </c>
      <c r="G566" s="137" t="s">
        <v>1226</v>
      </c>
      <c r="H566" s="138">
        <v>255.118</v>
      </c>
      <c r="I566" s="139"/>
      <c r="J566" s="140">
        <f>ROUND(I566*H566,2)</f>
        <v>0</v>
      </c>
      <c r="K566" s="136" t="s">
        <v>1197</v>
      </c>
      <c r="L566" s="32"/>
      <c r="M566" s="141" t="s">
        <v>1</v>
      </c>
      <c r="N566" s="142" t="s">
        <v>44</v>
      </c>
      <c r="P566" s="143">
        <f>O566*H566</f>
        <v>0</v>
      </c>
      <c r="Q566" s="143">
        <v>0.00438</v>
      </c>
      <c r="R566" s="143">
        <f>Q566*H566</f>
        <v>1.11741684</v>
      </c>
      <c r="S566" s="143">
        <v>0</v>
      </c>
      <c r="T566" s="144">
        <f>S566*H566</f>
        <v>0</v>
      </c>
      <c r="AR566" s="145" t="s">
        <v>293</v>
      </c>
      <c r="AT566" s="145" t="s">
        <v>264</v>
      </c>
      <c r="AU566" s="145" t="s">
        <v>88</v>
      </c>
      <c r="AY566" s="17" t="s">
        <v>262</v>
      </c>
      <c r="BE566" s="146">
        <f>IF(N566="základní",J566,0)</f>
        <v>0</v>
      </c>
      <c r="BF566" s="146">
        <f>IF(N566="snížená",J566,0)</f>
        <v>0</v>
      </c>
      <c r="BG566" s="146">
        <f>IF(N566="zákl. přenesená",J566,0)</f>
        <v>0</v>
      </c>
      <c r="BH566" s="146">
        <f>IF(N566="sníž. přenesená",J566,0)</f>
        <v>0</v>
      </c>
      <c r="BI566" s="146">
        <f>IF(N566="nulová",J566,0)</f>
        <v>0</v>
      </c>
      <c r="BJ566" s="17" t="s">
        <v>86</v>
      </c>
      <c r="BK566" s="146">
        <f>ROUND(I566*H566,2)</f>
        <v>0</v>
      </c>
      <c r="BL566" s="17" t="s">
        <v>293</v>
      </c>
      <c r="BM566" s="145" t="s">
        <v>2301</v>
      </c>
    </row>
    <row r="567" spans="2:51" s="12" customFormat="1" ht="11.25">
      <c r="B567" s="161"/>
      <c r="D567" s="147" t="s">
        <v>1200</v>
      </c>
      <c r="E567" s="162" t="s">
        <v>1</v>
      </c>
      <c r="F567" s="163" t="s">
        <v>2297</v>
      </c>
      <c r="H567" s="162" t="s">
        <v>1</v>
      </c>
      <c r="I567" s="164"/>
      <c r="L567" s="161"/>
      <c r="M567" s="165"/>
      <c r="T567" s="166"/>
      <c r="AT567" s="162" t="s">
        <v>1200</v>
      </c>
      <c r="AU567" s="162" t="s">
        <v>88</v>
      </c>
      <c r="AV567" s="12" t="s">
        <v>86</v>
      </c>
      <c r="AW567" s="12" t="s">
        <v>34</v>
      </c>
      <c r="AX567" s="12" t="s">
        <v>79</v>
      </c>
      <c r="AY567" s="162" t="s">
        <v>262</v>
      </c>
    </row>
    <row r="568" spans="2:51" s="13" customFormat="1" ht="11.25">
      <c r="B568" s="167"/>
      <c r="D568" s="147" t="s">
        <v>1200</v>
      </c>
      <c r="E568" s="168" t="s">
        <v>1</v>
      </c>
      <c r="F568" s="169" t="s">
        <v>2298</v>
      </c>
      <c r="H568" s="170">
        <v>255.118</v>
      </c>
      <c r="I568" s="171"/>
      <c r="L568" s="167"/>
      <c r="M568" s="172"/>
      <c r="T568" s="173"/>
      <c r="AT568" s="168" t="s">
        <v>1200</v>
      </c>
      <c r="AU568" s="168" t="s">
        <v>88</v>
      </c>
      <c r="AV568" s="13" t="s">
        <v>88</v>
      </c>
      <c r="AW568" s="13" t="s">
        <v>34</v>
      </c>
      <c r="AX568" s="13" t="s">
        <v>86</v>
      </c>
      <c r="AY568" s="168" t="s">
        <v>262</v>
      </c>
    </row>
    <row r="569" spans="2:65" s="1" customFormat="1" ht="16.5" customHeight="1">
      <c r="B569" s="32"/>
      <c r="C569" s="134" t="s">
        <v>515</v>
      </c>
      <c r="D569" s="134" t="s">
        <v>264</v>
      </c>
      <c r="E569" s="135" t="s">
        <v>2302</v>
      </c>
      <c r="F569" s="136" t="s">
        <v>2303</v>
      </c>
      <c r="G569" s="137" t="s">
        <v>1226</v>
      </c>
      <c r="H569" s="138">
        <v>255.118</v>
      </c>
      <c r="I569" s="139"/>
      <c r="J569" s="140">
        <f>ROUND(I569*H569,2)</f>
        <v>0</v>
      </c>
      <c r="K569" s="136" t="s">
        <v>1197</v>
      </c>
      <c r="L569" s="32"/>
      <c r="M569" s="141" t="s">
        <v>1</v>
      </c>
      <c r="N569" s="142" t="s">
        <v>44</v>
      </c>
      <c r="P569" s="143">
        <f>O569*H569</f>
        <v>0</v>
      </c>
      <c r="Q569" s="143">
        <v>0.00391</v>
      </c>
      <c r="R569" s="143">
        <f>Q569*H569</f>
        <v>0.9975113800000001</v>
      </c>
      <c r="S569" s="143">
        <v>0</v>
      </c>
      <c r="T569" s="144">
        <f>S569*H569</f>
        <v>0</v>
      </c>
      <c r="AR569" s="145" t="s">
        <v>293</v>
      </c>
      <c r="AT569" s="145" t="s">
        <v>264</v>
      </c>
      <c r="AU569" s="145" t="s">
        <v>88</v>
      </c>
      <c r="AY569" s="17" t="s">
        <v>262</v>
      </c>
      <c r="BE569" s="146">
        <f>IF(N569="základní",J569,0)</f>
        <v>0</v>
      </c>
      <c r="BF569" s="146">
        <f>IF(N569="snížená",J569,0)</f>
        <v>0</v>
      </c>
      <c r="BG569" s="146">
        <f>IF(N569="zákl. přenesená",J569,0)</f>
        <v>0</v>
      </c>
      <c r="BH569" s="146">
        <f>IF(N569="sníž. přenesená",J569,0)</f>
        <v>0</v>
      </c>
      <c r="BI569" s="146">
        <f>IF(N569="nulová",J569,0)</f>
        <v>0</v>
      </c>
      <c r="BJ569" s="17" t="s">
        <v>86</v>
      </c>
      <c r="BK569" s="146">
        <f>ROUND(I569*H569,2)</f>
        <v>0</v>
      </c>
      <c r="BL569" s="17" t="s">
        <v>293</v>
      </c>
      <c r="BM569" s="145" t="s">
        <v>2304</v>
      </c>
    </row>
    <row r="570" spans="2:65" s="1" customFormat="1" ht="24.2" customHeight="1">
      <c r="B570" s="32"/>
      <c r="C570" s="134" t="s">
        <v>519</v>
      </c>
      <c r="D570" s="134" t="s">
        <v>264</v>
      </c>
      <c r="E570" s="135" t="s">
        <v>2305</v>
      </c>
      <c r="F570" s="136" t="s">
        <v>2306</v>
      </c>
      <c r="G570" s="137" t="s">
        <v>1226</v>
      </c>
      <c r="H570" s="138">
        <v>76.798</v>
      </c>
      <c r="I570" s="139"/>
      <c r="J570" s="140">
        <f>ROUND(I570*H570,2)</f>
        <v>0</v>
      </c>
      <c r="K570" s="136" t="s">
        <v>1197</v>
      </c>
      <c r="L570" s="32"/>
      <c r="M570" s="141" t="s">
        <v>1</v>
      </c>
      <c r="N570" s="142" t="s">
        <v>44</v>
      </c>
      <c r="P570" s="143">
        <f>O570*H570</f>
        <v>0</v>
      </c>
      <c r="Q570" s="143">
        <v>0.0315</v>
      </c>
      <c r="R570" s="143">
        <f>Q570*H570</f>
        <v>2.419137</v>
      </c>
      <c r="S570" s="143">
        <v>0</v>
      </c>
      <c r="T570" s="144">
        <f>S570*H570</f>
        <v>0</v>
      </c>
      <c r="AR570" s="145" t="s">
        <v>293</v>
      </c>
      <c r="AT570" s="145" t="s">
        <v>264</v>
      </c>
      <c r="AU570" s="145" t="s">
        <v>88</v>
      </c>
      <c r="AY570" s="17" t="s">
        <v>262</v>
      </c>
      <c r="BE570" s="146">
        <f>IF(N570="základní",J570,0)</f>
        <v>0</v>
      </c>
      <c r="BF570" s="146">
        <f>IF(N570="snížená",J570,0)</f>
        <v>0</v>
      </c>
      <c r="BG570" s="146">
        <f>IF(N570="zákl. přenesená",J570,0)</f>
        <v>0</v>
      </c>
      <c r="BH570" s="146">
        <f>IF(N570="sníž. přenesená",J570,0)</f>
        <v>0</v>
      </c>
      <c r="BI570" s="146">
        <f>IF(N570="nulová",J570,0)</f>
        <v>0</v>
      </c>
      <c r="BJ570" s="17" t="s">
        <v>86</v>
      </c>
      <c r="BK570" s="146">
        <f>ROUND(I570*H570,2)</f>
        <v>0</v>
      </c>
      <c r="BL570" s="17" t="s">
        <v>293</v>
      </c>
      <c r="BM570" s="145" t="s">
        <v>2307</v>
      </c>
    </row>
    <row r="571" spans="2:51" s="12" customFormat="1" ht="11.25">
      <c r="B571" s="161"/>
      <c r="D571" s="147" t="s">
        <v>1200</v>
      </c>
      <c r="E571" s="162" t="s">
        <v>1</v>
      </c>
      <c r="F571" s="163" t="s">
        <v>1931</v>
      </c>
      <c r="H571" s="162" t="s">
        <v>1</v>
      </c>
      <c r="I571" s="164"/>
      <c r="L571" s="161"/>
      <c r="M571" s="165"/>
      <c r="T571" s="166"/>
      <c r="AT571" s="162" t="s">
        <v>1200</v>
      </c>
      <c r="AU571" s="162" t="s">
        <v>88</v>
      </c>
      <c r="AV571" s="12" t="s">
        <v>86</v>
      </c>
      <c r="AW571" s="12" t="s">
        <v>34</v>
      </c>
      <c r="AX571" s="12" t="s">
        <v>79</v>
      </c>
      <c r="AY571" s="162" t="s">
        <v>262</v>
      </c>
    </row>
    <row r="572" spans="2:51" s="12" customFormat="1" ht="11.25">
      <c r="B572" s="161"/>
      <c r="D572" s="147" t="s">
        <v>1200</v>
      </c>
      <c r="E572" s="162" t="s">
        <v>1</v>
      </c>
      <c r="F572" s="163" t="s">
        <v>2308</v>
      </c>
      <c r="H572" s="162" t="s">
        <v>1</v>
      </c>
      <c r="I572" s="164"/>
      <c r="L572" s="161"/>
      <c r="M572" s="165"/>
      <c r="T572" s="166"/>
      <c r="AT572" s="162" t="s">
        <v>1200</v>
      </c>
      <c r="AU572" s="162" t="s">
        <v>88</v>
      </c>
      <c r="AV572" s="12" t="s">
        <v>86</v>
      </c>
      <c r="AW572" s="12" t="s">
        <v>34</v>
      </c>
      <c r="AX572" s="12" t="s">
        <v>79</v>
      </c>
      <c r="AY572" s="162" t="s">
        <v>262</v>
      </c>
    </row>
    <row r="573" spans="2:51" s="12" customFormat="1" ht="11.25">
      <c r="B573" s="161"/>
      <c r="D573" s="147" t="s">
        <v>1200</v>
      </c>
      <c r="E573" s="162" t="s">
        <v>1</v>
      </c>
      <c r="F573" s="163" t="s">
        <v>2309</v>
      </c>
      <c r="H573" s="162" t="s">
        <v>1</v>
      </c>
      <c r="I573" s="164"/>
      <c r="L573" s="161"/>
      <c r="M573" s="165"/>
      <c r="T573" s="166"/>
      <c r="AT573" s="162" t="s">
        <v>1200</v>
      </c>
      <c r="AU573" s="162" t="s">
        <v>88</v>
      </c>
      <c r="AV573" s="12" t="s">
        <v>86</v>
      </c>
      <c r="AW573" s="12" t="s">
        <v>34</v>
      </c>
      <c r="AX573" s="12" t="s">
        <v>79</v>
      </c>
      <c r="AY573" s="162" t="s">
        <v>262</v>
      </c>
    </row>
    <row r="574" spans="2:51" s="13" customFormat="1" ht="11.25">
      <c r="B574" s="167"/>
      <c r="D574" s="147" t="s">
        <v>1200</v>
      </c>
      <c r="E574" s="168" t="s">
        <v>1</v>
      </c>
      <c r="F574" s="169" t="s">
        <v>2217</v>
      </c>
      <c r="H574" s="170">
        <v>14.38</v>
      </c>
      <c r="I574" s="171"/>
      <c r="L574" s="167"/>
      <c r="M574" s="172"/>
      <c r="T574" s="173"/>
      <c r="AT574" s="168" t="s">
        <v>1200</v>
      </c>
      <c r="AU574" s="168" t="s">
        <v>88</v>
      </c>
      <c r="AV574" s="13" t="s">
        <v>88</v>
      </c>
      <c r="AW574" s="13" t="s">
        <v>34</v>
      </c>
      <c r="AX574" s="13" t="s">
        <v>79</v>
      </c>
      <c r="AY574" s="168" t="s">
        <v>262</v>
      </c>
    </row>
    <row r="575" spans="2:51" s="13" customFormat="1" ht="11.25">
      <c r="B575" s="167"/>
      <c r="D575" s="147" t="s">
        <v>1200</v>
      </c>
      <c r="E575" s="168" t="s">
        <v>1</v>
      </c>
      <c r="F575" s="169" t="s">
        <v>2218</v>
      </c>
      <c r="H575" s="170">
        <v>0.84</v>
      </c>
      <c r="I575" s="171"/>
      <c r="L575" s="167"/>
      <c r="M575" s="172"/>
      <c r="T575" s="173"/>
      <c r="AT575" s="168" t="s">
        <v>1200</v>
      </c>
      <c r="AU575" s="168" t="s">
        <v>88</v>
      </c>
      <c r="AV575" s="13" t="s">
        <v>88</v>
      </c>
      <c r="AW575" s="13" t="s">
        <v>34</v>
      </c>
      <c r="AX575" s="13" t="s">
        <v>79</v>
      </c>
      <c r="AY575" s="168" t="s">
        <v>262</v>
      </c>
    </row>
    <row r="576" spans="2:51" s="13" customFormat="1" ht="11.25">
      <c r="B576" s="167"/>
      <c r="D576" s="147" t="s">
        <v>1200</v>
      </c>
      <c r="E576" s="168" t="s">
        <v>1</v>
      </c>
      <c r="F576" s="169" t="s">
        <v>2219</v>
      </c>
      <c r="H576" s="170">
        <v>0.42</v>
      </c>
      <c r="I576" s="171"/>
      <c r="L576" s="167"/>
      <c r="M576" s="172"/>
      <c r="T576" s="173"/>
      <c r="AT576" s="168" t="s">
        <v>1200</v>
      </c>
      <c r="AU576" s="168" t="s">
        <v>88</v>
      </c>
      <c r="AV576" s="13" t="s">
        <v>88</v>
      </c>
      <c r="AW576" s="13" t="s">
        <v>34</v>
      </c>
      <c r="AX576" s="13" t="s">
        <v>79</v>
      </c>
      <c r="AY576" s="168" t="s">
        <v>262</v>
      </c>
    </row>
    <row r="577" spans="2:51" s="15" customFormat="1" ht="11.25">
      <c r="B577" s="191"/>
      <c r="D577" s="147" t="s">
        <v>1200</v>
      </c>
      <c r="E577" s="192" t="s">
        <v>1</v>
      </c>
      <c r="F577" s="193" t="s">
        <v>1323</v>
      </c>
      <c r="H577" s="194">
        <v>15.64</v>
      </c>
      <c r="I577" s="195"/>
      <c r="L577" s="191"/>
      <c r="M577" s="196"/>
      <c r="T577" s="197"/>
      <c r="AT577" s="192" t="s">
        <v>1200</v>
      </c>
      <c r="AU577" s="192" t="s">
        <v>88</v>
      </c>
      <c r="AV577" s="15" t="s">
        <v>179</v>
      </c>
      <c r="AW577" s="15" t="s">
        <v>34</v>
      </c>
      <c r="AX577" s="15" t="s">
        <v>79</v>
      </c>
      <c r="AY577" s="192" t="s">
        <v>262</v>
      </c>
    </row>
    <row r="578" spans="2:51" s="13" customFormat="1" ht="22.5">
      <c r="B578" s="167"/>
      <c r="D578" s="147" t="s">
        <v>1200</v>
      </c>
      <c r="E578" s="168" t="s">
        <v>1</v>
      </c>
      <c r="F578" s="169" t="s">
        <v>2220</v>
      </c>
      <c r="H578" s="170">
        <v>55.22</v>
      </c>
      <c r="I578" s="171"/>
      <c r="L578" s="167"/>
      <c r="M578" s="172"/>
      <c r="T578" s="173"/>
      <c r="AT578" s="168" t="s">
        <v>1200</v>
      </c>
      <c r="AU578" s="168" t="s">
        <v>88</v>
      </c>
      <c r="AV578" s="13" t="s">
        <v>88</v>
      </c>
      <c r="AW578" s="13" t="s">
        <v>34</v>
      </c>
      <c r="AX578" s="13" t="s">
        <v>79</v>
      </c>
      <c r="AY578" s="168" t="s">
        <v>262</v>
      </c>
    </row>
    <row r="579" spans="2:51" s="13" customFormat="1" ht="11.25">
      <c r="B579" s="167"/>
      <c r="D579" s="147" t="s">
        <v>1200</v>
      </c>
      <c r="E579" s="168" t="s">
        <v>1</v>
      </c>
      <c r="F579" s="169" t="s">
        <v>2221</v>
      </c>
      <c r="H579" s="170">
        <v>0.28</v>
      </c>
      <c r="I579" s="171"/>
      <c r="L579" s="167"/>
      <c r="M579" s="172"/>
      <c r="T579" s="173"/>
      <c r="AT579" s="168" t="s">
        <v>1200</v>
      </c>
      <c r="AU579" s="168" t="s">
        <v>88</v>
      </c>
      <c r="AV579" s="13" t="s">
        <v>88</v>
      </c>
      <c r="AW579" s="13" t="s">
        <v>34</v>
      </c>
      <c r="AX579" s="13" t="s">
        <v>79</v>
      </c>
      <c r="AY579" s="168" t="s">
        <v>262</v>
      </c>
    </row>
    <row r="580" spans="2:51" s="13" customFormat="1" ht="11.25">
      <c r="B580" s="167"/>
      <c r="D580" s="147" t="s">
        <v>1200</v>
      </c>
      <c r="E580" s="168" t="s">
        <v>1</v>
      </c>
      <c r="F580" s="169" t="s">
        <v>2222</v>
      </c>
      <c r="H580" s="170">
        <v>2.42</v>
      </c>
      <c r="I580" s="171"/>
      <c r="L580" s="167"/>
      <c r="M580" s="172"/>
      <c r="T580" s="173"/>
      <c r="AT580" s="168" t="s">
        <v>1200</v>
      </c>
      <c r="AU580" s="168" t="s">
        <v>88</v>
      </c>
      <c r="AV580" s="13" t="s">
        <v>88</v>
      </c>
      <c r="AW580" s="13" t="s">
        <v>34</v>
      </c>
      <c r="AX580" s="13" t="s">
        <v>79</v>
      </c>
      <c r="AY580" s="168" t="s">
        <v>262</v>
      </c>
    </row>
    <row r="581" spans="2:51" s="13" customFormat="1" ht="11.25">
      <c r="B581" s="167"/>
      <c r="D581" s="147" t="s">
        <v>1200</v>
      </c>
      <c r="E581" s="168" t="s">
        <v>1</v>
      </c>
      <c r="F581" s="169" t="s">
        <v>2223</v>
      </c>
      <c r="H581" s="170">
        <v>0.385</v>
      </c>
      <c r="I581" s="171"/>
      <c r="L581" s="167"/>
      <c r="M581" s="172"/>
      <c r="T581" s="173"/>
      <c r="AT581" s="168" t="s">
        <v>1200</v>
      </c>
      <c r="AU581" s="168" t="s">
        <v>88</v>
      </c>
      <c r="AV581" s="13" t="s">
        <v>88</v>
      </c>
      <c r="AW581" s="13" t="s">
        <v>34</v>
      </c>
      <c r="AX581" s="13" t="s">
        <v>79</v>
      </c>
      <c r="AY581" s="168" t="s">
        <v>262</v>
      </c>
    </row>
    <row r="582" spans="2:51" s="13" customFormat="1" ht="11.25">
      <c r="B582" s="167"/>
      <c r="D582" s="147" t="s">
        <v>1200</v>
      </c>
      <c r="E582" s="168" t="s">
        <v>1</v>
      </c>
      <c r="F582" s="169" t="s">
        <v>2226</v>
      </c>
      <c r="H582" s="170">
        <v>0.42</v>
      </c>
      <c r="I582" s="171"/>
      <c r="L582" s="167"/>
      <c r="M582" s="172"/>
      <c r="T582" s="173"/>
      <c r="AT582" s="168" t="s">
        <v>1200</v>
      </c>
      <c r="AU582" s="168" t="s">
        <v>88</v>
      </c>
      <c r="AV582" s="13" t="s">
        <v>88</v>
      </c>
      <c r="AW582" s="13" t="s">
        <v>34</v>
      </c>
      <c r="AX582" s="13" t="s">
        <v>79</v>
      </c>
      <c r="AY582" s="168" t="s">
        <v>262</v>
      </c>
    </row>
    <row r="583" spans="2:51" s="15" customFormat="1" ht="11.25">
      <c r="B583" s="191"/>
      <c r="D583" s="147" t="s">
        <v>1200</v>
      </c>
      <c r="E583" s="192" t="s">
        <v>1</v>
      </c>
      <c r="F583" s="193" t="s">
        <v>1323</v>
      </c>
      <c r="H583" s="194">
        <v>58.725</v>
      </c>
      <c r="I583" s="195"/>
      <c r="L583" s="191"/>
      <c r="M583" s="196"/>
      <c r="T583" s="197"/>
      <c r="AT583" s="192" t="s">
        <v>1200</v>
      </c>
      <c r="AU583" s="192" t="s">
        <v>88</v>
      </c>
      <c r="AV583" s="15" t="s">
        <v>179</v>
      </c>
      <c r="AW583" s="15" t="s">
        <v>34</v>
      </c>
      <c r="AX583" s="15" t="s">
        <v>79</v>
      </c>
      <c r="AY583" s="192" t="s">
        <v>262</v>
      </c>
    </row>
    <row r="584" spans="2:51" s="13" customFormat="1" ht="11.25">
      <c r="B584" s="167"/>
      <c r="D584" s="147" t="s">
        <v>1200</v>
      </c>
      <c r="E584" s="168" t="s">
        <v>1</v>
      </c>
      <c r="F584" s="169" t="s">
        <v>2224</v>
      </c>
      <c r="H584" s="170">
        <v>2.433</v>
      </c>
      <c r="I584" s="171"/>
      <c r="L584" s="167"/>
      <c r="M584" s="172"/>
      <c r="T584" s="173"/>
      <c r="AT584" s="168" t="s">
        <v>1200</v>
      </c>
      <c r="AU584" s="168" t="s">
        <v>88</v>
      </c>
      <c r="AV584" s="13" t="s">
        <v>88</v>
      </c>
      <c r="AW584" s="13" t="s">
        <v>34</v>
      </c>
      <c r="AX584" s="13" t="s">
        <v>79</v>
      </c>
      <c r="AY584" s="168" t="s">
        <v>262</v>
      </c>
    </row>
    <row r="585" spans="2:51" s="15" customFormat="1" ht="11.25">
      <c r="B585" s="191"/>
      <c r="D585" s="147" t="s">
        <v>1200</v>
      </c>
      <c r="E585" s="192" t="s">
        <v>1</v>
      </c>
      <c r="F585" s="193" t="s">
        <v>1323</v>
      </c>
      <c r="H585" s="194">
        <v>2.433</v>
      </c>
      <c r="I585" s="195"/>
      <c r="L585" s="191"/>
      <c r="M585" s="196"/>
      <c r="T585" s="197"/>
      <c r="AT585" s="192" t="s">
        <v>1200</v>
      </c>
      <c r="AU585" s="192" t="s">
        <v>88</v>
      </c>
      <c r="AV585" s="15" t="s">
        <v>179</v>
      </c>
      <c r="AW585" s="15" t="s">
        <v>34</v>
      </c>
      <c r="AX585" s="15" t="s">
        <v>79</v>
      </c>
      <c r="AY585" s="192" t="s">
        <v>262</v>
      </c>
    </row>
    <row r="586" spans="2:51" s="14" customFormat="1" ht="11.25">
      <c r="B586" s="174"/>
      <c r="D586" s="147" t="s">
        <v>1200</v>
      </c>
      <c r="E586" s="175" t="s">
        <v>1</v>
      </c>
      <c r="F586" s="176" t="s">
        <v>1205</v>
      </c>
      <c r="H586" s="177">
        <v>76.798</v>
      </c>
      <c r="I586" s="178"/>
      <c r="L586" s="174"/>
      <c r="M586" s="179"/>
      <c r="T586" s="180"/>
      <c r="AT586" s="175" t="s">
        <v>1200</v>
      </c>
      <c r="AU586" s="175" t="s">
        <v>88</v>
      </c>
      <c r="AV586" s="14" t="s">
        <v>293</v>
      </c>
      <c r="AW586" s="14" t="s">
        <v>34</v>
      </c>
      <c r="AX586" s="14" t="s">
        <v>86</v>
      </c>
      <c r="AY586" s="175" t="s">
        <v>262</v>
      </c>
    </row>
    <row r="587" spans="2:65" s="1" customFormat="1" ht="33" customHeight="1">
      <c r="B587" s="32"/>
      <c r="C587" s="134" t="s">
        <v>523</v>
      </c>
      <c r="D587" s="134" t="s">
        <v>264</v>
      </c>
      <c r="E587" s="135" t="s">
        <v>2310</v>
      </c>
      <c r="F587" s="136" t="s">
        <v>2311</v>
      </c>
      <c r="G587" s="137" t="s">
        <v>1196</v>
      </c>
      <c r="H587" s="138">
        <v>0.14</v>
      </c>
      <c r="I587" s="139"/>
      <c r="J587" s="140">
        <f>ROUND(I587*H587,2)</f>
        <v>0</v>
      </c>
      <c r="K587" s="136" t="s">
        <v>1197</v>
      </c>
      <c r="L587" s="32"/>
      <c r="M587" s="141" t="s">
        <v>1</v>
      </c>
      <c r="N587" s="142" t="s">
        <v>44</v>
      </c>
      <c r="P587" s="143">
        <f>O587*H587</f>
        <v>0</v>
      </c>
      <c r="Q587" s="143">
        <v>2.50187</v>
      </c>
      <c r="R587" s="143">
        <f>Q587*H587</f>
        <v>0.3502618</v>
      </c>
      <c r="S587" s="143">
        <v>0</v>
      </c>
      <c r="T587" s="144">
        <f>S587*H587</f>
        <v>0</v>
      </c>
      <c r="AR587" s="145" t="s">
        <v>293</v>
      </c>
      <c r="AT587" s="145" t="s">
        <v>264</v>
      </c>
      <c r="AU587" s="145" t="s">
        <v>88</v>
      </c>
      <c r="AY587" s="17" t="s">
        <v>262</v>
      </c>
      <c r="BE587" s="146">
        <f>IF(N587="základní",J587,0)</f>
        <v>0</v>
      </c>
      <c r="BF587" s="146">
        <f>IF(N587="snížená",J587,0)</f>
        <v>0</v>
      </c>
      <c r="BG587" s="146">
        <f>IF(N587="zákl. přenesená",J587,0)</f>
        <v>0</v>
      </c>
      <c r="BH587" s="146">
        <f>IF(N587="sníž. přenesená",J587,0)</f>
        <v>0</v>
      </c>
      <c r="BI587" s="146">
        <f>IF(N587="nulová",J587,0)</f>
        <v>0</v>
      </c>
      <c r="BJ587" s="17" t="s">
        <v>86</v>
      </c>
      <c r="BK587" s="146">
        <f>ROUND(I587*H587,2)</f>
        <v>0</v>
      </c>
      <c r="BL587" s="17" t="s">
        <v>293</v>
      </c>
      <c r="BM587" s="145" t="s">
        <v>2312</v>
      </c>
    </row>
    <row r="588" spans="2:51" s="12" customFormat="1" ht="11.25">
      <c r="B588" s="161"/>
      <c r="D588" s="147" t="s">
        <v>1200</v>
      </c>
      <c r="E588" s="162" t="s">
        <v>1</v>
      </c>
      <c r="F588" s="163" t="s">
        <v>1931</v>
      </c>
      <c r="H588" s="162" t="s">
        <v>1</v>
      </c>
      <c r="I588" s="164"/>
      <c r="L588" s="161"/>
      <c r="M588" s="165"/>
      <c r="T588" s="166"/>
      <c r="AT588" s="162" t="s">
        <v>1200</v>
      </c>
      <c r="AU588" s="162" t="s">
        <v>88</v>
      </c>
      <c r="AV588" s="12" t="s">
        <v>86</v>
      </c>
      <c r="AW588" s="12" t="s">
        <v>34</v>
      </c>
      <c r="AX588" s="12" t="s">
        <v>79</v>
      </c>
      <c r="AY588" s="162" t="s">
        <v>262</v>
      </c>
    </row>
    <row r="589" spans="2:51" s="12" customFormat="1" ht="11.25">
      <c r="B589" s="161"/>
      <c r="D589" s="147" t="s">
        <v>1200</v>
      </c>
      <c r="E589" s="162" t="s">
        <v>1</v>
      </c>
      <c r="F589" s="163" t="s">
        <v>2083</v>
      </c>
      <c r="H589" s="162" t="s">
        <v>1</v>
      </c>
      <c r="I589" s="164"/>
      <c r="L589" s="161"/>
      <c r="M589" s="165"/>
      <c r="T589" s="166"/>
      <c r="AT589" s="162" t="s">
        <v>1200</v>
      </c>
      <c r="AU589" s="162" t="s">
        <v>88</v>
      </c>
      <c r="AV589" s="12" t="s">
        <v>86</v>
      </c>
      <c r="AW589" s="12" t="s">
        <v>34</v>
      </c>
      <c r="AX589" s="12" t="s">
        <v>79</v>
      </c>
      <c r="AY589" s="162" t="s">
        <v>262</v>
      </c>
    </row>
    <row r="590" spans="2:51" s="13" customFormat="1" ht="11.25">
      <c r="B590" s="167"/>
      <c r="D590" s="147" t="s">
        <v>1200</v>
      </c>
      <c r="E590" s="168" t="s">
        <v>1</v>
      </c>
      <c r="F590" s="169" t="s">
        <v>2313</v>
      </c>
      <c r="H590" s="170">
        <v>0.14</v>
      </c>
      <c r="I590" s="171"/>
      <c r="L590" s="167"/>
      <c r="M590" s="172"/>
      <c r="T590" s="173"/>
      <c r="AT590" s="168" t="s">
        <v>1200</v>
      </c>
      <c r="AU590" s="168" t="s">
        <v>88</v>
      </c>
      <c r="AV590" s="13" t="s">
        <v>88</v>
      </c>
      <c r="AW590" s="13" t="s">
        <v>34</v>
      </c>
      <c r="AX590" s="13" t="s">
        <v>79</v>
      </c>
      <c r="AY590" s="168" t="s">
        <v>262</v>
      </c>
    </row>
    <row r="591" spans="2:51" s="14" customFormat="1" ht="11.25">
      <c r="B591" s="174"/>
      <c r="D591" s="147" t="s">
        <v>1200</v>
      </c>
      <c r="E591" s="175" t="s">
        <v>1</v>
      </c>
      <c r="F591" s="176" t="s">
        <v>1205</v>
      </c>
      <c r="H591" s="177">
        <v>0.14</v>
      </c>
      <c r="I591" s="178"/>
      <c r="L591" s="174"/>
      <c r="M591" s="179"/>
      <c r="T591" s="180"/>
      <c r="AT591" s="175" t="s">
        <v>1200</v>
      </c>
      <c r="AU591" s="175" t="s">
        <v>88</v>
      </c>
      <c r="AV591" s="14" t="s">
        <v>293</v>
      </c>
      <c r="AW591" s="14" t="s">
        <v>34</v>
      </c>
      <c r="AX591" s="14" t="s">
        <v>86</v>
      </c>
      <c r="AY591" s="175" t="s">
        <v>262</v>
      </c>
    </row>
    <row r="592" spans="2:65" s="1" customFormat="1" ht="33" customHeight="1">
      <c r="B592" s="32"/>
      <c r="C592" s="134" t="s">
        <v>527</v>
      </c>
      <c r="D592" s="134" t="s">
        <v>264</v>
      </c>
      <c r="E592" s="135" t="s">
        <v>2314</v>
      </c>
      <c r="F592" s="136" t="s">
        <v>2315</v>
      </c>
      <c r="G592" s="137" t="s">
        <v>1196</v>
      </c>
      <c r="H592" s="138">
        <v>0.532</v>
      </c>
      <c r="I592" s="139"/>
      <c r="J592" s="140">
        <f>ROUND(I592*H592,2)</f>
        <v>0</v>
      </c>
      <c r="K592" s="136" t="s">
        <v>1197</v>
      </c>
      <c r="L592" s="32"/>
      <c r="M592" s="141" t="s">
        <v>1</v>
      </c>
      <c r="N592" s="142" t="s">
        <v>44</v>
      </c>
      <c r="P592" s="143">
        <f>O592*H592</f>
        <v>0</v>
      </c>
      <c r="Q592" s="143">
        <v>2.50187</v>
      </c>
      <c r="R592" s="143">
        <f>Q592*H592</f>
        <v>1.33099484</v>
      </c>
      <c r="S592" s="143">
        <v>0</v>
      </c>
      <c r="T592" s="144">
        <f>S592*H592</f>
        <v>0</v>
      </c>
      <c r="AR592" s="145" t="s">
        <v>293</v>
      </c>
      <c r="AT592" s="145" t="s">
        <v>264</v>
      </c>
      <c r="AU592" s="145" t="s">
        <v>88</v>
      </c>
      <c r="AY592" s="17" t="s">
        <v>262</v>
      </c>
      <c r="BE592" s="146">
        <f>IF(N592="základní",J592,0)</f>
        <v>0</v>
      </c>
      <c r="BF592" s="146">
        <f>IF(N592="snížená",J592,0)</f>
        <v>0</v>
      </c>
      <c r="BG592" s="146">
        <f>IF(N592="zákl. přenesená",J592,0)</f>
        <v>0</v>
      </c>
      <c r="BH592" s="146">
        <f>IF(N592="sníž. přenesená",J592,0)</f>
        <v>0</v>
      </c>
      <c r="BI592" s="146">
        <f>IF(N592="nulová",J592,0)</f>
        <v>0</v>
      </c>
      <c r="BJ592" s="17" t="s">
        <v>86</v>
      </c>
      <c r="BK592" s="146">
        <f>ROUND(I592*H592,2)</f>
        <v>0</v>
      </c>
      <c r="BL592" s="17" t="s">
        <v>293</v>
      </c>
      <c r="BM592" s="145" t="s">
        <v>2316</v>
      </c>
    </row>
    <row r="593" spans="2:51" s="12" customFormat="1" ht="11.25">
      <c r="B593" s="161"/>
      <c r="D593" s="147" t="s">
        <v>1200</v>
      </c>
      <c r="E593" s="162" t="s">
        <v>1</v>
      </c>
      <c r="F593" s="163" t="s">
        <v>1931</v>
      </c>
      <c r="H593" s="162" t="s">
        <v>1</v>
      </c>
      <c r="I593" s="164"/>
      <c r="L593" s="161"/>
      <c r="M593" s="165"/>
      <c r="T593" s="166"/>
      <c r="AT593" s="162" t="s">
        <v>1200</v>
      </c>
      <c r="AU593" s="162" t="s">
        <v>88</v>
      </c>
      <c r="AV593" s="12" t="s">
        <v>86</v>
      </c>
      <c r="AW593" s="12" t="s">
        <v>34</v>
      </c>
      <c r="AX593" s="12" t="s">
        <v>79</v>
      </c>
      <c r="AY593" s="162" t="s">
        <v>262</v>
      </c>
    </row>
    <row r="594" spans="2:51" s="12" customFormat="1" ht="11.25">
      <c r="B594" s="161"/>
      <c r="D594" s="147" t="s">
        <v>1200</v>
      </c>
      <c r="E594" s="162" t="s">
        <v>1</v>
      </c>
      <c r="F594" s="163" t="s">
        <v>2083</v>
      </c>
      <c r="H594" s="162" t="s">
        <v>1</v>
      </c>
      <c r="I594" s="164"/>
      <c r="L594" s="161"/>
      <c r="M594" s="165"/>
      <c r="T594" s="166"/>
      <c r="AT594" s="162" t="s">
        <v>1200</v>
      </c>
      <c r="AU594" s="162" t="s">
        <v>88</v>
      </c>
      <c r="AV594" s="12" t="s">
        <v>86</v>
      </c>
      <c r="AW594" s="12" t="s">
        <v>34</v>
      </c>
      <c r="AX594" s="12" t="s">
        <v>79</v>
      </c>
      <c r="AY594" s="162" t="s">
        <v>262</v>
      </c>
    </row>
    <row r="595" spans="2:51" s="13" customFormat="1" ht="11.25">
      <c r="B595" s="167"/>
      <c r="D595" s="147" t="s">
        <v>1200</v>
      </c>
      <c r="E595" s="168" t="s">
        <v>1</v>
      </c>
      <c r="F595" s="169" t="s">
        <v>2317</v>
      </c>
      <c r="H595" s="170">
        <v>0.532</v>
      </c>
      <c r="I595" s="171"/>
      <c r="L595" s="167"/>
      <c r="M595" s="172"/>
      <c r="T595" s="173"/>
      <c r="AT595" s="168" t="s">
        <v>1200</v>
      </c>
      <c r="AU595" s="168" t="s">
        <v>88</v>
      </c>
      <c r="AV595" s="13" t="s">
        <v>88</v>
      </c>
      <c r="AW595" s="13" t="s">
        <v>34</v>
      </c>
      <c r="AX595" s="13" t="s">
        <v>79</v>
      </c>
      <c r="AY595" s="168" t="s">
        <v>262</v>
      </c>
    </row>
    <row r="596" spans="2:51" s="14" customFormat="1" ht="11.25">
      <c r="B596" s="174"/>
      <c r="D596" s="147" t="s">
        <v>1200</v>
      </c>
      <c r="E596" s="175" t="s">
        <v>1</v>
      </c>
      <c r="F596" s="176" t="s">
        <v>1205</v>
      </c>
      <c r="H596" s="177">
        <v>0.532</v>
      </c>
      <c r="I596" s="178"/>
      <c r="L596" s="174"/>
      <c r="M596" s="179"/>
      <c r="T596" s="180"/>
      <c r="AT596" s="175" t="s">
        <v>1200</v>
      </c>
      <c r="AU596" s="175" t="s">
        <v>88</v>
      </c>
      <c r="AV596" s="14" t="s">
        <v>293</v>
      </c>
      <c r="AW596" s="14" t="s">
        <v>34</v>
      </c>
      <c r="AX596" s="14" t="s">
        <v>86</v>
      </c>
      <c r="AY596" s="175" t="s">
        <v>262</v>
      </c>
    </row>
    <row r="597" spans="2:65" s="1" customFormat="1" ht="33" customHeight="1">
      <c r="B597" s="32"/>
      <c r="C597" s="134" t="s">
        <v>268</v>
      </c>
      <c r="D597" s="134" t="s">
        <v>264</v>
      </c>
      <c r="E597" s="135" t="s">
        <v>2318</v>
      </c>
      <c r="F597" s="136" t="s">
        <v>2319</v>
      </c>
      <c r="G597" s="137" t="s">
        <v>1196</v>
      </c>
      <c r="H597" s="138">
        <v>56.443</v>
      </c>
      <c r="I597" s="139"/>
      <c r="J597" s="140">
        <f>ROUND(I597*H597,2)</f>
        <v>0</v>
      </c>
      <c r="K597" s="136" t="s">
        <v>1197</v>
      </c>
      <c r="L597" s="32"/>
      <c r="M597" s="141" t="s">
        <v>1</v>
      </c>
      <c r="N597" s="142" t="s">
        <v>44</v>
      </c>
      <c r="P597" s="143">
        <f>O597*H597</f>
        <v>0</v>
      </c>
      <c r="Q597" s="143">
        <v>0</v>
      </c>
      <c r="R597" s="143">
        <f>Q597*H597</f>
        <v>0</v>
      </c>
      <c r="S597" s="143">
        <v>0</v>
      </c>
      <c r="T597" s="144">
        <f>S597*H597</f>
        <v>0</v>
      </c>
      <c r="AR597" s="145" t="s">
        <v>293</v>
      </c>
      <c r="AT597" s="145" t="s">
        <v>264</v>
      </c>
      <c r="AU597" s="145" t="s">
        <v>88</v>
      </c>
      <c r="AY597" s="17" t="s">
        <v>262</v>
      </c>
      <c r="BE597" s="146">
        <f>IF(N597="základní",J597,0)</f>
        <v>0</v>
      </c>
      <c r="BF597" s="146">
        <f>IF(N597="snížená",J597,0)</f>
        <v>0</v>
      </c>
      <c r="BG597" s="146">
        <f>IF(N597="zákl. přenesená",J597,0)</f>
        <v>0</v>
      </c>
      <c r="BH597" s="146">
        <f>IF(N597="sníž. přenesená",J597,0)</f>
        <v>0</v>
      </c>
      <c r="BI597" s="146">
        <f>IF(N597="nulová",J597,0)</f>
        <v>0</v>
      </c>
      <c r="BJ597" s="17" t="s">
        <v>86</v>
      </c>
      <c r="BK597" s="146">
        <f>ROUND(I597*H597,2)</f>
        <v>0</v>
      </c>
      <c r="BL597" s="17" t="s">
        <v>293</v>
      </c>
      <c r="BM597" s="145" t="s">
        <v>2320</v>
      </c>
    </row>
    <row r="598" spans="2:51" s="12" customFormat="1" ht="11.25">
      <c r="B598" s="161"/>
      <c r="D598" s="147" t="s">
        <v>1200</v>
      </c>
      <c r="E598" s="162" t="s">
        <v>1</v>
      </c>
      <c r="F598" s="163" t="s">
        <v>1931</v>
      </c>
      <c r="H598" s="162" t="s">
        <v>1</v>
      </c>
      <c r="I598" s="164"/>
      <c r="L598" s="161"/>
      <c r="M598" s="165"/>
      <c r="T598" s="166"/>
      <c r="AT598" s="162" t="s">
        <v>1200</v>
      </c>
      <c r="AU598" s="162" t="s">
        <v>88</v>
      </c>
      <c r="AV598" s="12" t="s">
        <v>86</v>
      </c>
      <c r="AW598" s="12" t="s">
        <v>34</v>
      </c>
      <c r="AX598" s="12" t="s">
        <v>79</v>
      </c>
      <c r="AY598" s="162" t="s">
        <v>262</v>
      </c>
    </row>
    <row r="599" spans="2:51" s="12" customFormat="1" ht="11.25">
      <c r="B599" s="161"/>
      <c r="D599" s="147" t="s">
        <v>1200</v>
      </c>
      <c r="E599" s="162" t="s">
        <v>1</v>
      </c>
      <c r="F599" s="163" t="s">
        <v>2067</v>
      </c>
      <c r="H599" s="162" t="s">
        <v>1</v>
      </c>
      <c r="I599" s="164"/>
      <c r="L599" s="161"/>
      <c r="M599" s="165"/>
      <c r="T599" s="166"/>
      <c r="AT599" s="162" t="s">
        <v>1200</v>
      </c>
      <c r="AU599" s="162" t="s">
        <v>88</v>
      </c>
      <c r="AV599" s="12" t="s">
        <v>86</v>
      </c>
      <c r="AW599" s="12" t="s">
        <v>34</v>
      </c>
      <c r="AX599" s="12" t="s">
        <v>79</v>
      </c>
      <c r="AY599" s="162" t="s">
        <v>262</v>
      </c>
    </row>
    <row r="600" spans="2:51" s="12" customFormat="1" ht="22.5">
      <c r="B600" s="161"/>
      <c r="D600" s="147" t="s">
        <v>1200</v>
      </c>
      <c r="E600" s="162" t="s">
        <v>1</v>
      </c>
      <c r="F600" s="163" t="s">
        <v>2321</v>
      </c>
      <c r="H600" s="162" t="s">
        <v>1</v>
      </c>
      <c r="I600" s="164"/>
      <c r="L600" s="161"/>
      <c r="M600" s="165"/>
      <c r="T600" s="166"/>
      <c r="AT600" s="162" t="s">
        <v>1200</v>
      </c>
      <c r="AU600" s="162" t="s">
        <v>88</v>
      </c>
      <c r="AV600" s="12" t="s">
        <v>86</v>
      </c>
      <c r="AW600" s="12" t="s">
        <v>34</v>
      </c>
      <c r="AX600" s="12" t="s">
        <v>79</v>
      </c>
      <c r="AY600" s="162" t="s">
        <v>262</v>
      </c>
    </row>
    <row r="601" spans="2:51" s="13" customFormat="1" ht="11.25">
      <c r="B601" s="167"/>
      <c r="D601" s="147" t="s">
        <v>1200</v>
      </c>
      <c r="E601" s="168" t="s">
        <v>1</v>
      </c>
      <c r="F601" s="169" t="s">
        <v>2322</v>
      </c>
      <c r="H601" s="170">
        <v>61.075</v>
      </c>
      <c r="I601" s="171"/>
      <c r="L601" s="167"/>
      <c r="M601" s="172"/>
      <c r="T601" s="173"/>
      <c r="AT601" s="168" t="s">
        <v>1200</v>
      </c>
      <c r="AU601" s="168" t="s">
        <v>88</v>
      </c>
      <c r="AV601" s="13" t="s">
        <v>88</v>
      </c>
      <c r="AW601" s="13" t="s">
        <v>34</v>
      </c>
      <c r="AX601" s="13" t="s">
        <v>79</v>
      </c>
      <c r="AY601" s="168" t="s">
        <v>262</v>
      </c>
    </row>
    <row r="602" spans="2:51" s="12" customFormat="1" ht="11.25">
      <c r="B602" s="161"/>
      <c r="D602" s="147" t="s">
        <v>1200</v>
      </c>
      <c r="E602" s="162" t="s">
        <v>1</v>
      </c>
      <c r="F602" s="163" t="s">
        <v>2323</v>
      </c>
      <c r="H602" s="162" t="s">
        <v>1</v>
      </c>
      <c r="I602" s="164"/>
      <c r="L602" s="161"/>
      <c r="M602" s="165"/>
      <c r="T602" s="166"/>
      <c r="AT602" s="162" t="s">
        <v>1200</v>
      </c>
      <c r="AU602" s="162" t="s">
        <v>88</v>
      </c>
      <c r="AV602" s="12" t="s">
        <v>86</v>
      </c>
      <c r="AW602" s="12" t="s">
        <v>34</v>
      </c>
      <c r="AX602" s="12" t="s">
        <v>79</v>
      </c>
      <c r="AY602" s="162" t="s">
        <v>262</v>
      </c>
    </row>
    <row r="603" spans="2:51" s="13" customFormat="1" ht="11.25">
      <c r="B603" s="167"/>
      <c r="D603" s="147" t="s">
        <v>1200</v>
      </c>
      <c r="E603" s="168" t="s">
        <v>1</v>
      </c>
      <c r="F603" s="169" t="s">
        <v>2324</v>
      </c>
      <c r="H603" s="170">
        <v>-0.969</v>
      </c>
      <c r="I603" s="171"/>
      <c r="L603" s="167"/>
      <c r="M603" s="172"/>
      <c r="T603" s="173"/>
      <c r="AT603" s="168" t="s">
        <v>1200</v>
      </c>
      <c r="AU603" s="168" t="s">
        <v>88</v>
      </c>
      <c r="AV603" s="13" t="s">
        <v>88</v>
      </c>
      <c r="AW603" s="13" t="s">
        <v>34</v>
      </c>
      <c r="AX603" s="13" t="s">
        <v>79</v>
      </c>
      <c r="AY603" s="168" t="s">
        <v>262</v>
      </c>
    </row>
    <row r="604" spans="2:51" s="13" customFormat="1" ht="22.5">
      <c r="B604" s="167"/>
      <c r="D604" s="147" t="s">
        <v>1200</v>
      </c>
      <c r="E604" s="168" t="s">
        <v>1</v>
      </c>
      <c r="F604" s="169" t="s">
        <v>2325</v>
      </c>
      <c r="H604" s="170">
        <v>-3.333</v>
      </c>
      <c r="I604" s="171"/>
      <c r="L604" s="167"/>
      <c r="M604" s="172"/>
      <c r="T604" s="173"/>
      <c r="AT604" s="168" t="s">
        <v>1200</v>
      </c>
      <c r="AU604" s="168" t="s">
        <v>88</v>
      </c>
      <c r="AV604" s="13" t="s">
        <v>88</v>
      </c>
      <c r="AW604" s="13" t="s">
        <v>34</v>
      </c>
      <c r="AX604" s="13" t="s">
        <v>79</v>
      </c>
      <c r="AY604" s="168" t="s">
        <v>262</v>
      </c>
    </row>
    <row r="605" spans="2:51" s="13" customFormat="1" ht="11.25">
      <c r="B605" s="167"/>
      <c r="D605" s="147" t="s">
        <v>1200</v>
      </c>
      <c r="E605" s="168" t="s">
        <v>1</v>
      </c>
      <c r="F605" s="169" t="s">
        <v>2326</v>
      </c>
      <c r="H605" s="170">
        <v>-1.663</v>
      </c>
      <c r="I605" s="171"/>
      <c r="L605" s="167"/>
      <c r="M605" s="172"/>
      <c r="T605" s="173"/>
      <c r="AT605" s="168" t="s">
        <v>1200</v>
      </c>
      <c r="AU605" s="168" t="s">
        <v>88</v>
      </c>
      <c r="AV605" s="13" t="s">
        <v>88</v>
      </c>
      <c r="AW605" s="13" t="s">
        <v>34</v>
      </c>
      <c r="AX605" s="13" t="s">
        <v>79</v>
      </c>
      <c r="AY605" s="168" t="s">
        <v>262</v>
      </c>
    </row>
    <row r="606" spans="2:51" s="13" customFormat="1" ht="11.25">
      <c r="B606" s="167"/>
      <c r="D606" s="147" t="s">
        <v>1200</v>
      </c>
      <c r="E606" s="168" t="s">
        <v>1</v>
      </c>
      <c r="F606" s="169" t="s">
        <v>2327</v>
      </c>
      <c r="H606" s="170">
        <v>-0.208</v>
      </c>
      <c r="I606" s="171"/>
      <c r="L606" s="167"/>
      <c r="M606" s="172"/>
      <c r="T606" s="173"/>
      <c r="AT606" s="168" t="s">
        <v>1200</v>
      </c>
      <c r="AU606" s="168" t="s">
        <v>88</v>
      </c>
      <c r="AV606" s="13" t="s">
        <v>88</v>
      </c>
      <c r="AW606" s="13" t="s">
        <v>34</v>
      </c>
      <c r="AX606" s="13" t="s">
        <v>79</v>
      </c>
      <c r="AY606" s="168" t="s">
        <v>262</v>
      </c>
    </row>
    <row r="607" spans="2:51" s="15" customFormat="1" ht="11.25">
      <c r="B607" s="191"/>
      <c r="D607" s="147" t="s">
        <v>1200</v>
      </c>
      <c r="E607" s="192" t="s">
        <v>1</v>
      </c>
      <c r="F607" s="193" t="s">
        <v>1323</v>
      </c>
      <c r="H607" s="194">
        <v>54.902</v>
      </c>
      <c r="I607" s="195"/>
      <c r="L607" s="191"/>
      <c r="M607" s="196"/>
      <c r="T607" s="197"/>
      <c r="AT607" s="192" t="s">
        <v>1200</v>
      </c>
      <c r="AU607" s="192" t="s">
        <v>88</v>
      </c>
      <c r="AV607" s="15" t="s">
        <v>179</v>
      </c>
      <c r="AW607" s="15" t="s">
        <v>34</v>
      </c>
      <c r="AX607" s="15" t="s">
        <v>79</v>
      </c>
      <c r="AY607" s="192" t="s">
        <v>262</v>
      </c>
    </row>
    <row r="608" spans="2:51" s="12" customFormat="1" ht="11.25">
      <c r="B608" s="161"/>
      <c r="D608" s="147" t="s">
        <v>1200</v>
      </c>
      <c r="E608" s="162" t="s">
        <v>1</v>
      </c>
      <c r="F608" s="163" t="s">
        <v>2328</v>
      </c>
      <c r="H608" s="162" t="s">
        <v>1</v>
      </c>
      <c r="I608" s="164"/>
      <c r="L608" s="161"/>
      <c r="M608" s="165"/>
      <c r="T608" s="166"/>
      <c r="AT608" s="162" t="s">
        <v>1200</v>
      </c>
      <c r="AU608" s="162" t="s">
        <v>88</v>
      </c>
      <c r="AV608" s="12" t="s">
        <v>86</v>
      </c>
      <c r="AW608" s="12" t="s">
        <v>34</v>
      </c>
      <c r="AX608" s="12" t="s">
        <v>79</v>
      </c>
      <c r="AY608" s="162" t="s">
        <v>262</v>
      </c>
    </row>
    <row r="609" spans="2:51" s="12" customFormat="1" ht="22.5">
      <c r="B609" s="161"/>
      <c r="D609" s="147" t="s">
        <v>1200</v>
      </c>
      <c r="E609" s="162" t="s">
        <v>1</v>
      </c>
      <c r="F609" s="163" t="s">
        <v>2321</v>
      </c>
      <c r="H609" s="162" t="s">
        <v>1</v>
      </c>
      <c r="I609" s="164"/>
      <c r="L609" s="161"/>
      <c r="M609" s="165"/>
      <c r="T609" s="166"/>
      <c r="AT609" s="162" t="s">
        <v>1200</v>
      </c>
      <c r="AU609" s="162" t="s">
        <v>88</v>
      </c>
      <c r="AV609" s="12" t="s">
        <v>86</v>
      </c>
      <c r="AW609" s="12" t="s">
        <v>34</v>
      </c>
      <c r="AX609" s="12" t="s">
        <v>79</v>
      </c>
      <c r="AY609" s="162" t="s">
        <v>262</v>
      </c>
    </row>
    <row r="610" spans="2:51" s="13" customFormat="1" ht="11.25">
      <c r="B610" s="167"/>
      <c r="D610" s="147" t="s">
        <v>1200</v>
      </c>
      <c r="E610" s="168" t="s">
        <v>1</v>
      </c>
      <c r="F610" s="169" t="s">
        <v>2329</v>
      </c>
      <c r="H610" s="170">
        <v>1.541</v>
      </c>
      <c r="I610" s="171"/>
      <c r="L610" s="167"/>
      <c r="M610" s="172"/>
      <c r="T610" s="173"/>
      <c r="AT610" s="168" t="s">
        <v>1200</v>
      </c>
      <c r="AU610" s="168" t="s">
        <v>88</v>
      </c>
      <c r="AV610" s="13" t="s">
        <v>88</v>
      </c>
      <c r="AW610" s="13" t="s">
        <v>34</v>
      </c>
      <c r="AX610" s="13" t="s">
        <v>79</v>
      </c>
      <c r="AY610" s="168" t="s">
        <v>262</v>
      </c>
    </row>
    <row r="611" spans="2:51" s="14" customFormat="1" ht="11.25">
      <c r="B611" s="174"/>
      <c r="D611" s="147" t="s">
        <v>1200</v>
      </c>
      <c r="E611" s="175" t="s">
        <v>1</v>
      </c>
      <c r="F611" s="176" t="s">
        <v>1205</v>
      </c>
      <c r="H611" s="177">
        <v>56.443</v>
      </c>
      <c r="I611" s="178"/>
      <c r="L611" s="174"/>
      <c r="M611" s="179"/>
      <c r="T611" s="180"/>
      <c r="AT611" s="175" t="s">
        <v>1200</v>
      </c>
      <c r="AU611" s="175" t="s">
        <v>88</v>
      </c>
      <c r="AV611" s="14" t="s">
        <v>293</v>
      </c>
      <c r="AW611" s="14" t="s">
        <v>34</v>
      </c>
      <c r="AX611" s="14" t="s">
        <v>86</v>
      </c>
      <c r="AY611" s="175" t="s">
        <v>262</v>
      </c>
    </row>
    <row r="612" spans="2:65" s="1" customFormat="1" ht="33" customHeight="1">
      <c r="B612" s="32"/>
      <c r="C612" s="134" t="s">
        <v>536</v>
      </c>
      <c r="D612" s="134" t="s">
        <v>264</v>
      </c>
      <c r="E612" s="135" t="s">
        <v>2330</v>
      </c>
      <c r="F612" s="136" t="s">
        <v>2331</v>
      </c>
      <c r="G612" s="137" t="s">
        <v>1196</v>
      </c>
      <c r="H612" s="138">
        <v>4.919</v>
      </c>
      <c r="I612" s="139"/>
      <c r="J612" s="140">
        <f>ROUND(I612*H612,2)</f>
        <v>0</v>
      </c>
      <c r="K612" s="136" t="s">
        <v>1197</v>
      </c>
      <c r="L612" s="32"/>
      <c r="M612" s="141" t="s">
        <v>1</v>
      </c>
      <c r="N612" s="142" t="s">
        <v>44</v>
      </c>
      <c r="P612" s="143">
        <f>O612*H612</f>
        <v>0</v>
      </c>
      <c r="Q612" s="143">
        <v>2.50187</v>
      </c>
      <c r="R612" s="143">
        <f>Q612*H612</f>
        <v>12.306698529999998</v>
      </c>
      <c r="S612" s="143">
        <v>0</v>
      </c>
      <c r="T612" s="144">
        <f>S612*H612</f>
        <v>0</v>
      </c>
      <c r="AR612" s="145" t="s">
        <v>293</v>
      </c>
      <c r="AT612" s="145" t="s">
        <v>264</v>
      </c>
      <c r="AU612" s="145" t="s">
        <v>88</v>
      </c>
      <c r="AY612" s="17" t="s">
        <v>262</v>
      </c>
      <c r="BE612" s="146">
        <f>IF(N612="základní",J612,0)</f>
        <v>0</v>
      </c>
      <c r="BF612" s="146">
        <f>IF(N612="snížená",J612,0)</f>
        <v>0</v>
      </c>
      <c r="BG612" s="146">
        <f>IF(N612="zákl. přenesená",J612,0)</f>
        <v>0</v>
      </c>
      <c r="BH612" s="146">
        <f>IF(N612="sníž. přenesená",J612,0)</f>
        <v>0</v>
      </c>
      <c r="BI612" s="146">
        <f>IF(N612="nulová",J612,0)</f>
        <v>0</v>
      </c>
      <c r="BJ612" s="17" t="s">
        <v>86</v>
      </c>
      <c r="BK612" s="146">
        <f>ROUND(I612*H612,2)</f>
        <v>0</v>
      </c>
      <c r="BL612" s="17" t="s">
        <v>293</v>
      </c>
      <c r="BM612" s="145" t="s">
        <v>2332</v>
      </c>
    </row>
    <row r="613" spans="2:51" s="12" customFormat="1" ht="11.25">
      <c r="B613" s="161"/>
      <c r="D613" s="147" t="s">
        <v>1200</v>
      </c>
      <c r="E613" s="162" t="s">
        <v>1</v>
      </c>
      <c r="F613" s="163" t="s">
        <v>1931</v>
      </c>
      <c r="H613" s="162" t="s">
        <v>1</v>
      </c>
      <c r="I613" s="164"/>
      <c r="L613" s="161"/>
      <c r="M613" s="165"/>
      <c r="T613" s="166"/>
      <c r="AT613" s="162" t="s">
        <v>1200</v>
      </c>
      <c r="AU613" s="162" t="s">
        <v>88</v>
      </c>
      <c r="AV613" s="12" t="s">
        <v>86</v>
      </c>
      <c r="AW613" s="12" t="s">
        <v>34</v>
      </c>
      <c r="AX613" s="12" t="s">
        <v>79</v>
      </c>
      <c r="AY613" s="162" t="s">
        <v>262</v>
      </c>
    </row>
    <row r="614" spans="2:51" s="12" customFormat="1" ht="11.25">
      <c r="B614" s="161"/>
      <c r="D614" s="147" t="s">
        <v>1200</v>
      </c>
      <c r="E614" s="162" t="s">
        <v>1</v>
      </c>
      <c r="F614" s="163" t="s">
        <v>2083</v>
      </c>
      <c r="H614" s="162" t="s">
        <v>1</v>
      </c>
      <c r="I614" s="164"/>
      <c r="L614" s="161"/>
      <c r="M614" s="165"/>
      <c r="T614" s="166"/>
      <c r="AT614" s="162" t="s">
        <v>1200</v>
      </c>
      <c r="AU614" s="162" t="s">
        <v>88</v>
      </c>
      <c r="AV614" s="12" t="s">
        <v>86</v>
      </c>
      <c r="AW614" s="12" t="s">
        <v>34</v>
      </c>
      <c r="AX614" s="12" t="s">
        <v>79</v>
      </c>
      <c r="AY614" s="162" t="s">
        <v>262</v>
      </c>
    </row>
    <row r="615" spans="2:51" s="13" customFormat="1" ht="22.5">
      <c r="B615" s="167"/>
      <c r="D615" s="147" t="s">
        <v>1200</v>
      </c>
      <c r="E615" s="168" t="s">
        <v>1</v>
      </c>
      <c r="F615" s="169" t="s">
        <v>2333</v>
      </c>
      <c r="H615" s="170">
        <v>4.919</v>
      </c>
      <c r="I615" s="171"/>
      <c r="L615" s="167"/>
      <c r="M615" s="172"/>
      <c r="T615" s="173"/>
      <c r="AT615" s="168" t="s">
        <v>1200</v>
      </c>
      <c r="AU615" s="168" t="s">
        <v>88</v>
      </c>
      <c r="AV615" s="13" t="s">
        <v>88</v>
      </c>
      <c r="AW615" s="13" t="s">
        <v>34</v>
      </c>
      <c r="AX615" s="13" t="s">
        <v>79</v>
      </c>
      <c r="AY615" s="168" t="s">
        <v>262</v>
      </c>
    </row>
    <row r="616" spans="2:51" s="14" customFormat="1" ht="11.25">
      <c r="B616" s="174"/>
      <c r="D616" s="147" t="s">
        <v>1200</v>
      </c>
      <c r="E616" s="175" t="s">
        <v>1</v>
      </c>
      <c r="F616" s="176" t="s">
        <v>1205</v>
      </c>
      <c r="H616" s="177">
        <v>4.919</v>
      </c>
      <c r="I616" s="178"/>
      <c r="L616" s="174"/>
      <c r="M616" s="179"/>
      <c r="T616" s="180"/>
      <c r="AT616" s="175" t="s">
        <v>1200</v>
      </c>
      <c r="AU616" s="175" t="s">
        <v>88</v>
      </c>
      <c r="AV616" s="14" t="s">
        <v>293</v>
      </c>
      <c r="AW616" s="14" t="s">
        <v>34</v>
      </c>
      <c r="AX616" s="14" t="s">
        <v>86</v>
      </c>
      <c r="AY616" s="175" t="s">
        <v>262</v>
      </c>
    </row>
    <row r="617" spans="2:65" s="1" customFormat="1" ht="24.2" customHeight="1">
      <c r="B617" s="32"/>
      <c r="C617" s="134" t="s">
        <v>540</v>
      </c>
      <c r="D617" s="134" t="s">
        <v>264</v>
      </c>
      <c r="E617" s="135" t="s">
        <v>2334</v>
      </c>
      <c r="F617" s="136" t="s">
        <v>2335</v>
      </c>
      <c r="G617" s="137" t="s">
        <v>1196</v>
      </c>
      <c r="H617" s="138">
        <v>4.919</v>
      </c>
      <c r="I617" s="139"/>
      <c r="J617" s="140">
        <f aca="true" t="shared" si="0" ref="J617:J624">ROUND(I617*H617,2)</f>
        <v>0</v>
      </c>
      <c r="K617" s="136" t="s">
        <v>1197</v>
      </c>
      <c r="L617" s="32"/>
      <c r="M617" s="141" t="s">
        <v>1</v>
      </c>
      <c r="N617" s="142" t="s">
        <v>44</v>
      </c>
      <c r="P617" s="143">
        <f aca="true" t="shared" si="1" ref="P617:P624">O617*H617</f>
        <v>0</v>
      </c>
      <c r="Q617" s="143">
        <v>0</v>
      </c>
      <c r="R617" s="143">
        <f aca="true" t="shared" si="2" ref="R617:R624">Q617*H617</f>
        <v>0</v>
      </c>
      <c r="S617" s="143">
        <v>0</v>
      </c>
      <c r="T617" s="144">
        <f aca="true" t="shared" si="3" ref="T617:T624">S617*H617</f>
        <v>0</v>
      </c>
      <c r="AR617" s="145" t="s">
        <v>293</v>
      </c>
      <c r="AT617" s="145" t="s">
        <v>264</v>
      </c>
      <c r="AU617" s="145" t="s">
        <v>88</v>
      </c>
      <c r="AY617" s="17" t="s">
        <v>262</v>
      </c>
      <c r="BE617" s="146">
        <f aca="true" t="shared" si="4" ref="BE617:BE624">IF(N617="základní",J617,0)</f>
        <v>0</v>
      </c>
      <c r="BF617" s="146">
        <f aca="true" t="shared" si="5" ref="BF617:BF624">IF(N617="snížená",J617,0)</f>
        <v>0</v>
      </c>
      <c r="BG617" s="146">
        <f aca="true" t="shared" si="6" ref="BG617:BG624">IF(N617="zákl. přenesená",J617,0)</f>
        <v>0</v>
      </c>
      <c r="BH617" s="146">
        <f aca="true" t="shared" si="7" ref="BH617:BH624">IF(N617="sníž. přenesená",J617,0)</f>
        <v>0</v>
      </c>
      <c r="BI617" s="146">
        <f aca="true" t="shared" si="8" ref="BI617:BI624">IF(N617="nulová",J617,0)</f>
        <v>0</v>
      </c>
      <c r="BJ617" s="17" t="s">
        <v>86</v>
      </c>
      <c r="BK617" s="146">
        <f aca="true" t="shared" si="9" ref="BK617:BK624">ROUND(I617*H617,2)</f>
        <v>0</v>
      </c>
      <c r="BL617" s="17" t="s">
        <v>293</v>
      </c>
      <c r="BM617" s="145" t="s">
        <v>2336</v>
      </c>
    </row>
    <row r="618" spans="2:65" s="1" customFormat="1" ht="33" customHeight="1">
      <c r="B618" s="32"/>
      <c r="C618" s="134" t="s">
        <v>544</v>
      </c>
      <c r="D618" s="134" t="s">
        <v>264</v>
      </c>
      <c r="E618" s="135" t="s">
        <v>2337</v>
      </c>
      <c r="F618" s="136" t="s">
        <v>2338</v>
      </c>
      <c r="G618" s="137" t="s">
        <v>1196</v>
      </c>
      <c r="H618" s="138">
        <v>4.919</v>
      </c>
      <c r="I618" s="139"/>
      <c r="J618" s="140">
        <f t="shared" si="0"/>
        <v>0</v>
      </c>
      <c r="K618" s="136" t="s">
        <v>1197</v>
      </c>
      <c r="L618" s="32"/>
      <c r="M618" s="141" t="s">
        <v>1</v>
      </c>
      <c r="N618" s="142" t="s">
        <v>44</v>
      </c>
      <c r="P618" s="143">
        <f t="shared" si="1"/>
        <v>0</v>
      </c>
      <c r="Q618" s="143">
        <v>0</v>
      </c>
      <c r="R618" s="143">
        <f t="shared" si="2"/>
        <v>0</v>
      </c>
      <c r="S618" s="143">
        <v>0</v>
      </c>
      <c r="T618" s="144">
        <f t="shared" si="3"/>
        <v>0</v>
      </c>
      <c r="AR618" s="145" t="s">
        <v>293</v>
      </c>
      <c r="AT618" s="145" t="s">
        <v>264</v>
      </c>
      <c r="AU618" s="145" t="s">
        <v>88</v>
      </c>
      <c r="AY618" s="17" t="s">
        <v>262</v>
      </c>
      <c r="BE618" s="146">
        <f t="shared" si="4"/>
        <v>0</v>
      </c>
      <c r="BF618" s="146">
        <f t="shared" si="5"/>
        <v>0</v>
      </c>
      <c r="BG618" s="146">
        <f t="shared" si="6"/>
        <v>0</v>
      </c>
      <c r="BH618" s="146">
        <f t="shared" si="7"/>
        <v>0</v>
      </c>
      <c r="BI618" s="146">
        <f t="shared" si="8"/>
        <v>0</v>
      </c>
      <c r="BJ618" s="17" t="s">
        <v>86</v>
      </c>
      <c r="BK618" s="146">
        <f t="shared" si="9"/>
        <v>0</v>
      </c>
      <c r="BL618" s="17" t="s">
        <v>293</v>
      </c>
      <c r="BM618" s="145" t="s">
        <v>2339</v>
      </c>
    </row>
    <row r="619" spans="2:65" s="1" customFormat="1" ht="24.2" customHeight="1">
      <c r="B619" s="32"/>
      <c r="C619" s="134" t="s">
        <v>548</v>
      </c>
      <c r="D619" s="134" t="s">
        <v>264</v>
      </c>
      <c r="E619" s="135" t="s">
        <v>2334</v>
      </c>
      <c r="F619" s="136" t="s">
        <v>2335</v>
      </c>
      <c r="G619" s="137" t="s">
        <v>1196</v>
      </c>
      <c r="H619" s="138">
        <v>56.443</v>
      </c>
      <c r="I619" s="139"/>
      <c r="J619" s="140">
        <f t="shared" si="0"/>
        <v>0</v>
      </c>
      <c r="K619" s="136" t="s">
        <v>1197</v>
      </c>
      <c r="L619" s="32"/>
      <c r="M619" s="141" t="s">
        <v>1</v>
      </c>
      <c r="N619" s="142" t="s">
        <v>44</v>
      </c>
      <c r="P619" s="143">
        <f t="shared" si="1"/>
        <v>0</v>
      </c>
      <c r="Q619" s="143">
        <v>0</v>
      </c>
      <c r="R619" s="143">
        <f t="shared" si="2"/>
        <v>0</v>
      </c>
      <c r="S619" s="143">
        <v>0</v>
      </c>
      <c r="T619" s="144">
        <f t="shared" si="3"/>
        <v>0</v>
      </c>
      <c r="AR619" s="145" t="s">
        <v>293</v>
      </c>
      <c r="AT619" s="145" t="s">
        <v>264</v>
      </c>
      <c r="AU619" s="145" t="s">
        <v>88</v>
      </c>
      <c r="AY619" s="17" t="s">
        <v>262</v>
      </c>
      <c r="BE619" s="146">
        <f t="shared" si="4"/>
        <v>0</v>
      </c>
      <c r="BF619" s="146">
        <f t="shared" si="5"/>
        <v>0</v>
      </c>
      <c r="BG619" s="146">
        <f t="shared" si="6"/>
        <v>0</v>
      </c>
      <c r="BH619" s="146">
        <f t="shared" si="7"/>
        <v>0</v>
      </c>
      <c r="BI619" s="146">
        <f t="shared" si="8"/>
        <v>0</v>
      </c>
      <c r="BJ619" s="17" t="s">
        <v>86</v>
      </c>
      <c r="BK619" s="146">
        <f t="shared" si="9"/>
        <v>0</v>
      </c>
      <c r="BL619" s="17" t="s">
        <v>293</v>
      </c>
      <c r="BM619" s="145" t="s">
        <v>2340</v>
      </c>
    </row>
    <row r="620" spans="2:65" s="1" customFormat="1" ht="33" customHeight="1">
      <c r="B620" s="32"/>
      <c r="C620" s="134" t="s">
        <v>552</v>
      </c>
      <c r="D620" s="134" t="s">
        <v>264</v>
      </c>
      <c r="E620" s="135" t="s">
        <v>2337</v>
      </c>
      <c r="F620" s="136" t="s">
        <v>2338</v>
      </c>
      <c r="G620" s="137" t="s">
        <v>1196</v>
      </c>
      <c r="H620" s="138">
        <v>56.443</v>
      </c>
      <c r="I620" s="139"/>
      <c r="J620" s="140">
        <f t="shared" si="0"/>
        <v>0</v>
      </c>
      <c r="K620" s="136" t="s">
        <v>1197</v>
      </c>
      <c r="L620" s="32"/>
      <c r="M620" s="141" t="s">
        <v>1</v>
      </c>
      <c r="N620" s="142" t="s">
        <v>44</v>
      </c>
      <c r="P620" s="143">
        <f t="shared" si="1"/>
        <v>0</v>
      </c>
      <c r="Q620" s="143">
        <v>0</v>
      </c>
      <c r="R620" s="143">
        <f t="shared" si="2"/>
        <v>0</v>
      </c>
      <c r="S620" s="143">
        <v>0</v>
      </c>
      <c r="T620" s="144">
        <f t="shared" si="3"/>
        <v>0</v>
      </c>
      <c r="AR620" s="145" t="s">
        <v>293</v>
      </c>
      <c r="AT620" s="145" t="s">
        <v>264</v>
      </c>
      <c r="AU620" s="145" t="s">
        <v>88</v>
      </c>
      <c r="AY620" s="17" t="s">
        <v>262</v>
      </c>
      <c r="BE620" s="146">
        <f t="shared" si="4"/>
        <v>0</v>
      </c>
      <c r="BF620" s="146">
        <f t="shared" si="5"/>
        <v>0</v>
      </c>
      <c r="BG620" s="146">
        <f t="shared" si="6"/>
        <v>0</v>
      </c>
      <c r="BH620" s="146">
        <f t="shared" si="7"/>
        <v>0</v>
      </c>
      <c r="BI620" s="146">
        <f t="shared" si="8"/>
        <v>0</v>
      </c>
      <c r="BJ620" s="17" t="s">
        <v>86</v>
      </c>
      <c r="BK620" s="146">
        <f t="shared" si="9"/>
        <v>0</v>
      </c>
      <c r="BL620" s="17" t="s">
        <v>293</v>
      </c>
      <c r="BM620" s="145" t="s">
        <v>2341</v>
      </c>
    </row>
    <row r="621" spans="2:65" s="1" customFormat="1" ht="24.2" customHeight="1">
      <c r="B621" s="32"/>
      <c r="C621" s="134" t="s">
        <v>558</v>
      </c>
      <c r="D621" s="134" t="s">
        <v>264</v>
      </c>
      <c r="E621" s="135" t="s">
        <v>2342</v>
      </c>
      <c r="F621" s="136" t="s">
        <v>2343</v>
      </c>
      <c r="G621" s="137" t="s">
        <v>1196</v>
      </c>
      <c r="H621" s="138">
        <v>0.532</v>
      </c>
      <c r="I621" s="139"/>
      <c r="J621" s="140">
        <f t="shared" si="0"/>
        <v>0</v>
      </c>
      <c r="K621" s="136" t="s">
        <v>1197</v>
      </c>
      <c r="L621" s="32"/>
      <c r="M621" s="141" t="s">
        <v>1</v>
      </c>
      <c r="N621" s="142" t="s">
        <v>44</v>
      </c>
      <c r="P621" s="143">
        <f t="shared" si="1"/>
        <v>0</v>
      </c>
      <c r="Q621" s="143">
        <v>0</v>
      </c>
      <c r="R621" s="143">
        <f t="shared" si="2"/>
        <v>0</v>
      </c>
      <c r="S621" s="143">
        <v>0</v>
      </c>
      <c r="T621" s="144">
        <f t="shared" si="3"/>
        <v>0</v>
      </c>
      <c r="AR621" s="145" t="s">
        <v>293</v>
      </c>
      <c r="AT621" s="145" t="s">
        <v>264</v>
      </c>
      <c r="AU621" s="145" t="s">
        <v>88</v>
      </c>
      <c r="AY621" s="17" t="s">
        <v>262</v>
      </c>
      <c r="BE621" s="146">
        <f t="shared" si="4"/>
        <v>0</v>
      </c>
      <c r="BF621" s="146">
        <f t="shared" si="5"/>
        <v>0</v>
      </c>
      <c r="BG621" s="146">
        <f t="shared" si="6"/>
        <v>0</v>
      </c>
      <c r="BH621" s="146">
        <f t="shared" si="7"/>
        <v>0</v>
      </c>
      <c r="BI621" s="146">
        <f t="shared" si="8"/>
        <v>0</v>
      </c>
      <c r="BJ621" s="17" t="s">
        <v>86</v>
      </c>
      <c r="BK621" s="146">
        <f t="shared" si="9"/>
        <v>0</v>
      </c>
      <c r="BL621" s="17" t="s">
        <v>293</v>
      </c>
      <c r="BM621" s="145" t="s">
        <v>2344</v>
      </c>
    </row>
    <row r="622" spans="2:65" s="1" customFormat="1" ht="33" customHeight="1">
      <c r="B622" s="32"/>
      <c r="C622" s="134" t="s">
        <v>562</v>
      </c>
      <c r="D622" s="134" t="s">
        <v>264</v>
      </c>
      <c r="E622" s="135" t="s">
        <v>2345</v>
      </c>
      <c r="F622" s="136" t="s">
        <v>2346</v>
      </c>
      <c r="G622" s="137" t="s">
        <v>1196</v>
      </c>
      <c r="H622" s="138">
        <v>0.532</v>
      </c>
      <c r="I622" s="139"/>
      <c r="J622" s="140">
        <f t="shared" si="0"/>
        <v>0</v>
      </c>
      <c r="K622" s="136" t="s">
        <v>1197</v>
      </c>
      <c r="L622" s="32"/>
      <c r="M622" s="141" t="s">
        <v>1</v>
      </c>
      <c r="N622" s="142" t="s">
        <v>44</v>
      </c>
      <c r="P622" s="143">
        <f t="shared" si="1"/>
        <v>0</v>
      </c>
      <c r="Q622" s="143">
        <v>0</v>
      </c>
      <c r="R622" s="143">
        <f t="shared" si="2"/>
        <v>0</v>
      </c>
      <c r="S622" s="143">
        <v>0</v>
      </c>
      <c r="T622" s="144">
        <f t="shared" si="3"/>
        <v>0</v>
      </c>
      <c r="AR622" s="145" t="s">
        <v>293</v>
      </c>
      <c r="AT622" s="145" t="s">
        <v>264</v>
      </c>
      <c r="AU622" s="145" t="s">
        <v>88</v>
      </c>
      <c r="AY622" s="17" t="s">
        <v>262</v>
      </c>
      <c r="BE622" s="146">
        <f t="shared" si="4"/>
        <v>0</v>
      </c>
      <c r="BF622" s="146">
        <f t="shared" si="5"/>
        <v>0</v>
      </c>
      <c r="BG622" s="146">
        <f t="shared" si="6"/>
        <v>0</v>
      </c>
      <c r="BH622" s="146">
        <f t="shared" si="7"/>
        <v>0</v>
      </c>
      <c r="BI622" s="146">
        <f t="shared" si="8"/>
        <v>0</v>
      </c>
      <c r="BJ622" s="17" t="s">
        <v>86</v>
      </c>
      <c r="BK622" s="146">
        <f t="shared" si="9"/>
        <v>0</v>
      </c>
      <c r="BL622" s="17" t="s">
        <v>293</v>
      </c>
      <c r="BM622" s="145" t="s">
        <v>2347</v>
      </c>
    </row>
    <row r="623" spans="2:65" s="1" customFormat="1" ht="24.2" customHeight="1">
      <c r="B623" s="32"/>
      <c r="C623" s="134" t="s">
        <v>566</v>
      </c>
      <c r="D623" s="134" t="s">
        <v>264</v>
      </c>
      <c r="E623" s="135" t="s">
        <v>2348</v>
      </c>
      <c r="F623" s="136" t="s">
        <v>2349</v>
      </c>
      <c r="G623" s="137" t="s">
        <v>1196</v>
      </c>
      <c r="H623" s="138">
        <v>0.14</v>
      </c>
      <c r="I623" s="139"/>
      <c r="J623" s="140">
        <f t="shared" si="0"/>
        <v>0</v>
      </c>
      <c r="K623" s="136" t="s">
        <v>1197</v>
      </c>
      <c r="L623" s="32"/>
      <c r="M623" s="141" t="s">
        <v>1</v>
      </c>
      <c r="N623" s="142" t="s">
        <v>44</v>
      </c>
      <c r="P623" s="143">
        <f t="shared" si="1"/>
        <v>0</v>
      </c>
      <c r="Q623" s="143">
        <v>0</v>
      </c>
      <c r="R623" s="143">
        <f t="shared" si="2"/>
        <v>0</v>
      </c>
      <c r="S623" s="143">
        <v>0</v>
      </c>
      <c r="T623" s="144">
        <f t="shared" si="3"/>
        <v>0</v>
      </c>
      <c r="AR623" s="145" t="s">
        <v>293</v>
      </c>
      <c r="AT623" s="145" t="s">
        <v>264</v>
      </c>
      <c r="AU623" s="145" t="s">
        <v>88</v>
      </c>
      <c r="AY623" s="17" t="s">
        <v>262</v>
      </c>
      <c r="BE623" s="146">
        <f t="shared" si="4"/>
        <v>0</v>
      </c>
      <c r="BF623" s="146">
        <f t="shared" si="5"/>
        <v>0</v>
      </c>
      <c r="BG623" s="146">
        <f t="shared" si="6"/>
        <v>0</v>
      </c>
      <c r="BH623" s="146">
        <f t="shared" si="7"/>
        <v>0</v>
      </c>
      <c r="BI623" s="146">
        <f t="shared" si="8"/>
        <v>0</v>
      </c>
      <c r="BJ623" s="17" t="s">
        <v>86</v>
      </c>
      <c r="BK623" s="146">
        <f t="shared" si="9"/>
        <v>0</v>
      </c>
      <c r="BL623" s="17" t="s">
        <v>293</v>
      </c>
      <c r="BM623" s="145" t="s">
        <v>2350</v>
      </c>
    </row>
    <row r="624" spans="2:65" s="1" customFormat="1" ht="24.2" customHeight="1">
      <c r="B624" s="32"/>
      <c r="C624" s="134" t="s">
        <v>570</v>
      </c>
      <c r="D624" s="134" t="s">
        <v>264</v>
      </c>
      <c r="E624" s="135" t="s">
        <v>2351</v>
      </c>
      <c r="F624" s="136" t="s">
        <v>2352</v>
      </c>
      <c r="G624" s="137" t="s">
        <v>405</v>
      </c>
      <c r="H624" s="138">
        <v>5.95</v>
      </c>
      <c r="I624" s="139"/>
      <c r="J624" s="140">
        <f t="shared" si="0"/>
        <v>0</v>
      </c>
      <c r="K624" s="136" t="s">
        <v>1197</v>
      </c>
      <c r="L624" s="32"/>
      <c r="M624" s="141" t="s">
        <v>1</v>
      </c>
      <c r="N624" s="142" t="s">
        <v>44</v>
      </c>
      <c r="P624" s="143">
        <f t="shared" si="1"/>
        <v>0</v>
      </c>
      <c r="Q624" s="143">
        <v>0</v>
      </c>
      <c r="R624" s="143">
        <f t="shared" si="2"/>
        <v>0</v>
      </c>
      <c r="S624" s="143">
        <v>0</v>
      </c>
      <c r="T624" s="144">
        <f t="shared" si="3"/>
        <v>0</v>
      </c>
      <c r="AR624" s="145" t="s">
        <v>293</v>
      </c>
      <c r="AT624" s="145" t="s">
        <v>264</v>
      </c>
      <c r="AU624" s="145" t="s">
        <v>88</v>
      </c>
      <c r="AY624" s="17" t="s">
        <v>262</v>
      </c>
      <c r="BE624" s="146">
        <f t="shared" si="4"/>
        <v>0</v>
      </c>
      <c r="BF624" s="146">
        <f t="shared" si="5"/>
        <v>0</v>
      </c>
      <c r="BG624" s="146">
        <f t="shared" si="6"/>
        <v>0</v>
      </c>
      <c r="BH624" s="146">
        <f t="shared" si="7"/>
        <v>0</v>
      </c>
      <c r="BI624" s="146">
        <f t="shared" si="8"/>
        <v>0</v>
      </c>
      <c r="BJ624" s="17" t="s">
        <v>86</v>
      </c>
      <c r="BK624" s="146">
        <f t="shared" si="9"/>
        <v>0</v>
      </c>
      <c r="BL624" s="17" t="s">
        <v>293</v>
      </c>
      <c r="BM624" s="145" t="s">
        <v>2353</v>
      </c>
    </row>
    <row r="625" spans="2:51" s="12" customFormat="1" ht="11.25">
      <c r="B625" s="161"/>
      <c r="D625" s="147" t="s">
        <v>1200</v>
      </c>
      <c r="E625" s="162" t="s">
        <v>1</v>
      </c>
      <c r="F625" s="163" t="s">
        <v>1931</v>
      </c>
      <c r="H625" s="162" t="s">
        <v>1</v>
      </c>
      <c r="I625" s="164"/>
      <c r="L625" s="161"/>
      <c r="M625" s="165"/>
      <c r="T625" s="166"/>
      <c r="AT625" s="162" t="s">
        <v>1200</v>
      </c>
      <c r="AU625" s="162" t="s">
        <v>88</v>
      </c>
      <c r="AV625" s="12" t="s">
        <v>86</v>
      </c>
      <c r="AW625" s="12" t="s">
        <v>34</v>
      </c>
      <c r="AX625" s="12" t="s">
        <v>79</v>
      </c>
      <c r="AY625" s="162" t="s">
        <v>262</v>
      </c>
    </row>
    <row r="626" spans="2:51" s="12" customFormat="1" ht="22.5">
      <c r="B626" s="161"/>
      <c r="D626" s="147" t="s">
        <v>1200</v>
      </c>
      <c r="E626" s="162" t="s">
        <v>1</v>
      </c>
      <c r="F626" s="163" t="s">
        <v>2354</v>
      </c>
      <c r="H626" s="162" t="s">
        <v>1</v>
      </c>
      <c r="I626" s="164"/>
      <c r="L626" s="161"/>
      <c r="M626" s="165"/>
      <c r="T626" s="166"/>
      <c r="AT626" s="162" t="s">
        <v>1200</v>
      </c>
      <c r="AU626" s="162" t="s">
        <v>88</v>
      </c>
      <c r="AV626" s="12" t="s">
        <v>86</v>
      </c>
      <c r="AW626" s="12" t="s">
        <v>34</v>
      </c>
      <c r="AX626" s="12" t="s">
        <v>79</v>
      </c>
      <c r="AY626" s="162" t="s">
        <v>262</v>
      </c>
    </row>
    <row r="627" spans="2:51" s="13" customFormat="1" ht="11.25">
      <c r="B627" s="167"/>
      <c r="D627" s="147" t="s">
        <v>1200</v>
      </c>
      <c r="E627" s="168" t="s">
        <v>1</v>
      </c>
      <c r="F627" s="169" t="s">
        <v>2355</v>
      </c>
      <c r="H627" s="170">
        <v>5.95</v>
      </c>
      <c r="I627" s="171"/>
      <c r="L627" s="167"/>
      <c r="M627" s="172"/>
      <c r="T627" s="173"/>
      <c r="AT627" s="168" t="s">
        <v>1200</v>
      </c>
      <c r="AU627" s="168" t="s">
        <v>88</v>
      </c>
      <c r="AV627" s="13" t="s">
        <v>88</v>
      </c>
      <c r="AW627" s="13" t="s">
        <v>34</v>
      </c>
      <c r="AX627" s="13" t="s">
        <v>86</v>
      </c>
      <c r="AY627" s="168" t="s">
        <v>262</v>
      </c>
    </row>
    <row r="628" spans="2:65" s="1" customFormat="1" ht="33" customHeight="1">
      <c r="B628" s="32"/>
      <c r="C628" s="134" t="s">
        <v>574</v>
      </c>
      <c r="D628" s="134" t="s">
        <v>264</v>
      </c>
      <c r="E628" s="135" t="s">
        <v>2356</v>
      </c>
      <c r="F628" s="136" t="s">
        <v>2357</v>
      </c>
      <c r="G628" s="137" t="s">
        <v>1196</v>
      </c>
      <c r="H628" s="138">
        <v>0.14</v>
      </c>
      <c r="I628" s="139"/>
      <c r="J628" s="140">
        <f>ROUND(I628*H628,2)</f>
        <v>0</v>
      </c>
      <c r="K628" s="136" t="s">
        <v>1197</v>
      </c>
      <c r="L628" s="32"/>
      <c r="M628" s="141" t="s">
        <v>1</v>
      </c>
      <c r="N628" s="142" t="s">
        <v>44</v>
      </c>
      <c r="P628" s="143">
        <f>O628*H628</f>
        <v>0</v>
      </c>
      <c r="Q628" s="143">
        <v>0</v>
      </c>
      <c r="R628" s="143">
        <f>Q628*H628</f>
        <v>0</v>
      </c>
      <c r="S628" s="143">
        <v>0</v>
      </c>
      <c r="T628" s="144">
        <f>S628*H628</f>
        <v>0</v>
      </c>
      <c r="AR628" s="145" t="s">
        <v>293</v>
      </c>
      <c r="AT628" s="145" t="s">
        <v>264</v>
      </c>
      <c r="AU628" s="145" t="s">
        <v>88</v>
      </c>
      <c r="AY628" s="17" t="s">
        <v>262</v>
      </c>
      <c r="BE628" s="146">
        <f>IF(N628="základní",J628,0)</f>
        <v>0</v>
      </c>
      <c r="BF628" s="146">
        <f>IF(N628="snížená",J628,0)</f>
        <v>0</v>
      </c>
      <c r="BG628" s="146">
        <f>IF(N628="zákl. přenesená",J628,0)</f>
        <v>0</v>
      </c>
      <c r="BH628" s="146">
        <f>IF(N628="sníž. přenesená",J628,0)</f>
        <v>0</v>
      </c>
      <c r="BI628" s="146">
        <f>IF(N628="nulová",J628,0)</f>
        <v>0</v>
      </c>
      <c r="BJ628" s="17" t="s">
        <v>86</v>
      </c>
      <c r="BK628" s="146">
        <f>ROUND(I628*H628,2)</f>
        <v>0</v>
      </c>
      <c r="BL628" s="17" t="s">
        <v>293</v>
      </c>
      <c r="BM628" s="145" t="s">
        <v>2358</v>
      </c>
    </row>
    <row r="629" spans="2:65" s="1" customFormat="1" ht="16.5" customHeight="1">
      <c r="B629" s="32"/>
      <c r="C629" s="134" t="s">
        <v>578</v>
      </c>
      <c r="D629" s="134" t="s">
        <v>264</v>
      </c>
      <c r="E629" s="135" t="s">
        <v>2359</v>
      </c>
      <c r="F629" s="136" t="s">
        <v>2360</v>
      </c>
      <c r="G629" s="137" t="s">
        <v>1226</v>
      </c>
      <c r="H629" s="138">
        <v>23.228</v>
      </c>
      <c r="I629" s="139"/>
      <c r="J629" s="140">
        <f>ROUND(I629*H629,2)</f>
        <v>0</v>
      </c>
      <c r="K629" s="136" t="s">
        <v>1197</v>
      </c>
      <c r="L629" s="32"/>
      <c r="M629" s="141" t="s">
        <v>1</v>
      </c>
      <c r="N629" s="142" t="s">
        <v>44</v>
      </c>
      <c r="P629" s="143">
        <f>O629*H629</f>
        <v>0</v>
      </c>
      <c r="Q629" s="143">
        <v>0.01352</v>
      </c>
      <c r="R629" s="143">
        <f>Q629*H629</f>
        <v>0.31404256</v>
      </c>
      <c r="S629" s="143">
        <v>0</v>
      </c>
      <c r="T629" s="144">
        <f>S629*H629</f>
        <v>0</v>
      </c>
      <c r="AR629" s="145" t="s">
        <v>293</v>
      </c>
      <c r="AT629" s="145" t="s">
        <v>264</v>
      </c>
      <c r="AU629" s="145" t="s">
        <v>88</v>
      </c>
      <c r="AY629" s="17" t="s">
        <v>262</v>
      </c>
      <c r="BE629" s="146">
        <f>IF(N629="základní",J629,0)</f>
        <v>0</v>
      </c>
      <c r="BF629" s="146">
        <f>IF(N629="snížená",J629,0)</f>
        <v>0</v>
      </c>
      <c r="BG629" s="146">
        <f>IF(N629="zákl. přenesená",J629,0)</f>
        <v>0</v>
      </c>
      <c r="BH629" s="146">
        <f>IF(N629="sníž. přenesená",J629,0)</f>
        <v>0</v>
      </c>
      <c r="BI629" s="146">
        <f>IF(N629="nulová",J629,0)</f>
        <v>0</v>
      </c>
      <c r="BJ629" s="17" t="s">
        <v>86</v>
      </c>
      <c r="BK629" s="146">
        <f>ROUND(I629*H629,2)</f>
        <v>0</v>
      </c>
      <c r="BL629" s="17" t="s">
        <v>293</v>
      </c>
      <c r="BM629" s="145" t="s">
        <v>2361</v>
      </c>
    </row>
    <row r="630" spans="2:51" s="12" customFormat="1" ht="11.25">
      <c r="B630" s="161"/>
      <c r="D630" s="147" t="s">
        <v>1200</v>
      </c>
      <c r="E630" s="162" t="s">
        <v>1</v>
      </c>
      <c r="F630" s="163" t="s">
        <v>1931</v>
      </c>
      <c r="H630" s="162" t="s">
        <v>1</v>
      </c>
      <c r="I630" s="164"/>
      <c r="L630" s="161"/>
      <c r="M630" s="165"/>
      <c r="T630" s="166"/>
      <c r="AT630" s="162" t="s">
        <v>1200</v>
      </c>
      <c r="AU630" s="162" t="s">
        <v>88</v>
      </c>
      <c r="AV630" s="12" t="s">
        <v>86</v>
      </c>
      <c r="AW630" s="12" t="s">
        <v>34</v>
      </c>
      <c r="AX630" s="12" t="s">
        <v>79</v>
      </c>
      <c r="AY630" s="162" t="s">
        <v>262</v>
      </c>
    </row>
    <row r="631" spans="2:51" s="12" customFormat="1" ht="11.25">
      <c r="B631" s="161"/>
      <c r="D631" s="147" t="s">
        <v>1200</v>
      </c>
      <c r="E631" s="162" t="s">
        <v>1</v>
      </c>
      <c r="F631" s="163" t="s">
        <v>2067</v>
      </c>
      <c r="H631" s="162" t="s">
        <v>1</v>
      </c>
      <c r="I631" s="164"/>
      <c r="L631" s="161"/>
      <c r="M631" s="165"/>
      <c r="T631" s="166"/>
      <c r="AT631" s="162" t="s">
        <v>1200</v>
      </c>
      <c r="AU631" s="162" t="s">
        <v>88</v>
      </c>
      <c r="AV631" s="12" t="s">
        <v>86</v>
      </c>
      <c r="AW631" s="12" t="s">
        <v>34</v>
      </c>
      <c r="AX631" s="12" t="s">
        <v>79</v>
      </c>
      <c r="AY631" s="162" t="s">
        <v>262</v>
      </c>
    </row>
    <row r="632" spans="2:51" s="12" customFormat="1" ht="22.5">
      <c r="B632" s="161"/>
      <c r="D632" s="147" t="s">
        <v>1200</v>
      </c>
      <c r="E632" s="162" t="s">
        <v>1</v>
      </c>
      <c r="F632" s="163" t="s">
        <v>2321</v>
      </c>
      <c r="H632" s="162" t="s">
        <v>1</v>
      </c>
      <c r="I632" s="164"/>
      <c r="L632" s="161"/>
      <c r="M632" s="165"/>
      <c r="T632" s="166"/>
      <c r="AT632" s="162" t="s">
        <v>1200</v>
      </c>
      <c r="AU632" s="162" t="s">
        <v>88</v>
      </c>
      <c r="AV632" s="12" t="s">
        <v>86</v>
      </c>
      <c r="AW632" s="12" t="s">
        <v>34</v>
      </c>
      <c r="AX632" s="12" t="s">
        <v>79</v>
      </c>
      <c r="AY632" s="162" t="s">
        <v>262</v>
      </c>
    </row>
    <row r="633" spans="2:51" s="13" customFormat="1" ht="11.25">
      <c r="B633" s="167"/>
      <c r="D633" s="147" t="s">
        <v>1200</v>
      </c>
      <c r="E633" s="168" t="s">
        <v>1</v>
      </c>
      <c r="F633" s="169" t="s">
        <v>2362</v>
      </c>
      <c r="H633" s="170">
        <v>4.169</v>
      </c>
      <c r="I633" s="171"/>
      <c r="L633" s="167"/>
      <c r="M633" s="172"/>
      <c r="T633" s="173"/>
      <c r="AT633" s="168" t="s">
        <v>1200</v>
      </c>
      <c r="AU633" s="168" t="s">
        <v>88</v>
      </c>
      <c r="AV633" s="13" t="s">
        <v>88</v>
      </c>
      <c r="AW633" s="13" t="s">
        <v>34</v>
      </c>
      <c r="AX633" s="13" t="s">
        <v>79</v>
      </c>
      <c r="AY633" s="168" t="s">
        <v>262</v>
      </c>
    </row>
    <row r="634" spans="2:51" s="13" customFormat="1" ht="22.5">
      <c r="B634" s="167"/>
      <c r="D634" s="147" t="s">
        <v>1200</v>
      </c>
      <c r="E634" s="168" t="s">
        <v>1</v>
      </c>
      <c r="F634" s="169" t="s">
        <v>2363</v>
      </c>
      <c r="H634" s="170">
        <v>15.236</v>
      </c>
      <c r="I634" s="171"/>
      <c r="L634" s="167"/>
      <c r="M634" s="172"/>
      <c r="T634" s="173"/>
      <c r="AT634" s="168" t="s">
        <v>1200</v>
      </c>
      <c r="AU634" s="168" t="s">
        <v>88</v>
      </c>
      <c r="AV634" s="13" t="s">
        <v>88</v>
      </c>
      <c r="AW634" s="13" t="s">
        <v>34</v>
      </c>
      <c r="AX634" s="13" t="s">
        <v>79</v>
      </c>
      <c r="AY634" s="168" t="s">
        <v>262</v>
      </c>
    </row>
    <row r="635" spans="2:51" s="13" customFormat="1" ht="11.25">
      <c r="B635" s="167"/>
      <c r="D635" s="147" t="s">
        <v>1200</v>
      </c>
      <c r="E635" s="168" t="s">
        <v>1</v>
      </c>
      <c r="F635" s="169" t="s">
        <v>2364</v>
      </c>
      <c r="H635" s="170">
        <v>1.67</v>
      </c>
      <c r="I635" s="171"/>
      <c r="L635" s="167"/>
      <c r="M635" s="172"/>
      <c r="T635" s="173"/>
      <c r="AT635" s="168" t="s">
        <v>1200</v>
      </c>
      <c r="AU635" s="168" t="s">
        <v>88</v>
      </c>
      <c r="AV635" s="13" t="s">
        <v>88</v>
      </c>
      <c r="AW635" s="13" t="s">
        <v>34</v>
      </c>
      <c r="AX635" s="13" t="s">
        <v>79</v>
      </c>
      <c r="AY635" s="168" t="s">
        <v>262</v>
      </c>
    </row>
    <row r="636" spans="2:51" s="13" customFormat="1" ht="11.25">
      <c r="B636" s="167"/>
      <c r="D636" s="147" t="s">
        <v>1200</v>
      </c>
      <c r="E636" s="168" t="s">
        <v>1</v>
      </c>
      <c r="F636" s="169" t="s">
        <v>2365</v>
      </c>
      <c r="H636" s="170">
        <v>2.153</v>
      </c>
      <c r="I636" s="171"/>
      <c r="L636" s="167"/>
      <c r="M636" s="172"/>
      <c r="T636" s="173"/>
      <c r="AT636" s="168" t="s">
        <v>1200</v>
      </c>
      <c r="AU636" s="168" t="s">
        <v>88</v>
      </c>
      <c r="AV636" s="13" t="s">
        <v>88</v>
      </c>
      <c r="AW636" s="13" t="s">
        <v>34</v>
      </c>
      <c r="AX636" s="13" t="s">
        <v>79</v>
      </c>
      <c r="AY636" s="168" t="s">
        <v>262</v>
      </c>
    </row>
    <row r="637" spans="2:51" s="14" customFormat="1" ht="11.25">
      <c r="B637" s="174"/>
      <c r="D637" s="147" t="s">
        <v>1200</v>
      </c>
      <c r="E637" s="175" t="s">
        <v>1</v>
      </c>
      <c r="F637" s="176" t="s">
        <v>1205</v>
      </c>
      <c r="H637" s="177">
        <v>23.228</v>
      </c>
      <c r="I637" s="178"/>
      <c r="L637" s="174"/>
      <c r="M637" s="179"/>
      <c r="T637" s="180"/>
      <c r="AT637" s="175" t="s">
        <v>1200</v>
      </c>
      <c r="AU637" s="175" t="s">
        <v>88</v>
      </c>
      <c r="AV637" s="14" t="s">
        <v>293</v>
      </c>
      <c r="AW637" s="14" t="s">
        <v>34</v>
      </c>
      <c r="AX637" s="14" t="s">
        <v>86</v>
      </c>
      <c r="AY637" s="175" t="s">
        <v>262</v>
      </c>
    </row>
    <row r="638" spans="2:65" s="1" customFormat="1" ht="16.5" customHeight="1">
      <c r="B638" s="32"/>
      <c r="C638" s="134" t="s">
        <v>582</v>
      </c>
      <c r="D638" s="134" t="s">
        <v>264</v>
      </c>
      <c r="E638" s="135" t="s">
        <v>2366</v>
      </c>
      <c r="F638" s="136" t="s">
        <v>2367</v>
      </c>
      <c r="G638" s="137" t="s">
        <v>1226</v>
      </c>
      <c r="H638" s="138">
        <v>23.228</v>
      </c>
      <c r="I638" s="139"/>
      <c r="J638" s="140">
        <f>ROUND(I638*H638,2)</f>
        <v>0</v>
      </c>
      <c r="K638" s="136" t="s">
        <v>1197</v>
      </c>
      <c r="L638" s="32"/>
      <c r="M638" s="141" t="s">
        <v>1</v>
      </c>
      <c r="N638" s="142" t="s">
        <v>44</v>
      </c>
      <c r="P638" s="143">
        <f>O638*H638</f>
        <v>0</v>
      </c>
      <c r="Q638" s="143">
        <v>0</v>
      </c>
      <c r="R638" s="143">
        <f>Q638*H638</f>
        <v>0</v>
      </c>
      <c r="S638" s="143">
        <v>0</v>
      </c>
      <c r="T638" s="144">
        <f>S638*H638</f>
        <v>0</v>
      </c>
      <c r="AR638" s="145" t="s">
        <v>293</v>
      </c>
      <c r="AT638" s="145" t="s">
        <v>264</v>
      </c>
      <c r="AU638" s="145" t="s">
        <v>88</v>
      </c>
      <c r="AY638" s="17" t="s">
        <v>262</v>
      </c>
      <c r="BE638" s="146">
        <f>IF(N638="základní",J638,0)</f>
        <v>0</v>
      </c>
      <c r="BF638" s="146">
        <f>IF(N638="snížená",J638,0)</f>
        <v>0</v>
      </c>
      <c r="BG638" s="146">
        <f>IF(N638="zákl. přenesená",J638,0)</f>
        <v>0</v>
      </c>
      <c r="BH638" s="146">
        <f>IF(N638="sníž. přenesená",J638,0)</f>
        <v>0</v>
      </c>
      <c r="BI638" s="146">
        <f>IF(N638="nulová",J638,0)</f>
        <v>0</v>
      </c>
      <c r="BJ638" s="17" t="s">
        <v>86</v>
      </c>
      <c r="BK638" s="146">
        <f>ROUND(I638*H638,2)</f>
        <v>0</v>
      </c>
      <c r="BL638" s="17" t="s">
        <v>293</v>
      </c>
      <c r="BM638" s="145" t="s">
        <v>2368</v>
      </c>
    </row>
    <row r="639" spans="2:65" s="1" customFormat="1" ht="16.5" customHeight="1">
      <c r="B639" s="32"/>
      <c r="C639" s="134" t="s">
        <v>586</v>
      </c>
      <c r="D639" s="134" t="s">
        <v>264</v>
      </c>
      <c r="E639" s="135" t="s">
        <v>2369</v>
      </c>
      <c r="F639" s="136" t="s">
        <v>2370</v>
      </c>
      <c r="G639" s="137" t="s">
        <v>1234</v>
      </c>
      <c r="H639" s="138">
        <v>0.573</v>
      </c>
      <c r="I639" s="139"/>
      <c r="J639" s="140">
        <f>ROUND(I639*H639,2)</f>
        <v>0</v>
      </c>
      <c r="K639" s="136" t="s">
        <v>1197</v>
      </c>
      <c r="L639" s="32"/>
      <c r="M639" s="141" t="s">
        <v>1</v>
      </c>
      <c r="N639" s="142" t="s">
        <v>44</v>
      </c>
      <c r="P639" s="143">
        <f>O639*H639</f>
        <v>0</v>
      </c>
      <c r="Q639" s="143">
        <v>1.06277</v>
      </c>
      <c r="R639" s="143">
        <f>Q639*H639</f>
        <v>0.60896721</v>
      </c>
      <c r="S639" s="143">
        <v>0</v>
      </c>
      <c r="T639" s="144">
        <f>S639*H639</f>
        <v>0</v>
      </c>
      <c r="AR639" s="145" t="s">
        <v>293</v>
      </c>
      <c r="AT639" s="145" t="s">
        <v>264</v>
      </c>
      <c r="AU639" s="145" t="s">
        <v>88</v>
      </c>
      <c r="AY639" s="17" t="s">
        <v>262</v>
      </c>
      <c r="BE639" s="146">
        <f>IF(N639="základní",J639,0)</f>
        <v>0</v>
      </c>
      <c r="BF639" s="146">
        <f>IF(N639="snížená",J639,0)</f>
        <v>0</v>
      </c>
      <c r="BG639" s="146">
        <f>IF(N639="zákl. přenesená",J639,0)</f>
        <v>0</v>
      </c>
      <c r="BH639" s="146">
        <f>IF(N639="sníž. přenesená",J639,0)</f>
        <v>0</v>
      </c>
      <c r="BI639" s="146">
        <f>IF(N639="nulová",J639,0)</f>
        <v>0</v>
      </c>
      <c r="BJ639" s="17" t="s">
        <v>86</v>
      </c>
      <c r="BK639" s="146">
        <f>ROUND(I639*H639,2)</f>
        <v>0</v>
      </c>
      <c r="BL639" s="17" t="s">
        <v>293</v>
      </c>
      <c r="BM639" s="145" t="s">
        <v>2371</v>
      </c>
    </row>
    <row r="640" spans="2:51" s="12" customFormat="1" ht="11.25">
      <c r="B640" s="161"/>
      <c r="D640" s="147" t="s">
        <v>1200</v>
      </c>
      <c r="E640" s="162" t="s">
        <v>1</v>
      </c>
      <c r="F640" s="163" t="s">
        <v>1931</v>
      </c>
      <c r="H640" s="162" t="s">
        <v>1</v>
      </c>
      <c r="I640" s="164"/>
      <c r="L640" s="161"/>
      <c r="M640" s="165"/>
      <c r="T640" s="166"/>
      <c r="AT640" s="162" t="s">
        <v>1200</v>
      </c>
      <c r="AU640" s="162" t="s">
        <v>88</v>
      </c>
      <c r="AV640" s="12" t="s">
        <v>86</v>
      </c>
      <c r="AW640" s="12" t="s">
        <v>34</v>
      </c>
      <c r="AX640" s="12" t="s">
        <v>79</v>
      </c>
      <c r="AY640" s="162" t="s">
        <v>262</v>
      </c>
    </row>
    <row r="641" spans="2:51" s="12" customFormat="1" ht="11.25">
      <c r="B641" s="161"/>
      <c r="D641" s="147" t="s">
        <v>1200</v>
      </c>
      <c r="E641" s="162" t="s">
        <v>1</v>
      </c>
      <c r="F641" s="163" t="s">
        <v>2067</v>
      </c>
      <c r="H641" s="162" t="s">
        <v>1</v>
      </c>
      <c r="I641" s="164"/>
      <c r="L641" s="161"/>
      <c r="M641" s="165"/>
      <c r="T641" s="166"/>
      <c r="AT641" s="162" t="s">
        <v>1200</v>
      </c>
      <c r="AU641" s="162" t="s">
        <v>88</v>
      </c>
      <c r="AV641" s="12" t="s">
        <v>86</v>
      </c>
      <c r="AW641" s="12" t="s">
        <v>34</v>
      </c>
      <c r="AX641" s="12" t="s">
        <v>79</v>
      </c>
      <c r="AY641" s="162" t="s">
        <v>262</v>
      </c>
    </row>
    <row r="642" spans="2:51" s="12" customFormat="1" ht="11.25">
      <c r="B642" s="161"/>
      <c r="D642" s="147" t="s">
        <v>1200</v>
      </c>
      <c r="E642" s="162" t="s">
        <v>1</v>
      </c>
      <c r="F642" s="163" t="s">
        <v>2372</v>
      </c>
      <c r="H642" s="162" t="s">
        <v>1</v>
      </c>
      <c r="I642" s="164"/>
      <c r="L642" s="161"/>
      <c r="M642" s="165"/>
      <c r="T642" s="166"/>
      <c r="AT642" s="162" t="s">
        <v>1200</v>
      </c>
      <c r="AU642" s="162" t="s">
        <v>88</v>
      </c>
      <c r="AV642" s="12" t="s">
        <v>86</v>
      </c>
      <c r="AW642" s="12" t="s">
        <v>34</v>
      </c>
      <c r="AX642" s="12" t="s">
        <v>79</v>
      </c>
      <c r="AY642" s="162" t="s">
        <v>262</v>
      </c>
    </row>
    <row r="643" spans="2:51" s="13" customFormat="1" ht="11.25">
      <c r="B643" s="167"/>
      <c r="D643" s="147" t="s">
        <v>1200</v>
      </c>
      <c r="E643" s="168" t="s">
        <v>1</v>
      </c>
      <c r="F643" s="169" t="s">
        <v>2373</v>
      </c>
      <c r="H643" s="170">
        <v>290.835</v>
      </c>
      <c r="I643" s="171"/>
      <c r="L643" s="167"/>
      <c r="M643" s="172"/>
      <c r="T643" s="173"/>
      <c r="AT643" s="168" t="s">
        <v>1200</v>
      </c>
      <c r="AU643" s="168" t="s">
        <v>88</v>
      </c>
      <c r="AV643" s="13" t="s">
        <v>88</v>
      </c>
      <c r="AW643" s="13" t="s">
        <v>34</v>
      </c>
      <c r="AX643" s="13" t="s">
        <v>79</v>
      </c>
      <c r="AY643" s="168" t="s">
        <v>262</v>
      </c>
    </row>
    <row r="644" spans="2:51" s="13" customFormat="1" ht="11.25">
      <c r="B644" s="167"/>
      <c r="D644" s="147" t="s">
        <v>1200</v>
      </c>
      <c r="E644" s="168" t="s">
        <v>1</v>
      </c>
      <c r="F644" s="169" t="s">
        <v>2374</v>
      </c>
      <c r="H644" s="170">
        <v>-15.87</v>
      </c>
      <c r="I644" s="171"/>
      <c r="L644" s="167"/>
      <c r="M644" s="172"/>
      <c r="T644" s="173"/>
      <c r="AT644" s="168" t="s">
        <v>1200</v>
      </c>
      <c r="AU644" s="168" t="s">
        <v>88</v>
      </c>
      <c r="AV644" s="13" t="s">
        <v>88</v>
      </c>
      <c r="AW644" s="13" t="s">
        <v>34</v>
      </c>
      <c r="AX644" s="13" t="s">
        <v>79</v>
      </c>
      <c r="AY644" s="168" t="s">
        <v>262</v>
      </c>
    </row>
    <row r="645" spans="2:51" s="13" customFormat="1" ht="11.25">
      <c r="B645" s="167"/>
      <c r="D645" s="147" t="s">
        <v>1200</v>
      </c>
      <c r="E645" s="168" t="s">
        <v>1</v>
      </c>
      <c r="F645" s="169" t="s">
        <v>2375</v>
      </c>
      <c r="H645" s="170">
        <v>-10.8</v>
      </c>
      <c r="I645" s="171"/>
      <c r="L645" s="167"/>
      <c r="M645" s="172"/>
      <c r="T645" s="173"/>
      <c r="AT645" s="168" t="s">
        <v>1200</v>
      </c>
      <c r="AU645" s="168" t="s">
        <v>88</v>
      </c>
      <c r="AV645" s="13" t="s">
        <v>88</v>
      </c>
      <c r="AW645" s="13" t="s">
        <v>34</v>
      </c>
      <c r="AX645" s="13" t="s">
        <v>79</v>
      </c>
      <c r="AY645" s="168" t="s">
        <v>262</v>
      </c>
    </row>
    <row r="646" spans="2:51" s="12" customFormat="1" ht="11.25">
      <c r="B646" s="161"/>
      <c r="D646" s="147" t="s">
        <v>1200</v>
      </c>
      <c r="E646" s="162" t="s">
        <v>1</v>
      </c>
      <c r="F646" s="163" t="s">
        <v>2328</v>
      </c>
      <c r="H646" s="162" t="s">
        <v>1</v>
      </c>
      <c r="I646" s="164"/>
      <c r="L646" s="161"/>
      <c r="M646" s="165"/>
      <c r="T646" s="166"/>
      <c r="AT646" s="162" t="s">
        <v>1200</v>
      </c>
      <c r="AU646" s="162" t="s">
        <v>88</v>
      </c>
      <c r="AV646" s="12" t="s">
        <v>86</v>
      </c>
      <c r="AW646" s="12" t="s">
        <v>34</v>
      </c>
      <c r="AX646" s="12" t="s">
        <v>79</v>
      </c>
      <c r="AY646" s="162" t="s">
        <v>262</v>
      </c>
    </row>
    <row r="647" spans="2:51" s="13" customFormat="1" ht="11.25">
      <c r="B647" s="167"/>
      <c r="D647" s="147" t="s">
        <v>1200</v>
      </c>
      <c r="E647" s="168" t="s">
        <v>1</v>
      </c>
      <c r="F647" s="169" t="s">
        <v>2376</v>
      </c>
      <c r="H647" s="170">
        <v>7.34</v>
      </c>
      <c r="I647" s="171"/>
      <c r="L647" s="167"/>
      <c r="M647" s="172"/>
      <c r="T647" s="173"/>
      <c r="AT647" s="168" t="s">
        <v>1200</v>
      </c>
      <c r="AU647" s="168" t="s">
        <v>88</v>
      </c>
      <c r="AV647" s="13" t="s">
        <v>88</v>
      </c>
      <c r="AW647" s="13" t="s">
        <v>34</v>
      </c>
      <c r="AX647" s="13" t="s">
        <v>79</v>
      </c>
      <c r="AY647" s="168" t="s">
        <v>262</v>
      </c>
    </row>
    <row r="648" spans="2:51" s="14" customFormat="1" ht="11.25">
      <c r="B648" s="174"/>
      <c r="D648" s="147" t="s">
        <v>1200</v>
      </c>
      <c r="E648" s="175" t="s">
        <v>1</v>
      </c>
      <c r="F648" s="176" t="s">
        <v>1205</v>
      </c>
      <c r="H648" s="177">
        <v>271.505</v>
      </c>
      <c r="I648" s="178"/>
      <c r="L648" s="174"/>
      <c r="M648" s="179"/>
      <c r="T648" s="180"/>
      <c r="AT648" s="175" t="s">
        <v>1200</v>
      </c>
      <c r="AU648" s="175" t="s">
        <v>88</v>
      </c>
      <c r="AV648" s="14" t="s">
        <v>293</v>
      </c>
      <c r="AW648" s="14" t="s">
        <v>34</v>
      </c>
      <c r="AX648" s="14" t="s">
        <v>79</v>
      </c>
      <c r="AY648" s="175" t="s">
        <v>262</v>
      </c>
    </row>
    <row r="649" spans="2:51" s="12" customFormat="1" ht="11.25">
      <c r="B649" s="161"/>
      <c r="D649" s="147" t="s">
        <v>1200</v>
      </c>
      <c r="E649" s="162" t="s">
        <v>1</v>
      </c>
      <c r="F649" s="163" t="s">
        <v>2112</v>
      </c>
      <c r="H649" s="162" t="s">
        <v>1</v>
      </c>
      <c r="I649" s="164"/>
      <c r="L649" s="161"/>
      <c r="M649" s="165"/>
      <c r="T649" s="166"/>
      <c r="AT649" s="162" t="s">
        <v>1200</v>
      </c>
      <c r="AU649" s="162" t="s">
        <v>88</v>
      </c>
      <c r="AV649" s="12" t="s">
        <v>86</v>
      </c>
      <c r="AW649" s="12" t="s">
        <v>34</v>
      </c>
      <c r="AX649" s="12" t="s">
        <v>79</v>
      </c>
      <c r="AY649" s="162" t="s">
        <v>262</v>
      </c>
    </row>
    <row r="650" spans="2:51" s="13" customFormat="1" ht="11.25">
      <c r="B650" s="167"/>
      <c r="D650" s="147" t="s">
        <v>1200</v>
      </c>
      <c r="E650" s="168" t="s">
        <v>1</v>
      </c>
      <c r="F650" s="169" t="s">
        <v>2377</v>
      </c>
      <c r="H650" s="170">
        <v>0.573</v>
      </c>
      <c r="I650" s="171"/>
      <c r="L650" s="167"/>
      <c r="M650" s="172"/>
      <c r="T650" s="173"/>
      <c r="AT650" s="168" t="s">
        <v>1200</v>
      </c>
      <c r="AU650" s="168" t="s">
        <v>88</v>
      </c>
      <c r="AV650" s="13" t="s">
        <v>88</v>
      </c>
      <c r="AW650" s="13" t="s">
        <v>34</v>
      </c>
      <c r="AX650" s="13" t="s">
        <v>86</v>
      </c>
      <c r="AY650" s="168" t="s">
        <v>262</v>
      </c>
    </row>
    <row r="651" spans="2:65" s="1" customFormat="1" ht="16.5" customHeight="1">
      <c r="B651" s="32"/>
      <c r="C651" s="134" t="s">
        <v>590</v>
      </c>
      <c r="D651" s="134" t="s">
        <v>264</v>
      </c>
      <c r="E651" s="135" t="s">
        <v>2369</v>
      </c>
      <c r="F651" s="136" t="s">
        <v>2370</v>
      </c>
      <c r="G651" s="137" t="s">
        <v>1234</v>
      </c>
      <c r="H651" s="138">
        <v>0.053</v>
      </c>
      <c r="I651" s="139"/>
      <c r="J651" s="140">
        <f>ROUND(I651*H651,2)</f>
        <v>0</v>
      </c>
      <c r="K651" s="136" t="s">
        <v>1197</v>
      </c>
      <c r="L651" s="32"/>
      <c r="M651" s="141" t="s">
        <v>1</v>
      </c>
      <c r="N651" s="142" t="s">
        <v>44</v>
      </c>
      <c r="P651" s="143">
        <f>O651*H651</f>
        <v>0</v>
      </c>
      <c r="Q651" s="143">
        <v>1.06277</v>
      </c>
      <c r="R651" s="143">
        <f>Q651*H651</f>
        <v>0.05632681</v>
      </c>
      <c r="S651" s="143">
        <v>0</v>
      </c>
      <c r="T651" s="144">
        <f>S651*H651</f>
        <v>0</v>
      </c>
      <c r="AR651" s="145" t="s">
        <v>293</v>
      </c>
      <c r="AT651" s="145" t="s">
        <v>264</v>
      </c>
      <c r="AU651" s="145" t="s">
        <v>88</v>
      </c>
      <c r="AY651" s="17" t="s">
        <v>262</v>
      </c>
      <c r="BE651" s="146">
        <f>IF(N651="základní",J651,0)</f>
        <v>0</v>
      </c>
      <c r="BF651" s="146">
        <f>IF(N651="snížená",J651,0)</f>
        <v>0</v>
      </c>
      <c r="BG651" s="146">
        <f>IF(N651="zákl. přenesená",J651,0)</f>
        <v>0</v>
      </c>
      <c r="BH651" s="146">
        <f>IF(N651="sníž. přenesená",J651,0)</f>
        <v>0</v>
      </c>
      <c r="BI651" s="146">
        <f>IF(N651="nulová",J651,0)</f>
        <v>0</v>
      </c>
      <c r="BJ651" s="17" t="s">
        <v>86</v>
      </c>
      <c r="BK651" s="146">
        <f>ROUND(I651*H651,2)</f>
        <v>0</v>
      </c>
      <c r="BL651" s="17" t="s">
        <v>293</v>
      </c>
      <c r="BM651" s="145" t="s">
        <v>2378</v>
      </c>
    </row>
    <row r="652" spans="2:51" s="12" customFormat="1" ht="11.25">
      <c r="B652" s="161"/>
      <c r="D652" s="147" t="s">
        <v>1200</v>
      </c>
      <c r="E652" s="162" t="s">
        <v>1</v>
      </c>
      <c r="F652" s="163" t="s">
        <v>1931</v>
      </c>
      <c r="H652" s="162" t="s">
        <v>1</v>
      </c>
      <c r="I652" s="164"/>
      <c r="L652" s="161"/>
      <c r="M652" s="165"/>
      <c r="T652" s="166"/>
      <c r="AT652" s="162" t="s">
        <v>1200</v>
      </c>
      <c r="AU652" s="162" t="s">
        <v>88</v>
      </c>
      <c r="AV652" s="12" t="s">
        <v>86</v>
      </c>
      <c r="AW652" s="12" t="s">
        <v>34</v>
      </c>
      <c r="AX652" s="12" t="s">
        <v>79</v>
      </c>
      <c r="AY652" s="162" t="s">
        <v>262</v>
      </c>
    </row>
    <row r="653" spans="2:51" s="12" customFormat="1" ht="11.25">
      <c r="B653" s="161"/>
      <c r="D653" s="147" t="s">
        <v>1200</v>
      </c>
      <c r="E653" s="162" t="s">
        <v>1</v>
      </c>
      <c r="F653" s="163" t="s">
        <v>2083</v>
      </c>
      <c r="H653" s="162" t="s">
        <v>1</v>
      </c>
      <c r="I653" s="164"/>
      <c r="L653" s="161"/>
      <c r="M653" s="165"/>
      <c r="T653" s="166"/>
      <c r="AT653" s="162" t="s">
        <v>1200</v>
      </c>
      <c r="AU653" s="162" t="s">
        <v>88</v>
      </c>
      <c r="AV653" s="12" t="s">
        <v>86</v>
      </c>
      <c r="AW653" s="12" t="s">
        <v>34</v>
      </c>
      <c r="AX653" s="12" t="s">
        <v>79</v>
      </c>
      <c r="AY653" s="162" t="s">
        <v>262</v>
      </c>
    </row>
    <row r="654" spans="2:51" s="13" customFormat="1" ht="11.25">
      <c r="B654" s="167"/>
      <c r="D654" s="147" t="s">
        <v>1200</v>
      </c>
      <c r="E654" s="168" t="s">
        <v>1</v>
      </c>
      <c r="F654" s="169" t="s">
        <v>2379</v>
      </c>
      <c r="H654" s="170">
        <v>5.595</v>
      </c>
      <c r="I654" s="171"/>
      <c r="L654" s="167"/>
      <c r="M654" s="172"/>
      <c r="T654" s="173"/>
      <c r="AT654" s="168" t="s">
        <v>1200</v>
      </c>
      <c r="AU654" s="168" t="s">
        <v>88</v>
      </c>
      <c r="AV654" s="13" t="s">
        <v>88</v>
      </c>
      <c r="AW654" s="13" t="s">
        <v>34</v>
      </c>
      <c r="AX654" s="13" t="s">
        <v>79</v>
      </c>
      <c r="AY654" s="168" t="s">
        <v>262</v>
      </c>
    </row>
    <row r="655" spans="2:51" s="13" customFormat="1" ht="11.25">
      <c r="B655" s="167"/>
      <c r="D655" s="147" t="s">
        <v>1200</v>
      </c>
      <c r="E655" s="168" t="s">
        <v>1</v>
      </c>
      <c r="F655" s="169" t="s">
        <v>2380</v>
      </c>
      <c r="H655" s="170">
        <v>17.888</v>
      </c>
      <c r="I655" s="171"/>
      <c r="L655" s="167"/>
      <c r="M655" s="172"/>
      <c r="T655" s="173"/>
      <c r="AT655" s="168" t="s">
        <v>1200</v>
      </c>
      <c r="AU655" s="168" t="s">
        <v>88</v>
      </c>
      <c r="AV655" s="13" t="s">
        <v>88</v>
      </c>
      <c r="AW655" s="13" t="s">
        <v>34</v>
      </c>
      <c r="AX655" s="13" t="s">
        <v>79</v>
      </c>
      <c r="AY655" s="168" t="s">
        <v>262</v>
      </c>
    </row>
    <row r="656" spans="2:51" s="13" customFormat="1" ht="11.25">
      <c r="B656" s="167"/>
      <c r="D656" s="147" t="s">
        <v>1200</v>
      </c>
      <c r="E656" s="168" t="s">
        <v>1</v>
      </c>
      <c r="F656" s="169" t="s">
        <v>2381</v>
      </c>
      <c r="H656" s="170">
        <v>1.863</v>
      </c>
      <c r="I656" s="171"/>
      <c r="L656" s="167"/>
      <c r="M656" s="172"/>
      <c r="T656" s="173"/>
      <c r="AT656" s="168" t="s">
        <v>1200</v>
      </c>
      <c r="AU656" s="168" t="s">
        <v>88</v>
      </c>
      <c r="AV656" s="13" t="s">
        <v>88</v>
      </c>
      <c r="AW656" s="13" t="s">
        <v>34</v>
      </c>
      <c r="AX656" s="13" t="s">
        <v>79</v>
      </c>
      <c r="AY656" s="168" t="s">
        <v>262</v>
      </c>
    </row>
    <row r="657" spans="2:51" s="14" customFormat="1" ht="11.25">
      <c r="B657" s="174"/>
      <c r="D657" s="147" t="s">
        <v>1200</v>
      </c>
      <c r="E657" s="175" t="s">
        <v>1</v>
      </c>
      <c r="F657" s="176" t="s">
        <v>1205</v>
      </c>
      <c r="H657" s="177">
        <v>25.346</v>
      </c>
      <c r="I657" s="178"/>
      <c r="L657" s="174"/>
      <c r="M657" s="179"/>
      <c r="T657" s="180"/>
      <c r="AT657" s="175" t="s">
        <v>1200</v>
      </c>
      <c r="AU657" s="175" t="s">
        <v>88</v>
      </c>
      <c r="AV657" s="14" t="s">
        <v>293</v>
      </c>
      <c r="AW657" s="14" t="s">
        <v>34</v>
      </c>
      <c r="AX657" s="14" t="s">
        <v>79</v>
      </c>
      <c r="AY657" s="175" t="s">
        <v>262</v>
      </c>
    </row>
    <row r="658" spans="2:51" s="12" customFormat="1" ht="11.25">
      <c r="B658" s="161"/>
      <c r="D658" s="147" t="s">
        <v>1200</v>
      </c>
      <c r="E658" s="162" t="s">
        <v>1</v>
      </c>
      <c r="F658" s="163" t="s">
        <v>2112</v>
      </c>
      <c r="H658" s="162" t="s">
        <v>1</v>
      </c>
      <c r="I658" s="164"/>
      <c r="L658" s="161"/>
      <c r="M658" s="165"/>
      <c r="T658" s="166"/>
      <c r="AT658" s="162" t="s">
        <v>1200</v>
      </c>
      <c r="AU658" s="162" t="s">
        <v>88</v>
      </c>
      <c r="AV658" s="12" t="s">
        <v>86</v>
      </c>
      <c r="AW658" s="12" t="s">
        <v>34</v>
      </c>
      <c r="AX658" s="12" t="s">
        <v>79</v>
      </c>
      <c r="AY658" s="162" t="s">
        <v>262</v>
      </c>
    </row>
    <row r="659" spans="2:51" s="13" customFormat="1" ht="11.25">
      <c r="B659" s="167"/>
      <c r="D659" s="147" t="s">
        <v>1200</v>
      </c>
      <c r="E659" s="168" t="s">
        <v>1</v>
      </c>
      <c r="F659" s="169" t="s">
        <v>2382</v>
      </c>
      <c r="H659" s="170">
        <v>0.053</v>
      </c>
      <c r="I659" s="171"/>
      <c r="L659" s="167"/>
      <c r="M659" s="172"/>
      <c r="T659" s="173"/>
      <c r="AT659" s="168" t="s">
        <v>1200</v>
      </c>
      <c r="AU659" s="168" t="s">
        <v>88</v>
      </c>
      <c r="AV659" s="13" t="s">
        <v>88</v>
      </c>
      <c r="AW659" s="13" t="s">
        <v>34</v>
      </c>
      <c r="AX659" s="13" t="s">
        <v>86</v>
      </c>
      <c r="AY659" s="168" t="s">
        <v>262</v>
      </c>
    </row>
    <row r="660" spans="2:65" s="1" customFormat="1" ht="24.2" customHeight="1">
      <c r="B660" s="32"/>
      <c r="C660" s="134" t="s">
        <v>594</v>
      </c>
      <c r="D660" s="134" t="s">
        <v>264</v>
      </c>
      <c r="E660" s="135" t="s">
        <v>2383</v>
      </c>
      <c r="F660" s="136" t="s">
        <v>2384</v>
      </c>
      <c r="G660" s="137" t="s">
        <v>405</v>
      </c>
      <c r="H660" s="138">
        <v>25</v>
      </c>
      <c r="I660" s="139"/>
      <c r="J660" s="140">
        <f>ROUND(I660*H660,2)</f>
        <v>0</v>
      </c>
      <c r="K660" s="136" t="s">
        <v>1</v>
      </c>
      <c r="L660" s="32"/>
      <c r="M660" s="141" t="s">
        <v>1</v>
      </c>
      <c r="N660" s="142" t="s">
        <v>44</v>
      </c>
      <c r="P660" s="143">
        <f>O660*H660</f>
        <v>0</v>
      </c>
      <c r="Q660" s="143">
        <v>2E-05</v>
      </c>
      <c r="R660" s="143">
        <f>Q660*H660</f>
        <v>0.0005</v>
      </c>
      <c r="S660" s="143">
        <v>0</v>
      </c>
      <c r="T660" s="144">
        <f>S660*H660</f>
        <v>0</v>
      </c>
      <c r="AR660" s="145" t="s">
        <v>293</v>
      </c>
      <c r="AT660" s="145" t="s">
        <v>264</v>
      </c>
      <c r="AU660" s="145" t="s">
        <v>88</v>
      </c>
      <c r="AY660" s="17" t="s">
        <v>262</v>
      </c>
      <c r="BE660" s="146">
        <f>IF(N660="základní",J660,0)</f>
        <v>0</v>
      </c>
      <c r="BF660" s="146">
        <f>IF(N660="snížená",J660,0)</f>
        <v>0</v>
      </c>
      <c r="BG660" s="146">
        <f>IF(N660="zákl. přenesená",J660,0)</f>
        <v>0</v>
      </c>
      <c r="BH660" s="146">
        <f>IF(N660="sníž. přenesená",J660,0)</f>
        <v>0</v>
      </c>
      <c r="BI660" s="146">
        <f>IF(N660="nulová",J660,0)</f>
        <v>0</v>
      </c>
      <c r="BJ660" s="17" t="s">
        <v>86</v>
      </c>
      <c r="BK660" s="146">
        <f>ROUND(I660*H660,2)</f>
        <v>0</v>
      </c>
      <c r="BL660" s="17" t="s">
        <v>293</v>
      </c>
      <c r="BM660" s="145" t="s">
        <v>2385</v>
      </c>
    </row>
    <row r="661" spans="2:47" s="1" customFormat="1" ht="19.5">
      <c r="B661" s="32"/>
      <c r="D661" s="147" t="s">
        <v>301</v>
      </c>
      <c r="F661" s="148" t="s">
        <v>2386</v>
      </c>
      <c r="I661" s="149"/>
      <c r="L661" s="32"/>
      <c r="M661" s="150"/>
      <c r="T661" s="56"/>
      <c r="AT661" s="17" t="s">
        <v>301</v>
      </c>
      <c r="AU661" s="17" t="s">
        <v>88</v>
      </c>
    </row>
    <row r="662" spans="2:51" s="12" customFormat="1" ht="11.25">
      <c r="B662" s="161"/>
      <c r="D662" s="147" t="s">
        <v>1200</v>
      </c>
      <c r="E662" s="162" t="s">
        <v>1</v>
      </c>
      <c r="F662" s="163" t="s">
        <v>2387</v>
      </c>
      <c r="H662" s="162" t="s">
        <v>1</v>
      </c>
      <c r="I662" s="164"/>
      <c r="L662" s="161"/>
      <c r="M662" s="165"/>
      <c r="T662" s="166"/>
      <c r="AT662" s="162" t="s">
        <v>1200</v>
      </c>
      <c r="AU662" s="162" t="s">
        <v>88</v>
      </c>
      <c r="AV662" s="12" t="s">
        <v>86</v>
      </c>
      <c r="AW662" s="12" t="s">
        <v>34</v>
      </c>
      <c r="AX662" s="12" t="s">
        <v>79</v>
      </c>
      <c r="AY662" s="162" t="s">
        <v>262</v>
      </c>
    </row>
    <row r="663" spans="2:51" s="13" customFormat="1" ht="22.5">
      <c r="B663" s="167"/>
      <c r="D663" s="147" t="s">
        <v>1200</v>
      </c>
      <c r="E663" s="168" t="s">
        <v>1</v>
      </c>
      <c r="F663" s="169" t="s">
        <v>2388</v>
      </c>
      <c r="H663" s="170">
        <v>25</v>
      </c>
      <c r="I663" s="171"/>
      <c r="L663" s="167"/>
      <c r="M663" s="172"/>
      <c r="T663" s="173"/>
      <c r="AT663" s="168" t="s">
        <v>1200</v>
      </c>
      <c r="AU663" s="168" t="s">
        <v>88</v>
      </c>
      <c r="AV663" s="13" t="s">
        <v>88</v>
      </c>
      <c r="AW663" s="13" t="s">
        <v>34</v>
      </c>
      <c r="AX663" s="13" t="s">
        <v>86</v>
      </c>
      <c r="AY663" s="168" t="s">
        <v>262</v>
      </c>
    </row>
    <row r="664" spans="2:65" s="1" customFormat="1" ht="24.2" customHeight="1">
      <c r="B664" s="32"/>
      <c r="C664" s="134" t="s">
        <v>598</v>
      </c>
      <c r="D664" s="134" t="s">
        <v>264</v>
      </c>
      <c r="E664" s="135" t="s">
        <v>2389</v>
      </c>
      <c r="F664" s="136" t="s">
        <v>2390</v>
      </c>
      <c r="G664" s="137" t="s">
        <v>405</v>
      </c>
      <c r="H664" s="138">
        <v>105</v>
      </c>
      <c r="I664" s="139"/>
      <c r="J664" s="140">
        <f>ROUND(I664*H664,2)</f>
        <v>0</v>
      </c>
      <c r="K664" s="136" t="s">
        <v>1</v>
      </c>
      <c r="L664" s="32"/>
      <c r="M664" s="141" t="s">
        <v>1</v>
      </c>
      <c r="N664" s="142" t="s">
        <v>44</v>
      </c>
      <c r="P664" s="143">
        <f>O664*H664</f>
        <v>0</v>
      </c>
      <c r="Q664" s="143">
        <v>5E-05</v>
      </c>
      <c r="R664" s="143">
        <f>Q664*H664</f>
        <v>0.00525</v>
      </c>
      <c r="S664" s="143">
        <v>0</v>
      </c>
      <c r="T664" s="144">
        <f>S664*H664</f>
        <v>0</v>
      </c>
      <c r="AR664" s="145" t="s">
        <v>293</v>
      </c>
      <c r="AT664" s="145" t="s">
        <v>264</v>
      </c>
      <c r="AU664" s="145" t="s">
        <v>88</v>
      </c>
      <c r="AY664" s="17" t="s">
        <v>262</v>
      </c>
      <c r="BE664" s="146">
        <f>IF(N664="základní",J664,0)</f>
        <v>0</v>
      </c>
      <c r="BF664" s="146">
        <f>IF(N664="snížená",J664,0)</f>
        <v>0</v>
      </c>
      <c r="BG664" s="146">
        <f>IF(N664="zákl. přenesená",J664,0)</f>
        <v>0</v>
      </c>
      <c r="BH664" s="146">
        <f>IF(N664="sníž. přenesená",J664,0)</f>
        <v>0</v>
      </c>
      <c r="BI664" s="146">
        <f>IF(N664="nulová",J664,0)</f>
        <v>0</v>
      </c>
      <c r="BJ664" s="17" t="s">
        <v>86</v>
      </c>
      <c r="BK664" s="146">
        <f>ROUND(I664*H664,2)</f>
        <v>0</v>
      </c>
      <c r="BL664" s="17" t="s">
        <v>293</v>
      </c>
      <c r="BM664" s="145" t="s">
        <v>2391</v>
      </c>
    </row>
    <row r="665" spans="2:47" s="1" customFormat="1" ht="19.5">
      <c r="B665" s="32"/>
      <c r="D665" s="147" t="s">
        <v>301</v>
      </c>
      <c r="F665" s="148" t="s">
        <v>2386</v>
      </c>
      <c r="I665" s="149"/>
      <c r="L665" s="32"/>
      <c r="M665" s="150"/>
      <c r="T665" s="56"/>
      <c r="AT665" s="17" t="s">
        <v>301</v>
      </c>
      <c r="AU665" s="17" t="s">
        <v>88</v>
      </c>
    </row>
    <row r="666" spans="2:51" s="12" customFormat="1" ht="11.25">
      <c r="B666" s="161"/>
      <c r="D666" s="147" t="s">
        <v>1200</v>
      </c>
      <c r="E666" s="162" t="s">
        <v>1</v>
      </c>
      <c r="F666" s="163" t="s">
        <v>2392</v>
      </c>
      <c r="H666" s="162" t="s">
        <v>1</v>
      </c>
      <c r="I666" s="164"/>
      <c r="L666" s="161"/>
      <c r="M666" s="165"/>
      <c r="T666" s="166"/>
      <c r="AT666" s="162" t="s">
        <v>1200</v>
      </c>
      <c r="AU666" s="162" t="s">
        <v>88</v>
      </c>
      <c r="AV666" s="12" t="s">
        <v>86</v>
      </c>
      <c r="AW666" s="12" t="s">
        <v>34</v>
      </c>
      <c r="AX666" s="12" t="s">
        <v>79</v>
      </c>
      <c r="AY666" s="162" t="s">
        <v>262</v>
      </c>
    </row>
    <row r="667" spans="2:51" s="13" customFormat="1" ht="11.25">
      <c r="B667" s="167"/>
      <c r="D667" s="147" t="s">
        <v>1200</v>
      </c>
      <c r="E667" s="168" t="s">
        <v>1</v>
      </c>
      <c r="F667" s="169" t="s">
        <v>2393</v>
      </c>
      <c r="H667" s="170">
        <v>105</v>
      </c>
      <c r="I667" s="171"/>
      <c r="L667" s="167"/>
      <c r="M667" s="172"/>
      <c r="T667" s="173"/>
      <c r="AT667" s="168" t="s">
        <v>1200</v>
      </c>
      <c r="AU667" s="168" t="s">
        <v>88</v>
      </c>
      <c r="AV667" s="13" t="s">
        <v>88</v>
      </c>
      <c r="AW667" s="13" t="s">
        <v>34</v>
      </c>
      <c r="AX667" s="13" t="s">
        <v>79</v>
      </c>
      <c r="AY667" s="168" t="s">
        <v>262</v>
      </c>
    </row>
    <row r="668" spans="2:51" s="14" customFormat="1" ht="11.25">
      <c r="B668" s="174"/>
      <c r="D668" s="147" t="s">
        <v>1200</v>
      </c>
      <c r="E668" s="175" t="s">
        <v>1</v>
      </c>
      <c r="F668" s="176" t="s">
        <v>1205</v>
      </c>
      <c r="H668" s="177">
        <v>105</v>
      </c>
      <c r="I668" s="178"/>
      <c r="L668" s="174"/>
      <c r="M668" s="179"/>
      <c r="T668" s="180"/>
      <c r="AT668" s="175" t="s">
        <v>1200</v>
      </c>
      <c r="AU668" s="175" t="s">
        <v>88</v>
      </c>
      <c r="AV668" s="14" t="s">
        <v>293</v>
      </c>
      <c r="AW668" s="14" t="s">
        <v>34</v>
      </c>
      <c r="AX668" s="14" t="s">
        <v>86</v>
      </c>
      <c r="AY668" s="175" t="s">
        <v>262</v>
      </c>
    </row>
    <row r="669" spans="2:63" s="11" customFormat="1" ht="22.9" customHeight="1">
      <c r="B669" s="124"/>
      <c r="D669" s="125" t="s">
        <v>78</v>
      </c>
      <c r="E669" s="151" t="s">
        <v>263</v>
      </c>
      <c r="F669" s="151" t="s">
        <v>1238</v>
      </c>
      <c r="I669" s="127"/>
      <c r="J669" s="152">
        <f>BK669</f>
        <v>0</v>
      </c>
      <c r="L669" s="124"/>
      <c r="M669" s="129"/>
      <c r="P669" s="130">
        <f>SUM(P670:P720)</f>
        <v>0</v>
      </c>
      <c r="R669" s="130">
        <f>SUM(R670:R720)</f>
        <v>5.28844157</v>
      </c>
      <c r="T669" s="131">
        <f>SUM(T670:T720)</f>
        <v>0.11472</v>
      </c>
      <c r="AR669" s="125" t="s">
        <v>86</v>
      </c>
      <c r="AT669" s="132" t="s">
        <v>78</v>
      </c>
      <c r="AU669" s="132" t="s">
        <v>86</v>
      </c>
      <c r="AY669" s="125" t="s">
        <v>262</v>
      </c>
      <c r="BK669" s="133">
        <f>SUM(BK670:BK720)</f>
        <v>0</v>
      </c>
    </row>
    <row r="670" spans="2:65" s="1" customFormat="1" ht="24.2" customHeight="1">
      <c r="B670" s="32"/>
      <c r="C670" s="134" t="s">
        <v>610</v>
      </c>
      <c r="D670" s="134" t="s">
        <v>264</v>
      </c>
      <c r="E670" s="135" t="s">
        <v>2394</v>
      </c>
      <c r="F670" s="136" t="s">
        <v>2395</v>
      </c>
      <c r="G670" s="137" t="s">
        <v>1226</v>
      </c>
      <c r="H670" s="138">
        <v>60.903</v>
      </c>
      <c r="I670" s="139"/>
      <c r="J670" s="140">
        <f>ROUND(I670*H670,2)</f>
        <v>0</v>
      </c>
      <c r="K670" s="136" t="s">
        <v>1197</v>
      </c>
      <c r="L670" s="32"/>
      <c r="M670" s="141" t="s">
        <v>1</v>
      </c>
      <c r="N670" s="142" t="s">
        <v>44</v>
      </c>
      <c r="P670" s="143">
        <f>O670*H670</f>
        <v>0</v>
      </c>
      <c r="Q670" s="143">
        <v>0.00069</v>
      </c>
      <c r="R670" s="143">
        <f>Q670*H670</f>
        <v>0.042023069999999996</v>
      </c>
      <c r="S670" s="143">
        <v>0</v>
      </c>
      <c r="T670" s="144">
        <f>S670*H670</f>
        <v>0</v>
      </c>
      <c r="AR670" s="145" t="s">
        <v>293</v>
      </c>
      <c r="AT670" s="145" t="s">
        <v>264</v>
      </c>
      <c r="AU670" s="145" t="s">
        <v>88</v>
      </c>
      <c r="AY670" s="17" t="s">
        <v>262</v>
      </c>
      <c r="BE670" s="146">
        <f>IF(N670="základní",J670,0)</f>
        <v>0</v>
      </c>
      <c r="BF670" s="146">
        <f>IF(N670="snížená",J670,0)</f>
        <v>0</v>
      </c>
      <c r="BG670" s="146">
        <f>IF(N670="zákl. přenesená",J670,0)</f>
        <v>0</v>
      </c>
      <c r="BH670" s="146">
        <f>IF(N670="sníž. přenesená",J670,0)</f>
        <v>0</v>
      </c>
      <c r="BI670" s="146">
        <f>IF(N670="nulová",J670,0)</f>
        <v>0</v>
      </c>
      <c r="BJ670" s="17" t="s">
        <v>86</v>
      </c>
      <c r="BK670" s="146">
        <f>ROUND(I670*H670,2)</f>
        <v>0</v>
      </c>
      <c r="BL670" s="17" t="s">
        <v>293</v>
      </c>
      <c r="BM670" s="145" t="s">
        <v>2396</v>
      </c>
    </row>
    <row r="671" spans="2:65" s="1" customFormat="1" ht="24.2" customHeight="1">
      <c r="B671" s="32"/>
      <c r="C671" s="134" t="s">
        <v>614</v>
      </c>
      <c r="D671" s="134" t="s">
        <v>264</v>
      </c>
      <c r="E671" s="135" t="s">
        <v>2397</v>
      </c>
      <c r="F671" s="136" t="s">
        <v>2398</v>
      </c>
      <c r="G671" s="137" t="s">
        <v>405</v>
      </c>
      <c r="H671" s="138">
        <v>220</v>
      </c>
      <c r="I671" s="139"/>
      <c r="J671" s="140">
        <f>ROUND(I671*H671,2)</f>
        <v>0</v>
      </c>
      <c r="K671" s="136" t="s">
        <v>1</v>
      </c>
      <c r="L671" s="32"/>
      <c r="M671" s="141" t="s">
        <v>1</v>
      </c>
      <c r="N671" s="142" t="s">
        <v>44</v>
      </c>
      <c r="P671" s="143">
        <f>O671*H671</f>
        <v>0</v>
      </c>
      <c r="Q671" s="143">
        <v>0.0235</v>
      </c>
      <c r="R671" s="143">
        <f>Q671*H671</f>
        <v>5.17</v>
      </c>
      <c r="S671" s="143">
        <v>0</v>
      </c>
      <c r="T671" s="144">
        <f>S671*H671</f>
        <v>0</v>
      </c>
      <c r="AR671" s="145" t="s">
        <v>293</v>
      </c>
      <c r="AT671" s="145" t="s">
        <v>264</v>
      </c>
      <c r="AU671" s="145" t="s">
        <v>88</v>
      </c>
      <c r="AY671" s="17" t="s">
        <v>262</v>
      </c>
      <c r="BE671" s="146">
        <f>IF(N671="základní",J671,0)</f>
        <v>0</v>
      </c>
      <c r="BF671" s="146">
        <f>IF(N671="snížená",J671,0)</f>
        <v>0</v>
      </c>
      <c r="BG671" s="146">
        <f>IF(N671="zákl. přenesená",J671,0)</f>
        <v>0</v>
      </c>
      <c r="BH671" s="146">
        <f>IF(N671="sníž. přenesená",J671,0)</f>
        <v>0</v>
      </c>
      <c r="BI671" s="146">
        <f>IF(N671="nulová",J671,0)</f>
        <v>0</v>
      </c>
      <c r="BJ671" s="17" t="s">
        <v>86</v>
      </c>
      <c r="BK671" s="146">
        <f>ROUND(I671*H671,2)</f>
        <v>0</v>
      </c>
      <c r="BL671" s="17" t="s">
        <v>293</v>
      </c>
      <c r="BM671" s="145" t="s">
        <v>2399</v>
      </c>
    </row>
    <row r="672" spans="2:47" s="1" customFormat="1" ht="48.75">
      <c r="B672" s="32"/>
      <c r="D672" s="147" t="s">
        <v>301</v>
      </c>
      <c r="F672" s="148" t="s">
        <v>2400</v>
      </c>
      <c r="I672" s="149"/>
      <c r="L672" s="32"/>
      <c r="M672" s="150"/>
      <c r="T672" s="56"/>
      <c r="AT672" s="17" t="s">
        <v>301</v>
      </c>
      <c r="AU672" s="17" t="s">
        <v>88</v>
      </c>
    </row>
    <row r="673" spans="2:65" s="1" customFormat="1" ht="33" customHeight="1">
      <c r="B673" s="32"/>
      <c r="C673" s="134" t="s">
        <v>618</v>
      </c>
      <c r="D673" s="134" t="s">
        <v>264</v>
      </c>
      <c r="E673" s="135" t="s">
        <v>2401</v>
      </c>
      <c r="F673" s="136" t="s">
        <v>2402</v>
      </c>
      <c r="G673" s="137" t="s">
        <v>1226</v>
      </c>
      <c r="H673" s="138">
        <v>522.24</v>
      </c>
      <c r="I673" s="139"/>
      <c r="J673" s="140">
        <f>ROUND(I673*H673,2)</f>
        <v>0</v>
      </c>
      <c r="K673" s="136" t="s">
        <v>1197</v>
      </c>
      <c r="L673" s="32"/>
      <c r="M673" s="141" t="s">
        <v>1</v>
      </c>
      <c r="N673" s="142" t="s">
        <v>44</v>
      </c>
      <c r="P673" s="143">
        <f>O673*H673</f>
        <v>0</v>
      </c>
      <c r="Q673" s="143">
        <v>0</v>
      </c>
      <c r="R673" s="143">
        <f>Q673*H673</f>
        <v>0</v>
      </c>
      <c r="S673" s="143">
        <v>0</v>
      </c>
      <c r="T673" s="144">
        <f>S673*H673</f>
        <v>0</v>
      </c>
      <c r="AR673" s="145" t="s">
        <v>293</v>
      </c>
      <c r="AT673" s="145" t="s">
        <v>264</v>
      </c>
      <c r="AU673" s="145" t="s">
        <v>88</v>
      </c>
      <c r="AY673" s="17" t="s">
        <v>262</v>
      </c>
      <c r="BE673" s="146">
        <f>IF(N673="základní",J673,0)</f>
        <v>0</v>
      </c>
      <c r="BF673" s="146">
        <f>IF(N673="snížená",J673,0)</f>
        <v>0</v>
      </c>
      <c r="BG673" s="146">
        <f>IF(N673="zákl. přenesená",J673,0)</f>
        <v>0</v>
      </c>
      <c r="BH673" s="146">
        <f>IF(N673="sníž. přenesená",J673,0)</f>
        <v>0</v>
      </c>
      <c r="BI673" s="146">
        <f>IF(N673="nulová",J673,0)</f>
        <v>0</v>
      </c>
      <c r="BJ673" s="17" t="s">
        <v>86</v>
      </c>
      <c r="BK673" s="146">
        <f>ROUND(I673*H673,2)</f>
        <v>0</v>
      </c>
      <c r="BL673" s="17" t="s">
        <v>293</v>
      </c>
      <c r="BM673" s="145" t="s">
        <v>2403</v>
      </c>
    </row>
    <row r="674" spans="2:51" s="12" customFormat="1" ht="11.25">
      <c r="B674" s="161"/>
      <c r="D674" s="147" t="s">
        <v>1200</v>
      </c>
      <c r="E674" s="162" t="s">
        <v>1</v>
      </c>
      <c r="F674" s="163" t="s">
        <v>2053</v>
      </c>
      <c r="H674" s="162" t="s">
        <v>1</v>
      </c>
      <c r="I674" s="164"/>
      <c r="L674" s="161"/>
      <c r="M674" s="165"/>
      <c r="T674" s="166"/>
      <c r="AT674" s="162" t="s">
        <v>1200</v>
      </c>
      <c r="AU674" s="162" t="s">
        <v>88</v>
      </c>
      <c r="AV674" s="12" t="s">
        <v>86</v>
      </c>
      <c r="AW674" s="12" t="s">
        <v>34</v>
      </c>
      <c r="AX674" s="12" t="s">
        <v>79</v>
      </c>
      <c r="AY674" s="162" t="s">
        <v>262</v>
      </c>
    </row>
    <row r="675" spans="2:51" s="13" customFormat="1" ht="11.25">
      <c r="B675" s="167"/>
      <c r="D675" s="147" t="s">
        <v>1200</v>
      </c>
      <c r="E675" s="168" t="s">
        <v>1</v>
      </c>
      <c r="F675" s="169" t="s">
        <v>2404</v>
      </c>
      <c r="H675" s="170">
        <v>522.24</v>
      </c>
      <c r="I675" s="171"/>
      <c r="L675" s="167"/>
      <c r="M675" s="172"/>
      <c r="T675" s="173"/>
      <c r="AT675" s="168" t="s">
        <v>1200</v>
      </c>
      <c r="AU675" s="168" t="s">
        <v>88</v>
      </c>
      <c r="AV675" s="13" t="s">
        <v>88</v>
      </c>
      <c r="AW675" s="13" t="s">
        <v>34</v>
      </c>
      <c r="AX675" s="13" t="s">
        <v>86</v>
      </c>
      <c r="AY675" s="168" t="s">
        <v>262</v>
      </c>
    </row>
    <row r="676" spans="2:65" s="1" customFormat="1" ht="33" customHeight="1">
      <c r="B676" s="32"/>
      <c r="C676" s="134" t="s">
        <v>622</v>
      </c>
      <c r="D676" s="134" t="s">
        <v>264</v>
      </c>
      <c r="E676" s="135" t="s">
        <v>2405</v>
      </c>
      <c r="F676" s="136" t="s">
        <v>2406</v>
      </c>
      <c r="G676" s="137" t="s">
        <v>1226</v>
      </c>
      <c r="H676" s="138">
        <v>15667.2</v>
      </c>
      <c r="I676" s="139"/>
      <c r="J676" s="140">
        <f>ROUND(I676*H676,2)</f>
        <v>0</v>
      </c>
      <c r="K676" s="136" t="s">
        <v>1197</v>
      </c>
      <c r="L676" s="32"/>
      <c r="M676" s="141" t="s">
        <v>1</v>
      </c>
      <c r="N676" s="142" t="s">
        <v>44</v>
      </c>
      <c r="P676" s="143">
        <f>O676*H676</f>
        <v>0</v>
      </c>
      <c r="Q676" s="143">
        <v>0</v>
      </c>
      <c r="R676" s="143">
        <f>Q676*H676</f>
        <v>0</v>
      </c>
      <c r="S676" s="143">
        <v>0</v>
      </c>
      <c r="T676" s="144">
        <f>S676*H676</f>
        <v>0</v>
      </c>
      <c r="AR676" s="145" t="s">
        <v>293</v>
      </c>
      <c r="AT676" s="145" t="s">
        <v>264</v>
      </c>
      <c r="AU676" s="145" t="s">
        <v>88</v>
      </c>
      <c r="AY676" s="17" t="s">
        <v>262</v>
      </c>
      <c r="BE676" s="146">
        <f>IF(N676="základní",J676,0)</f>
        <v>0</v>
      </c>
      <c r="BF676" s="146">
        <f>IF(N676="snížená",J676,0)</f>
        <v>0</v>
      </c>
      <c r="BG676" s="146">
        <f>IF(N676="zákl. přenesená",J676,0)</f>
        <v>0</v>
      </c>
      <c r="BH676" s="146">
        <f>IF(N676="sníž. přenesená",J676,0)</f>
        <v>0</v>
      </c>
      <c r="BI676" s="146">
        <f>IF(N676="nulová",J676,0)</f>
        <v>0</v>
      </c>
      <c r="BJ676" s="17" t="s">
        <v>86</v>
      </c>
      <c r="BK676" s="146">
        <f>ROUND(I676*H676,2)</f>
        <v>0</v>
      </c>
      <c r="BL676" s="17" t="s">
        <v>293</v>
      </c>
      <c r="BM676" s="145" t="s">
        <v>2407</v>
      </c>
    </row>
    <row r="677" spans="2:51" s="13" customFormat="1" ht="11.25">
      <c r="B677" s="167"/>
      <c r="D677" s="147" t="s">
        <v>1200</v>
      </c>
      <c r="F677" s="169" t="s">
        <v>2408</v>
      </c>
      <c r="H677" s="170">
        <v>15667.2</v>
      </c>
      <c r="I677" s="171"/>
      <c r="L677" s="167"/>
      <c r="M677" s="172"/>
      <c r="T677" s="173"/>
      <c r="AT677" s="168" t="s">
        <v>1200</v>
      </c>
      <c r="AU677" s="168" t="s">
        <v>88</v>
      </c>
      <c r="AV677" s="13" t="s">
        <v>88</v>
      </c>
      <c r="AW677" s="13" t="s">
        <v>4</v>
      </c>
      <c r="AX677" s="13" t="s">
        <v>86</v>
      </c>
      <c r="AY677" s="168" t="s">
        <v>262</v>
      </c>
    </row>
    <row r="678" spans="2:65" s="1" customFormat="1" ht="33" customHeight="1">
      <c r="B678" s="32"/>
      <c r="C678" s="134" t="s">
        <v>626</v>
      </c>
      <c r="D678" s="134" t="s">
        <v>264</v>
      </c>
      <c r="E678" s="135" t="s">
        <v>2409</v>
      </c>
      <c r="F678" s="136" t="s">
        <v>2410</v>
      </c>
      <c r="G678" s="137" t="s">
        <v>1226</v>
      </c>
      <c r="H678" s="138">
        <v>522.24</v>
      </c>
      <c r="I678" s="139"/>
      <c r="J678" s="140">
        <f>ROUND(I678*H678,2)</f>
        <v>0</v>
      </c>
      <c r="K678" s="136" t="s">
        <v>1197</v>
      </c>
      <c r="L678" s="32"/>
      <c r="M678" s="141" t="s">
        <v>1</v>
      </c>
      <c r="N678" s="142" t="s">
        <v>44</v>
      </c>
      <c r="P678" s="143">
        <f>O678*H678</f>
        <v>0</v>
      </c>
      <c r="Q678" s="143">
        <v>0</v>
      </c>
      <c r="R678" s="143">
        <f>Q678*H678</f>
        <v>0</v>
      </c>
      <c r="S678" s="143">
        <v>0</v>
      </c>
      <c r="T678" s="144">
        <f>S678*H678</f>
        <v>0</v>
      </c>
      <c r="AR678" s="145" t="s">
        <v>293</v>
      </c>
      <c r="AT678" s="145" t="s">
        <v>264</v>
      </c>
      <c r="AU678" s="145" t="s">
        <v>88</v>
      </c>
      <c r="AY678" s="17" t="s">
        <v>262</v>
      </c>
      <c r="BE678" s="146">
        <f>IF(N678="základní",J678,0)</f>
        <v>0</v>
      </c>
      <c r="BF678" s="146">
        <f>IF(N678="snížená",J678,0)</f>
        <v>0</v>
      </c>
      <c r="BG678" s="146">
        <f>IF(N678="zákl. přenesená",J678,0)</f>
        <v>0</v>
      </c>
      <c r="BH678" s="146">
        <f>IF(N678="sníž. přenesená",J678,0)</f>
        <v>0</v>
      </c>
      <c r="BI678" s="146">
        <f>IF(N678="nulová",J678,0)</f>
        <v>0</v>
      </c>
      <c r="BJ678" s="17" t="s">
        <v>86</v>
      </c>
      <c r="BK678" s="146">
        <f>ROUND(I678*H678,2)</f>
        <v>0</v>
      </c>
      <c r="BL678" s="17" t="s">
        <v>293</v>
      </c>
      <c r="BM678" s="145" t="s">
        <v>2411</v>
      </c>
    </row>
    <row r="679" spans="2:65" s="1" customFormat="1" ht="24.2" customHeight="1">
      <c r="B679" s="32"/>
      <c r="C679" s="134" t="s">
        <v>604</v>
      </c>
      <c r="D679" s="134" t="s">
        <v>264</v>
      </c>
      <c r="E679" s="135" t="s">
        <v>2412</v>
      </c>
      <c r="F679" s="136" t="s">
        <v>2413</v>
      </c>
      <c r="G679" s="137" t="s">
        <v>1257</v>
      </c>
      <c r="H679" s="138">
        <v>1</v>
      </c>
      <c r="I679" s="139"/>
      <c r="J679" s="140">
        <f>ROUND(I679*H679,2)</f>
        <v>0</v>
      </c>
      <c r="K679" s="136" t="s">
        <v>1197</v>
      </c>
      <c r="L679" s="32"/>
      <c r="M679" s="141" t="s">
        <v>1</v>
      </c>
      <c r="N679" s="142" t="s">
        <v>44</v>
      </c>
      <c r="P679" s="143">
        <f>O679*H679</f>
        <v>0</v>
      </c>
      <c r="Q679" s="143">
        <v>0.00688</v>
      </c>
      <c r="R679" s="143">
        <f>Q679*H679</f>
        <v>0.00688</v>
      </c>
      <c r="S679" s="143">
        <v>0</v>
      </c>
      <c r="T679" s="144">
        <f>S679*H679</f>
        <v>0</v>
      </c>
      <c r="AR679" s="145" t="s">
        <v>293</v>
      </c>
      <c r="AT679" s="145" t="s">
        <v>264</v>
      </c>
      <c r="AU679" s="145" t="s">
        <v>88</v>
      </c>
      <c r="AY679" s="17" t="s">
        <v>262</v>
      </c>
      <c r="BE679" s="146">
        <f>IF(N679="základní",J679,0)</f>
        <v>0</v>
      </c>
      <c r="BF679" s="146">
        <f>IF(N679="snížená",J679,0)</f>
        <v>0</v>
      </c>
      <c r="BG679" s="146">
        <f>IF(N679="zákl. přenesená",J679,0)</f>
        <v>0</v>
      </c>
      <c r="BH679" s="146">
        <f>IF(N679="sníž. přenesená",J679,0)</f>
        <v>0</v>
      </c>
      <c r="BI679" s="146">
        <f>IF(N679="nulová",J679,0)</f>
        <v>0</v>
      </c>
      <c r="BJ679" s="17" t="s">
        <v>86</v>
      </c>
      <c r="BK679" s="146">
        <f>ROUND(I679*H679,2)</f>
        <v>0</v>
      </c>
      <c r="BL679" s="17" t="s">
        <v>293</v>
      </c>
      <c r="BM679" s="145" t="s">
        <v>2414</v>
      </c>
    </row>
    <row r="680" spans="2:47" s="1" customFormat="1" ht="19.5">
      <c r="B680" s="32"/>
      <c r="D680" s="147" t="s">
        <v>301</v>
      </c>
      <c r="F680" s="148" t="s">
        <v>2415</v>
      </c>
      <c r="I680" s="149"/>
      <c r="L680" s="32"/>
      <c r="M680" s="150"/>
      <c r="T680" s="56"/>
      <c r="AT680" s="17" t="s">
        <v>301</v>
      </c>
      <c r="AU680" s="17" t="s">
        <v>88</v>
      </c>
    </row>
    <row r="681" spans="2:51" s="12" customFormat="1" ht="11.25">
      <c r="B681" s="161"/>
      <c r="D681" s="147" t="s">
        <v>1200</v>
      </c>
      <c r="E681" s="162" t="s">
        <v>1</v>
      </c>
      <c r="F681" s="163" t="s">
        <v>1931</v>
      </c>
      <c r="H681" s="162" t="s">
        <v>1</v>
      </c>
      <c r="I681" s="164"/>
      <c r="L681" s="161"/>
      <c r="M681" s="165"/>
      <c r="T681" s="166"/>
      <c r="AT681" s="162" t="s">
        <v>1200</v>
      </c>
      <c r="AU681" s="162" t="s">
        <v>88</v>
      </c>
      <c r="AV681" s="12" t="s">
        <v>86</v>
      </c>
      <c r="AW681" s="12" t="s">
        <v>34</v>
      </c>
      <c r="AX681" s="12" t="s">
        <v>79</v>
      </c>
      <c r="AY681" s="162" t="s">
        <v>262</v>
      </c>
    </row>
    <row r="682" spans="2:51" s="12" customFormat="1" ht="11.25">
      <c r="B682" s="161"/>
      <c r="D682" s="147" t="s">
        <v>1200</v>
      </c>
      <c r="E682" s="162" t="s">
        <v>1</v>
      </c>
      <c r="F682" s="163" t="s">
        <v>2416</v>
      </c>
      <c r="H682" s="162" t="s">
        <v>1</v>
      </c>
      <c r="I682" s="164"/>
      <c r="L682" s="161"/>
      <c r="M682" s="165"/>
      <c r="T682" s="166"/>
      <c r="AT682" s="162" t="s">
        <v>1200</v>
      </c>
      <c r="AU682" s="162" t="s">
        <v>88</v>
      </c>
      <c r="AV682" s="12" t="s">
        <v>86</v>
      </c>
      <c r="AW682" s="12" t="s">
        <v>34</v>
      </c>
      <c r="AX682" s="12" t="s">
        <v>79</v>
      </c>
      <c r="AY682" s="162" t="s">
        <v>262</v>
      </c>
    </row>
    <row r="683" spans="2:51" s="13" customFormat="1" ht="11.25">
      <c r="B683" s="167"/>
      <c r="D683" s="147" t="s">
        <v>1200</v>
      </c>
      <c r="E683" s="168" t="s">
        <v>1</v>
      </c>
      <c r="F683" s="169" t="s">
        <v>86</v>
      </c>
      <c r="H683" s="170">
        <v>1</v>
      </c>
      <c r="I683" s="171"/>
      <c r="L683" s="167"/>
      <c r="M683" s="172"/>
      <c r="T683" s="173"/>
      <c r="AT683" s="168" t="s">
        <v>1200</v>
      </c>
      <c r="AU683" s="168" t="s">
        <v>88</v>
      </c>
      <c r="AV683" s="13" t="s">
        <v>88</v>
      </c>
      <c r="AW683" s="13" t="s">
        <v>34</v>
      </c>
      <c r="AX683" s="13" t="s">
        <v>86</v>
      </c>
      <c r="AY683" s="168" t="s">
        <v>262</v>
      </c>
    </row>
    <row r="684" spans="2:65" s="1" customFormat="1" ht="16.5" customHeight="1">
      <c r="B684" s="32"/>
      <c r="C684" s="181" t="s">
        <v>630</v>
      </c>
      <c r="D684" s="181" t="s">
        <v>1114</v>
      </c>
      <c r="E684" s="182" t="s">
        <v>2417</v>
      </c>
      <c r="F684" s="183" t="s">
        <v>2418</v>
      </c>
      <c r="G684" s="184" t="s">
        <v>1257</v>
      </c>
      <c r="H684" s="185">
        <v>1</v>
      </c>
      <c r="I684" s="186"/>
      <c r="J684" s="187">
        <f>ROUND(I684*H684,2)</f>
        <v>0</v>
      </c>
      <c r="K684" s="183" t="s">
        <v>1</v>
      </c>
      <c r="L684" s="188"/>
      <c r="M684" s="189" t="s">
        <v>1</v>
      </c>
      <c r="N684" s="190" t="s">
        <v>44</v>
      </c>
      <c r="P684" s="143">
        <f>O684*H684</f>
        <v>0</v>
      </c>
      <c r="Q684" s="143">
        <v>0.065</v>
      </c>
      <c r="R684" s="143">
        <f>Q684*H684</f>
        <v>0.065</v>
      </c>
      <c r="S684" s="143">
        <v>0</v>
      </c>
      <c r="T684" s="144">
        <f>S684*H684</f>
        <v>0</v>
      </c>
      <c r="AR684" s="145" t="s">
        <v>270</v>
      </c>
      <c r="AT684" s="145" t="s">
        <v>1114</v>
      </c>
      <c r="AU684" s="145" t="s">
        <v>88</v>
      </c>
      <c r="AY684" s="17" t="s">
        <v>262</v>
      </c>
      <c r="BE684" s="146">
        <f>IF(N684="základní",J684,0)</f>
        <v>0</v>
      </c>
      <c r="BF684" s="146">
        <f>IF(N684="snížená",J684,0)</f>
        <v>0</v>
      </c>
      <c r="BG684" s="146">
        <f>IF(N684="zákl. přenesená",J684,0)</f>
        <v>0</v>
      </c>
      <c r="BH684" s="146">
        <f>IF(N684="sníž. přenesená",J684,0)</f>
        <v>0</v>
      </c>
      <c r="BI684" s="146">
        <f>IF(N684="nulová",J684,0)</f>
        <v>0</v>
      </c>
      <c r="BJ684" s="17" t="s">
        <v>86</v>
      </c>
      <c r="BK684" s="146">
        <f>ROUND(I684*H684,2)</f>
        <v>0</v>
      </c>
      <c r="BL684" s="17" t="s">
        <v>293</v>
      </c>
      <c r="BM684" s="145" t="s">
        <v>2419</v>
      </c>
    </row>
    <row r="685" spans="2:47" s="1" customFormat="1" ht="19.5">
      <c r="B685" s="32"/>
      <c r="D685" s="147" t="s">
        <v>301</v>
      </c>
      <c r="F685" s="148" t="s">
        <v>2415</v>
      </c>
      <c r="I685" s="149"/>
      <c r="L685" s="32"/>
      <c r="M685" s="150"/>
      <c r="T685" s="56"/>
      <c r="AT685" s="17" t="s">
        <v>301</v>
      </c>
      <c r="AU685" s="17" t="s">
        <v>88</v>
      </c>
    </row>
    <row r="686" spans="2:51" s="12" customFormat="1" ht="11.25">
      <c r="B686" s="161"/>
      <c r="D686" s="147" t="s">
        <v>1200</v>
      </c>
      <c r="E686" s="162" t="s">
        <v>1</v>
      </c>
      <c r="F686" s="163" t="s">
        <v>1931</v>
      </c>
      <c r="H686" s="162" t="s">
        <v>1</v>
      </c>
      <c r="I686" s="164"/>
      <c r="L686" s="161"/>
      <c r="M686" s="165"/>
      <c r="T686" s="166"/>
      <c r="AT686" s="162" t="s">
        <v>1200</v>
      </c>
      <c r="AU686" s="162" t="s">
        <v>88</v>
      </c>
      <c r="AV686" s="12" t="s">
        <v>86</v>
      </c>
      <c r="AW686" s="12" t="s">
        <v>34</v>
      </c>
      <c r="AX686" s="12" t="s">
        <v>79</v>
      </c>
      <c r="AY686" s="162" t="s">
        <v>262</v>
      </c>
    </row>
    <row r="687" spans="2:51" s="12" customFormat="1" ht="11.25">
      <c r="B687" s="161"/>
      <c r="D687" s="147" t="s">
        <v>1200</v>
      </c>
      <c r="E687" s="162" t="s">
        <v>1</v>
      </c>
      <c r="F687" s="163" t="s">
        <v>2416</v>
      </c>
      <c r="H687" s="162" t="s">
        <v>1</v>
      </c>
      <c r="I687" s="164"/>
      <c r="L687" s="161"/>
      <c r="M687" s="165"/>
      <c r="T687" s="166"/>
      <c r="AT687" s="162" t="s">
        <v>1200</v>
      </c>
      <c r="AU687" s="162" t="s">
        <v>88</v>
      </c>
      <c r="AV687" s="12" t="s">
        <v>86</v>
      </c>
      <c r="AW687" s="12" t="s">
        <v>34</v>
      </c>
      <c r="AX687" s="12" t="s">
        <v>79</v>
      </c>
      <c r="AY687" s="162" t="s">
        <v>262</v>
      </c>
    </row>
    <row r="688" spans="2:51" s="13" customFormat="1" ht="11.25">
      <c r="B688" s="167"/>
      <c r="D688" s="147" t="s">
        <v>1200</v>
      </c>
      <c r="E688" s="168" t="s">
        <v>1</v>
      </c>
      <c r="F688" s="169" t="s">
        <v>86</v>
      </c>
      <c r="H688" s="170">
        <v>1</v>
      </c>
      <c r="I688" s="171"/>
      <c r="L688" s="167"/>
      <c r="M688" s="172"/>
      <c r="T688" s="173"/>
      <c r="AT688" s="168" t="s">
        <v>1200</v>
      </c>
      <c r="AU688" s="168" t="s">
        <v>88</v>
      </c>
      <c r="AV688" s="13" t="s">
        <v>88</v>
      </c>
      <c r="AW688" s="13" t="s">
        <v>34</v>
      </c>
      <c r="AX688" s="13" t="s">
        <v>86</v>
      </c>
      <c r="AY688" s="168" t="s">
        <v>262</v>
      </c>
    </row>
    <row r="689" spans="2:65" s="1" customFormat="1" ht="24.2" customHeight="1">
      <c r="B689" s="32"/>
      <c r="C689" s="134" t="s">
        <v>634</v>
      </c>
      <c r="D689" s="134" t="s">
        <v>264</v>
      </c>
      <c r="E689" s="135" t="s">
        <v>2420</v>
      </c>
      <c r="F689" s="136" t="s">
        <v>2421</v>
      </c>
      <c r="G689" s="137" t="s">
        <v>405</v>
      </c>
      <c r="H689" s="138">
        <v>0.15</v>
      </c>
      <c r="I689" s="139"/>
      <c r="J689" s="140">
        <f>ROUND(I689*H689,2)</f>
        <v>0</v>
      </c>
      <c r="K689" s="136" t="s">
        <v>1197</v>
      </c>
      <c r="L689" s="32"/>
      <c r="M689" s="141" t="s">
        <v>1</v>
      </c>
      <c r="N689" s="142" t="s">
        <v>44</v>
      </c>
      <c r="P689" s="143">
        <f>O689*H689</f>
        <v>0</v>
      </c>
      <c r="Q689" s="143">
        <v>0.00091</v>
      </c>
      <c r="R689" s="143">
        <f>Q689*H689</f>
        <v>0.00013649999999999998</v>
      </c>
      <c r="S689" s="143">
        <v>0.0028</v>
      </c>
      <c r="T689" s="144">
        <f>S689*H689</f>
        <v>0.00041999999999999996</v>
      </c>
      <c r="AR689" s="145" t="s">
        <v>293</v>
      </c>
      <c r="AT689" s="145" t="s">
        <v>264</v>
      </c>
      <c r="AU689" s="145" t="s">
        <v>88</v>
      </c>
      <c r="AY689" s="17" t="s">
        <v>262</v>
      </c>
      <c r="BE689" s="146">
        <f>IF(N689="základní",J689,0)</f>
        <v>0</v>
      </c>
      <c r="BF689" s="146">
        <f>IF(N689="snížená",J689,0)</f>
        <v>0</v>
      </c>
      <c r="BG689" s="146">
        <f>IF(N689="zákl. přenesená",J689,0)</f>
        <v>0</v>
      </c>
      <c r="BH689" s="146">
        <f>IF(N689="sníž. přenesená",J689,0)</f>
        <v>0</v>
      </c>
      <c r="BI689" s="146">
        <f>IF(N689="nulová",J689,0)</f>
        <v>0</v>
      </c>
      <c r="BJ689" s="17" t="s">
        <v>86</v>
      </c>
      <c r="BK689" s="146">
        <f>ROUND(I689*H689,2)</f>
        <v>0</v>
      </c>
      <c r="BL689" s="17" t="s">
        <v>293</v>
      </c>
      <c r="BM689" s="145" t="s">
        <v>2422</v>
      </c>
    </row>
    <row r="690" spans="2:51" s="12" customFormat="1" ht="11.25">
      <c r="B690" s="161"/>
      <c r="D690" s="147" t="s">
        <v>1200</v>
      </c>
      <c r="E690" s="162" t="s">
        <v>1</v>
      </c>
      <c r="F690" s="163" t="s">
        <v>1931</v>
      </c>
      <c r="H690" s="162" t="s">
        <v>1</v>
      </c>
      <c r="I690" s="164"/>
      <c r="L690" s="161"/>
      <c r="M690" s="165"/>
      <c r="T690" s="166"/>
      <c r="AT690" s="162" t="s">
        <v>1200</v>
      </c>
      <c r="AU690" s="162" t="s">
        <v>88</v>
      </c>
      <c r="AV690" s="12" t="s">
        <v>86</v>
      </c>
      <c r="AW690" s="12" t="s">
        <v>34</v>
      </c>
      <c r="AX690" s="12" t="s">
        <v>79</v>
      </c>
      <c r="AY690" s="162" t="s">
        <v>262</v>
      </c>
    </row>
    <row r="691" spans="2:51" s="12" customFormat="1" ht="11.25">
      <c r="B691" s="161"/>
      <c r="D691" s="147" t="s">
        <v>1200</v>
      </c>
      <c r="E691" s="162" t="s">
        <v>1</v>
      </c>
      <c r="F691" s="163" t="s">
        <v>2423</v>
      </c>
      <c r="H691" s="162" t="s">
        <v>1</v>
      </c>
      <c r="I691" s="164"/>
      <c r="L691" s="161"/>
      <c r="M691" s="165"/>
      <c r="T691" s="166"/>
      <c r="AT691" s="162" t="s">
        <v>1200</v>
      </c>
      <c r="AU691" s="162" t="s">
        <v>88</v>
      </c>
      <c r="AV691" s="12" t="s">
        <v>86</v>
      </c>
      <c r="AW691" s="12" t="s">
        <v>34</v>
      </c>
      <c r="AX691" s="12" t="s">
        <v>79</v>
      </c>
      <c r="AY691" s="162" t="s">
        <v>262</v>
      </c>
    </row>
    <row r="692" spans="2:51" s="13" customFormat="1" ht="11.25">
      <c r="B692" s="167"/>
      <c r="D692" s="147" t="s">
        <v>1200</v>
      </c>
      <c r="E692" s="168" t="s">
        <v>1</v>
      </c>
      <c r="F692" s="169" t="s">
        <v>2424</v>
      </c>
      <c r="H692" s="170">
        <v>0.15</v>
      </c>
      <c r="I692" s="171"/>
      <c r="L692" s="167"/>
      <c r="M692" s="172"/>
      <c r="T692" s="173"/>
      <c r="AT692" s="168" t="s">
        <v>1200</v>
      </c>
      <c r="AU692" s="168" t="s">
        <v>88</v>
      </c>
      <c r="AV692" s="13" t="s">
        <v>88</v>
      </c>
      <c r="AW692" s="13" t="s">
        <v>34</v>
      </c>
      <c r="AX692" s="13" t="s">
        <v>86</v>
      </c>
      <c r="AY692" s="168" t="s">
        <v>262</v>
      </c>
    </row>
    <row r="693" spans="2:65" s="1" customFormat="1" ht="24.2" customHeight="1">
      <c r="B693" s="32"/>
      <c r="C693" s="134" t="s">
        <v>638</v>
      </c>
      <c r="D693" s="134" t="s">
        <v>264</v>
      </c>
      <c r="E693" s="135" t="s">
        <v>2425</v>
      </c>
      <c r="F693" s="136" t="s">
        <v>2426</v>
      </c>
      <c r="G693" s="137" t="s">
        <v>405</v>
      </c>
      <c r="H693" s="138">
        <v>0.7</v>
      </c>
      <c r="I693" s="139"/>
      <c r="J693" s="140">
        <f>ROUND(I693*H693,2)</f>
        <v>0</v>
      </c>
      <c r="K693" s="136" t="s">
        <v>1197</v>
      </c>
      <c r="L693" s="32"/>
      <c r="M693" s="141" t="s">
        <v>1</v>
      </c>
      <c r="N693" s="142" t="s">
        <v>44</v>
      </c>
      <c r="P693" s="143">
        <f>O693*H693</f>
        <v>0</v>
      </c>
      <c r="Q693" s="143">
        <v>0.00316</v>
      </c>
      <c r="R693" s="143">
        <f>Q693*H693</f>
        <v>0.002212</v>
      </c>
      <c r="S693" s="143">
        <v>0.069</v>
      </c>
      <c r="T693" s="144">
        <f>S693*H693</f>
        <v>0.0483</v>
      </c>
      <c r="AR693" s="145" t="s">
        <v>293</v>
      </c>
      <c r="AT693" s="145" t="s">
        <v>264</v>
      </c>
      <c r="AU693" s="145" t="s">
        <v>88</v>
      </c>
      <c r="AY693" s="17" t="s">
        <v>262</v>
      </c>
      <c r="BE693" s="146">
        <f>IF(N693="základní",J693,0)</f>
        <v>0</v>
      </c>
      <c r="BF693" s="146">
        <f>IF(N693="snížená",J693,0)</f>
        <v>0</v>
      </c>
      <c r="BG693" s="146">
        <f>IF(N693="zákl. přenesená",J693,0)</f>
        <v>0</v>
      </c>
      <c r="BH693" s="146">
        <f>IF(N693="sníž. přenesená",J693,0)</f>
        <v>0</v>
      </c>
      <c r="BI693" s="146">
        <f>IF(N693="nulová",J693,0)</f>
        <v>0</v>
      </c>
      <c r="BJ693" s="17" t="s">
        <v>86</v>
      </c>
      <c r="BK693" s="146">
        <f>ROUND(I693*H693,2)</f>
        <v>0</v>
      </c>
      <c r="BL693" s="17" t="s">
        <v>293</v>
      </c>
      <c r="BM693" s="145" t="s">
        <v>2427</v>
      </c>
    </row>
    <row r="694" spans="2:51" s="12" customFormat="1" ht="11.25">
      <c r="B694" s="161"/>
      <c r="D694" s="147" t="s">
        <v>1200</v>
      </c>
      <c r="E694" s="162" t="s">
        <v>1</v>
      </c>
      <c r="F694" s="163" t="s">
        <v>1931</v>
      </c>
      <c r="H694" s="162" t="s">
        <v>1</v>
      </c>
      <c r="I694" s="164"/>
      <c r="L694" s="161"/>
      <c r="M694" s="165"/>
      <c r="T694" s="166"/>
      <c r="AT694" s="162" t="s">
        <v>1200</v>
      </c>
      <c r="AU694" s="162" t="s">
        <v>88</v>
      </c>
      <c r="AV694" s="12" t="s">
        <v>86</v>
      </c>
      <c r="AW694" s="12" t="s">
        <v>34</v>
      </c>
      <c r="AX694" s="12" t="s">
        <v>79</v>
      </c>
      <c r="AY694" s="162" t="s">
        <v>262</v>
      </c>
    </row>
    <row r="695" spans="2:51" s="12" customFormat="1" ht="11.25">
      <c r="B695" s="161"/>
      <c r="D695" s="147" t="s">
        <v>1200</v>
      </c>
      <c r="E695" s="162" t="s">
        <v>1</v>
      </c>
      <c r="F695" s="163" t="s">
        <v>2428</v>
      </c>
      <c r="H695" s="162" t="s">
        <v>1</v>
      </c>
      <c r="I695" s="164"/>
      <c r="L695" s="161"/>
      <c r="M695" s="165"/>
      <c r="T695" s="166"/>
      <c r="AT695" s="162" t="s">
        <v>1200</v>
      </c>
      <c r="AU695" s="162" t="s">
        <v>88</v>
      </c>
      <c r="AV695" s="12" t="s">
        <v>86</v>
      </c>
      <c r="AW695" s="12" t="s">
        <v>34</v>
      </c>
      <c r="AX695" s="12" t="s">
        <v>79</v>
      </c>
      <c r="AY695" s="162" t="s">
        <v>262</v>
      </c>
    </row>
    <row r="696" spans="2:51" s="13" customFormat="1" ht="11.25">
      <c r="B696" s="167"/>
      <c r="D696" s="147" t="s">
        <v>1200</v>
      </c>
      <c r="E696" s="168" t="s">
        <v>1</v>
      </c>
      <c r="F696" s="169" t="s">
        <v>2429</v>
      </c>
      <c r="H696" s="170">
        <v>0.7</v>
      </c>
      <c r="I696" s="171"/>
      <c r="L696" s="167"/>
      <c r="M696" s="172"/>
      <c r="T696" s="173"/>
      <c r="AT696" s="168" t="s">
        <v>1200</v>
      </c>
      <c r="AU696" s="168" t="s">
        <v>88</v>
      </c>
      <c r="AV696" s="13" t="s">
        <v>88</v>
      </c>
      <c r="AW696" s="13" t="s">
        <v>34</v>
      </c>
      <c r="AX696" s="13" t="s">
        <v>86</v>
      </c>
      <c r="AY696" s="168" t="s">
        <v>262</v>
      </c>
    </row>
    <row r="697" spans="2:65" s="1" customFormat="1" ht="24.2" customHeight="1">
      <c r="B697" s="32"/>
      <c r="C697" s="134" t="s">
        <v>643</v>
      </c>
      <c r="D697" s="134" t="s">
        <v>264</v>
      </c>
      <c r="E697" s="135" t="s">
        <v>1267</v>
      </c>
      <c r="F697" s="136" t="s">
        <v>1268</v>
      </c>
      <c r="G697" s="137" t="s">
        <v>405</v>
      </c>
      <c r="H697" s="138">
        <v>0.6</v>
      </c>
      <c r="I697" s="139"/>
      <c r="J697" s="140">
        <f>ROUND(I697*H697,2)</f>
        <v>0</v>
      </c>
      <c r="K697" s="136" t="s">
        <v>1197</v>
      </c>
      <c r="L697" s="32"/>
      <c r="M697" s="141" t="s">
        <v>1</v>
      </c>
      <c r="N697" s="142" t="s">
        <v>44</v>
      </c>
      <c r="P697" s="143">
        <f>O697*H697</f>
        <v>0</v>
      </c>
      <c r="Q697" s="143">
        <v>0.00365</v>
      </c>
      <c r="R697" s="143">
        <f>Q697*H697</f>
        <v>0.00219</v>
      </c>
      <c r="S697" s="143">
        <v>0.11</v>
      </c>
      <c r="T697" s="144">
        <f>S697*H697</f>
        <v>0.066</v>
      </c>
      <c r="AR697" s="145" t="s">
        <v>293</v>
      </c>
      <c r="AT697" s="145" t="s">
        <v>264</v>
      </c>
      <c r="AU697" s="145" t="s">
        <v>88</v>
      </c>
      <c r="AY697" s="17" t="s">
        <v>262</v>
      </c>
      <c r="BE697" s="146">
        <f>IF(N697="základní",J697,0)</f>
        <v>0</v>
      </c>
      <c r="BF697" s="146">
        <f>IF(N697="snížená",J697,0)</f>
        <v>0</v>
      </c>
      <c r="BG697" s="146">
        <f>IF(N697="zákl. přenesená",J697,0)</f>
        <v>0</v>
      </c>
      <c r="BH697" s="146">
        <f>IF(N697="sníž. přenesená",J697,0)</f>
        <v>0</v>
      </c>
      <c r="BI697" s="146">
        <f>IF(N697="nulová",J697,0)</f>
        <v>0</v>
      </c>
      <c r="BJ697" s="17" t="s">
        <v>86</v>
      </c>
      <c r="BK697" s="146">
        <f>ROUND(I697*H697,2)</f>
        <v>0</v>
      </c>
      <c r="BL697" s="17" t="s">
        <v>293</v>
      </c>
      <c r="BM697" s="145" t="s">
        <v>2430</v>
      </c>
    </row>
    <row r="698" spans="2:51" s="12" customFormat="1" ht="11.25">
      <c r="B698" s="161"/>
      <c r="D698" s="147" t="s">
        <v>1200</v>
      </c>
      <c r="E698" s="162" t="s">
        <v>1</v>
      </c>
      <c r="F698" s="163" t="s">
        <v>1931</v>
      </c>
      <c r="H698" s="162" t="s">
        <v>1</v>
      </c>
      <c r="I698" s="164"/>
      <c r="L698" s="161"/>
      <c r="M698" s="165"/>
      <c r="T698" s="166"/>
      <c r="AT698" s="162" t="s">
        <v>1200</v>
      </c>
      <c r="AU698" s="162" t="s">
        <v>88</v>
      </c>
      <c r="AV698" s="12" t="s">
        <v>86</v>
      </c>
      <c r="AW698" s="12" t="s">
        <v>34</v>
      </c>
      <c r="AX698" s="12" t="s">
        <v>79</v>
      </c>
      <c r="AY698" s="162" t="s">
        <v>262</v>
      </c>
    </row>
    <row r="699" spans="2:51" s="12" customFormat="1" ht="11.25">
      <c r="B699" s="161"/>
      <c r="D699" s="147" t="s">
        <v>1200</v>
      </c>
      <c r="E699" s="162" t="s">
        <v>1</v>
      </c>
      <c r="F699" s="163" t="s">
        <v>2431</v>
      </c>
      <c r="H699" s="162" t="s">
        <v>1</v>
      </c>
      <c r="I699" s="164"/>
      <c r="L699" s="161"/>
      <c r="M699" s="165"/>
      <c r="T699" s="166"/>
      <c r="AT699" s="162" t="s">
        <v>1200</v>
      </c>
      <c r="AU699" s="162" t="s">
        <v>88</v>
      </c>
      <c r="AV699" s="12" t="s">
        <v>86</v>
      </c>
      <c r="AW699" s="12" t="s">
        <v>34</v>
      </c>
      <c r="AX699" s="12" t="s">
        <v>79</v>
      </c>
      <c r="AY699" s="162" t="s">
        <v>262</v>
      </c>
    </row>
    <row r="700" spans="2:51" s="13" customFormat="1" ht="11.25">
      <c r="B700" s="167"/>
      <c r="D700" s="147" t="s">
        <v>1200</v>
      </c>
      <c r="E700" s="168" t="s">
        <v>1</v>
      </c>
      <c r="F700" s="169" t="s">
        <v>2432</v>
      </c>
      <c r="H700" s="170">
        <v>0.6</v>
      </c>
      <c r="I700" s="171"/>
      <c r="L700" s="167"/>
      <c r="M700" s="172"/>
      <c r="T700" s="173"/>
      <c r="AT700" s="168" t="s">
        <v>1200</v>
      </c>
      <c r="AU700" s="168" t="s">
        <v>88</v>
      </c>
      <c r="AV700" s="13" t="s">
        <v>88</v>
      </c>
      <c r="AW700" s="13" t="s">
        <v>34</v>
      </c>
      <c r="AX700" s="13" t="s">
        <v>86</v>
      </c>
      <c r="AY700" s="168" t="s">
        <v>262</v>
      </c>
    </row>
    <row r="701" spans="2:65" s="1" customFormat="1" ht="16.5" customHeight="1">
      <c r="B701" s="32"/>
      <c r="C701" s="134" t="s">
        <v>647</v>
      </c>
      <c r="D701" s="134" t="s">
        <v>264</v>
      </c>
      <c r="E701" s="135" t="s">
        <v>2433</v>
      </c>
      <c r="F701" s="136" t="s">
        <v>2434</v>
      </c>
      <c r="G701" s="137" t="s">
        <v>488</v>
      </c>
      <c r="H701" s="138">
        <v>1</v>
      </c>
      <c r="I701" s="139"/>
      <c r="J701" s="140">
        <f>ROUND(I701*H701,2)</f>
        <v>0</v>
      </c>
      <c r="K701" s="136" t="s">
        <v>1</v>
      </c>
      <c r="L701" s="32"/>
      <c r="M701" s="141" t="s">
        <v>1</v>
      </c>
      <c r="N701" s="142" t="s">
        <v>44</v>
      </c>
      <c r="P701" s="143">
        <f>O701*H701</f>
        <v>0</v>
      </c>
      <c r="Q701" s="143">
        <v>0</v>
      </c>
      <c r="R701" s="143">
        <f>Q701*H701</f>
        <v>0</v>
      </c>
      <c r="S701" s="143">
        <v>0</v>
      </c>
      <c r="T701" s="144">
        <f>S701*H701</f>
        <v>0</v>
      </c>
      <c r="AR701" s="145" t="s">
        <v>293</v>
      </c>
      <c r="AT701" s="145" t="s">
        <v>264</v>
      </c>
      <c r="AU701" s="145" t="s">
        <v>88</v>
      </c>
      <c r="AY701" s="17" t="s">
        <v>262</v>
      </c>
      <c r="BE701" s="146">
        <f>IF(N701="základní",J701,0)</f>
        <v>0</v>
      </c>
      <c r="BF701" s="146">
        <f>IF(N701="snížená",J701,0)</f>
        <v>0</v>
      </c>
      <c r="BG701" s="146">
        <f>IF(N701="zákl. přenesená",J701,0)</f>
        <v>0</v>
      </c>
      <c r="BH701" s="146">
        <f>IF(N701="sníž. přenesená",J701,0)</f>
        <v>0</v>
      </c>
      <c r="BI701" s="146">
        <f>IF(N701="nulová",J701,0)</f>
        <v>0</v>
      </c>
      <c r="BJ701" s="17" t="s">
        <v>86</v>
      </c>
      <c r="BK701" s="146">
        <f>ROUND(I701*H701,2)</f>
        <v>0</v>
      </c>
      <c r="BL701" s="17" t="s">
        <v>293</v>
      </c>
      <c r="BM701" s="145" t="s">
        <v>2435</v>
      </c>
    </row>
    <row r="702" spans="2:47" s="1" customFormat="1" ht="19.5">
      <c r="B702" s="32"/>
      <c r="D702" s="147" t="s">
        <v>301</v>
      </c>
      <c r="F702" s="148" t="s">
        <v>2436</v>
      </c>
      <c r="I702" s="149"/>
      <c r="L702" s="32"/>
      <c r="M702" s="150"/>
      <c r="T702" s="56"/>
      <c r="AT702" s="17" t="s">
        <v>301</v>
      </c>
      <c r="AU702" s="17" t="s">
        <v>88</v>
      </c>
    </row>
    <row r="703" spans="2:65" s="1" customFormat="1" ht="16.5" customHeight="1">
      <c r="B703" s="32"/>
      <c r="C703" s="134" t="s">
        <v>651</v>
      </c>
      <c r="D703" s="134" t="s">
        <v>264</v>
      </c>
      <c r="E703" s="135" t="s">
        <v>2437</v>
      </c>
      <c r="F703" s="136" t="s">
        <v>2438</v>
      </c>
      <c r="G703" s="137" t="s">
        <v>488</v>
      </c>
      <c r="H703" s="138">
        <v>1</v>
      </c>
      <c r="I703" s="139"/>
      <c r="J703" s="140">
        <f>ROUND(I703*H703,2)</f>
        <v>0</v>
      </c>
      <c r="K703" s="136" t="s">
        <v>1</v>
      </c>
      <c r="L703" s="32"/>
      <c r="M703" s="141" t="s">
        <v>1</v>
      </c>
      <c r="N703" s="142" t="s">
        <v>44</v>
      </c>
      <c r="P703" s="143">
        <f>O703*H703</f>
        <v>0</v>
      </c>
      <c r="Q703" s="143">
        <v>0</v>
      </c>
      <c r="R703" s="143">
        <f>Q703*H703</f>
        <v>0</v>
      </c>
      <c r="S703" s="143">
        <v>0</v>
      </c>
      <c r="T703" s="144">
        <f>S703*H703</f>
        <v>0</v>
      </c>
      <c r="AR703" s="145" t="s">
        <v>293</v>
      </c>
      <c r="AT703" s="145" t="s">
        <v>264</v>
      </c>
      <c r="AU703" s="145" t="s">
        <v>88</v>
      </c>
      <c r="AY703" s="17" t="s">
        <v>262</v>
      </c>
      <c r="BE703" s="146">
        <f>IF(N703="základní",J703,0)</f>
        <v>0</v>
      </c>
      <c r="BF703" s="146">
        <f>IF(N703="snížená",J703,0)</f>
        <v>0</v>
      </c>
      <c r="BG703" s="146">
        <f>IF(N703="zákl. přenesená",J703,0)</f>
        <v>0</v>
      </c>
      <c r="BH703" s="146">
        <f>IF(N703="sníž. přenesená",J703,0)</f>
        <v>0</v>
      </c>
      <c r="BI703" s="146">
        <f>IF(N703="nulová",J703,0)</f>
        <v>0</v>
      </c>
      <c r="BJ703" s="17" t="s">
        <v>86</v>
      </c>
      <c r="BK703" s="146">
        <f>ROUND(I703*H703,2)</f>
        <v>0</v>
      </c>
      <c r="BL703" s="17" t="s">
        <v>293</v>
      </c>
      <c r="BM703" s="145" t="s">
        <v>2439</v>
      </c>
    </row>
    <row r="704" spans="2:47" s="1" customFormat="1" ht="19.5">
      <c r="B704" s="32"/>
      <c r="D704" s="147" t="s">
        <v>301</v>
      </c>
      <c r="F704" s="148" t="s">
        <v>2436</v>
      </c>
      <c r="I704" s="149"/>
      <c r="L704" s="32"/>
      <c r="M704" s="150"/>
      <c r="T704" s="56"/>
      <c r="AT704" s="17" t="s">
        <v>301</v>
      </c>
      <c r="AU704" s="17" t="s">
        <v>88</v>
      </c>
    </row>
    <row r="705" spans="2:65" s="1" customFormat="1" ht="24.2" customHeight="1">
      <c r="B705" s="32"/>
      <c r="C705" s="134" t="s">
        <v>655</v>
      </c>
      <c r="D705" s="134" t="s">
        <v>264</v>
      </c>
      <c r="E705" s="135" t="s">
        <v>2440</v>
      </c>
      <c r="F705" s="136" t="s">
        <v>2441</v>
      </c>
      <c r="G705" s="137" t="s">
        <v>488</v>
      </c>
      <c r="H705" s="138">
        <v>1</v>
      </c>
      <c r="I705" s="139"/>
      <c r="J705" s="140">
        <f>ROUND(I705*H705,2)</f>
        <v>0</v>
      </c>
      <c r="K705" s="136" t="s">
        <v>1</v>
      </c>
      <c r="L705" s="32"/>
      <c r="M705" s="141" t="s">
        <v>1</v>
      </c>
      <c r="N705" s="142" t="s">
        <v>44</v>
      </c>
      <c r="P705" s="143">
        <f>O705*H705</f>
        <v>0</v>
      </c>
      <c r="Q705" s="143">
        <v>0</v>
      </c>
      <c r="R705" s="143">
        <f>Q705*H705</f>
        <v>0</v>
      </c>
      <c r="S705" s="143">
        <v>0</v>
      </c>
      <c r="T705" s="144">
        <f>S705*H705</f>
        <v>0</v>
      </c>
      <c r="AR705" s="145" t="s">
        <v>293</v>
      </c>
      <c r="AT705" s="145" t="s">
        <v>264</v>
      </c>
      <c r="AU705" s="145" t="s">
        <v>88</v>
      </c>
      <c r="AY705" s="17" t="s">
        <v>262</v>
      </c>
      <c r="BE705" s="146">
        <f>IF(N705="základní",J705,0)</f>
        <v>0</v>
      </c>
      <c r="BF705" s="146">
        <f>IF(N705="snížená",J705,0)</f>
        <v>0</v>
      </c>
      <c r="BG705" s="146">
        <f>IF(N705="zákl. přenesená",J705,0)</f>
        <v>0</v>
      </c>
      <c r="BH705" s="146">
        <f>IF(N705="sníž. přenesená",J705,0)</f>
        <v>0</v>
      </c>
      <c r="BI705" s="146">
        <f>IF(N705="nulová",J705,0)</f>
        <v>0</v>
      </c>
      <c r="BJ705" s="17" t="s">
        <v>86</v>
      </c>
      <c r="BK705" s="146">
        <f>ROUND(I705*H705,2)</f>
        <v>0</v>
      </c>
      <c r="BL705" s="17" t="s">
        <v>293</v>
      </c>
      <c r="BM705" s="145" t="s">
        <v>2442</v>
      </c>
    </row>
    <row r="706" spans="2:47" s="1" customFormat="1" ht="19.5">
      <c r="B706" s="32"/>
      <c r="D706" s="147" t="s">
        <v>301</v>
      </c>
      <c r="F706" s="148" t="s">
        <v>2436</v>
      </c>
      <c r="I706" s="149"/>
      <c r="L706" s="32"/>
      <c r="M706" s="150"/>
      <c r="T706" s="56"/>
      <c r="AT706" s="17" t="s">
        <v>301</v>
      </c>
      <c r="AU706" s="17" t="s">
        <v>88</v>
      </c>
    </row>
    <row r="707" spans="2:65" s="1" customFormat="1" ht="24.2" customHeight="1">
      <c r="B707" s="32"/>
      <c r="C707" s="134" t="s">
        <v>606</v>
      </c>
      <c r="D707" s="134" t="s">
        <v>264</v>
      </c>
      <c r="E707" s="135" t="s">
        <v>2443</v>
      </c>
      <c r="F707" s="136" t="s">
        <v>2444</v>
      </c>
      <c r="G707" s="137" t="s">
        <v>488</v>
      </c>
      <c r="H707" s="138">
        <v>1</v>
      </c>
      <c r="I707" s="139"/>
      <c r="J707" s="140">
        <f>ROUND(I707*H707,2)</f>
        <v>0</v>
      </c>
      <c r="K707" s="136" t="s">
        <v>1</v>
      </c>
      <c r="L707" s="32"/>
      <c r="M707" s="141" t="s">
        <v>1</v>
      </c>
      <c r="N707" s="142" t="s">
        <v>44</v>
      </c>
      <c r="P707" s="143">
        <f>O707*H707</f>
        <v>0</v>
      </c>
      <c r="Q707" s="143">
        <v>0</v>
      </c>
      <c r="R707" s="143">
        <f>Q707*H707</f>
        <v>0</v>
      </c>
      <c r="S707" s="143">
        <v>0</v>
      </c>
      <c r="T707" s="144">
        <f>S707*H707</f>
        <v>0</v>
      </c>
      <c r="AR707" s="145" t="s">
        <v>293</v>
      </c>
      <c r="AT707" s="145" t="s">
        <v>264</v>
      </c>
      <c r="AU707" s="145" t="s">
        <v>88</v>
      </c>
      <c r="AY707" s="17" t="s">
        <v>262</v>
      </c>
      <c r="BE707" s="146">
        <f>IF(N707="základní",J707,0)</f>
        <v>0</v>
      </c>
      <c r="BF707" s="146">
        <f>IF(N707="snížená",J707,0)</f>
        <v>0</v>
      </c>
      <c r="BG707" s="146">
        <f>IF(N707="zákl. přenesená",J707,0)</f>
        <v>0</v>
      </c>
      <c r="BH707" s="146">
        <f>IF(N707="sníž. přenesená",J707,0)</f>
        <v>0</v>
      </c>
      <c r="BI707" s="146">
        <f>IF(N707="nulová",J707,0)</f>
        <v>0</v>
      </c>
      <c r="BJ707" s="17" t="s">
        <v>86</v>
      </c>
      <c r="BK707" s="146">
        <f>ROUND(I707*H707,2)</f>
        <v>0</v>
      </c>
      <c r="BL707" s="17" t="s">
        <v>293</v>
      </c>
      <c r="BM707" s="145" t="s">
        <v>2445</v>
      </c>
    </row>
    <row r="708" spans="2:47" s="1" customFormat="1" ht="19.5">
      <c r="B708" s="32"/>
      <c r="D708" s="147" t="s">
        <v>301</v>
      </c>
      <c r="F708" s="148" t="s">
        <v>2436</v>
      </c>
      <c r="I708" s="149"/>
      <c r="L708" s="32"/>
      <c r="M708" s="150"/>
      <c r="T708" s="56"/>
      <c r="AT708" s="17" t="s">
        <v>301</v>
      </c>
      <c r="AU708" s="17" t="s">
        <v>88</v>
      </c>
    </row>
    <row r="709" spans="2:65" s="1" customFormat="1" ht="16.5" customHeight="1">
      <c r="B709" s="32"/>
      <c r="C709" s="134" t="s">
        <v>663</v>
      </c>
      <c r="D709" s="134" t="s">
        <v>264</v>
      </c>
      <c r="E709" s="135" t="s">
        <v>2446</v>
      </c>
      <c r="F709" s="136" t="s">
        <v>2447</v>
      </c>
      <c r="G709" s="137" t="s">
        <v>488</v>
      </c>
      <c r="H709" s="138">
        <v>1</v>
      </c>
      <c r="I709" s="139"/>
      <c r="J709" s="140">
        <f>ROUND(I709*H709,2)</f>
        <v>0</v>
      </c>
      <c r="K709" s="136" t="s">
        <v>1</v>
      </c>
      <c r="L709" s="32"/>
      <c r="M709" s="141" t="s">
        <v>1</v>
      </c>
      <c r="N709" s="142" t="s">
        <v>44</v>
      </c>
      <c r="P709" s="143">
        <f>O709*H709</f>
        <v>0</v>
      </c>
      <c r="Q709" s="143">
        <v>0</v>
      </c>
      <c r="R709" s="143">
        <f>Q709*H709</f>
        <v>0</v>
      </c>
      <c r="S709" s="143">
        <v>0</v>
      </c>
      <c r="T709" s="144">
        <f>S709*H709</f>
        <v>0</v>
      </c>
      <c r="AR709" s="145" t="s">
        <v>293</v>
      </c>
      <c r="AT709" s="145" t="s">
        <v>264</v>
      </c>
      <c r="AU709" s="145" t="s">
        <v>88</v>
      </c>
      <c r="AY709" s="17" t="s">
        <v>262</v>
      </c>
      <c r="BE709" s="146">
        <f>IF(N709="základní",J709,0)</f>
        <v>0</v>
      </c>
      <c r="BF709" s="146">
        <f>IF(N709="snížená",J709,0)</f>
        <v>0</v>
      </c>
      <c r="BG709" s="146">
        <f>IF(N709="zákl. přenesená",J709,0)</f>
        <v>0</v>
      </c>
      <c r="BH709" s="146">
        <f>IF(N709="sníž. přenesená",J709,0)</f>
        <v>0</v>
      </c>
      <c r="BI709" s="146">
        <f>IF(N709="nulová",J709,0)</f>
        <v>0</v>
      </c>
      <c r="BJ709" s="17" t="s">
        <v>86</v>
      </c>
      <c r="BK709" s="146">
        <f>ROUND(I709*H709,2)</f>
        <v>0</v>
      </c>
      <c r="BL709" s="17" t="s">
        <v>293</v>
      </c>
      <c r="BM709" s="145" t="s">
        <v>2448</v>
      </c>
    </row>
    <row r="710" spans="2:47" s="1" customFormat="1" ht="19.5">
      <c r="B710" s="32"/>
      <c r="D710" s="147" t="s">
        <v>301</v>
      </c>
      <c r="F710" s="148" t="s">
        <v>2436</v>
      </c>
      <c r="I710" s="149"/>
      <c r="L710" s="32"/>
      <c r="M710" s="150"/>
      <c r="T710" s="56"/>
      <c r="AT710" s="17" t="s">
        <v>301</v>
      </c>
      <c r="AU710" s="17" t="s">
        <v>88</v>
      </c>
    </row>
    <row r="711" spans="2:65" s="1" customFormat="1" ht="16.5" customHeight="1">
      <c r="B711" s="32"/>
      <c r="C711" s="134" t="s">
        <v>667</v>
      </c>
      <c r="D711" s="134" t="s">
        <v>264</v>
      </c>
      <c r="E711" s="135" t="s">
        <v>2449</v>
      </c>
      <c r="F711" s="136" t="s">
        <v>2450</v>
      </c>
      <c r="G711" s="137" t="s">
        <v>488</v>
      </c>
      <c r="H711" s="138">
        <v>1</v>
      </c>
      <c r="I711" s="139"/>
      <c r="J711" s="140">
        <f>ROUND(I711*H711,2)</f>
        <v>0</v>
      </c>
      <c r="K711" s="136" t="s">
        <v>1</v>
      </c>
      <c r="L711" s="32"/>
      <c r="M711" s="141" t="s">
        <v>1</v>
      </c>
      <c r="N711" s="142" t="s">
        <v>44</v>
      </c>
      <c r="P711" s="143">
        <f>O711*H711</f>
        <v>0</v>
      </c>
      <c r="Q711" s="143">
        <v>0</v>
      </c>
      <c r="R711" s="143">
        <f>Q711*H711</f>
        <v>0</v>
      </c>
      <c r="S711" s="143">
        <v>0</v>
      </c>
      <c r="T711" s="144">
        <f>S711*H711</f>
        <v>0</v>
      </c>
      <c r="AR711" s="145" t="s">
        <v>293</v>
      </c>
      <c r="AT711" s="145" t="s">
        <v>264</v>
      </c>
      <c r="AU711" s="145" t="s">
        <v>88</v>
      </c>
      <c r="AY711" s="17" t="s">
        <v>262</v>
      </c>
      <c r="BE711" s="146">
        <f>IF(N711="základní",J711,0)</f>
        <v>0</v>
      </c>
      <c r="BF711" s="146">
        <f>IF(N711="snížená",J711,0)</f>
        <v>0</v>
      </c>
      <c r="BG711" s="146">
        <f>IF(N711="zákl. přenesená",J711,0)</f>
        <v>0</v>
      </c>
      <c r="BH711" s="146">
        <f>IF(N711="sníž. přenesená",J711,0)</f>
        <v>0</v>
      </c>
      <c r="BI711" s="146">
        <f>IF(N711="nulová",J711,0)</f>
        <v>0</v>
      </c>
      <c r="BJ711" s="17" t="s">
        <v>86</v>
      </c>
      <c r="BK711" s="146">
        <f>ROUND(I711*H711,2)</f>
        <v>0</v>
      </c>
      <c r="BL711" s="17" t="s">
        <v>293</v>
      </c>
      <c r="BM711" s="145" t="s">
        <v>2451</v>
      </c>
    </row>
    <row r="712" spans="2:47" s="1" customFormat="1" ht="19.5">
      <c r="B712" s="32"/>
      <c r="D712" s="147" t="s">
        <v>301</v>
      </c>
      <c r="F712" s="148" t="s">
        <v>2436</v>
      </c>
      <c r="I712" s="149"/>
      <c r="L712" s="32"/>
      <c r="M712" s="150"/>
      <c r="T712" s="56"/>
      <c r="AT712" s="17" t="s">
        <v>301</v>
      </c>
      <c r="AU712" s="17" t="s">
        <v>88</v>
      </c>
    </row>
    <row r="713" spans="2:65" s="1" customFormat="1" ht="16.5" customHeight="1">
      <c r="B713" s="32"/>
      <c r="C713" s="134" t="s">
        <v>671</v>
      </c>
      <c r="D713" s="134" t="s">
        <v>264</v>
      </c>
      <c r="E713" s="135" t="s">
        <v>2452</v>
      </c>
      <c r="F713" s="136" t="s">
        <v>2453</v>
      </c>
      <c r="G713" s="137" t="s">
        <v>488</v>
      </c>
      <c r="H713" s="138">
        <v>1</v>
      </c>
      <c r="I713" s="139"/>
      <c r="J713" s="140">
        <f>ROUND(I713*H713,2)</f>
        <v>0</v>
      </c>
      <c r="K713" s="136" t="s">
        <v>1</v>
      </c>
      <c r="L713" s="32"/>
      <c r="M713" s="141" t="s">
        <v>1</v>
      </c>
      <c r="N713" s="142" t="s">
        <v>44</v>
      </c>
      <c r="P713" s="143">
        <f>O713*H713</f>
        <v>0</v>
      </c>
      <c r="Q713" s="143">
        <v>0</v>
      </c>
      <c r="R713" s="143">
        <f>Q713*H713</f>
        <v>0</v>
      </c>
      <c r="S713" s="143">
        <v>0</v>
      </c>
      <c r="T713" s="144">
        <f>S713*H713</f>
        <v>0</v>
      </c>
      <c r="AR713" s="145" t="s">
        <v>293</v>
      </c>
      <c r="AT713" s="145" t="s">
        <v>264</v>
      </c>
      <c r="AU713" s="145" t="s">
        <v>88</v>
      </c>
      <c r="AY713" s="17" t="s">
        <v>262</v>
      </c>
      <c r="BE713" s="146">
        <f>IF(N713="základní",J713,0)</f>
        <v>0</v>
      </c>
      <c r="BF713" s="146">
        <f>IF(N713="snížená",J713,0)</f>
        <v>0</v>
      </c>
      <c r="BG713" s="146">
        <f>IF(N713="zákl. přenesená",J713,0)</f>
        <v>0</v>
      </c>
      <c r="BH713" s="146">
        <f>IF(N713="sníž. přenesená",J713,0)</f>
        <v>0</v>
      </c>
      <c r="BI713" s="146">
        <f>IF(N713="nulová",J713,0)</f>
        <v>0</v>
      </c>
      <c r="BJ713" s="17" t="s">
        <v>86</v>
      </c>
      <c r="BK713" s="146">
        <f>ROUND(I713*H713,2)</f>
        <v>0</v>
      </c>
      <c r="BL713" s="17" t="s">
        <v>293</v>
      </c>
      <c r="BM713" s="145" t="s">
        <v>2454</v>
      </c>
    </row>
    <row r="714" spans="2:47" s="1" customFormat="1" ht="19.5">
      <c r="B714" s="32"/>
      <c r="D714" s="147" t="s">
        <v>301</v>
      </c>
      <c r="F714" s="148" t="s">
        <v>2436</v>
      </c>
      <c r="I714" s="149"/>
      <c r="L714" s="32"/>
      <c r="M714" s="150"/>
      <c r="T714" s="56"/>
      <c r="AT714" s="17" t="s">
        <v>301</v>
      </c>
      <c r="AU714" s="17" t="s">
        <v>88</v>
      </c>
    </row>
    <row r="715" spans="2:65" s="1" customFormat="1" ht="16.5" customHeight="1">
      <c r="B715" s="32"/>
      <c r="C715" s="134" t="s">
        <v>665</v>
      </c>
      <c r="D715" s="134" t="s">
        <v>264</v>
      </c>
      <c r="E715" s="135" t="s">
        <v>2455</v>
      </c>
      <c r="F715" s="136" t="s">
        <v>2456</v>
      </c>
      <c r="G715" s="137" t="s">
        <v>488</v>
      </c>
      <c r="H715" s="138">
        <v>1</v>
      </c>
      <c r="I715" s="139"/>
      <c r="J715" s="140">
        <f>ROUND(I715*H715,2)</f>
        <v>0</v>
      </c>
      <c r="K715" s="136" t="s">
        <v>1</v>
      </c>
      <c r="L715" s="32"/>
      <c r="M715" s="141" t="s">
        <v>1</v>
      </c>
      <c r="N715" s="142" t="s">
        <v>44</v>
      </c>
      <c r="P715" s="143">
        <f>O715*H715</f>
        <v>0</v>
      </c>
      <c r="Q715" s="143">
        <v>0</v>
      </c>
      <c r="R715" s="143">
        <f>Q715*H715</f>
        <v>0</v>
      </c>
      <c r="S715" s="143">
        <v>0</v>
      </c>
      <c r="T715" s="144">
        <f>S715*H715</f>
        <v>0</v>
      </c>
      <c r="AR715" s="145" t="s">
        <v>293</v>
      </c>
      <c r="AT715" s="145" t="s">
        <v>264</v>
      </c>
      <c r="AU715" s="145" t="s">
        <v>88</v>
      </c>
      <c r="AY715" s="17" t="s">
        <v>262</v>
      </c>
      <c r="BE715" s="146">
        <f>IF(N715="základní",J715,0)</f>
        <v>0</v>
      </c>
      <c r="BF715" s="146">
        <f>IF(N715="snížená",J715,0)</f>
        <v>0</v>
      </c>
      <c r="BG715" s="146">
        <f>IF(N715="zákl. přenesená",J715,0)</f>
        <v>0</v>
      </c>
      <c r="BH715" s="146">
        <f>IF(N715="sníž. přenesená",J715,0)</f>
        <v>0</v>
      </c>
      <c r="BI715" s="146">
        <f>IF(N715="nulová",J715,0)</f>
        <v>0</v>
      </c>
      <c r="BJ715" s="17" t="s">
        <v>86</v>
      </c>
      <c r="BK715" s="146">
        <f>ROUND(I715*H715,2)</f>
        <v>0</v>
      </c>
      <c r="BL715" s="17" t="s">
        <v>293</v>
      </c>
      <c r="BM715" s="145" t="s">
        <v>2457</v>
      </c>
    </row>
    <row r="716" spans="2:47" s="1" customFormat="1" ht="19.5">
      <c r="B716" s="32"/>
      <c r="D716" s="147" t="s">
        <v>301</v>
      </c>
      <c r="F716" s="148" t="s">
        <v>2436</v>
      </c>
      <c r="I716" s="149"/>
      <c r="L716" s="32"/>
      <c r="M716" s="150"/>
      <c r="T716" s="56"/>
      <c r="AT716" s="17" t="s">
        <v>301</v>
      </c>
      <c r="AU716" s="17" t="s">
        <v>88</v>
      </c>
    </row>
    <row r="717" spans="2:65" s="1" customFormat="1" ht="16.5" customHeight="1">
      <c r="B717" s="32"/>
      <c r="C717" s="134" t="s">
        <v>661</v>
      </c>
      <c r="D717" s="134" t="s">
        <v>264</v>
      </c>
      <c r="E717" s="135" t="s">
        <v>2458</v>
      </c>
      <c r="F717" s="136" t="s">
        <v>2459</v>
      </c>
      <c r="G717" s="137" t="s">
        <v>488</v>
      </c>
      <c r="H717" s="138">
        <v>1</v>
      </c>
      <c r="I717" s="139"/>
      <c r="J717" s="140">
        <f>ROUND(I717*H717,2)</f>
        <v>0</v>
      </c>
      <c r="K717" s="136" t="s">
        <v>1</v>
      </c>
      <c r="L717" s="32"/>
      <c r="M717" s="141" t="s">
        <v>1</v>
      </c>
      <c r="N717" s="142" t="s">
        <v>44</v>
      </c>
      <c r="P717" s="143">
        <f>O717*H717</f>
        <v>0</v>
      </c>
      <c r="Q717" s="143">
        <v>0</v>
      </c>
      <c r="R717" s="143">
        <f>Q717*H717</f>
        <v>0</v>
      </c>
      <c r="S717" s="143">
        <v>0</v>
      </c>
      <c r="T717" s="144">
        <f>S717*H717</f>
        <v>0</v>
      </c>
      <c r="AR717" s="145" t="s">
        <v>293</v>
      </c>
      <c r="AT717" s="145" t="s">
        <v>264</v>
      </c>
      <c r="AU717" s="145" t="s">
        <v>88</v>
      </c>
      <c r="AY717" s="17" t="s">
        <v>262</v>
      </c>
      <c r="BE717" s="146">
        <f>IF(N717="základní",J717,0)</f>
        <v>0</v>
      </c>
      <c r="BF717" s="146">
        <f>IF(N717="snížená",J717,0)</f>
        <v>0</v>
      </c>
      <c r="BG717" s="146">
        <f>IF(N717="zákl. přenesená",J717,0)</f>
        <v>0</v>
      </c>
      <c r="BH717" s="146">
        <f>IF(N717="sníž. přenesená",J717,0)</f>
        <v>0</v>
      </c>
      <c r="BI717" s="146">
        <f>IF(N717="nulová",J717,0)</f>
        <v>0</v>
      </c>
      <c r="BJ717" s="17" t="s">
        <v>86</v>
      </c>
      <c r="BK717" s="146">
        <f>ROUND(I717*H717,2)</f>
        <v>0</v>
      </c>
      <c r="BL717" s="17" t="s">
        <v>293</v>
      </c>
      <c r="BM717" s="145" t="s">
        <v>2460</v>
      </c>
    </row>
    <row r="718" spans="2:47" s="1" customFormat="1" ht="19.5">
      <c r="B718" s="32"/>
      <c r="D718" s="147" t="s">
        <v>301</v>
      </c>
      <c r="F718" s="148" t="s">
        <v>2436</v>
      </c>
      <c r="I718" s="149"/>
      <c r="L718" s="32"/>
      <c r="M718" s="150"/>
      <c r="T718" s="56"/>
      <c r="AT718" s="17" t="s">
        <v>301</v>
      </c>
      <c r="AU718" s="17" t="s">
        <v>88</v>
      </c>
    </row>
    <row r="719" spans="2:65" s="1" customFormat="1" ht="16.5" customHeight="1">
      <c r="B719" s="32"/>
      <c r="C719" s="134" t="s">
        <v>675</v>
      </c>
      <c r="D719" s="134" t="s">
        <v>264</v>
      </c>
      <c r="E719" s="135" t="s">
        <v>2461</v>
      </c>
      <c r="F719" s="136" t="s">
        <v>2462</v>
      </c>
      <c r="G719" s="137" t="s">
        <v>488</v>
      </c>
      <c r="H719" s="138">
        <v>1</v>
      </c>
      <c r="I719" s="139"/>
      <c r="J719" s="140">
        <f>ROUND(I719*H719,2)</f>
        <v>0</v>
      </c>
      <c r="K719" s="136" t="s">
        <v>1</v>
      </c>
      <c r="L719" s="32"/>
      <c r="M719" s="141" t="s">
        <v>1</v>
      </c>
      <c r="N719" s="142" t="s">
        <v>44</v>
      </c>
      <c r="P719" s="143">
        <f>O719*H719</f>
        <v>0</v>
      </c>
      <c r="Q719" s="143">
        <v>0</v>
      </c>
      <c r="R719" s="143">
        <f>Q719*H719</f>
        <v>0</v>
      </c>
      <c r="S719" s="143">
        <v>0</v>
      </c>
      <c r="T719" s="144">
        <f>S719*H719</f>
        <v>0</v>
      </c>
      <c r="AR719" s="145" t="s">
        <v>293</v>
      </c>
      <c r="AT719" s="145" t="s">
        <v>264</v>
      </c>
      <c r="AU719" s="145" t="s">
        <v>88</v>
      </c>
      <c r="AY719" s="17" t="s">
        <v>262</v>
      </c>
      <c r="BE719" s="146">
        <f>IF(N719="základní",J719,0)</f>
        <v>0</v>
      </c>
      <c r="BF719" s="146">
        <f>IF(N719="snížená",J719,0)</f>
        <v>0</v>
      </c>
      <c r="BG719" s="146">
        <f>IF(N719="zákl. přenesená",J719,0)</f>
        <v>0</v>
      </c>
      <c r="BH719" s="146">
        <f>IF(N719="sníž. přenesená",J719,0)</f>
        <v>0</v>
      </c>
      <c r="BI719" s="146">
        <f>IF(N719="nulová",J719,0)</f>
        <v>0</v>
      </c>
      <c r="BJ719" s="17" t="s">
        <v>86</v>
      </c>
      <c r="BK719" s="146">
        <f>ROUND(I719*H719,2)</f>
        <v>0</v>
      </c>
      <c r="BL719" s="17" t="s">
        <v>293</v>
      </c>
      <c r="BM719" s="145" t="s">
        <v>2463</v>
      </c>
    </row>
    <row r="720" spans="2:47" s="1" customFormat="1" ht="19.5">
      <c r="B720" s="32"/>
      <c r="D720" s="147" t="s">
        <v>301</v>
      </c>
      <c r="F720" s="148" t="s">
        <v>2436</v>
      </c>
      <c r="I720" s="149"/>
      <c r="L720" s="32"/>
      <c r="M720" s="150"/>
      <c r="T720" s="56"/>
      <c r="AT720" s="17" t="s">
        <v>301</v>
      </c>
      <c r="AU720" s="17" t="s">
        <v>88</v>
      </c>
    </row>
    <row r="721" spans="2:63" s="11" customFormat="1" ht="22.9" customHeight="1">
      <c r="B721" s="124"/>
      <c r="D721" s="125" t="s">
        <v>78</v>
      </c>
      <c r="E721" s="151" t="s">
        <v>2464</v>
      </c>
      <c r="F721" s="151" t="s">
        <v>2465</v>
      </c>
      <c r="I721" s="127"/>
      <c r="J721" s="152">
        <f>BK721</f>
        <v>0</v>
      </c>
      <c r="L721" s="124"/>
      <c r="M721" s="129"/>
      <c r="P721" s="130">
        <f>P722</f>
        <v>0</v>
      </c>
      <c r="R721" s="130">
        <f>R722</f>
        <v>0</v>
      </c>
      <c r="T721" s="131">
        <f>T722</f>
        <v>0</v>
      </c>
      <c r="AR721" s="125" t="s">
        <v>86</v>
      </c>
      <c r="AT721" s="132" t="s">
        <v>78</v>
      </c>
      <c r="AU721" s="132" t="s">
        <v>86</v>
      </c>
      <c r="AY721" s="125" t="s">
        <v>262</v>
      </c>
      <c r="BK721" s="133">
        <f>BK722</f>
        <v>0</v>
      </c>
    </row>
    <row r="722" spans="2:65" s="1" customFormat="1" ht="24.2" customHeight="1">
      <c r="B722" s="32"/>
      <c r="C722" s="134" t="s">
        <v>679</v>
      </c>
      <c r="D722" s="134" t="s">
        <v>264</v>
      </c>
      <c r="E722" s="135" t="s">
        <v>2466</v>
      </c>
      <c r="F722" s="136" t="s">
        <v>2467</v>
      </c>
      <c r="G722" s="137" t="s">
        <v>1234</v>
      </c>
      <c r="H722" s="138">
        <v>825.603</v>
      </c>
      <c r="I722" s="139"/>
      <c r="J722" s="140">
        <f>ROUND(I722*H722,2)</f>
        <v>0</v>
      </c>
      <c r="K722" s="136" t="s">
        <v>1197</v>
      </c>
      <c r="L722" s="32"/>
      <c r="M722" s="141" t="s">
        <v>1</v>
      </c>
      <c r="N722" s="142" t="s">
        <v>44</v>
      </c>
      <c r="P722" s="143">
        <f>O722*H722</f>
        <v>0</v>
      </c>
      <c r="Q722" s="143">
        <v>0</v>
      </c>
      <c r="R722" s="143">
        <f>Q722*H722</f>
        <v>0</v>
      </c>
      <c r="S722" s="143">
        <v>0</v>
      </c>
      <c r="T722" s="144">
        <f>S722*H722</f>
        <v>0</v>
      </c>
      <c r="AR722" s="145" t="s">
        <v>293</v>
      </c>
      <c r="AT722" s="145" t="s">
        <v>264</v>
      </c>
      <c r="AU722" s="145" t="s">
        <v>88</v>
      </c>
      <c r="AY722" s="17" t="s">
        <v>262</v>
      </c>
      <c r="BE722" s="146">
        <f>IF(N722="základní",J722,0)</f>
        <v>0</v>
      </c>
      <c r="BF722" s="146">
        <f>IF(N722="snížená",J722,0)</f>
        <v>0</v>
      </c>
      <c r="BG722" s="146">
        <f>IF(N722="zákl. přenesená",J722,0)</f>
        <v>0</v>
      </c>
      <c r="BH722" s="146">
        <f>IF(N722="sníž. přenesená",J722,0)</f>
        <v>0</v>
      </c>
      <c r="BI722" s="146">
        <f>IF(N722="nulová",J722,0)</f>
        <v>0</v>
      </c>
      <c r="BJ722" s="17" t="s">
        <v>86</v>
      </c>
      <c r="BK722" s="146">
        <f>ROUND(I722*H722,2)</f>
        <v>0</v>
      </c>
      <c r="BL722" s="17" t="s">
        <v>293</v>
      </c>
      <c r="BM722" s="145" t="s">
        <v>2468</v>
      </c>
    </row>
    <row r="723" spans="2:63" s="11" customFormat="1" ht="25.9" customHeight="1">
      <c r="B723" s="124"/>
      <c r="D723" s="125" t="s">
        <v>78</v>
      </c>
      <c r="E723" s="126" t="s">
        <v>1569</v>
      </c>
      <c r="F723" s="126" t="s">
        <v>1570</v>
      </c>
      <c r="I723" s="127"/>
      <c r="J723" s="128">
        <f>BK723</f>
        <v>0</v>
      </c>
      <c r="L723" s="124"/>
      <c r="M723" s="129"/>
      <c r="P723" s="130">
        <f>P724+P850+P859+P885+P902+P955+P983+P989+P1062+P1074</f>
        <v>0</v>
      </c>
      <c r="R723" s="130">
        <f>R724+R850+R859+R885+R902+R955+R983+R989+R1062+R1074</f>
        <v>13.459312109999997</v>
      </c>
      <c r="T723" s="131">
        <f>T724+T850+T859+T885+T902+T955+T983+T989+T1062+T1074</f>
        <v>0.02345016</v>
      </c>
      <c r="AR723" s="125" t="s">
        <v>88</v>
      </c>
      <c r="AT723" s="132" t="s">
        <v>78</v>
      </c>
      <c r="AU723" s="132" t="s">
        <v>79</v>
      </c>
      <c r="AY723" s="125" t="s">
        <v>262</v>
      </c>
      <c r="BK723" s="133">
        <f>BK724+BK850+BK859+BK885+BK902+BK955+BK983+BK989+BK1062+BK1074</f>
        <v>0</v>
      </c>
    </row>
    <row r="724" spans="2:63" s="11" customFormat="1" ht="22.9" customHeight="1">
      <c r="B724" s="124"/>
      <c r="D724" s="125" t="s">
        <v>78</v>
      </c>
      <c r="E724" s="151" t="s">
        <v>2469</v>
      </c>
      <c r="F724" s="151" t="s">
        <v>2470</v>
      </c>
      <c r="I724" s="127"/>
      <c r="J724" s="152">
        <f>BK724</f>
        <v>0</v>
      </c>
      <c r="L724" s="124"/>
      <c r="M724" s="129"/>
      <c r="P724" s="130">
        <f>SUM(P725:P849)</f>
        <v>0</v>
      </c>
      <c r="R724" s="130">
        <f>SUM(R725:R849)</f>
        <v>3.6435204</v>
      </c>
      <c r="T724" s="131">
        <f>SUM(T725:T849)</f>
        <v>0</v>
      </c>
      <c r="AR724" s="125" t="s">
        <v>88</v>
      </c>
      <c r="AT724" s="132" t="s">
        <v>78</v>
      </c>
      <c r="AU724" s="132" t="s">
        <v>86</v>
      </c>
      <c r="AY724" s="125" t="s">
        <v>262</v>
      </c>
      <c r="BK724" s="133">
        <f>SUM(BK725:BK849)</f>
        <v>0</v>
      </c>
    </row>
    <row r="725" spans="2:65" s="1" customFormat="1" ht="24.2" customHeight="1">
      <c r="B725" s="32"/>
      <c r="C725" s="134" t="s">
        <v>685</v>
      </c>
      <c r="D725" s="134" t="s">
        <v>264</v>
      </c>
      <c r="E725" s="135" t="s">
        <v>2471</v>
      </c>
      <c r="F725" s="136" t="s">
        <v>2472</v>
      </c>
      <c r="G725" s="137" t="s">
        <v>1226</v>
      </c>
      <c r="H725" s="138">
        <v>333.462</v>
      </c>
      <c r="I725" s="139"/>
      <c r="J725" s="140">
        <f>ROUND(I725*H725,2)</f>
        <v>0</v>
      </c>
      <c r="K725" s="136" t="s">
        <v>1197</v>
      </c>
      <c r="L725" s="32"/>
      <c r="M725" s="141" t="s">
        <v>1</v>
      </c>
      <c r="N725" s="142" t="s">
        <v>44</v>
      </c>
      <c r="P725" s="143">
        <f>O725*H725</f>
        <v>0</v>
      </c>
      <c r="Q725" s="143">
        <v>0</v>
      </c>
      <c r="R725" s="143">
        <f>Q725*H725</f>
        <v>0</v>
      </c>
      <c r="S725" s="143">
        <v>0</v>
      </c>
      <c r="T725" s="144">
        <f>S725*H725</f>
        <v>0</v>
      </c>
      <c r="AR725" s="145" t="s">
        <v>318</v>
      </c>
      <c r="AT725" s="145" t="s">
        <v>264</v>
      </c>
      <c r="AU725" s="145" t="s">
        <v>88</v>
      </c>
      <c r="AY725" s="17" t="s">
        <v>262</v>
      </c>
      <c r="BE725" s="146">
        <f>IF(N725="základní",J725,0)</f>
        <v>0</v>
      </c>
      <c r="BF725" s="146">
        <f>IF(N725="snížená",J725,0)</f>
        <v>0</v>
      </c>
      <c r="BG725" s="146">
        <f>IF(N725="zákl. přenesená",J725,0)</f>
        <v>0</v>
      </c>
      <c r="BH725" s="146">
        <f>IF(N725="sníž. přenesená",J725,0)</f>
        <v>0</v>
      </c>
      <c r="BI725" s="146">
        <f>IF(N725="nulová",J725,0)</f>
        <v>0</v>
      </c>
      <c r="BJ725" s="17" t="s">
        <v>86</v>
      </c>
      <c r="BK725" s="146">
        <f>ROUND(I725*H725,2)</f>
        <v>0</v>
      </c>
      <c r="BL725" s="17" t="s">
        <v>318</v>
      </c>
      <c r="BM725" s="145" t="s">
        <v>2473</v>
      </c>
    </row>
    <row r="726" spans="2:51" s="12" customFormat="1" ht="11.25">
      <c r="B726" s="161"/>
      <c r="D726" s="147" t="s">
        <v>1200</v>
      </c>
      <c r="E726" s="162" t="s">
        <v>1</v>
      </c>
      <c r="F726" s="163" t="s">
        <v>1931</v>
      </c>
      <c r="H726" s="162" t="s">
        <v>1</v>
      </c>
      <c r="I726" s="164"/>
      <c r="L726" s="161"/>
      <c r="M726" s="165"/>
      <c r="T726" s="166"/>
      <c r="AT726" s="162" t="s">
        <v>1200</v>
      </c>
      <c r="AU726" s="162" t="s">
        <v>88</v>
      </c>
      <c r="AV726" s="12" t="s">
        <v>86</v>
      </c>
      <c r="AW726" s="12" t="s">
        <v>34</v>
      </c>
      <c r="AX726" s="12" t="s">
        <v>79</v>
      </c>
      <c r="AY726" s="162" t="s">
        <v>262</v>
      </c>
    </row>
    <row r="727" spans="2:51" s="12" customFormat="1" ht="11.25">
      <c r="B727" s="161"/>
      <c r="D727" s="147" t="s">
        <v>1200</v>
      </c>
      <c r="E727" s="162" t="s">
        <v>1</v>
      </c>
      <c r="F727" s="163" t="s">
        <v>2067</v>
      </c>
      <c r="H727" s="162" t="s">
        <v>1</v>
      </c>
      <c r="I727" s="164"/>
      <c r="L727" s="161"/>
      <c r="M727" s="165"/>
      <c r="T727" s="166"/>
      <c r="AT727" s="162" t="s">
        <v>1200</v>
      </c>
      <c r="AU727" s="162" t="s">
        <v>88</v>
      </c>
      <c r="AV727" s="12" t="s">
        <v>86</v>
      </c>
      <c r="AW727" s="12" t="s">
        <v>34</v>
      </c>
      <c r="AX727" s="12" t="s">
        <v>79</v>
      </c>
      <c r="AY727" s="162" t="s">
        <v>262</v>
      </c>
    </row>
    <row r="728" spans="2:51" s="12" customFormat="1" ht="11.25">
      <c r="B728" s="161"/>
      <c r="D728" s="147" t="s">
        <v>1200</v>
      </c>
      <c r="E728" s="162" t="s">
        <v>1</v>
      </c>
      <c r="F728" s="163" t="s">
        <v>2474</v>
      </c>
      <c r="H728" s="162" t="s">
        <v>1</v>
      </c>
      <c r="I728" s="164"/>
      <c r="L728" s="161"/>
      <c r="M728" s="165"/>
      <c r="T728" s="166"/>
      <c r="AT728" s="162" t="s">
        <v>1200</v>
      </c>
      <c r="AU728" s="162" t="s">
        <v>88</v>
      </c>
      <c r="AV728" s="12" t="s">
        <v>86</v>
      </c>
      <c r="AW728" s="12" t="s">
        <v>34</v>
      </c>
      <c r="AX728" s="12" t="s">
        <v>79</v>
      </c>
      <c r="AY728" s="162" t="s">
        <v>262</v>
      </c>
    </row>
    <row r="729" spans="2:51" s="13" customFormat="1" ht="11.25">
      <c r="B729" s="167"/>
      <c r="D729" s="147" t="s">
        <v>1200</v>
      </c>
      <c r="E729" s="168" t="s">
        <v>1</v>
      </c>
      <c r="F729" s="169" t="s">
        <v>2475</v>
      </c>
      <c r="H729" s="170">
        <v>256.02</v>
      </c>
      <c r="I729" s="171"/>
      <c r="L729" s="167"/>
      <c r="M729" s="172"/>
      <c r="T729" s="173"/>
      <c r="AT729" s="168" t="s">
        <v>1200</v>
      </c>
      <c r="AU729" s="168" t="s">
        <v>88</v>
      </c>
      <c r="AV729" s="13" t="s">
        <v>88</v>
      </c>
      <c r="AW729" s="13" t="s">
        <v>34</v>
      </c>
      <c r="AX729" s="13" t="s">
        <v>79</v>
      </c>
      <c r="AY729" s="168" t="s">
        <v>262</v>
      </c>
    </row>
    <row r="730" spans="2:51" s="13" customFormat="1" ht="11.25">
      <c r="B730" s="167"/>
      <c r="D730" s="147" t="s">
        <v>1200</v>
      </c>
      <c r="E730" s="168" t="s">
        <v>1</v>
      </c>
      <c r="F730" s="169" t="s">
        <v>2476</v>
      </c>
      <c r="H730" s="170">
        <v>19.77</v>
      </c>
      <c r="I730" s="171"/>
      <c r="L730" s="167"/>
      <c r="M730" s="172"/>
      <c r="T730" s="173"/>
      <c r="AT730" s="168" t="s">
        <v>1200</v>
      </c>
      <c r="AU730" s="168" t="s">
        <v>88</v>
      </c>
      <c r="AV730" s="13" t="s">
        <v>88</v>
      </c>
      <c r="AW730" s="13" t="s">
        <v>34</v>
      </c>
      <c r="AX730" s="13" t="s">
        <v>79</v>
      </c>
      <c r="AY730" s="168" t="s">
        <v>262</v>
      </c>
    </row>
    <row r="731" spans="2:51" s="15" customFormat="1" ht="11.25">
      <c r="B731" s="191"/>
      <c r="D731" s="147" t="s">
        <v>1200</v>
      </c>
      <c r="E731" s="192" t="s">
        <v>1</v>
      </c>
      <c r="F731" s="193" t="s">
        <v>1323</v>
      </c>
      <c r="H731" s="194">
        <v>275.79</v>
      </c>
      <c r="I731" s="195"/>
      <c r="L731" s="191"/>
      <c r="M731" s="196"/>
      <c r="T731" s="197"/>
      <c r="AT731" s="192" t="s">
        <v>1200</v>
      </c>
      <c r="AU731" s="192" t="s">
        <v>88</v>
      </c>
      <c r="AV731" s="15" t="s">
        <v>179</v>
      </c>
      <c r="AW731" s="15" t="s">
        <v>34</v>
      </c>
      <c r="AX731" s="15" t="s">
        <v>79</v>
      </c>
      <c r="AY731" s="192" t="s">
        <v>262</v>
      </c>
    </row>
    <row r="732" spans="2:51" s="12" customFormat="1" ht="11.25">
      <c r="B732" s="161"/>
      <c r="D732" s="147" t="s">
        <v>1200</v>
      </c>
      <c r="E732" s="162" t="s">
        <v>1</v>
      </c>
      <c r="F732" s="163" t="s">
        <v>2083</v>
      </c>
      <c r="H732" s="162" t="s">
        <v>1</v>
      </c>
      <c r="I732" s="164"/>
      <c r="L732" s="161"/>
      <c r="M732" s="165"/>
      <c r="T732" s="166"/>
      <c r="AT732" s="162" t="s">
        <v>1200</v>
      </c>
      <c r="AU732" s="162" t="s">
        <v>88</v>
      </c>
      <c r="AV732" s="12" t="s">
        <v>86</v>
      </c>
      <c r="AW732" s="12" t="s">
        <v>34</v>
      </c>
      <c r="AX732" s="12" t="s">
        <v>79</v>
      </c>
      <c r="AY732" s="162" t="s">
        <v>262</v>
      </c>
    </row>
    <row r="733" spans="2:51" s="12" customFormat="1" ht="11.25">
      <c r="B733" s="161"/>
      <c r="D733" s="147" t="s">
        <v>1200</v>
      </c>
      <c r="E733" s="162" t="s">
        <v>1</v>
      </c>
      <c r="F733" s="163" t="s">
        <v>2477</v>
      </c>
      <c r="H733" s="162" t="s">
        <v>1</v>
      </c>
      <c r="I733" s="164"/>
      <c r="L733" s="161"/>
      <c r="M733" s="165"/>
      <c r="T733" s="166"/>
      <c r="AT733" s="162" t="s">
        <v>1200</v>
      </c>
      <c r="AU733" s="162" t="s">
        <v>88</v>
      </c>
      <c r="AV733" s="12" t="s">
        <v>86</v>
      </c>
      <c r="AW733" s="12" t="s">
        <v>34</v>
      </c>
      <c r="AX733" s="12" t="s">
        <v>79</v>
      </c>
      <c r="AY733" s="162" t="s">
        <v>262</v>
      </c>
    </row>
    <row r="734" spans="2:51" s="13" customFormat="1" ht="11.25">
      <c r="B734" s="167"/>
      <c r="D734" s="147" t="s">
        <v>1200</v>
      </c>
      <c r="E734" s="168" t="s">
        <v>1</v>
      </c>
      <c r="F734" s="169" t="s">
        <v>2478</v>
      </c>
      <c r="H734" s="170">
        <v>13.451</v>
      </c>
      <c r="I734" s="171"/>
      <c r="L734" s="167"/>
      <c r="M734" s="172"/>
      <c r="T734" s="173"/>
      <c r="AT734" s="168" t="s">
        <v>1200</v>
      </c>
      <c r="AU734" s="168" t="s">
        <v>88</v>
      </c>
      <c r="AV734" s="13" t="s">
        <v>88</v>
      </c>
      <c r="AW734" s="13" t="s">
        <v>34</v>
      </c>
      <c r="AX734" s="13" t="s">
        <v>79</v>
      </c>
      <c r="AY734" s="168" t="s">
        <v>262</v>
      </c>
    </row>
    <row r="735" spans="2:51" s="13" customFormat="1" ht="11.25">
      <c r="B735" s="167"/>
      <c r="D735" s="147" t="s">
        <v>1200</v>
      </c>
      <c r="E735" s="168" t="s">
        <v>1</v>
      </c>
      <c r="F735" s="169" t="s">
        <v>2479</v>
      </c>
      <c r="H735" s="170">
        <v>40.233</v>
      </c>
      <c r="I735" s="171"/>
      <c r="L735" s="167"/>
      <c r="M735" s="172"/>
      <c r="T735" s="173"/>
      <c r="AT735" s="168" t="s">
        <v>1200</v>
      </c>
      <c r="AU735" s="168" t="s">
        <v>88</v>
      </c>
      <c r="AV735" s="13" t="s">
        <v>88</v>
      </c>
      <c r="AW735" s="13" t="s">
        <v>34</v>
      </c>
      <c r="AX735" s="13" t="s">
        <v>79</v>
      </c>
      <c r="AY735" s="168" t="s">
        <v>262</v>
      </c>
    </row>
    <row r="736" spans="2:51" s="13" customFormat="1" ht="11.25">
      <c r="B736" s="167"/>
      <c r="D736" s="147" t="s">
        <v>1200</v>
      </c>
      <c r="E736" s="168" t="s">
        <v>1</v>
      </c>
      <c r="F736" s="169" t="s">
        <v>2480</v>
      </c>
      <c r="H736" s="170">
        <v>3.988</v>
      </c>
      <c r="I736" s="171"/>
      <c r="L736" s="167"/>
      <c r="M736" s="172"/>
      <c r="T736" s="173"/>
      <c r="AT736" s="168" t="s">
        <v>1200</v>
      </c>
      <c r="AU736" s="168" t="s">
        <v>88</v>
      </c>
      <c r="AV736" s="13" t="s">
        <v>88</v>
      </c>
      <c r="AW736" s="13" t="s">
        <v>34</v>
      </c>
      <c r="AX736" s="13" t="s">
        <v>79</v>
      </c>
      <c r="AY736" s="168" t="s">
        <v>262</v>
      </c>
    </row>
    <row r="737" spans="2:51" s="15" customFormat="1" ht="11.25">
      <c r="B737" s="191"/>
      <c r="D737" s="147" t="s">
        <v>1200</v>
      </c>
      <c r="E737" s="192" t="s">
        <v>1</v>
      </c>
      <c r="F737" s="193" t="s">
        <v>1323</v>
      </c>
      <c r="H737" s="194">
        <v>57.672</v>
      </c>
      <c r="I737" s="195"/>
      <c r="L737" s="191"/>
      <c r="M737" s="196"/>
      <c r="T737" s="197"/>
      <c r="AT737" s="192" t="s">
        <v>1200</v>
      </c>
      <c r="AU737" s="192" t="s">
        <v>88</v>
      </c>
      <c r="AV737" s="15" t="s">
        <v>179</v>
      </c>
      <c r="AW737" s="15" t="s">
        <v>34</v>
      </c>
      <c r="AX737" s="15" t="s">
        <v>79</v>
      </c>
      <c r="AY737" s="192" t="s">
        <v>262</v>
      </c>
    </row>
    <row r="738" spans="2:51" s="14" customFormat="1" ht="11.25">
      <c r="B738" s="174"/>
      <c r="D738" s="147" t="s">
        <v>1200</v>
      </c>
      <c r="E738" s="175" t="s">
        <v>1</v>
      </c>
      <c r="F738" s="176" t="s">
        <v>1205</v>
      </c>
      <c r="H738" s="177">
        <v>333.462</v>
      </c>
      <c r="I738" s="178"/>
      <c r="L738" s="174"/>
      <c r="M738" s="179"/>
      <c r="T738" s="180"/>
      <c r="AT738" s="175" t="s">
        <v>1200</v>
      </c>
      <c r="AU738" s="175" t="s">
        <v>88</v>
      </c>
      <c r="AV738" s="14" t="s">
        <v>293</v>
      </c>
      <c r="AW738" s="14" t="s">
        <v>34</v>
      </c>
      <c r="AX738" s="14" t="s">
        <v>86</v>
      </c>
      <c r="AY738" s="175" t="s">
        <v>262</v>
      </c>
    </row>
    <row r="739" spans="2:65" s="1" customFormat="1" ht="16.5" customHeight="1">
      <c r="B739" s="32"/>
      <c r="C739" s="181" t="s">
        <v>689</v>
      </c>
      <c r="D739" s="181" t="s">
        <v>1114</v>
      </c>
      <c r="E739" s="182" t="s">
        <v>2481</v>
      </c>
      <c r="F739" s="183" t="s">
        <v>2482</v>
      </c>
      <c r="G739" s="184" t="s">
        <v>1234</v>
      </c>
      <c r="H739" s="185">
        <v>0.11</v>
      </c>
      <c r="I739" s="186"/>
      <c r="J739" s="187">
        <f>ROUND(I739*H739,2)</f>
        <v>0</v>
      </c>
      <c r="K739" s="183" t="s">
        <v>1197</v>
      </c>
      <c r="L739" s="188"/>
      <c r="M739" s="189" t="s">
        <v>1</v>
      </c>
      <c r="N739" s="190" t="s">
        <v>44</v>
      </c>
      <c r="P739" s="143">
        <f>O739*H739</f>
        <v>0</v>
      </c>
      <c r="Q739" s="143">
        <v>1</v>
      </c>
      <c r="R739" s="143">
        <f>Q739*H739</f>
        <v>0.11</v>
      </c>
      <c r="S739" s="143">
        <v>0</v>
      </c>
      <c r="T739" s="144">
        <f>S739*H739</f>
        <v>0</v>
      </c>
      <c r="AR739" s="145" t="s">
        <v>357</v>
      </c>
      <c r="AT739" s="145" t="s">
        <v>1114</v>
      </c>
      <c r="AU739" s="145" t="s">
        <v>88</v>
      </c>
      <c r="AY739" s="17" t="s">
        <v>262</v>
      </c>
      <c r="BE739" s="146">
        <f>IF(N739="základní",J739,0)</f>
        <v>0</v>
      </c>
      <c r="BF739" s="146">
        <f>IF(N739="snížená",J739,0)</f>
        <v>0</v>
      </c>
      <c r="BG739" s="146">
        <f>IF(N739="zákl. přenesená",J739,0)</f>
        <v>0</v>
      </c>
      <c r="BH739" s="146">
        <f>IF(N739="sníž. přenesená",J739,0)</f>
        <v>0</v>
      </c>
      <c r="BI739" s="146">
        <f>IF(N739="nulová",J739,0)</f>
        <v>0</v>
      </c>
      <c r="BJ739" s="17" t="s">
        <v>86</v>
      </c>
      <c r="BK739" s="146">
        <f>ROUND(I739*H739,2)</f>
        <v>0</v>
      </c>
      <c r="BL739" s="17" t="s">
        <v>318</v>
      </c>
      <c r="BM739" s="145" t="s">
        <v>2483</v>
      </c>
    </row>
    <row r="740" spans="2:51" s="13" customFormat="1" ht="11.25">
      <c r="B740" s="167"/>
      <c r="D740" s="147" t="s">
        <v>1200</v>
      </c>
      <c r="F740" s="169" t="s">
        <v>2484</v>
      </c>
      <c r="H740" s="170">
        <v>0.11</v>
      </c>
      <c r="I740" s="171"/>
      <c r="L740" s="167"/>
      <c r="M740" s="172"/>
      <c r="T740" s="173"/>
      <c r="AT740" s="168" t="s">
        <v>1200</v>
      </c>
      <c r="AU740" s="168" t="s">
        <v>88</v>
      </c>
      <c r="AV740" s="13" t="s">
        <v>88</v>
      </c>
      <c r="AW740" s="13" t="s">
        <v>4</v>
      </c>
      <c r="AX740" s="13" t="s">
        <v>86</v>
      </c>
      <c r="AY740" s="168" t="s">
        <v>262</v>
      </c>
    </row>
    <row r="741" spans="2:65" s="1" customFormat="1" ht="24.2" customHeight="1">
      <c r="B741" s="32"/>
      <c r="C741" s="134" t="s">
        <v>693</v>
      </c>
      <c r="D741" s="134" t="s">
        <v>264</v>
      </c>
      <c r="E741" s="135" t="s">
        <v>2485</v>
      </c>
      <c r="F741" s="136" t="s">
        <v>2486</v>
      </c>
      <c r="G741" s="137" t="s">
        <v>1226</v>
      </c>
      <c r="H741" s="138">
        <v>157.299</v>
      </c>
      <c r="I741" s="139"/>
      <c r="J741" s="140">
        <f>ROUND(I741*H741,2)</f>
        <v>0</v>
      </c>
      <c r="K741" s="136" t="s">
        <v>1197</v>
      </c>
      <c r="L741" s="32"/>
      <c r="M741" s="141" t="s">
        <v>1</v>
      </c>
      <c r="N741" s="142" t="s">
        <v>44</v>
      </c>
      <c r="P741" s="143">
        <f>O741*H741</f>
        <v>0</v>
      </c>
      <c r="Q741" s="143">
        <v>0</v>
      </c>
      <c r="R741" s="143">
        <f>Q741*H741</f>
        <v>0</v>
      </c>
      <c r="S741" s="143">
        <v>0</v>
      </c>
      <c r="T741" s="144">
        <f>S741*H741</f>
        <v>0</v>
      </c>
      <c r="AR741" s="145" t="s">
        <v>318</v>
      </c>
      <c r="AT741" s="145" t="s">
        <v>264</v>
      </c>
      <c r="AU741" s="145" t="s">
        <v>88</v>
      </c>
      <c r="AY741" s="17" t="s">
        <v>262</v>
      </c>
      <c r="BE741" s="146">
        <f>IF(N741="základní",J741,0)</f>
        <v>0</v>
      </c>
      <c r="BF741" s="146">
        <f>IF(N741="snížená",J741,0)</f>
        <v>0</v>
      </c>
      <c r="BG741" s="146">
        <f>IF(N741="zákl. přenesená",J741,0)</f>
        <v>0</v>
      </c>
      <c r="BH741" s="146">
        <f>IF(N741="sníž. přenesená",J741,0)</f>
        <v>0</v>
      </c>
      <c r="BI741" s="146">
        <f>IF(N741="nulová",J741,0)</f>
        <v>0</v>
      </c>
      <c r="BJ741" s="17" t="s">
        <v>86</v>
      </c>
      <c r="BK741" s="146">
        <f>ROUND(I741*H741,2)</f>
        <v>0</v>
      </c>
      <c r="BL741" s="17" t="s">
        <v>318</v>
      </c>
      <c r="BM741" s="145" t="s">
        <v>2487</v>
      </c>
    </row>
    <row r="742" spans="2:51" s="12" customFormat="1" ht="11.25">
      <c r="B742" s="161"/>
      <c r="D742" s="147" t="s">
        <v>1200</v>
      </c>
      <c r="E742" s="162" t="s">
        <v>1</v>
      </c>
      <c r="F742" s="163" t="s">
        <v>1931</v>
      </c>
      <c r="H742" s="162" t="s">
        <v>1</v>
      </c>
      <c r="I742" s="164"/>
      <c r="L742" s="161"/>
      <c r="M742" s="165"/>
      <c r="T742" s="166"/>
      <c r="AT742" s="162" t="s">
        <v>1200</v>
      </c>
      <c r="AU742" s="162" t="s">
        <v>88</v>
      </c>
      <c r="AV742" s="12" t="s">
        <v>86</v>
      </c>
      <c r="AW742" s="12" t="s">
        <v>34</v>
      </c>
      <c r="AX742" s="12" t="s">
        <v>79</v>
      </c>
      <c r="AY742" s="162" t="s">
        <v>262</v>
      </c>
    </row>
    <row r="743" spans="2:51" s="12" customFormat="1" ht="11.25">
      <c r="B743" s="161"/>
      <c r="D743" s="147" t="s">
        <v>1200</v>
      </c>
      <c r="E743" s="162" t="s">
        <v>1</v>
      </c>
      <c r="F743" s="163" t="s">
        <v>2067</v>
      </c>
      <c r="H743" s="162" t="s">
        <v>1</v>
      </c>
      <c r="I743" s="164"/>
      <c r="L743" s="161"/>
      <c r="M743" s="165"/>
      <c r="T743" s="166"/>
      <c r="AT743" s="162" t="s">
        <v>1200</v>
      </c>
      <c r="AU743" s="162" t="s">
        <v>88</v>
      </c>
      <c r="AV743" s="12" t="s">
        <v>86</v>
      </c>
      <c r="AW743" s="12" t="s">
        <v>34</v>
      </c>
      <c r="AX743" s="12" t="s">
        <v>79</v>
      </c>
      <c r="AY743" s="162" t="s">
        <v>262</v>
      </c>
    </row>
    <row r="744" spans="2:51" s="12" customFormat="1" ht="11.25">
      <c r="B744" s="161"/>
      <c r="D744" s="147" t="s">
        <v>1200</v>
      </c>
      <c r="E744" s="162" t="s">
        <v>1</v>
      </c>
      <c r="F744" s="163" t="s">
        <v>2474</v>
      </c>
      <c r="H744" s="162" t="s">
        <v>1</v>
      </c>
      <c r="I744" s="164"/>
      <c r="L744" s="161"/>
      <c r="M744" s="165"/>
      <c r="T744" s="166"/>
      <c r="AT744" s="162" t="s">
        <v>1200</v>
      </c>
      <c r="AU744" s="162" t="s">
        <v>88</v>
      </c>
      <c r="AV744" s="12" t="s">
        <v>86</v>
      </c>
      <c r="AW744" s="12" t="s">
        <v>34</v>
      </c>
      <c r="AX744" s="12" t="s">
        <v>79</v>
      </c>
      <c r="AY744" s="162" t="s">
        <v>262</v>
      </c>
    </row>
    <row r="745" spans="2:51" s="13" customFormat="1" ht="22.5">
      <c r="B745" s="167"/>
      <c r="D745" s="147" t="s">
        <v>1200</v>
      </c>
      <c r="E745" s="168" t="s">
        <v>1</v>
      </c>
      <c r="F745" s="169" t="s">
        <v>2488</v>
      </c>
      <c r="H745" s="170">
        <v>49.956</v>
      </c>
      <c r="I745" s="171"/>
      <c r="L745" s="167"/>
      <c r="M745" s="172"/>
      <c r="T745" s="173"/>
      <c r="AT745" s="168" t="s">
        <v>1200</v>
      </c>
      <c r="AU745" s="168" t="s">
        <v>88</v>
      </c>
      <c r="AV745" s="13" t="s">
        <v>88</v>
      </c>
      <c r="AW745" s="13" t="s">
        <v>34</v>
      </c>
      <c r="AX745" s="13" t="s">
        <v>79</v>
      </c>
      <c r="AY745" s="168" t="s">
        <v>262</v>
      </c>
    </row>
    <row r="746" spans="2:51" s="12" customFormat="1" ht="11.25">
      <c r="B746" s="161"/>
      <c r="D746" s="147" t="s">
        <v>1200</v>
      </c>
      <c r="E746" s="162" t="s">
        <v>1</v>
      </c>
      <c r="F746" s="163" t="s">
        <v>2083</v>
      </c>
      <c r="H746" s="162" t="s">
        <v>1</v>
      </c>
      <c r="I746" s="164"/>
      <c r="L746" s="161"/>
      <c r="M746" s="165"/>
      <c r="T746" s="166"/>
      <c r="AT746" s="162" t="s">
        <v>1200</v>
      </c>
      <c r="AU746" s="162" t="s">
        <v>88</v>
      </c>
      <c r="AV746" s="12" t="s">
        <v>86</v>
      </c>
      <c r="AW746" s="12" t="s">
        <v>34</v>
      </c>
      <c r="AX746" s="12" t="s">
        <v>79</v>
      </c>
      <c r="AY746" s="162" t="s">
        <v>262</v>
      </c>
    </row>
    <row r="747" spans="2:51" s="12" customFormat="1" ht="11.25">
      <c r="B747" s="161"/>
      <c r="D747" s="147" t="s">
        <v>1200</v>
      </c>
      <c r="E747" s="162" t="s">
        <v>1</v>
      </c>
      <c r="F747" s="163" t="s">
        <v>2477</v>
      </c>
      <c r="H747" s="162" t="s">
        <v>1</v>
      </c>
      <c r="I747" s="164"/>
      <c r="L747" s="161"/>
      <c r="M747" s="165"/>
      <c r="T747" s="166"/>
      <c r="AT747" s="162" t="s">
        <v>1200</v>
      </c>
      <c r="AU747" s="162" t="s">
        <v>88</v>
      </c>
      <c r="AV747" s="12" t="s">
        <v>86</v>
      </c>
      <c r="AW747" s="12" t="s">
        <v>34</v>
      </c>
      <c r="AX747" s="12" t="s">
        <v>79</v>
      </c>
      <c r="AY747" s="162" t="s">
        <v>262</v>
      </c>
    </row>
    <row r="748" spans="2:51" s="13" customFormat="1" ht="11.25">
      <c r="B748" s="167"/>
      <c r="D748" s="147" t="s">
        <v>1200</v>
      </c>
      <c r="E748" s="168" t="s">
        <v>1</v>
      </c>
      <c r="F748" s="169" t="s">
        <v>2489</v>
      </c>
      <c r="H748" s="170">
        <v>18.698</v>
      </c>
      <c r="I748" s="171"/>
      <c r="L748" s="167"/>
      <c r="M748" s="172"/>
      <c r="T748" s="173"/>
      <c r="AT748" s="168" t="s">
        <v>1200</v>
      </c>
      <c r="AU748" s="168" t="s">
        <v>88</v>
      </c>
      <c r="AV748" s="13" t="s">
        <v>88</v>
      </c>
      <c r="AW748" s="13" t="s">
        <v>34</v>
      </c>
      <c r="AX748" s="13" t="s">
        <v>79</v>
      </c>
      <c r="AY748" s="168" t="s">
        <v>262</v>
      </c>
    </row>
    <row r="749" spans="2:51" s="13" customFormat="1" ht="11.25">
      <c r="B749" s="167"/>
      <c r="D749" s="147" t="s">
        <v>1200</v>
      </c>
      <c r="E749" s="168" t="s">
        <v>1</v>
      </c>
      <c r="F749" s="169" t="s">
        <v>2490</v>
      </c>
      <c r="H749" s="170">
        <v>0.42</v>
      </c>
      <c r="I749" s="171"/>
      <c r="L749" s="167"/>
      <c r="M749" s="172"/>
      <c r="T749" s="173"/>
      <c r="AT749" s="168" t="s">
        <v>1200</v>
      </c>
      <c r="AU749" s="168" t="s">
        <v>88</v>
      </c>
      <c r="AV749" s="13" t="s">
        <v>88</v>
      </c>
      <c r="AW749" s="13" t="s">
        <v>34</v>
      </c>
      <c r="AX749" s="13" t="s">
        <v>79</v>
      </c>
      <c r="AY749" s="168" t="s">
        <v>262</v>
      </c>
    </row>
    <row r="750" spans="2:51" s="13" customFormat="1" ht="11.25">
      <c r="B750" s="167"/>
      <c r="D750" s="147" t="s">
        <v>1200</v>
      </c>
      <c r="E750" s="168" t="s">
        <v>1</v>
      </c>
      <c r="F750" s="169" t="s">
        <v>2491</v>
      </c>
      <c r="H750" s="170">
        <v>2.094</v>
      </c>
      <c r="I750" s="171"/>
      <c r="L750" s="167"/>
      <c r="M750" s="172"/>
      <c r="T750" s="173"/>
      <c r="AT750" s="168" t="s">
        <v>1200</v>
      </c>
      <c r="AU750" s="168" t="s">
        <v>88</v>
      </c>
      <c r="AV750" s="13" t="s">
        <v>88</v>
      </c>
      <c r="AW750" s="13" t="s">
        <v>34</v>
      </c>
      <c r="AX750" s="13" t="s">
        <v>79</v>
      </c>
      <c r="AY750" s="168" t="s">
        <v>262</v>
      </c>
    </row>
    <row r="751" spans="2:51" s="13" customFormat="1" ht="11.25">
      <c r="B751" s="167"/>
      <c r="D751" s="147" t="s">
        <v>1200</v>
      </c>
      <c r="E751" s="168" t="s">
        <v>1</v>
      </c>
      <c r="F751" s="169" t="s">
        <v>2492</v>
      </c>
      <c r="H751" s="170">
        <v>0.42</v>
      </c>
      <c r="I751" s="171"/>
      <c r="L751" s="167"/>
      <c r="M751" s="172"/>
      <c r="T751" s="173"/>
      <c r="AT751" s="168" t="s">
        <v>1200</v>
      </c>
      <c r="AU751" s="168" t="s">
        <v>88</v>
      </c>
      <c r="AV751" s="13" t="s">
        <v>88</v>
      </c>
      <c r="AW751" s="13" t="s">
        <v>34</v>
      </c>
      <c r="AX751" s="13" t="s">
        <v>79</v>
      </c>
      <c r="AY751" s="168" t="s">
        <v>262</v>
      </c>
    </row>
    <row r="752" spans="2:51" s="13" customFormat="1" ht="11.25">
      <c r="B752" s="167"/>
      <c r="D752" s="147" t="s">
        <v>1200</v>
      </c>
      <c r="E752" s="168" t="s">
        <v>1</v>
      </c>
      <c r="F752" s="169" t="s">
        <v>2493</v>
      </c>
      <c r="H752" s="170">
        <v>3</v>
      </c>
      <c r="I752" s="171"/>
      <c r="L752" s="167"/>
      <c r="M752" s="172"/>
      <c r="T752" s="173"/>
      <c r="AT752" s="168" t="s">
        <v>1200</v>
      </c>
      <c r="AU752" s="168" t="s">
        <v>88</v>
      </c>
      <c r="AV752" s="13" t="s">
        <v>88</v>
      </c>
      <c r="AW752" s="13" t="s">
        <v>34</v>
      </c>
      <c r="AX752" s="13" t="s">
        <v>79</v>
      </c>
      <c r="AY752" s="168" t="s">
        <v>262</v>
      </c>
    </row>
    <row r="753" spans="2:51" s="13" customFormat="1" ht="11.25">
      <c r="B753" s="167"/>
      <c r="D753" s="147" t="s">
        <v>1200</v>
      </c>
      <c r="E753" s="168" t="s">
        <v>1</v>
      </c>
      <c r="F753" s="169" t="s">
        <v>2494</v>
      </c>
      <c r="H753" s="170">
        <v>0.495</v>
      </c>
      <c r="I753" s="171"/>
      <c r="L753" s="167"/>
      <c r="M753" s="172"/>
      <c r="T753" s="173"/>
      <c r="AT753" s="168" t="s">
        <v>1200</v>
      </c>
      <c r="AU753" s="168" t="s">
        <v>88</v>
      </c>
      <c r="AV753" s="13" t="s">
        <v>88</v>
      </c>
      <c r="AW753" s="13" t="s">
        <v>34</v>
      </c>
      <c r="AX753" s="13" t="s">
        <v>79</v>
      </c>
      <c r="AY753" s="168" t="s">
        <v>262</v>
      </c>
    </row>
    <row r="754" spans="2:51" s="13" customFormat="1" ht="11.25">
      <c r="B754" s="167"/>
      <c r="D754" s="147" t="s">
        <v>1200</v>
      </c>
      <c r="E754" s="168" t="s">
        <v>1</v>
      </c>
      <c r="F754" s="169" t="s">
        <v>2495</v>
      </c>
      <c r="H754" s="170">
        <v>62.123</v>
      </c>
      <c r="I754" s="171"/>
      <c r="L754" s="167"/>
      <c r="M754" s="172"/>
      <c r="T754" s="173"/>
      <c r="AT754" s="168" t="s">
        <v>1200</v>
      </c>
      <c r="AU754" s="168" t="s">
        <v>88</v>
      </c>
      <c r="AV754" s="13" t="s">
        <v>88</v>
      </c>
      <c r="AW754" s="13" t="s">
        <v>34</v>
      </c>
      <c r="AX754" s="13" t="s">
        <v>79</v>
      </c>
      <c r="AY754" s="168" t="s">
        <v>262</v>
      </c>
    </row>
    <row r="755" spans="2:51" s="13" customFormat="1" ht="11.25">
      <c r="B755" s="167"/>
      <c r="D755" s="147" t="s">
        <v>1200</v>
      </c>
      <c r="E755" s="168" t="s">
        <v>1</v>
      </c>
      <c r="F755" s="169" t="s">
        <v>2496</v>
      </c>
      <c r="H755" s="170">
        <v>3.758</v>
      </c>
      <c r="I755" s="171"/>
      <c r="L755" s="167"/>
      <c r="M755" s="172"/>
      <c r="T755" s="173"/>
      <c r="AT755" s="168" t="s">
        <v>1200</v>
      </c>
      <c r="AU755" s="168" t="s">
        <v>88</v>
      </c>
      <c r="AV755" s="13" t="s">
        <v>88</v>
      </c>
      <c r="AW755" s="13" t="s">
        <v>34</v>
      </c>
      <c r="AX755" s="13" t="s">
        <v>79</v>
      </c>
      <c r="AY755" s="168" t="s">
        <v>262</v>
      </c>
    </row>
    <row r="756" spans="2:51" s="12" customFormat="1" ht="11.25">
      <c r="B756" s="161"/>
      <c r="D756" s="147" t="s">
        <v>1200</v>
      </c>
      <c r="E756" s="162" t="s">
        <v>1</v>
      </c>
      <c r="F756" s="163" t="s">
        <v>2497</v>
      </c>
      <c r="H756" s="162" t="s">
        <v>1</v>
      </c>
      <c r="I756" s="164"/>
      <c r="L756" s="161"/>
      <c r="M756" s="165"/>
      <c r="T756" s="166"/>
      <c r="AT756" s="162" t="s">
        <v>1200</v>
      </c>
      <c r="AU756" s="162" t="s">
        <v>88</v>
      </c>
      <c r="AV756" s="12" t="s">
        <v>86</v>
      </c>
      <c r="AW756" s="12" t="s">
        <v>34</v>
      </c>
      <c r="AX756" s="12" t="s">
        <v>79</v>
      </c>
      <c r="AY756" s="162" t="s">
        <v>262</v>
      </c>
    </row>
    <row r="757" spans="2:51" s="13" customFormat="1" ht="11.25">
      <c r="B757" s="167"/>
      <c r="D757" s="147" t="s">
        <v>1200</v>
      </c>
      <c r="E757" s="168" t="s">
        <v>1</v>
      </c>
      <c r="F757" s="169" t="s">
        <v>2498</v>
      </c>
      <c r="H757" s="170">
        <v>4.7</v>
      </c>
      <c r="I757" s="171"/>
      <c r="L757" s="167"/>
      <c r="M757" s="172"/>
      <c r="T757" s="173"/>
      <c r="AT757" s="168" t="s">
        <v>1200</v>
      </c>
      <c r="AU757" s="168" t="s">
        <v>88</v>
      </c>
      <c r="AV757" s="13" t="s">
        <v>88</v>
      </c>
      <c r="AW757" s="13" t="s">
        <v>34</v>
      </c>
      <c r="AX757" s="13" t="s">
        <v>79</v>
      </c>
      <c r="AY757" s="168" t="s">
        <v>262</v>
      </c>
    </row>
    <row r="758" spans="2:51" s="13" customFormat="1" ht="11.25">
      <c r="B758" s="167"/>
      <c r="D758" s="147" t="s">
        <v>1200</v>
      </c>
      <c r="E758" s="168" t="s">
        <v>1</v>
      </c>
      <c r="F758" s="169" t="s">
        <v>2499</v>
      </c>
      <c r="H758" s="170">
        <v>10.575</v>
      </c>
      <c r="I758" s="171"/>
      <c r="L758" s="167"/>
      <c r="M758" s="172"/>
      <c r="T758" s="173"/>
      <c r="AT758" s="168" t="s">
        <v>1200</v>
      </c>
      <c r="AU758" s="168" t="s">
        <v>88</v>
      </c>
      <c r="AV758" s="13" t="s">
        <v>88</v>
      </c>
      <c r="AW758" s="13" t="s">
        <v>34</v>
      </c>
      <c r="AX758" s="13" t="s">
        <v>79</v>
      </c>
      <c r="AY758" s="168" t="s">
        <v>262</v>
      </c>
    </row>
    <row r="759" spans="2:51" s="12" customFormat="1" ht="11.25">
      <c r="B759" s="161"/>
      <c r="D759" s="147" t="s">
        <v>1200</v>
      </c>
      <c r="E759" s="162" t="s">
        <v>1</v>
      </c>
      <c r="F759" s="163" t="s">
        <v>2500</v>
      </c>
      <c r="H759" s="162" t="s">
        <v>1</v>
      </c>
      <c r="I759" s="164"/>
      <c r="L759" s="161"/>
      <c r="M759" s="165"/>
      <c r="T759" s="166"/>
      <c r="AT759" s="162" t="s">
        <v>1200</v>
      </c>
      <c r="AU759" s="162" t="s">
        <v>88</v>
      </c>
      <c r="AV759" s="12" t="s">
        <v>86</v>
      </c>
      <c r="AW759" s="12" t="s">
        <v>34</v>
      </c>
      <c r="AX759" s="12" t="s">
        <v>79</v>
      </c>
      <c r="AY759" s="162" t="s">
        <v>262</v>
      </c>
    </row>
    <row r="760" spans="2:51" s="13" customFormat="1" ht="11.25">
      <c r="B760" s="167"/>
      <c r="D760" s="147" t="s">
        <v>1200</v>
      </c>
      <c r="E760" s="168" t="s">
        <v>1</v>
      </c>
      <c r="F760" s="169" t="s">
        <v>2501</v>
      </c>
      <c r="H760" s="170">
        <v>0.8</v>
      </c>
      <c r="I760" s="171"/>
      <c r="L760" s="167"/>
      <c r="M760" s="172"/>
      <c r="T760" s="173"/>
      <c r="AT760" s="168" t="s">
        <v>1200</v>
      </c>
      <c r="AU760" s="168" t="s">
        <v>88</v>
      </c>
      <c r="AV760" s="13" t="s">
        <v>88</v>
      </c>
      <c r="AW760" s="13" t="s">
        <v>34</v>
      </c>
      <c r="AX760" s="13" t="s">
        <v>79</v>
      </c>
      <c r="AY760" s="168" t="s">
        <v>262</v>
      </c>
    </row>
    <row r="761" spans="2:51" s="13" customFormat="1" ht="11.25">
      <c r="B761" s="167"/>
      <c r="D761" s="147" t="s">
        <v>1200</v>
      </c>
      <c r="E761" s="168" t="s">
        <v>1</v>
      </c>
      <c r="F761" s="169" t="s">
        <v>2502</v>
      </c>
      <c r="H761" s="170">
        <v>0.26</v>
      </c>
      <c r="I761" s="171"/>
      <c r="L761" s="167"/>
      <c r="M761" s="172"/>
      <c r="T761" s="173"/>
      <c r="AT761" s="168" t="s">
        <v>1200</v>
      </c>
      <c r="AU761" s="168" t="s">
        <v>88</v>
      </c>
      <c r="AV761" s="13" t="s">
        <v>88</v>
      </c>
      <c r="AW761" s="13" t="s">
        <v>34</v>
      </c>
      <c r="AX761" s="13" t="s">
        <v>79</v>
      </c>
      <c r="AY761" s="168" t="s">
        <v>262</v>
      </c>
    </row>
    <row r="762" spans="2:51" s="14" customFormat="1" ht="11.25">
      <c r="B762" s="174"/>
      <c r="D762" s="147" t="s">
        <v>1200</v>
      </c>
      <c r="E762" s="175" t="s">
        <v>1</v>
      </c>
      <c r="F762" s="176" t="s">
        <v>1205</v>
      </c>
      <c r="H762" s="177">
        <v>157.299</v>
      </c>
      <c r="I762" s="178"/>
      <c r="L762" s="174"/>
      <c r="M762" s="179"/>
      <c r="T762" s="180"/>
      <c r="AT762" s="175" t="s">
        <v>1200</v>
      </c>
      <c r="AU762" s="175" t="s">
        <v>88</v>
      </c>
      <c r="AV762" s="14" t="s">
        <v>293</v>
      </c>
      <c r="AW762" s="14" t="s">
        <v>34</v>
      </c>
      <c r="AX762" s="14" t="s">
        <v>86</v>
      </c>
      <c r="AY762" s="175" t="s">
        <v>262</v>
      </c>
    </row>
    <row r="763" spans="2:65" s="1" customFormat="1" ht="16.5" customHeight="1">
      <c r="B763" s="32"/>
      <c r="C763" s="181" t="s">
        <v>697</v>
      </c>
      <c r="D763" s="181" t="s">
        <v>1114</v>
      </c>
      <c r="E763" s="182" t="s">
        <v>2481</v>
      </c>
      <c r="F763" s="183" t="s">
        <v>2482</v>
      </c>
      <c r="G763" s="184" t="s">
        <v>1234</v>
      </c>
      <c r="H763" s="185">
        <v>0.053</v>
      </c>
      <c r="I763" s="186"/>
      <c r="J763" s="187">
        <f>ROUND(I763*H763,2)</f>
        <v>0</v>
      </c>
      <c r="K763" s="183" t="s">
        <v>1197</v>
      </c>
      <c r="L763" s="188"/>
      <c r="M763" s="189" t="s">
        <v>1</v>
      </c>
      <c r="N763" s="190" t="s">
        <v>44</v>
      </c>
      <c r="P763" s="143">
        <f>O763*H763</f>
        <v>0</v>
      </c>
      <c r="Q763" s="143">
        <v>1</v>
      </c>
      <c r="R763" s="143">
        <f>Q763*H763</f>
        <v>0.053</v>
      </c>
      <c r="S763" s="143">
        <v>0</v>
      </c>
      <c r="T763" s="144">
        <f>S763*H763</f>
        <v>0</v>
      </c>
      <c r="AR763" s="145" t="s">
        <v>357</v>
      </c>
      <c r="AT763" s="145" t="s">
        <v>1114</v>
      </c>
      <c r="AU763" s="145" t="s">
        <v>88</v>
      </c>
      <c r="AY763" s="17" t="s">
        <v>262</v>
      </c>
      <c r="BE763" s="146">
        <f>IF(N763="základní",J763,0)</f>
        <v>0</v>
      </c>
      <c r="BF763" s="146">
        <f>IF(N763="snížená",J763,0)</f>
        <v>0</v>
      </c>
      <c r="BG763" s="146">
        <f>IF(N763="zákl. přenesená",J763,0)</f>
        <v>0</v>
      </c>
      <c r="BH763" s="146">
        <f>IF(N763="sníž. přenesená",J763,0)</f>
        <v>0</v>
      </c>
      <c r="BI763" s="146">
        <f>IF(N763="nulová",J763,0)</f>
        <v>0</v>
      </c>
      <c r="BJ763" s="17" t="s">
        <v>86</v>
      </c>
      <c r="BK763" s="146">
        <f>ROUND(I763*H763,2)</f>
        <v>0</v>
      </c>
      <c r="BL763" s="17" t="s">
        <v>318</v>
      </c>
      <c r="BM763" s="145" t="s">
        <v>2503</v>
      </c>
    </row>
    <row r="764" spans="2:51" s="13" customFormat="1" ht="11.25">
      <c r="B764" s="167"/>
      <c r="D764" s="147" t="s">
        <v>1200</v>
      </c>
      <c r="F764" s="169" t="s">
        <v>2504</v>
      </c>
      <c r="H764" s="170">
        <v>0.053</v>
      </c>
      <c r="I764" s="171"/>
      <c r="L764" s="167"/>
      <c r="M764" s="172"/>
      <c r="T764" s="173"/>
      <c r="AT764" s="168" t="s">
        <v>1200</v>
      </c>
      <c r="AU764" s="168" t="s">
        <v>88</v>
      </c>
      <c r="AV764" s="13" t="s">
        <v>88</v>
      </c>
      <c r="AW764" s="13" t="s">
        <v>4</v>
      </c>
      <c r="AX764" s="13" t="s">
        <v>86</v>
      </c>
      <c r="AY764" s="168" t="s">
        <v>262</v>
      </c>
    </row>
    <row r="765" spans="2:65" s="1" customFormat="1" ht="24.2" customHeight="1">
      <c r="B765" s="32"/>
      <c r="C765" s="134" t="s">
        <v>701</v>
      </c>
      <c r="D765" s="134" t="s">
        <v>264</v>
      </c>
      <c r="E765" s="135" t="s">
        <v>2505</v>
      </c>
      <c r="F765" s="136" t="s">
        <v>2506</v>
      </c>
      <c r="G765" s="137" t="s">
        <v>1226</v>
      </c>
      <c r="H765" s="138">
        <v>333.462</v>
      </c>
      <c r="I765" s="139"/>
      <c r="J765" s="140">
        <f>ROUND(I765*H765,2)</f>
        <v>0</v>
      </c>
      <c r="K765" s="136" t="s">
        <v>1197</v>
      </c>
      <c r="L765" s="32"/>
      <c r="M765" s="141" t="s">
        <v>1</v>
      </c>
      <c r="N765" s="142" t="s">
        <v>44</v>
      </c>
      <c r="P765" s="143">
        <f>O765*H765</f>
        <v>0</v>
      </c>
      <c r="Q765" s="143">
        <v>0.0004</v>
      </c>
      <c r="R765" s="143">
        <f>Q765*H765</f>
        <v>0.1333848</v>
      </c>
      <c r="S765" s="143">
        <v>0</v>
      </c>
      <c r="T765" s="144">
        <f>S765*H765</f>
        <v>0</v>
      </c>
      <c r="AR765" s="145" t="s">
        <v>318</v>
      </c>
      <c r="AT765" s="145" t="s">
        <v>264</v>
      </c>
      <c r="AU765" s="145" t="s">
        <v>88</v>
      </c>
      <c r="AY765" s="17" t="s">
        <v>262</v>
      </c>
      <c r="BE765" s="146">
        <f>IF(N765="základní",J765,0)</f>
        <v>0</v>
      </c>
      <c r="BF765" s="146">
        <f>IF(N765="snížená",J765,0)</f>
        <v>0</v>
      </c>
      <c r="BG765" s="146">
        <f>IF(N765="zákl. přenesená",J765,0)</f>
        <v>0</v>
      </c>
      <c r="BH765" s="146">
        <f>IF(N765="sníž. přenesená",J765,0)</f>
        <v>0</v>
      </c>
      <c r="BI765" s="146">
        <f>IF(N765="nulová",J765,0)</f>
        <v>0</v>
      </c>
      <c r="BJ765" s="17" t="s">
        <v>86</v>
      </c>
      <c r="BK765" s="146">
        <f>ROUND(I765*H765,2)</f>
        <v>0</v>
      </c>
      <c r="BL765" s="17" t="s">
        <v>318</v>
      </c>
      <c r="BM765" s="145" t="s">
        <v>2507</v>
      </c>
    </row>
    <row r="766" spans="2:51" s="12" customFormat="1" ht="11.25">
      <c r="B766" s="161"/>
      <c r="D766" s="147" t="s">
        <v>1200</v>
      </c>
      <c r="E766" s="162" t="s">
        <v>1</v>
      </c>
      <c r="F766" s="163" t="s">
        <v>1931</v>
      </c>
      <c r="H766" s="162" t="s">
        <v>1</v>
      </c>
      <c r="I766" s="164"/>
      <c r="L766" s="161"/>
      <c r="M766" s="165"/>
      <c r="T766" s="166"/>
      <c r="AT766" s="162" t="s">
        <v>1200</v>
      </c>
      <c r="AU766" s="162" t="s">
        <v>88</v>
      </c>
      <c r="AV766" s="12" t="s">
        <v>86</v>
      </c>
      <c r="AW766" s="12" t="s">
        <v>34</v>
      </c>
      <c r="AX766" s="12" t="s">
        <v>79</v>
      </c>
      <c r="AY766" s="162" t="s">
        <v>262</v>
      </c>
    </row>
    <row r="767" spans="2:51" s="12" customFormat="1" ht="11.25">
      <c r="B767" s="161"/>
      <c r="D767" s="147" t="s">
        <v>1200</v>
      </c>
      <c r="E767" s="162" t="s">
        <v>1</v>
      </c>
      <c r="F767" s="163" t="s">
        <v>2067</v>
      </c>
      <c r="H767" s="162" t="s">
        <v>1</v>
      </c>
      <c r="I767" s="164"/>
      <c r="L767" s="161"/>
      <c r="M767" s="165"/>
      <c r="T767" s="166"/>
      <c r="AT767" s="162" t="s">
        <v>1200</v>
      </c>
      <c r="AU767" s="162" t="s">
        <v>88</v>
      </c>
      <c r="AV767" s="12" t="s">
        <v>86</v>
      </c>
      <c r="AW767" s="12" t="s">
        <v>34</v>
      </c>
      <c r="AX767" s="12" t="s">
        <v>79</v>
      </c>
      <c r="AY767" s="162" t="s">
        <v>262</v>
      </c>
    </row>
    <row r="768" spans="2:51" s="12" customFormat="1" ht="11.25">
      <c r="B768" s="161"/>
      <c r="D768" s="147" t="s">
        <v>1200</v>
      </c>
      <c r="E768" s="162" t="s">
        <v>1</v>
      </c>
      <c r="F768" s="163" t="s">
        <v>2474</v>
      </c>
      <c r="H768" s="162" t="s">
        <v>1</v>
      </c>
      <c r="I768" s="164"/>
      <c r="L768" s="161"/>
      <c r="M768" s="165"/>
      <c r="T768" s="166"/>
      <c r="AT768" s="162" t="s">
        <v>1200</v>
      </c>
      <c r="AU768" s="162" t="s">
        <v>88</v>
      </c>
      <c r="AV768" s="12" t="s">
        <v>86</v>
      </c>
      <c r="AW768" s="12" t="s">
        <v>34</v>
      </c>
      <c r="AX768" s="12" t="s">
        <v>79</v>
      </c>
      <c r="AY768" s="162" t="s">
        <v>262</v>
      </c>
    </row>
    <row r="769" spans="2:51" s="13" customFormat="1" ht="11.25">
      <c r="B769" s="167"/>
      <c r="D769" s="147" t="s">
        <v>1200</v>
      </c>
      <c r="E769" s="168" t="s">
        <v>1</v>
      </c>
      <c r="F769" s="169" t="s">
        <v>2475</v>
      </c>
      <c r="H769" s="170">
        <v>256.02</v>
      </c>
      <c r="I769" s="171"/>
      <c r="L769" s="167"/>
      <c r="M769" s="172"/>
      <c r="T769" s="173"/>
      <c r="AT769" s="168" t="s">
        <v>1200</v>
      </c>
      <c r="AU769" s="168" t="s">
        <v>88</v>
      </c>
      <c r="AV769" s="13" t="s">
        <v>88</v>
      </c>
      <c r="AW769" s="13" t="s">
        <v>34</v>
      </c>
      <c r="AX769" s="13" t="s">
        <v>79</v>
      </c>
      <c r="AY769" s="168" t="s">
        <v>262</v>
      </c>
    </row>
    <row r="770" spans="2:51" s="13" customFormat="1" ht="11.25">
      <c r="B770" s="167"/>
      <c r="D770" s="147" t="s">
        <v>1200</v>
      </c>
      <c r="E770" s="168" t="s">
        <v>1</v>
      </c>
      <c r="F770" s="169" t="s">
        <v>2476</v>
      </c>
      <c r="H770" s="170">
        <v>19.77</v>
      </c>
      <c r="I770" s="171"/>
      <c r="L770" s="167"/>
      <c r="M770" s="172"/>
      <c r="T770" s="173"/>
      <c r="AT770" s="168" t="s">
        <v>1200</v>
      </c>
      <c r="AU770" s="168" t="s">
        <v>88</v>
      </c>
      <c r="AV770" s="13" t="s">
        <v>88</v>
      </c>
      <c r="AW770" s="13" t="s">
        <v>34</v>
      </c>
      <c r="AX770" s="13" t="s">
        <v>79</v>
      </c>
      <c r="AY770" s="168" t="s">
        <v>262</v>
      </c>
    </row>
    <row r="771" spans="2:51" s="15" customFormat="1" ht="11.25">
      <c r="B771" s="191"/>
      <c r="D771" s="147" t="s">
        <v>1200</v>
      </c>
      <c r="E771" s="192" t="s">
        <v>1</v>
      </c>
      <c r="F771" s="193" t="s">
        <v>1323</v>
      </c>
      <c r="H771" s="194">
        <v>275.79</v>
      </c>
      <c r="I771" s="195"/>
      <c r="L771" s="191"/>
      <c r="M771" s="196"/>
      <c r="T771" s="197"/>
      <c r="AT771" s="192" t="s">
        <v>1200</v>
      </c>
      <c r="AU771" s="192" t="s">
        <v>88</v>
      </c>
      <c r="AV771" s="15" t="s">
        <v>179</v>
      </c>
      <c r="AW771" s="15" t="s">
        <v>34</v>
      </c>
      <c r="AX771" s="15" t="s">
        <v>79</v>
      </c>
      <c r="AY771" s="192" t="s">
        <v>262</v>
      </c>
    </row>
    <row r="772" spans="2:51" s="12" customFormat="1" ht="11.25">
      <c r="B772" s="161"/>
      <c r="D772" s="147" t="s">
        <v>1200</v>
      </c>
      <c r="E772" s="162" t="s">
        <v>1</v>
      </c>
      <c r="F772" s="163" t="s">
        <v>2083</v>
      </c>
      <c r="H772" s="162" t="s">
        <v>1</v>
      </c>
      <c r="I772" s="164"/>
      <c r="L772" s="161"/>
      <c r="M772" s="165"/>
      <c r="T772" s="166"/>
      <c r="AT772" s="162" t="s">
        <v>1200</v>
      </c>
      <c r="AU772" s="162" t="s">
        <v>88</v>
      </c>
      <c r="AV772" s="12" t="s">
        <v>86</v>
      </c>
      <c r="AW772" s="12" t="s">
        <v>34</v>
      </c>
      <c r="AX772" s="12" t="s">
        <v>79</v>
      </c>
      <c r="AY772" s="162" t="s">
        <v>262</v>
      </c>
    </row>
    <row r="773" spans="2:51" s="12" customFormat="1" ht="11.25">
      <c r="B773" s="161"/>
      <c r="D773" s="147" t="s">
        <v>1200</v>
      </c>
      <c r="E773" s="162" t="s">
        <v>1</v>
      </c>
      <c r="F773" s="163" t="s">
        <v>2477</v>
      </c>
      <c r="H773" s="162" t="s">
        <v>1</v>
      </c>
      <c r="I773" s="164"/>
      <c r="L773" s="161"/>
      <c r="M773" s="165"/>
      <c r="T773" s="166"/>
      <c r="AT773" s="162" t="s">
        <v>1200</v>
      </c>
      <c r="AU773" s="162" t="s">
        <v>88</v>
      </c>
      <c r="AV773" s="12" t="s">
        <v>86</v>
      </c>
      <c r="AW773" s="12" t="s">
        <v>34</v>
      </c>
      <c r="AX773" s="12" t="s">
        <v>79</v>
      </c>
      <c r="AY773" s="162" t="s">
        <v>262</v>
      </c>
    </row>
    <row r="774" spans="2:51" s="13" customFormat="1" ht="11.25">
      <c r="B774" s="167"/>
      <c r="D774" s="147" t="s">
        <v>1200</v>
      </c>
      <c r="E774" s="168" t="s">
        <v>1</v>
      </c>
      <c r="F774" s="169" t="s">
        <v>2478</v>
      </c>
      <c r="H774" s="170">
        <v>13.451</v>
      </c>
      <c r="I774" s="171"/>
      <c r="L774" s="167"/>
      <c r="M774" s="172"/>
      <c r="T774" s="173"/>
      <c r="AT774" s="168" t="s">
        <v>1200</v>
      </c>
      <c r="AU774" s="168" t="s">
        <v>88</v>
      </c>
      <c r="AV774" s="13" t="s">
        <v>88</v>
      </c>
      <c r="AW774" s="13" t="s">
        <v>34</v>
      </c>
      <c r="AX774" s="13" t="s">
        <v>79</v>
      </c>
      <c r="AY774" s="168" t="s">
        <v>262</v>
      </c>
    </row>
    <row r="775" spans="2:51" s="13" customFormat="1" ht="11.25">
      <c r="B775" s="167"/>
      <c r="D775" s="147" t="s">
        <v>1200</v>
      </c>
      <c r="E775" s="168" t="s">
        <v>1</v>
      </c>
      <c r="F775" s="169" t="s">
        <v>2479</v>
      </c>
      <c r="H775" s="170">
        <v>40.233</v>
      </c>
      <c r="I775" s="171"/>
      <c r="L775" s="167"/>
      <c r="M775" s="172"/>
      <c r="T775" s="173"/>
      <c r="AT775" s="168" t="s">
        <v>1200</v>
      </c>
      <c r="AU775" s="168" t="s">
        <v>88</v>
      </c>
      <c r="AV775" s="13" t="s">
        <v>88</v>
      </c>
      <c r="AW775" s="13" t="s">
        <v>34</v>
      </c>
      <c r="AX775" s="13" t="s">
        <v>79</v>
      </c>
      <c r="AY775" s="168" t="s">
        <v>262</v>
      </c>
    </row>
    <row r="776" spans="2:51" s="13" customFormat="1" ht="11.25">
      <c r="B776" s="167"/>
      <c r="D776" s="147" t="s">
        <v>1200</v>
      </c>
      <c r="E776" s="168" t="s">
        <v>1</v>
      </c>
      <c r="F776" s="169" t="s">
        <v>2480</v>
      </c>
      <c r="H776" s="170">
        <v>3.988</v>
      </c>
      <c r="I776" s="171"/>
      <c r="L776" s="167"/>
      <c r="M776" s="172"/>
      <c r="T776" s="173"/>
      <c r="AT776" s="168" t="s">
        <v>1200</v>
      </c>
      <c r="AU776" s="168" t="s">
        <v>88</v>
      </c>
      <c r="AV776" s="13" t="s">
        <v>88</v>
      </c>
      <c r="AW776" s="13" t="s">
        <v>34</v>
      </c>
      <c r="AX776" s="13" t="s">
        <v>79</v>
      </c>
      <c r="AY776" s="168" t="s">
        <v>262</v>
      </c>
    </row>
    <row r="777" spans="2:51" s="15" customFormat="1" ht="11.25">
      <c r="B777" s="191"/>
      <c r="D777" s="147" t="s">
        <v>1200</v>
      </c>
      <c r="E777" s="192" t="s">
        <v>1</v>
      </c>
      <c r="F777" s="193" t="s">
        <v>1323</v>
      </c>
      <c r="H777" s="194">
        <v>57.672</v>
      </c>
      <c r="I777" s="195"/>
      <c r="L777" s="191"/>
      <c r="M777" s="196"/>
      <c r="T777" s="197"/>
      <c r="AT777" s="192" t="s">
        <v>1200</v>
      </c>
      <c r="AU777" s="192" t="s">
        <v>88</v>
      </c>
      <c r="AV777" s="15" t="s">
        <v>179</v>
      </c>
      <c r="AW777" s="15" t="s">
        <v>34</v>
      </c>
      <c r="AX777" s="15" t="s">
        <v>79</v>
      </c>
      <c r="AY777" s="192" t="s">
        <v>262</v>
      </c>
    </row>
    <row r="778" spans="2:51" s="14" customFormat="1" ht="11.25">
      <c r="B778" s="174"/>
      <c r="D778" s="147" t="s">
        <v>1200</v>
      </c>
      <c r="E778" s="175" t="s">
        <v>1</v>
      </c>
      <c r="F778" s="176" t="s">
        <v>1205</v>
      </c>
      <c r="H778" s="177">
        <v>333.462</v>
      </c>
      <c r="I778" s="178"/>
      <c r="L778" s="174"/>
      <c r="M778" s="179"/>
      <c r="T778" s="180"/>
      <c r="AT778" s="175" t="s">
        <v>1200</v>
      </c>
      <c r="AU778" s="175" t="s">
        <v>88</v>
      </c>
      <c r="AV778" s="14" t="s">
        <v>293</v>
      </c>
      <c r="AW778" s="14" t="s">
        <v>34</v>
      </c>
      <c r="AX778" s="14" t="s">
        <v>86</v>
      </c>
      <c r="AY778" s="175" t="s">
        <v>262</v>
      </c>
    </row>
    <row r="779" spans="2:65" s="1" customFormat="1" ht="44.25" customHeight="1">
      <c r="B779" s="32"/>
      <c r="C779" s="181" t="s">
        <v>708</v>
      </c>
      <c r="D779" s="181" t="s">
        <v>1114</v>
      </c>
      <c r="E779" s="182" t="s">
        <v>2508</v>
      </c>
      <c r="F779" s="183" t="s">
        <v>2509</v>
      </c>
      <c r="G779" s="184" t="s">
        <v>1226</v>
      </c>
      <c r="H779" s="185">
        <v>388.65</v>
      </c>
      <c r="I779" s="186"/>
      <c r="J779" s="187">
        <f>ROUND(I779*H779,2)</f>
        <v>0</v>
      </c>
      <c r="K779" s="183" t="s">
        <v>1197</v>
      </c>
      <c r="L779" s="188"/>
      <c r="M779" s="189" t="s">
        <v>1</v>
      </c>
      <c r="N779" s="190" t="s">
        <v>44</v>
      </c>
      <c r="P779" s="143">
        <f>O779*H779</f>
        <v>0</v>
      </c>
      <c r="Q779" s="143">
        <v>0.0054</v>
      </c>
      <c r="R779" s="143">
        <f>Q779*H779</f>
        <v>2.09871</v>
      </c>
      <c r="S779" s="143">
        <v>0</v>
      </c>
      <c r="T779" s="144">
        <f>S779*H779</f>
        <v>0</v>
      </c>
      <c r="AR779" s="145" t="s">
        <v>357</v>
      </c>
      <c r="AT779" s="145" t="s">
        <v>1114</v>
      </c>
      <c r="AU779" s="145" t="s">
        <v>88</v>
      </c>
      <c r="AY779" s="17" t="s">
        <v>262</v>
      </c>
      <c r="BE779" s="146">
        <f>IF(N779="základní",J779,0)</f>
        <v>0</v>
      </c>
      <c r="BF779" s="146">
        <f>IF(N779="snížená",J779,0)</f>
        <v>0</v>
      </c>
      <c r="BG779" s="146">
        <f>IF(N779="zákl. přenesená",J779,0)</f>
        <v>0</v>
      </c>
      <c r="BH779" s="146">
        <f>IF(N779="sníž. přenesená",J779,0)</f>
        <v>0</v>
      </c>
      <c r="BI779" s="146">
        <f>IF(N779="nulová",J779,0)</f>
        <v>0</v>
      </c>
      <c r="BJ779" s="17" t="s">
        <v>86</v>
      </c>
      <c r="BK779" s="146">
        <f>ROUND(I779*H779,2)</f>
        <v>0</v>
      </c>
      <c r="BL779" s="17" t="s">
        <v>318</v>
      </c>
      <c r="BM779" s="145" t="s">
        <v>2510</v>
      </c>
    </row>
    <row r="780" spans="2:51" s="13" customFormat="1" ht="11.25">
      <c r="B780" s="167"/>
      <c r="D780" s="147" t="s">
        <v>1200</v>
      </c>
      <c r="F780" s="169" t="s">
        <v>2511</v>
      </c>
      <c r="H780" s="170">
        <v>388.65</v>
      </c>
      <c r="I780" s="171"/>
      <c r="L780" s="167"/>
      <c r="M780" s="172"/>
      <c r="T780" s="173"/>
      <c r="AT780" s="168" t="s">
        <v>1200</v>
      </c>
      <c r="AU780" s="168" t="s">
        <v>88</v>
      </c>
      <c r="AV780" s="13" t="s">
        <v>88</v>
      </c>
      <c r="AW780" s="13" t="s">
        <v>4</v>
      </c>
      <c r="AX780" s="13" t="s">
        <v>86</v>
      </c>
      <c r="AY780" s="168" t="s">
        <v>262</v>
      </c>
    </row>
    <row r="781" spans="2:65" s="1" customFormat="1" ht="24.2" customHeight="1">
      <c r="B781" s="32"/>
      <c r="C781" s="134" t="s">
        <v>2512</v>
      </c>
      <c r="D781" s="134" t="s">
        <v>264</v>
      </c>
      <c r="E781" s="135" t="s">
        <v>2513</v>
      </c>
      <c r="F781" s="136" t="s">
        <v>2514</v>
      </c>
      <c r="G781" s="137" t="s">
        <v>1226</v>
      </c>
      <c r="H781" s="138">
        <v>157.299</v>
      </c>
      <c r="I781" s="139"/>
      <c r="J781" s="140">
        <f>ROUND(I781*H781,2)</f>
        <v>0</v>
      </c>
      <c r="K781" s="136" t="s">
        <v>1197</v>
      </c>
      <c r="L781" s="32"/>
      <c r="M781" s="141" t="s">
        <v>1</v>
      </c>
      <c r="N781" s="142" t="s">
        <v>44</v>
      </c>
      <c r="P781" s="143">
        <f>O781*H781</f>
        <v>0</v>
      </c>
      <c r="Q781" s="143">
        <v>0.0004</v>
      </c>
      <c r="R781" s="143">
        <f>Q781*H781</f>
        <v>0.0629196</v>
      </c>
      <c r="S781" s="143">
        <v>0</v>
      </c>
      <c r="T781" s="144">
        <f>S781*H781</f>
        <v>0</v>
      </c>
      <c r="AR781" s="145" t="s">
        <v>318</v>
      </c>
      <c r="AT781" s="145" t="s">
        <v>264</v>
      </c>
      <c r="AU781" s="145" t="s">
        <v>88</v>
      </c>
      <c r="AY781" s="17" t="s">
        <v>262</v>
      </c>
      <c r="BE781" s="146">
        <f>IF(N781="základní",J781,0)</f>
        <v>0</v>
      </c>
      <c r="BF781" s="146">
        <f>IF(N781="snížená",J781,0)</f>
        <v>0</v>
      </c>
      <c r="BG781" s="146">
        <f>IF(N781="zákl. přenesená",J781,0)</f>
        <v>0</v>
      </c>
      <c r="BH781" s="146">
        <f>IF(N781="sníž. přenesená",J781,0)</f>
        <v>0</v>
      </c>
      <c r="BI781" s="146">
        <f>IF(N781="nulová",J781,0)</f>
        <v>0</v>
      </c>
      <c r="BJ781" s="17" t="s">
        <v>86</v>
      </c>
      <c r="BK781" s="146">
        <f>ROUND(I781*H781,2)</f>
        <v>0</v>
      </c>
      <c r="BL781" s="17" t="s">
        <v>318</v>
      </c>
      <c r="BM781" s="145" t="s">
        <v>2515</v>
      </c>
    </row>
    <row r="782" spans="2:51" s="12" customFormat="1" ht="11.25">
      <c r="B782" s="161"/>
      <c r="D782" s="147" t="s">
        <v>1200</v>
      </c>
      <c r="E782" s="162" t="s">
        <v>1</v>
      </c>
      <c r="F782" s="163" t="s">
        <v>1931</v>
      </c>
      <c r="H782" s="162" t="s">
        <v>1</v>
      </c>
      <c r="I782" s="164"/>
      <c r="L782" s="161"/>
      <c r="M782" s="165"/>
      <c r="T782" s="166"/>
      <c r="AT782" s="162" t="s">
        <v>1200</v>
      </c>
      <c r="AU782" s="162" t="s">
        <v>88</v>
      </c>
      <c r="AV782" s="12" t="s">
        <v>86</v>
      </c>
      <c r="AW782" s="12" t="s">
        <v>34</v>
      </c>
      <c r="AX782" s="12" t="s">
        <v>79</v>
      </c>
      <c r="AY782" s="162" t="s">
        <v>262</v>
      </c>
    </row>
    <row r="783" spans="2:51" s="12" customFormat="1" ht="11.25">
      <c r="B783" s="161"/>
      <c r="D783" s="147" t="s">
        <v>1200</v>
      </c>
      <c r="E783" s="162" t="s">
        <v>1</v>
      </c>
      <c r="F783" s="163" t="s">
        <v>2067</v>
      </c>
      <c r="H783" s="162" t="s">
        <v>1</v>
      </c>
      <c r="I783" s="164"/>
      <c r="L783" s="161"/>
      <c r="M783" s="165"/>
      <c r="T783" s="166"/>
      <c r="AT783" s="162" t="s">
        <v>1200</v>
      </c>
      <c r="AU783" s="162" t="s">
        <v>88</v>
      </c>
      <c r="AV783" s="12" t="s">
        <v>86</v>
      </c>
      <c r="AW783" s="12" t="s">
        <v>34</v>
      </c>
      <c r="AX783" s="12" t="s">
        <v>79</v>
      </c>
      <c r="AY783" s="162" t="s">
        <v>262</v>
      </c>
    </row>
    <row r="784" spans="2:51" s="12" customFormat="1" ht="11.25">
      <c r="B784" s="161"/>
      <c r="D784" s="147" t="s">
        <v>1200</v>
      </c>
      <c r="E784" s="162" t="s">
        <v>1</v>
      </c>
      <c r="F784" s="163" t="s">
        <v>2474</v>
      </c>
      <c r="H784" s="162" t="s">
        <v>1</v>
      </c>
      <c r="I784" s="164"/>
      <c r="L784" s="161"/>
      <c r="M784" s="165"/>
      <c r="T784" s="166"/>
      <c r="AT784" s="162" t="s">
        <v>1200</v>
      </c>
      <c r="AU784" s="162" t="s">
        <v>88</v>
      </c>
      <c r="AV784" s="12" t="s">
        <v>86</v>
      </c>
      <c r="AW784" s="12" t="s">
        <v>34</v>
      </c>
      <c r="AX784" s="12" t="s">
        <v>79</v>
      </c>
      <c r="AY784" s="162" t="s">
        <v>262</v>
      </c>
    </row>
    <row r="785" spans="2:51" s="13" customFormat="1" ht="22.5">
      <c r="B785" s="167"/>
      <c r="D785" s="147" t="s">
        <v>1200</v>
      </c>
      <c r="E785" s="168" t="s">
        <v>1</v>
      </c>
      <c r="F785" s="169" t="s">
        <v>2488</v>
      </c>
      <c r="H785" s="170">
        <v>49.956</v>
      </c>
      <c r="I785" s="171"/>
      <c r="L785" s="167"/>
      <c r="M785" s="172"/>
      <c r="T785" s="173"/>
      <c r="AT785" s="168" t="s">
        <v>1200</v>
      </c>
      <c r="AU785" s="168" t="s">
        <v>88</v>
      </c>
      <c r="AV785" s="13" t="s">
        <v>88</v>
      </c>
      <c r="AW785" s="13" t="s">
        <v>34</v>
      </c>
      <c r="AX785" s="13" t="s">
        <v>79</v>
      </c>
      <c r="AY785" s="168" t="s">
        <v>262</v>
      </c>
    </row>
    <row r="786" spans="2:51" s="12" customFormat="1" ht="11.25">
      <c r="B786" s="161"/>
      <c r="D786" s="147" t="s">
        <v>1200</v>
      </c>
      <c r="E786" s="162" t="s">
        <v>1</v>
      </c>
      <c r="F786" s="163" t="s">
        <v>2083</v>
      </c>
      <c r="H786" s="162" t="s">
        <v>1</v>
      </c>
      <c r="I786" s="164"/>
      <c r="L786" s="161"/>
      <c r="M786" s="165"/>
      <c r="T786" s="166"/>
      <c r="AT786" s="162" t="s">
        <v>1200</v>
      </c>
      <c r="AU786" s="162" t="s">
        <v>88</v>
      </c>
      <c r="AV786" s="12" t="s">
        <v>86</v>
      </c>
      <c r="AW786" s="12" t="s">
        <v>34</v>
      </c>
      <c r="AX786" s="12" t="s">
        <v>79</v>
      </c>
      <c r="AY786" s="162" t="s">
        <v>262</v>
      </c>
    </row>
    <row r="787" spans="2:51" s="12" customFormat="1" ht="11.25">
      <c r="B787" s="161"/>
      <c r="D787" s="147" t="s">
        <v>1200</v>
      </c>
      <c r="E787" s="162" t="s">
        <v>1</v>
      </c>
      <c r="F787" s="163" t="s">
        <v>2477</v>
      </c>
      <c r="H787" s="162" t="s">
        <v>1</v>
      </c>
      <c r="I787" s="164"/>
      <c r="L787" s="161"/>
      <c r="M787" s="165"/>
      <c r="T787" s="166"/>
      <c r="AT787" s="162" t="s">
        <v>1200</v>
      </c>
      <c r="AU787" s="162" t="s">
        <v>88</v>
      </c>
      <c r="AV787" s="12" t="s">
        <v>86</v>
      </c>
      <c r="AW787" s="12" t="s">
        <v>34</v>
      </c>
      <c r="AX787" s="12" t="s">
        <v>79</v>
      </c>
      <c r="AY787" s="162" t="s">
        <v>262</v>
      </c>
    </row>
    <row r="788" spans="2:51" s="13" customFormat="1" ht="11.25">
      <c r="B788" s="167"/>
      <c r="D788" s="147" t="s">
        <v>1200</v>
      </c>
      <c r="E788" s="168" t="s">
        <v>1</v>
      </c>
      <c r="F788" s="169" t="s">
        <v>2489</v>
      </c>
      <c r="H788" s="170">
        <v>18.698</v>
      </c>
      <c r="I788" s="171"/>
      <c r="L788" s="167"/>
      <c r="M788" s="172"/>
      <c r="T788" s="173"/>
      <c r="AT788" s="168" t="s">
        <v>1200</v>
      </c>
      <c r="AU788" s="168" t="s">
        <v>88</v>
      </c>
      <c r="AV788" s="13" t="s">
        <v>88</v>
      </c>
      <c r="AW788" s="13" t="s">
        <v>34</v>
      </c>
      <c r="AX788" s="13" t="s">
        <v>79</v>
      </c>
      <c r="AY788" s="168" t="s">
        <v>262</v>
      </c>
    </row>
    <row r="789" spans="2:51" s="13" customFormat="1" ht="11.25">
      <c r="B789" s="167"/>
      <c r="D789" s="147" t="s">
        <v>1200</v>
      </c>
      <c r="E789" s="168" t="s">
        <v>1</v>
      </c>
      <c r="F789" s="169" t="s">
        <v>2490</v>
      </c>
      <c r="H789" s="170">
        <v>0.42</v>
      </c>
      <c r="I789" s="171"/>
      <c r="L789" s="167"/>
      <c r="M789" s="172"/>
      <c r="T789" s="173"/>
      <c r="AT789" s="168" t="s">
        <v>1200</v>
      </c>
      <c r="AU789" s="168" t="s">
        <v>88</v>
      </c>
      <c r="AV789" s="13" t="s">
        <v>88</v>
      </c>
      <c r="AW789" s="13" t="s">
        <v>34</v>
      </c>
      <c r="AX789" s="13" t="s">
        <v>79</v>
      </c>
      <c r="AY789" s="168" t="s">
        <v>262</v>
      </c>
    </row>
    <row r="790" spans="2:51" s="13" customFormat="1" ht="11.25">
      <c r="B790" s="167"/>
      <c r="D790" s="147" t="s">
        <v>1200</v>
      </c>
      <c r="E790" s="168" t="s">
        <v>1</v>
      </c>
      <c r="F790" s="169" t="s">
        <v>2491</v>
      </c>
      <c r="H790" s="170">
        <v>2.094</v>
      </c>
      <c r="I790" s="171"/>
      <c r="L790" s="167"/>
      <c r="M790" s="172"/>
      <c r="T790" s="173"/>
      <c r="AT790" s="168" t="s">
        <v>1200</v>
      </c>
      <c r="AU790" s="168" t="s">
        <v>88</v>
      </c>
      <c r="AV790" s="13" t="s">
        <v>88</v>
      </c>
      <c r="AW790" s="13" t="s">
        <v>34</v>
      </c>
      <c r="AX790" s="13" t="s">
        <v>79</v>
      </c>
      <c r="AY790" s="168" t="s">
        <v>262</v>
      </c>
    </row>
    <row r="791" spans="2:51" s="13" customFormat="1" ht="11.25">
      <c r="B791" s="167"/>
      <c r="D791" s="147" t="s">
        <v>1200</v>
      </c>
      <c r="E791" s="168" t="s">
        <v>1</v>
      </c>
      <c r="F791" s="169" t="s">
        <v>2492</v>
      </c>
      <c r="H791" s="170">
        <v>0.42</v>
      </c>
      <c r="I791" s="171"/>
      <c r="L791" s="167"/>
      <c r="M791" s="172"/>
      <c r="T791" s="173"/>
      <c r="AT791" s="168" t="s">
        <v>1200</v>
      </c>
      <c r="AU791" s="168" t="s">
        <v>88</v>
      </c>
      <c r="AV791" s="13" t="s">
        <v>88</v>
      </c>
      <c r="AW791" s="13" t="s">
        <v>34</v>
      </c>
      <c r="AX791" s="13" t="s">
        <v>79</v>
      </c>
      <c r="AY791" s="168" t="s">
        <v>262</v>
      </c>
    </row>
    <row r="792" spans="2:51" s="13" customFormat="1" ht="11.25">
      <c r="B792" s="167"/>
      <c r="D792" s="147" t="s">
        <v>1200</v>
      </c>
      <c r="E792" s="168" t="s">
        <v>1</v>
      </c>
      <c r="F792" s="169" t="s">
        <v>2493</v>
      </c>
      <c r="H792" s="170">
        <v>3</v>
      </c>
      <c r="I792" s="171"/>
      <c r="L792" s="167"/>
      <c r="M792" s="172"/>
      <c r="T792" s="173"/>
      <c r="AT792" s="168" t="s">
        <v>1200</v>
      </c>
      <c r="AU792" s="168" t="s">
        <v>88</v>
      </c>
      <c r="AV792" s="13" t="s">
        <v>88</v>
      </c>
      <c r="AW792" s="13" t="s">
        <v>34</v>
      </c>
      <c r="AX792" s="13" t="s">
        <v>79</v>
      </c>
      <c r="AY792" s="168" t="s">
        <v>262</v>
      </c>
    </row>
    <row r="793" spans="2:51" s="13" customFormat="1" ht="11.25">
      <c r="B793" s="167"/>
      <c r="D793" s="147" t="s">
        <v>1200</v>
      </c>
      <c r="E793" s="168" t="s">
        <v>1</v>
      </c>
      <c r="F793" s="169" t="s">
        <v>2494</v>
      </c>
      <c r="H793" s="170">
        <v>0.495</v>
      </c>
      <c r="I793" s="171"/>
      <c r="L793" s="167"/>
      <c r="M793" s="172"/>
      <c r="T793" s="173"/>
      <c r="AT793" s="168" t="s">
        <v>1200</v>
      </c>
      <c r="AU793" s="168" t="s">
        <v>88</v>
      </c>
      <c r="AV793" s="13" t="s">
        <v>88</v>
      </c>
      <c r="AW793" s="13" t="s">
        <v>34</v>
      </c>
      <c r="AX793" s="13" t="s">
        <v>79</v>
      </c>
      <c r="AY793" s="168" t="s">
        <v>262</v>
      </c>
    </row>
    <row r="794" spans="2:51" s="13" customFormat="1" ht="11.25">
      <c r="B794" s="167"/>
      <c r="D794" s="147" t="s">
        <v>1200</v>
      </c>
      <c r="E794" s="168" t="s">
        <v>1</v>
      </c>
      <c r="F794" s="169" t="s">
        <v>2495</v>
      </c>
      <c r="H794" s="170">
        <v>62.123</v>
      </c>
      <c r="I794" s="171"/>
      <c r="L794" s="167"/>
      <c r="M794" s="172"/>
      <c r="T794" s="173"/>
      <c r="AT794" s="168" t="s">
        <v>1200</v>
      </c>
      <c r="AU794" s="168" t="s">
        <v>88</v>
      </c>
      <c r="AV794" s="13" t="s">
        <v>88</v>
      </c>
      <c r="AW794" s="13" t="s">
        <v>34</v>
      </c>
      <c r="AX794" s="13" t="s">
        <v>79</v>
      </c>
      <c r="AY794" s="168" t="s">
        <v>262</v>
      </c>
    </row>
    <row r="795" spans="2:51" s="13" customFormat="1" ht="11.25">
      <c r="B795" s="167"/>
      <c r="D795" s="147" t="s">
        <v>1200</v>
      </c>
      <c r="E795" s="168" t="s">
        <v>1</v>
      </c>
      <c r="F795" s="169" t="s">
        <v>2496</v>
      </c>
      <c r="H795" s="170">
        <v>3.758</v>
      </c>
      <c r="I795" s="171"/>
      <c r="L795" s="167"/>
      <c r="M795" s="172"/>
      <c r="T795" s="173"/>
      <c r="AT795" s="168" t="s">
        <v>1200</v>
      </c>
      <c r="AU795" s="168" t="s">
        <v>88</v>
      </c>
      <c r="AV795" s="13" t="s">
        <v>88</v>
      </c>
      <c r="AW795" s="13" t="s">
        <v>34</v>
      </c>
      <c r="AX795" s="13" t="s">
        <v>79</v>
      </c>
      <c r="AY795" s="168" t="s">
        <v>262</v>
      </c>
    </row>
    <row r="796" spans="2:51" s="12" customFormat="1" ht="11.25">
      <c r="B796" s="161"/>
      <c r="D796" s="147" t="s">
        <v>1200</v>
      </c>
      <c r="E796" s="162" t="s">
        <v>1</v>
      </c>
      <c r="F796" s="163" t="s">
        <v>2497</v>
      </c>
      <c r="H796" s="162" t="s">
        <v>1</v>
      </c>
      <c r="I796" s="164"/>
      <c r="L796" s="161"/>
      <c r="M796" s="165"/>
      <c r="T796" s="166"/>
      <c r="AT796" s="162" t="s">
        <v>1200</v>
      </c>
      <c r="AU796" s="162" t="s">
        <v>88</v>
      </c>
      <c r="AV796" s="12" t="s">
        <v>86</v>
      </c>
      <c r="AW796" s="12" t="s">
        <v>34</v>
      </c>
      <c r="AX796" s="12" t="s">
        <v>79</v>
      </c>
      <c r="AY796" s="162" t="s">
        <v>262</v>
      </c>
    </row>
    <row r="797" spans="2:51" s="13" customFormat="1" ht="11.25">
      <c r="B797" s="167"/>
      <c r="D797" s="147" t="s">
        <v>1200</v>
      </c>
      <c r="E797" s="168" t="s">
        <v>1</v>
      </c>
      <c r="F797" s="169" t="s">
        <v>2498</v>
      </c>
      <c r="H797" s="170">
        <v>4.7</v>
      </c>
      <c r="I797" s="171"/>
      <c r="L797" s="167"/>
      <c r="M797" s="172"/>
      <c r="T797" s="173"/>
      <c r="AT797" s="168" t="s">
        <v>1200</v>
      </c>
      <c r="AU797" s="168" t="s">
        <v>88</v>
      </c>
      <c r="AV797" s="13" t="s">
        <v>88</v>
      </c>
      <c r="AW797" s="13" t="s">
        <v>34</v>
      </c>
      <c r="AX797" s="13" t="s">
        <v>79</v>
      </c>
      <c r="AY797" s="168" t="s">
        <v>262</v>
      </c>
    </row>
    <row r="798" spans="2:51" s="13" customFormat="1" ht="11.25">
      <c r="B798" s="167"/>
      <c r="D798" s="147" t="s">
        <v>1200</v>
      </c>
      <c r="E798" s="168" t="s">
        <v>1</v>
      </c>
      <c r="F798" s="169" t="s">
        <v>2499</v>
      </c>
      <c r="H798" s="170">
        <v>10.575</v>
      </c>
      <c r="I798" s="171"/>
      <c r="L798" s="167"/>
      <c r="M798" s="172"/>
      <c r="T798" s="173"/>
      <c r="AT798" s="168" t="s">
        <v>1200</v>
      </c>
      <c r="AU798" s="168" t="s">
        <v>88</v>
      </c>
      <c r="AV798" s="13" t="s">
        <v>88</v>
      </c>
      <c r="AW798" s="13" t="s">
        <v>34</v>
      </c>
      <c r="AX798" s="13" t="s">
        <v>79</v>
      </c>
      <c r="AY798" s="168" t="s">
        <v>262</v>
      </c>
    </row>
    <row r="799" spans="2:51" s="12" customFormat="1" ht="11.25">
      <c r="B799" s="161"/>
      <c r="D799" s="147" t="s">
        <v>1200</v>
      </c>
      <c r="E799" s="162" t="s">
        <v>1</v>
      </c>
      <c r="F799" s="163" t="s">
        <v>2500</v>
      </c>
      <c r="H799" s="162" t="s">
        <v>1</v>
      </c>
      <c r="I799" s="164"/>
      <c r="L799" s="161"/>
      <c r="M799" s="165"/>
      <c r="T799" s="166"/>
      <c r="AT799" s="162" t="s">
        <v>1200</v>
      </c>
      <c r="AU799" s="162" t="s">
        <v>88</v>
      </c>
      <c r="AV799" s="12" t="s">
        <v>86</v>
      </c>
      <c r="AW799" s="12" t="s">
        <v>34</v>
      </c>
      <c r="AX799" s="12" t="s">
        <v>79</v>
      </c>
      <c r="AY799" s="162" t="s">
        <v>262</v>
      </c>
    </row>
    <row r="800" spans="2:51" s="13" customFormat="1" ht="11.25">
      <c r="B800" s="167"/>
      <c r="D800" s="147" t="s">
        <v>1200</v>
      </c>
      <c r="E800" s="168" t="s">
        <v>1</v>
      </c>
      <c r="F800" s="169" t="s">
        <v>2501</v>
      </c>
      <c r="H800" s="170">
        <v>0.8</v>
      </c>
      <c r="I800" s="171"/>
      <c r="L800" s="167"/>
      <c r="M800" s="172"/>
      <c r="T800" s="173"/>
      <c r="AT800" s="168" t="s">
        <v>1200</v>
      </c>
      <c r="AU800" s="168" t="s">
        <v>88</v>
      </c>
      <c r="AV800" s="13" t="s">
        <v>88</v>
      </c>
      <c r="AW800" s="13" t="s">
        <v>34</v>
      </c>
      <c r="AX800" s="13" t="s">
        <v>79</v>
      </c>
      <c r="AY800" s="168" t="s">
        <v>262</v>
      </c>
    </row>
    <row r="801" spans="2:51" s="13" customFormat="1" ht="11.25">
      <c r="B801" s="167"/>
      <c r="D801" s="147" t="s">
        <v>1200</v>
      </c>
      <c r="E801" s="168" t="s">
        <v>1</v>
      </c>
      <c r="F801" s="169" t="s">
        <v>2502</v>
      </c>
      <c r="H801" s="170">
        <v>0.26</v>
      </c>
      <c r="I801" s="171"/>
      <c r="L801" s="167"/>
      <c r="M801" s="172"/>
      <c r="T801" s="173"/>
      <c r="AT801" s="168" t="s">
        <v>1200</v>
      </c>
      <c r="AU801" s="168" t="s">
        <v>88</v>
      </c>
      <c r="AV801" s="13" t="s">
        <v>88</v>
      </c>
      <c r="AW801" s="13" t="s">
        <v>34</v>
      </c>
      <c r="AX801" s="13" t="s">
        <v>79</v>
      </c>
      <c r="AY801" s="168" t="s">
        <v>262</v>
      </c>
    </row>
    <row r="802" spans="2:51" s="14" customFormat="1" ht="11.25">
      <c r="B802" s="174"/>
      <c r="D802" s="147" t="s">
        <v>1200</v>
      </c>
      <c r="E802" s="175" t="s">
        <v>1</v>
      </c>
      <c r="F802" s="176" t="s">
        <v>1205</v>
      </c>
      <c r="H802" s="177">
        <v>157.299</v>
      </c>
      <c r="I802" s="178"/>
      <c r="L802" s="174"/>
      <c r="M802" s="179"/>
      <c r="T802" s="180"/>
      <c r="AT802" s="175" t="s">
        <v>1200</v>
      </c>
      <c r="AU802" s="175" t="s">
        <v>88</v>
      </c>
      <c r="AV802" s="14" t="s">
        <v>293</v>
      </c>
      <c r="AW802" s="14" t="s">
        <v>34</v>
      </c>
      <c r="AX802" s="14" t="s">
        <v>86</v>
      </c>
      <c r="AY802" s="175" t="s">
        <v>262</v>
      </c>
    </row>
    <row r="803" spans="2:65" s="1" customFormat="1" ht="44.25" customHeight="1">
      <c r="B803" s="32"/>
      <c r="C803" s="181" t="s">
        <v>2516</v>
      </c>
      <c r="D803" s="181" t="s">
        <v>1114</v>
      </c>
      <c r="E803" s="182" t="s">
        <v>2508</v>
      </c>
      <c r="F803" s="183" t="s">
        <v>2509</v>
      </c>
      <c r="G803" s="184" t="s">
        <v>1226</v>
      </c>
      <c r="H803" s="185">
        <v>192.062</v>
      </c>
      <c r="I803" s="186"/>
      <c r="J803" s="187">
        <f>ROUND(I803*H803,2)</f>
        <v>0</v>
      </c>
      <c r="K803" s="183" t="s">
        <v>1197</v>
      </c>
      <c r="L803" s="188"/>
      <c r="M803" s="189" t="s">
        <v>1</v>
      </c>
      <c r="N803" s="190" t="s">
        <v>44</v>
      </c>
      <c r="P803" s="143">
        <f>O803*H803</f>
        <v>0</v>
      </c>
      <c r="Q803" s="143">
        <v>0.0054</v>
      </c>
      <c r="R803" s="143">
        <f>Q803*H803</f>
        <v>1.0371348</v>
      </c>
      <c r="S803" s="143">
        <v>0</v>
      </c>
      <c r="T803" s="144">
        <f>S803*H803</f>
        <v>0</v>
      </c>
      <c r="AR803" s="145" t="s">
        <v>357</v>
      </c>
      <c r="AT803" s="145" t="s">
        <v>1114</v>
      </c>
      <c r="AU803" s="145" t="s">
        <v>88</v>
      </c>
      <c r="AY803" s="17" t="s">
        <v>262</v>
      </c>
      <c r="BE803" s="146">
        <f>IF(N803="základní",J803,0)</f>
        <v>0</v>
      </c>
      <c r="BF803" s="146">
        <f>IF(N803="snížená",J803,0)</f>
        <v>0</v>
      </c>
      <c r="BG803" s="146">
        <f>IF(N803="zákl. přenesená",J803,0)</f>
        <v>0</v>
      </c>
      <c r="BH803" s="146">
        <f>IF(N803="sníž. přenesená",J803,0)</f>
        <v>0</v>
      </c>
      <c r="BI803" s="146">
        <f>IF(N803="nulová",J803,0)</f>
        <v>0</v>
      </c>
      <c r="BJ803" s="17" t="s">
        <v>86</v>
      </c>
      <c r="BK803" s="146">
        <f>ROUND(I803*H803,2)</f>
        <v>0</v>
      </c>
      <c r="BL803" s="17" t="s">
        <v>318</v>
      </c>
      <c r="BM803" s="145" t="s">
        <v>2517</v>
      </c>
    </row>
    <row r="804" spans="2:51" s="13" customFormat="1" ht="11.25">
      <c r="B804" s="167"/>
      <c r="D804" s="147" t="s">
        <v>1200</v>
      </c>
      <c r="F804" s="169" t="s">
        <v>2518</v>
      </c>
      <c r="H804" s="170">
        <v>192.062</v>
      </c>
      <c r="I804" s="171"/>
      <c r="L804" s="167"/>
      <c r="M804" s="172"/>
      <c r="T804" s="173"/>
      <c r="AT804" s="168" t="s">
        <v>1200</v>
      </c>
      <c r="AU804" s="168" t="s">
        <v>88</v>
      </c>
      <c r="AV804" s="13" t="s">
        <v>88</v>
      </c>
      <c r="AW804" s="13" t="s">
        <v>4</v>
      </c>
      <c r="AX804" s="13" t="s">
        <v>86</v>
      </c>
      <c r="AY804" s="168" t="s">
        <v>262</v>
      </c>
    </row>
    <row r="805" spans="2:65" s="1" customFormat="1" ht="24.2" customHeight="1">
      <c r="B805" s="32"/>
      <c r="C805" s="134" t="s">
        <v>2519</v>
      </c>
      <c r="D805" s="134" t="s">
        <v>264</v>
      </c>
      <c r="E805" s="135" t="s">
        <v>2520</v>
      </c>
      <c r="F805" s="136" t="s">
        <v>2521</v>
      </c>
      <c r="G805" s="137" t="s">
        <v>1226</v>
      </c>
      <c r="H805" s="138">
        <v>103.893</v>
      </c>
      <c r="I805" s="139"/>
      <c r="J805" s="140">
        <f>ROUND(I805*H805,2)</f>
        <v>0</v>
      </c>
      <c r="K805" s="136" t="s">
        <v>1197</v>
      </c>
      <c r="L805" s="32"/>
      <c r="M805" s="141" t="s">
        <v>1</v>
      </c>
      <c r="N805" s="142" t="s">
        <v>44</v>
      </c>
      <c r="P805" s="143">
        <f>O805*H805</f>
        <v>0</v>
      </c>
      <c r="Q805" s="143">
        <v>0.0004</v>
      </c>
      <c r="R805" s="143">
        <f>Q805*H805</f>
        <v>0.0415572</v>
      </c>
      <c r="S805" s="143">
        <v>0</v>
      </c>
      <c r="T805" s="144">
        <f>S805*H805</f>
        <v>0</v>
      </c>
      <c r="AR805" s="145" t="s">
        <v>318</v>
      </c>
      <c r="AT805" s="145" t="s">
        <v>264</v>
      </c>
      <c r="AU805" s="145" t="s">
        <v>88</v>
      </c>
      <c r="AY805" s="17" t="s">
        <v>262</v>
      </c>
      <c r="BE805" s="146">
        <f>IF(N805="základní",J805,0)</f>
        <v>0</v>
      </c>
      <c r="BF805" s="146">
        <f>IF(N805="snížená",J805,0)</f>
        <v>0</v>
      </c>
      <c r="BG805" s="146">
        <f>IF(N805="zákl. přenesená",J805,0)</f>
        <v>0</v>
      </c>
      <c r="BH805" s="146">
        <f>IF(N805="sníž. přenesená",J805,0)</f>
        <v>0</v>
      </c>
      <c r="BI805" s="146">
        <f>IF(N805="nulová",J805,0)</f>
        <v>0</v>
      </c>
      <c r="BJ805" s="17" t="s">
        <v>86</v>
      </c>
      <c r="BK805" s="146">
        <f>ROUND(I805*H805,2)</f>
        <v>0</v>
      </c>
      <c r="BL805" s="17" t="s">
        <v>318</v>
      </c>
      <c r="BM805" s="145" t="s">
        <v>2522</v>
      </c>
    </row>
    <row r="806" spans="2:51" s="12" customFormat="1" ht="11.25">
      <c r="B806" s="161"/>
      <c r="D806" s="147" t="s">
        <v>1200</v>
      </c>
      <c r="E806" s="162" t="s">
        <v>1</v>
      </c>
      <c r="F806" s="163" t="s">
        <v>1931</v>
      </c>
      <c r="H806" s="162" t="s">
        <v>1</v>
      </c>
      <c r="I806" s="164"/>
      <c r="L806" s="161"/>
      <c r="M806" s="165"/>
      <c r="T806" s="166"/>
      <c r="AT806" s="162" t="s">
        <v>1200</v>
      </c>
      <c r="AU806" s="162" t="s">
        <v>88</v>
      </c>
      <c r="AV806" s="12" t="s">
        <v>86</v>
      </c>
      <c r="AW806" s="12" t="s">
        <v>34</v>
      </c>
      <c r="AX806" s="12" t="s">
        <v>79</v>
      </c>
      <c r="AY806" s="162" t="s">
        <v>262</v>
      </c>
    </row>
    <row r="807" spans="2:51" s="12" customFormat="1" ht="11.25">
      <c r="B807" s="161"/>
      <c r="D807" s="147" t="s">
        <v>1200</v>
      </c>
      <c r="E807" s="162" t="s">
        <v>1</v>
      </c>
      <c r="F807" s="163" t="s">
        <v>2193</v>
      </c>
      <c r="H807" s="162" t="s">
        <v>1</v>
      </c>
      <c r="I807" s="164"/>
      <c r="L807" s="161"/>
      <c r="M807" s="165"/>
      <c r="T807" s="166"/>
      <c r="AT807" s="162" t="s">
        <v>1200</v>
      </c>
      <c r="AU807" s="162" t="s">
        <v>88</v>
      </c>
      <c r="AV807" s="12" t="s">
        <v>86</v>
      </c>
      <c r="AW807" s="12" t="s">
        <v>34</v>
      </c>
      <c r="AX807" s="12" t="s">
        <v>79</v>
      </c>
      <c r="AY807" s="162" t="s">
        <v>262</v>
      </c>
    </row>
    <row r="808" spans="2:51" s="12" customFormat="1" ht="22.5">
      <c r="B808" s="161"/>
      <c r="D808" s="147" t="s">
        <v>1200</v>
      </c>
      <c r="E808" s="162" t="s">
        <v>1</v>
      </c>
      <c r="F808" s="163" t="s">
        <v>2523</v>
      </c>
      <c r="H808" s="162" t="s">
        <v>1</v>
      </c>
      <c r="I808" s="164"/>
      <c r="L808" s="161"/>
      <c r="M808" s="165"/>
      <c r="T808" s="166"/>
      <c r="AT808" s="162" t="s">
        <v>1200</v>
      </c>
      <c r="AU808" s="162" t="s">
        <v>88</v>
      </c>
      <c r="AV808" s="12" t="s">
        <v>86</v>
      </c>
      <c r="AW808" s="12" t="s">
        <v>34</v>
      </c>
      <c r="AX808" s="12" t="s">
        <v>79</v>
      </c>
      <c r="AY808" s="162" t="s">
        <v>262</v>
      </c>
    </row>
    <row r="809" spans="2:51" s="13" customFormat="1" ht="11.25">
      <c r="B809" s="167"/>
      <c r="D809" s="147" t="s">
        <v>1200</v>
      </c>
      <c r="E809" s="168" t="s">
        <v>1</v>
      </c>
      <c r="F809" s="169" t="s">
        <v>2524</v>
      </c>
      <c r="H809" s="170">
        <v>103.893</v>
      </c>
      <c r="I809" s="171"/>
      <c r="L809" s="167"/>
      <c r="M809" s="172"/>
      <c r="T809" s="173"/>
      <c r="AT809" s="168" t="s">
        <v>1200</v>
      </c>
      <c r="AU809" s="168" t="s">
        <v>88</v>
      </c>
      <c r="AV809" s="13" t="s">
        <v>88</v>
      </c>
      <c r="AW809" s="13" t="s">
        <v>34</v>
      </c>
      <c r="AX809" s="13" t="s">
        <v>86</v>
      </c>
      <c r="AY809" s="168" t="s">
        <v>262</v>
      </c>
    </row>
    <row r="810" spans="2:65" s="1" customFormat="1" ht="24.2" customHeight="1">
      <c r="B810" s="32"/>
      <c r="C810" s="134" t="s">
        <v>2525</v>
      </c>
      <c r="D810" s="134" t="s">
        <v>264</v>
      </c>
      <c r="E810" s="135" t="s">
        <v>2526</v>
      </c>
      <c r="F810" s="136" t="s">
        <v>2527</v>
      </c>
      <c r="G810" s="137" t="s">
        <v>405</v>
      </c>
      <c r="H810" s="138">
        <v>71.65</v>
      </c>
      <c r="I810" s="139"/>
      <c r="J810" s="140">
        <f>ROUND(I810*H810,2)</f>
        <v>0</v>
      </c>
      <c r="K810" s="136" t="s">
        <v>1197</v>
      </c>
      <c r="L810" s="32"/>
      <c r="M810" s="141" t="s">
        <v>1</v>
      </c>
      <c r="N810" s="142" t="s">
        <v>44</v>
      </c>
      <c r="P810" s="143">
        <f>O810*H810</f>
        <v>0</v>
      </c>
      <c r="Q810" s="143">
        <v>0.00016</v>
      </c>
      <c r="R810" s="143">
        <f>Q810*H810</f>
        <v>0.011464000000000002</v>
      </c>
      <c r="S810" s="143">
        <v>0</v>
      </c>
      <c r="T810" s="144">
        <f>S810*H810</f>
        <v>0</v>
      </c>
      <c r="AR810" s="145" t="s">
        <v>318</v>
      </c>
      <c r="AT810" s="145" t="s">
        <v>264</v>
      </c>
      <c r="AU810" s="145" t="s">
        <v>88</v>
      </c>
      <c r="AY810" s="17" t="s">
        <v>262</v>
      </c>
      <c r="BE810" s="146">
        <f>IF(N810="základní",J810,0)</f>
        <v>0</v>
      </c>
      <c r="BF810" s="146">
        <f>IF(N810="snížená",J810,0)</f>
        <v>0</v>
      </c>
      <c r="BG810" s="146">
        <f>IF(N810="zákl. přenesená",J810,0)</f>
        <v>0</v>
      </c>
      <c r="BH810" s="146">
        <f>IF(N810="sníž. přenesená",J810,0)</f>
        <v>0</v>
      </c>
      <c r="BI810" s="146">
        <f>IF(N810="nulová",J810,0)</f>
        <v>0</v>
      </c>
      <c r="BJ810" s="17" t="s">
        <v>86</v>
      </c>
      <c r="BK810" s="146">
        <f>ROUND(I810*H810,2)</f>
        <v>0</v>
      </c>
      <c r="BL810" s="17" t="s">
        <v>318</v>
      </c>
      <c r="BM810" s="145" t="s">
        <v>2528</v>
      </c>
    </row>
    <row r="811" spans="2:51" s="12" customFormat="1" ht="11.25">
      <c r="B811" s="161"/>
      <c r="D811" s="147" t="s">
        <v>1200</v>
      </c>
      <c r="E811" s="162" t="s">
        <v>1</v>
      </c>
      <c r="F811" s="163" t="s">
        <v>1931</v>
      </c>
      <c r="H811" s="162" t="s">
        <v>1</v>
      </c>
      <c r="I811" s="164"/>
      <c r="L811" s="161"/>
      <c r="M811" s="165"/>
      <c r="T811" s="166"/>
      <c r="AT811" s="162" t="s">
        <v>1200</v>
      </c>
      <c r="AU811" s="162" t="s">
        <v>88</v>
      </c>
      <c r="AV811" s="12" t="s">
        <v>86</v>
      </c>
      <c r="AW811" s="12" t="s">
        <v>34</v>
      </c>
      <c r="AX811" s="12" t="s">
        <v>79</v>
      </c>
      <c r="AY811" s="162" t="s">
        <v>262</v>
      </c>
    </row>
    <row r="812" spans="2:51" s="12" customFormat="1" ht="11.25">
      <c r="B812" s="161"/>
      <c r="D812" s="147" t="s">
        <v>1200</v>
      </c>
      <c r="E812" s="162" t="s">
        <v>1</v>
      </c>
      <c r="F812" s="163" t="s">
        <v>2193</v>
      </c>
      <c r="H812" s="162" t="s">
        <v>1</v>
      </c>
      <c r="I812" s="164"/>
      <c r="L812" s="161"/>
      <c r="M812" s="165"/>
      <c r="T812" s="166"/>
      <c r="AT812" s="162" t="s">
        <v>1200</v>
      </c>
      <c r="AU812" s="162" t="s">
        <v>88</v>
      </c>
      <c r="AV812" s="12" t="s">
        <v>86</v>
      </c>
      <c r="AW812" s="12" t="s">
        <v>34</v>
      </c>
      <c r="AX812" s="12" t="s">
        <v>79</v>
      </c>
      <c r="AY812" s="162" t="s">
        <v>262</v>
      </c>
    </row>
    <row r="813" spans="2:51" s="12" customFormat="1" ht="11.25">
      <c r="B813" s="161"/>
      <c r="D813" s="147" t="s">
        <v>1200</v>
      </c>
      <c r="E813" s="162" t="s">
        <v>1</v>
      </c>
      <c r="F813" s="163" t="s">
        <v>2529</v>
      </c>
      <c r="H813" s="162" t="s">
        <v>1</v>
      </c>
      <c r="I813" s="164"/>
      <c r="L813" s="161"/>
      <c r="M813" s="165"/>
      <c r="T813" s="166"/>
      <c r="AT813" s="162" t="s">
        <v>1200</v>
      </c>
      <c r="AU813" s="162" t="s">
        <v>88</v>
      </c>
      <c r="AV813" s="12" t="s">
        <v>86</v>
      </c>
      <c r="AW813" s="12" t="s">
        <v>34</v>
      </c>
      <c r="AX813" s="12" t="s">
        <v>79</v>
      </c>
      <c r="AY813" s="162" t="s">
        <v>262</v>
      </c>
    </row>
    <row r="814" spans="2:51" s="13" customFormat="1" ht="11.25">
      <c r="B814" s="167"/>
      <c r="D814" s="147" t="s">
        <v>1200</v>
      </c>
      <c r="E814" s="168" t="s">
        <v>1</v>
      </c>
      <c r="F814" s="169" t="s">
        <v>2530</v>
      </c>
      <c r="H814" s="170">
        <v>71.65</v>
      </c>
      <c r="I814" s="171"/>
      <c r="L814" s="167"/>
      <c r="M814" s="172"/>
      <c r="T814" s="173"/>
      <c r="AT814" s="168" t="s">
        <v>1200</v>
      </c>
      <c r="AU814" s="168" t="s">
        <v>88</v>
      </c>
      <c r="AV814" s="13" t="s">
        <v>88</v>
      </c>
      <c r="AW814" s="13" t="s">
        <v>34</v>
      </c>
      <c r="AX814" s="13" t="s">
        <v>86</v>
      </c>
      <c r="AY814" s="168" t="s">
        <v>262</v>
      </c>
    </row>
    <row r="815" spans="2:65" s="1" customFormat="1" ht="16.5" customHeight="1">
      <c r="B815" s="32"/>
      <c r="C815" s="134" t="s">
        <v>2531</v>
      </c>
      <c r="D815" s="134" t="s">
        <v>264</v>
      </c>
      <c r="E815" s="135" t="s">
        <v>2532</v>
      </c>
      <c r="F815" s="136" t="s">
        <v>2533</v>
      </c>
      <c r="G815" s="137" t="s">
        <v>1226</v>
      </c>
      <c r="H815" s="138">
        <v>289.511</v>
      </c>
      <c r="I815" s="139"/>
      <c r="J815" s="140">
        <f>ROUND(I815*H815,2)</f>
        <v>0</v>
      </c>
      <c r="K815" s="136" t="s">
        <v>1197</v>
      </c>
      <c r="L815" s="32"/>
      <c r="M815" s="141" t="s">
        <v>1</v>
      </c>
      <c r="N815" s="142" t="s">
        <v>44</v>
      </c>
      <c r="P815" s="143">
        <f>O815*H815</f>
        <v>0</v>
      </c>
      <c r="Q815" s="143">
        <v>0</v>
      </c>
      <c r="R815" s="143">
        <f>Q815*H815</f>
        <v>0</v>
      </c>
      <c r="S815" s="143">
        <v>0</v>
      </c>
      <c r="T815" s="144">
        <f>S815*H815</f>
        <v>0</v>
      </c>
      <c r="AR815" s="145" t="s">
        <v>318</v>
      </c>
      <c r="AT815" s="145" t="s">
        <v>264</v>
      </c>
      <c r="AU815" s="145" t="s">
        <v>88</v>
      </c>
      <c r="AY815" s="17" t="s">
        <v>262</v>
      </c>
      <c r="BE815" s="146">
        <f>IF(N815="základní",J815,0)</f>
        <v>0</v>
      </c>
      <c r="BF815" s="146">
        <f>IF(N815="snížená",J815,0)</f>
        <v>0</v>
      </c>
      <c r="BG815" s="146">
        <f>IF(N815="zákl. přenesená",J815,0)</f>
        <v>0</v>
      </c>
      <c r="BH815" s="146">
        <f>IF(N815="sníž. přenesená",J815,0)</f>
        <v>0</v>
      </c>
      <c r="BI815" s="146">
        <f>IF(N815="nulová",J815,0)</f>
        <v>0</v>
      </c>
      <c r="BJ815" s="17" t="s">
        <v>86</v>
      </c>
      <c r="BK815" s="146">
        <f>ROUND(I815*H815,2)</f>
        <v>0</v>
      </c>
      <c r="BL815" s="17" t="s">
        <v>318</v>
      </c>
      <c r="BM815" s="145" t="s">
        <v>2534</v>
      </c>
    </row>
    <row r="816" spans="2:51" s="12" customFormat="1" ht="11.25">
      <c r="B816" s="161"/>
      <c r="D816" s="147" t="s">
        <v>1200</v>
      </c>
      <c r="E816" s="162" t="s">
        <v>1</v>
      </c>
      <c r="F816" s="163" t="s">
        <v>1931</v>
      </c>
      <c r="H816" s="162" t="s">
        <v>1</v>
      </c>
      <c r="I816" s="164"/>
      <c r="L816" s="161"/>
      <c r="M816" s="165"/>
      <c r="T816" s="166"/>
      <c r="AT816" s="162" t="s">
        <v>1200</v>
      </c>
      <c r="AU816" s="162" t="s">
        <v>88</v>
      </c>
      <c r="AV816" s="12" t="s">
        <v>86</v>
      </c>
      <c r="AW816" s="12" t="s">
        <v>34</v>
      </c>
      <c r="AX816" s="12" t="s">
        <v>79</v>
      </c>
      <c r="AY816" s="162" t="s">
        <v>262</v>
      </c>
    </row>
    <row r="817" spans="2:51" s="12" customFormat="1" ht="11.25">
      <c r="B817" s="161"/>
      <c r="D817" s="147" t="s">
        <v>1200</v>
      </c>
      <c r="E817" s="162" t="s">
        <v>1</v>
      </c>
      <c r="F817" s="163" t="s">
        <v>2067</v>
      </c>
      <c r="H817" s="162" t="s">
        <v>1</v>
      </c>
      <c r="I817" s="164"/>
      <c r="L817" s="161"/>
      <c r="M817" s="165"/>
      <c r="T817" s="166"/>
      <c r="AT817" s="162" t="s">
        <v>1200</v>
      </c>
      <c r="AU817" s="162" t="s">
        <v>88</v>
      </c>
      <c r="AV817" s="12" t="s">
        <v>86</v>
      </c>
      <c r="AW817" s="12" t="s">
        <v>34</v>
      </c>
      <c r="AX817" s="12" t="s">
        <v>79</v>
      </c>
      <c r="AY817" s="162" t="s">
        <v>262</v>
      </c>
    </row>
    <row r="818" spans="2:51" s="12" customFormat="1" ht="11.25">
      <c r="B818" s="161"/>
      <c r="D818" s="147" t="s">
        <v>1200</v>
      </c>
      <c r="E818" s="162" t="s">
        <v>1</v>
      </c>
      <c r="F818" s="163" t="s">
        <v>2535</v>
      </c>
      <c r="H818" s="162" t="s">
        <v>1</v>
      </c>
      <c r="I818" s="164"/>
      <c r="L818" s="161"/>
      <c r="M818" s="165"/>
      <c r="T818" s="166"/>
      <c r="AT818" s="162" t="s">
        <v>1200</v>
      </c>
      <c r="AU818" s="162" t="s">
        <v>88</v>
      </c>
      <c r="AV818" s="12" t="s">
        <v>86</v>
      </c>
      <c r="AW818" s="12" t="s">
        <v>34</v>
      </c>
      <c r="AX818" s="12" t="s">
        <v>79</v>
      </c>
      <c r="AY818" s="162" t="s">
        <v>262</v>
      </c>
    </row>
    <row r="819" spans="2:51" s="13" customFormat="1" ht="11.25">
      <c r="B819" s="167"/>
      <c r="D819" s="147" t="s">
        <v>1200</v>
      </c>
      <c r="E819" s="168" t="s">
        <v>1</v>
      </c>
      <c r="F819" s="169" t="s">
        <v>2373</v>
      </c>
      <c r="H819" s="170">
        <v>290.835</v>
      </c>
      <c r="I819" s="171"/>
      <c r="L819" s="167"/>
      <c r="M819" s="172"/>
      <c r="T819" s="173"/>
      <c r="AT819" s="168" t="s">
        <v>1200</v>
      </c>
      <c r="AU819" s="168" t="s">
        <v>88</v>
      </c>
      <c r="AV819" s="13" t="s">
        <v>88</v>
      </c>
      <c r="AW819" s="13" t="s">
        <v>34</v>
      </c>
      <c r="AX819" s="13" t="s">
        <v>79</v>
      </c>
      <c r="AY819" s="168" t="s">
        <v>262</v>
      </c>
    </row>
    <row r="820" spans="2:51" s="12" customFormat="1" ht="11.25">
      <c r="B820" s="161"/>
      <c r="D820" s="147" t="s">
        <v>1200</v>
      </c>
      <c r="E820" s="162" t="s">
        <v>1</v>
      </c>
      <c r="F820" s="163" t="s">
        <v>2323</v>
      </c>
      <c r="H820" s="162" t="s">
        <v>1</v>
      </c>
      <c r="I820" s="164"/>
      <c r="L820" s="161"/>
      <c r="M820" s="165"/>
      <c r="T820" s="166"/>
      <c r="AT820" s="162" t="s">
        <v>1200</v>
      </c>
      <c r="AU820" s="162" t="s">
        <v>88</v>
      </c>
      <c r="AV820" s="12" t="s">
        <v>86</v>
      </c>
      <c r="AW820" s="12" t="s">
        <v>34</v>
      </c>
      <c r="AX820" s="12" t="s">
        <v>79</v>
      </c>
      <c r="AY820" s="162" t="s">
        <v>262</v>
      </c>
    </row>
    <row r="821" spans="2:51" s="13" customFormat="1" ht="11.25">
      <c r="B821" s="167"/>
      <c r="D821" s="147" t="s">
        <v>1200</v>
      </c>
      <c r="E821" s="168" t="s">
        <v>1</v>
      </c>
      <c r="F821" s="169" t="s">
        <v>2374</v>
      </c>
      <c r="H821" s="170">
        <v>-15.87</v>
      </c>
      <c r="I821" s="171"/>
      <c r="L821" s="167"/>
      <c r="M821" s="172"/>
      <c r="T821" s="173"/>
      <c r="AT821" s="168" t="s">
        <v>1200</v>
      </c>
      <c r="AU821" s="168" t="s">
        <v>88</v>
      </c>
      <c r="AV821" s="13" t="s">
        <v>88</v>
      </c>
      <c r="AW821" s="13" t="s">
        <v>34</v>
      </c>
      <c r="AX821" s="13" t="s">
        <v>79</v>
      </c>
      <c r="AY821" s="168" t="s">
        <v>262</v>
      </c>
    </row>
    <row r="822" spans="2:51" s="13" customFormat="1" ht="11.25">
      <c r="B822" s="167"/>
      <c r="D822" s="147" t="s">
        <v>1200</v>
      </c>
      <c r="E822" s="168" t="s">
        <v>1</v>
      </c>
      <c r="F822" s="169" t="s">
        <v>2375</v>
      </c>
      <c r="H822" s="170">
        <v>-10.8</v>
      </c>
      <c r="I822" s="171"/>
      <c r="L822" s="167"/>
      <c r="M822" s="172"/>
      <c r="T822" s="173"/>
      <c r="AT822" s="168" t="s">
        <v>1200</v>
      </c>
      <c r="AU822" s="168" t="s">
        <v>88</v>
      </c>
      <c r="AV822" s="13" t="s">
        <v>88</v>
      </c>
      <c r="AW822" s="13" t="s">
        <v>34</v>
      </c>
      <c r="AX822" s="13" t="s">
        <v>79</v>
      </c>
      <c r="AY822" s="168" t="s">
        <v>262</v>
      </c>
    </row>
    <row r="823" spans="2:51" s="12" customFormat="1" ht="11.25">
      <c r="B823" s="161"/>
      <c r="D823" s="147" t="s">
        <v>1200</v>
      </c>
      <c r="E823" s="162" t="s">
        <v>1</v>
      </c>
      <c r="F823" s="163" t="s">
        <v>2083</v>
      </c>
      <c r="H823" s="162" t="s">
        <v>1</v>
      </c>
      <c r="I823" s="164"/>
      <c r="L823" s="161"/>
      <c r="M823" s="165"/>
      <c r="T823" s="166"/>
      <c r="AT823" s="162" t="s">
        <v>1200</v>
      </c>
      <c r="AU823" s="162" t="s">
        <v>88</v>
      </c>
      <c r="AV823" s="12" t="s">
        <v>86</v>
      </c>
      <c r="AW823" s="12" t="s">
        <v>34</v>
      </c>
      <c r="AX823" s="12" t="s">
        <v>79</v>
      </c>
      <c r="AY823" s="162" t="s">
        <v>262</v>
      </c>
    </row>
    <row r="824" spans="2:51" s="13" customFormat="1" ht="11.25">
      <c r="B824" s="167"/>
      <c r="D824" s="147" t="s">
        <v>1200</v>
      </c>
      <c r="E824" s="168" t="s">
        <v>1</v>
      </c>
      <c r="F824" s="169" t="s">
        <v>2536</v>
      </c>
      <c r="H824" s="170">
        <v>5.595</v>
      </c>
      <c r="I824" s="171"/>
      <c r="L824" s="167"/>
      <c r="M824" s="172"/>
      <c r="T824" s="173"/>
      <c r="AT824" s="168" t="s">
        <v>1200</v>
      </c>
      <c r="AU824" s="168" t="s">
        <v>88</v>
      </c>
      <c r="AV824" s="13" t="s">
        <v>88</v>
      </c>
      <c r="AW824" s="13" t="s">
        <v>34</v>
      </c>
      <c r="AX824" s="13" t="s">
        <v>79</v>
      </c>
      <c r="AY824" s="168" t="s">
        <v>262</v>
      </c>
    </row>
    <row r="825" spans="2:51" s="13" customFormat="1" ht="11.25">
      <c r="B825" s="167"/>
      <c r="D825" s="147" t="s">
        <v>1200</v>
      </c>
      <c r="E825" s="168" t="s">
        <v>1</v>
      </c>
      <c r="F825" s="169" t="s">
        <v>2537</v>
      </c>
      <c r="H825" s="170">
        <v>17.888</v>
      </c>
      <c r="I825" s="171"/>
      <c r="L825" s="167"/>
      <c r="M825" s="172"/>
      <c r="T825" s="173"/>
      <c r="AT825" s="168" t="s">
        <v>1200</v>
      </c>
      <c r="AU825" s="168" t="s">
        <v>88</v>
      </c>
      <c r="AV825" s="13" t="s">
        <v>88</v>
      </c>
      <c r="AW825" s="13" t="s">
        <v>34</v>
      </c>
      <c r="AX825" s="13" t="s">
        <v>79</v>
      </c>
      <c r="AY825" s="168" t="s">
        <v>262</v>
      </c>
    </row>
    <row r="826" spans="2:51" s="13" customFormat="1" ht="11.25">
      <c r="B826" s="167"/>
      <c r="D826" s="147" t="s">
        <v>1200</v>
      </c>
      <c r="E826" s="168" t="s">
        <v>1</v>
      </c>
      <c r="F826" s="169" t="s">
        <v>2538</v>
      </c>
      <c r="H826" s="170">
        <v>1.863</v>
      </c>
      <c r="I826" s="171"/>
      <c r="L826" s="167"/>
      <c r="M826" s="172"/>
      <c r="T826" s="173"/>
      <c r="AT826" s="168" t="s">
        <v>1200</v>
      </c>
      <c r="AU826" s="168" t="s">
        <v>88</v>
      </c>
      <c r="AV826" s="13" t="s">
        <v>88</v>
      </c>
      <c r="AW826" s="13" t="s">
        <v>34</v>
      </c>
      <c r="AX826" s="13" t="s">
        <v>79</v>
      </c>
      <c r="AY826" s="168" t="s">
        <v>262</v>
      </c>
    </row>
    <row r="827" spans="2:51" s="14" customFormat="1" ht="11.25">
      <c r="B827" s="174"/>
      <c r="D827" s="147" t="s">
        <v>1200</v>
      </c>
      <c r="E827" s="175" t="s">
        <v>1</v>
      </c>
      <c r="F827" s="176" t="s">
        <v>1205</v>
      </c>
      <c r="H827" s="177">
        <v>289.511</v>
      </c>
      <c r="I827" s="178"/>
      <c r="L827" s="174"/>
      <c r="M827" s="179"/>
      <c r="T827" s="180"/>
      <c r="AT827" s="175" t="s">
        <v>1200</v>
      </c>
      <c r="AU827" s="175" t="s">
        <v>88</v>
      </c>
      <c r="AV827" s="14" t="s">
        <v>293</v>
      </c>
      <c r="AW827" s="14" t="s">
        <v>34</v>
      </c>
      <c r="AX827" s="14" t="s">
        <v>86</v>
      </c>
      <c r="AY827" s="175" t="s">
        <v>262</v>
      </c>
    </row>
    <row r="828" spans="2:65" s="1" customFormat="1" ht="21.75" customHeight="1">
      <c r="B828" s="32"/>
      <c r="C828" s="181" t="s">
        <v>2539</v>
      </c>
      <c r="D828" s="181" t="s">
        <v>1114</v>
      </c>
      <c r="E828" s="182" t="s">
        <v>2540</v>
      </c>
      <c r="F828" s="183" t="s">
        <v>2541</v>
      </c>
      <c r="G828" s="184" t="s">
        <v>1592</v>
      </c>
      <c r="H828" s="185">
        <v>34.958</v>
      </c>
      <c r="I828" s="186"/>
      <c r="J828" s="187">
        <f>ROUND(I828*H828,2)</f>
        <v>0</v>
      </c>
      <c r="K828" s="183" t="s">
        <v>1197</v>
      </c>
      <c r="L828" s="188"/>
      <c r="M828" s="189" t="s">
        <v>1</v>
      </c>
      <c r="N828" s="190" t="s">
        <v>44</v>
      </c>
      <c r="P828" s="143">
        <f>O828*H828</f>
        <v>0</v>
      </c>
      <c r="Q828" s="143">
        <v>0.001</v>
      </c>
      <c r="R828" s="143">
        <f>Q828*H828</f>
        <v>0.034957999999999996</v>
      </c>
      <c r="S828" s="143">
        <v>0</v>
      </c>
      <c r="T828" s="144">
        <f>S828*H828</f>
        <v>0</v>
      </c>
      <c r="AR828" s="145" t="s">
        <v>357</v>
      </c>
      <c r="AT828" s="145" t="s">
        <v>1114</v>
      </c>
      <c r="AU828" s="145" t="s">
        <v>88</v>
      </c>
      <c r="AY828" s="17" t="s">
        <v>262</v>
      </c>
      <c r="BE828" s="146">
        <f>IF(N828="základní",J828,0)</f>
        <v>0</v>
      </c>
      <c r="BF828" s="146">
        <f>IF(N828="snížená",J828,0)</f>
        <v>0</v>
      </c>
      <c r="BG828" s="146">
        <f>IF(N828="zákl. přenesená",J828,0)</f>
        <v>0</v>
      </c>
      <c r="BH828" s="146">
        <f>IF(N828="sníž. přenesená",J828,0)</f>
        <v>0</v>
      </c>
      <c r="BI828" s="146">
        <f>IF(N828="nulová",J828,0)</f>
        <v>0</v>
      </c>
      <c r="BJ828" s="17" t="s">
        <v>86</v>
      </c>
      <c r="BK828" s="146">
        <f>ROUND(I828*H828,2)</f>
        <v>0</v>
      </c>
      <c r="BL828" s="17" t="s">
        <v>318</v>
      </c>
      <c r="BM828" s="145" t="s">
        <v>2542</v>
      </c>
    </row>
    <row r="829" spans="2:51" s="13" customFormat="1" ht="11.25">
      <c r="B829" s="167"/>
      <c r="D829" s="147" t="s">
        <v>1200</v>
      </c>
      <c r="F829" s="169" t="s">
        <v>2543</v>
      </c>
      <c r="H829" s="170">
        <v>34.958</v>
      </c>
      <c r="I829" s="171"/>
      <c r="L829" s="167"/>
      <c r="M829" s="172"/>
      <c r="T829" s="173"/>
      <c r="AT829" s="168" t="s">
        <v>1200</v>
      </c>
      <c r="AU829" s="168" t="s">
        <v>88</v>
      </c>
      <c r="AV829" s="13" t="s">
        <v>88</v>
      </c>
      <c r="AW829" s="13" t="s">
        <v>4</v>
      </c>
      <c r="AX829" s="13" t="s">
        <v>86</v>
      </c>
      <c r="AY829" s="168" t="s">
        <v>262</v>
      </c>
    </row>
    <row r="830" spans="2:65" s="1" customFormat="1" ht="16.5" customHeight="1">
      <c r="B830" s="32"/>
      <c r="C830" s="134" t="s">
        <v>2544</v>
      </c>
      <c r="D830" s="134" t="s">
        <v>264</v>
      </c>
      <c r="E830" s="135" t="s">
        <v>2545</v>
      </c>
      <c r="F830" s="136" t="s">
        <v>2546</v>
      </c>
      <c r="G830" s="137" t="s">
        <v>1226</v>
      </c>
      <c r="H830" s="138">
        <v>46.233</v>
      </c>
      <c r="I830" s="139"/>
      <c r="J830" s="140">
        <f>ROUND(I830*H830,2)</f>
        <v>0</v>
      </c>
      <c r="K830" s="136" t="s">
        <v>1197</v>
      </c>
      <c r="L830" s="32"/>
      <c r="M830" s="141" t="s">
        <v>1</v>
      </c>
      <c r="N830" s="142" t="s">
        <v>44</v>
      </c>
      <c r="P830" s="143">
        <f>O830*H830</f>
        <v>0</v>
      </c>
      <c r="Q830" s="143">
        <v>0</v>
      </c>
      <c r="R830" s="143">
        <f>Q830*H830</f>
        <v>0</v>
      </c>
      <c r="S830" s="143">
        <v>0</v>
      </c>
      <c r="T830" s="144">
        <f>S830*H830</f>
        <v>0</v>
      </c>
      <c r="AR830" s="145" t="s">
        <v>318</v>
      </c>
      <c r="AT830" s="145" t="s">
        <v>264</v>
      </c>
      <c r="AU830" s="145" t="s">
        <v>88</v>
      </c>
      <c r="AY830" s="17" t="s">
        <v>262</v>
      </c>
      <c r="BE830" s="146">
        <f>IF(N830="základní",J830,0)</f>
        <v>0</v>
      </c>
      <c r="BF830" s="146">
        <f>IF(N830="snížená",J830,0)</f>
        <v>0</v>
      </c>
      <c r="BG830" s="146">
        <f>IF(N830="zákl. přenesená",J830,0)</f>
        <v>0</v>
      </c>
      <c r="BH830" s="146">
        <f>IF(N830="sníž. přenesená",J830,0)</f>
        <v>0</v>
      </c>
      <c r="BI830" s="146">
        <f>IF(N830="nulová",J830,0)</f>
        <v>0</v>
      </c>
      <c r="BJ830" s="17" t="s">
        <v>86</v>
      </c>
      <c r="BK830" s="146">
        <f>ROUND(I830*H830,2)</f>
        <v>0</v>
      </c>
      <c r="BL830" s="17" t="s">
        <v>318</v>
      </c>
      <c r="BM830" s="145" t="s">
        <v>2547</v>
      </c>
    </row>
    <row r="831" spans="2:51" s="12" customFormat="1" ht="11.25">
      <c r="B831" s="161"/>
      <c r="D831" s="147" t="s">
        <v>1200</v>
      </c>
      <c r="E831" s="162" t="s">
        <v>1</v>
      </c>
      <c r="F831" s="163" t="s">
        <v>1931</v>
      </c>
      <c r="H831" s="162" t="s">
        <v>1</v>
      </c>
      <c r="I831" s="164"/>
      <c r="L831" s="161"/>
      <c r="M831" s="165"/>
      <c r="T831" s="166"/>
      <c r="AT831" s="162" t="s">
        <v>1200</v>
      </c>
      <c r="AU831" s="162" t="s">
        <v>88</v>
      </c>
      <c r="AV831" s="12" t="s">
        <v>86</v>
      </c>
      <c r="AW831" s="12" t="s">
        <v>34</v>
      </c>
      <c r="AX831" s="12" t="s">
        <v>79</v>
      </c>
      <c r="AY831" s="162" t="s">
        <v>262</v>
      </c>
    </row>
    <row r="832" spans="2:51" s="12" customFormat="1" ht="11.25">
      <c r="B832" s="161"/>
      <c r="D832" s="147" t="s">
        <v>1200</v>
      </c>
      <c r="E832" s="162" t="s">
        <v>1</v>
      </c>
      <c r="F832" s="163" t="s">
        <v>2067</v>
      </c>
      <c r="H832" s="162" t="s">
        <v>1</v>
      </c>
      <c r="I832" s="164"/>
      <c r="L832" s="161"/>
      <c r="M832" s="165"/>
      <c r="T832" s="166"/>
      <c r="AT832" s="162" t="s">
        <v>1200</v>
      </c>
      <c r="AU832" s="162" t="s">
        <v>88</v>
      </c>
      <c r="AV832" s="12" t="s">
        <v>86</v>
      </c>
      <c r="AW832" s="12" t="s">
        <v>34</v>
      </c>
      <c r="AX832" s="12" t="s">
        <v>79</v>
      </c>
      <c r="AY832" s="162" t="s">
        <v>262</v>
      </c>
    </row>
    <row r="833" spans="2:51" s="12" customFormat="1" ht="11.25">
      <c r="B833" s="161"/>
      <c r="D833" s="147" t="s">
        <v>1200</v>
      </c>
      <c r="E833" s="162" t="s">
        <v>1</v>
      </c>
      <c r="F833" s="163" t="s">
        <v>2548</v>
      </c>
      <c r="H833" s="162" t="s">
        <v>1</v>
      </c>
      <c r="I833" s="164"/>
      <c r="L833" s="161"/>
      <c r="M833" s="165"/>
      <c r="T833" s="166"/>
      <c r="AT833" s="162" t="s">
        <v>1200</v>
      </c>
      <c r="AU833" s="162" t="s">
        <v>88</v>
      </c>
      <c r="AV833" s="12" t="s">
        <v>86</v>
      </c>
      <c r="AW833" s="12" t="s">
        <v>34</v>
      </c>
      <c r="AX833" s="12" t="s">
        <v>79</v>
      </c>
      <c r="AY833" s="162" t="s">
        <v>262</v>
      </c>
    </row>
    <row r="834" spans="2:51" s="13" customFormat="1" ht="11.25">
      <c r="B834" s="167"/>
      <c r="D834" s="147" t="s">
        <v>1200</v>
      </c>
      <c r="E834" s="168" t="s">
        <v>1</v>
      </c>
      <c r="F834" s="169" t="s">
        <v>2549</v>
      </c>
      <c r="H834" s="170">
        <v>23.8</v>
      </c>
      <c r="I834" s="171"/>
      <c r="L834" s="167"/>
      <c r="M834" s="172"/>
      <c r="T834" s="173"/>
      <c r="AT834" s="168" t="s">
        <v>1200</v>
      </c>
      <c r="AU834" s="168" t="s">
        <v>88</v>
      </c>
      <c r="AV834" s="13" t="s">
        <v>88</v>
      </c>
      <c r="AW834" s="13" t="s">
        <v>34</v>
      </c>
      <c r="AX834" s="13" t="s">
        <v>79</v>
      </c>
      <c r="AY834" s="168" t="s">
        <v>262</v>
      </c>
    </row>
    <row r="835" spans="2:51" s="12" customFormat="1" ht="11.25">
      <c r="B835" s="161"/>
      <c r="D835" s="147" t="s">
        <v>1200</v>
      </c>
      <c r="E835" s="162" t="s">
        <v>1</v>
      </c>
      <c r="F835" s="163" t="s">
        <v>2083</v>
      </c>
      <c r="H835" s="162" t="s">
        <v>1</v>
      </c>
      <c r="I835" s="164"/>
      <c r="L835" s="161"/>
      <c r="M835" s="165"/>
      <c r="T835" s="166"/>
      <c r="AT835" s="162" t="s">
        <v>1200</v>
      </c>
      <c r="AU835" s="162" t="s">
        <v>88</v>
      </c>
      <c r="AV835" s="12" t="s">
        <v>86</v>
      </c>
      <c r="AW835" s="12" t="s">
        <v>34</v>
      </c>
      <c r="AX835" s="12" t="s">
        <v>79</v>
      </c>
      <c r="AY835" s="162" t="s">
        <v>262</v>
      </c>
    </row>
    <row r="836" spans="2:51" s="13" customFormat="1" ht="22.5">
      <c r="B836" s="167"/>
      <c r="D836" s="147" t="s">
        <v>1200</v>
      </c>
      <c r="E836" s="168" t="s">
        <v>1</v>
      </c>
      <c r="F836" s="169" t="s">
        <v>2550</v>
      </c>
      <c r="H836" s="170">
        <v>1.886</v>
      </c>
      <c r="I836" s="171"/>
      <c r="L836" s="167"/>
      <c r="M836" s="172"/>
      <c r="T836" s="173"/>
      <c r="AT836" s="168" t="s">
        <v>1200</v>
      </c>
      <c r="AU836" s="168" t="s">
        <v>88</v>
      </c>
      <c r="AV836" s="13" t="s">
        <v>88</v>
      </c>
      <c r="AW836" s="13" t="s">
        <v>34</v>
      </c>
      <c r="AX836" s="13" t="s">
        <v>79</v>
      </c>
      <c r="AY836" s="168" t="s">
        <v>262</v>
      </c>
    </row>
    <row r="837" spans="2:51" s="13" customFormat="1" ht="22.5">
      <c r="B837" s="167"/>
      <c r="D837" s="147" t="s">
        <v>1200</v>
      </c>
      <c r="E837" s="168" t="s">
        <v>1</v>
      </c>
      <c r="F837" s="169" t="s">
        <v>2551</v>
      </c>
      <c r="H837" s="170">
        <v>19.951</v>
      </c>
      <c r="I837" s="171"/>
      <c r="L837" s="167"/>
      <c r="M837" s="172"/>
      <c r="T837" s="173"/>
      <c r="AT837" s="168" t="s">
        <v>1200</v>
      </c>
      <c r="AU837" s="168" t="s">
        <v>88</v>
      </c>
      <c r="AV837" s="13" t="s">
        <v>88</v>
      </c>
      <c r="AW837" s="13" t="s">
        <v>34</v>
      </c>
      <c r="AX837" s="13" t="s">
        <v>79</v>
      </c>
      <c r="AY837" s="168" t="s">
        <v>262</v>
      </c>
    </row>
    <row r="838" spans="2:51" s="13" customFormat="1" ht="11.25">
      <c r="B838" s="167"/>
      <c r="D838" s="147" t="s">
        <v>1200</v>
      </c>
      <c r="E838" s="168" t="s">
        <v>1</v>
      </c>
      <c r="F838" s="169" t="s">
        <v>2552</v>
      </c>
      <c r="H838" s="170">
        <v>0.596</v>
      </c>
      <c r="I838" s="171"/>
      <c r="L838" s="167"/>
      <c r="M838" s="172"/>
      <c r="T838" s="173"/>
      <c r="AT838" s="168" t="s">
        <v>1200</v>
      </c>
      <c r="AU838" s="168" t="s">
        <v>88</v>
      </c>
      <c r="AV838" s="13" t="s">
        <v>88</v>
      </c>
      <c r="AW838" s="13" t="s">
        <v>34</v>
      </c>
      <c r="AX838" s="13" t="s">
        <v>79</v>
      </c>
      <c r="AY838" s="168" t="s">
        <v>262</v>
      </c>
    </row>
    <row r="839" spans="2:51" s="14" customFormat="1" ht="11.25">
      <c r="B839" s="174"/>
      <c r="D839" s="147" t="s">
        <v>1200</v>
      </c>
      <c r="E839" s="175" t="s">
        <v>1</v>
      </c>
      <c r="F839" s="176" t="s">
        <v>1205</v>
      </c>
      <c r="H839" s="177">
        <v>46.233</v>
      </c>
      <c r="I839" s="178"/>
      <c r="L839" s="174"/>
      <c r="M839" s="179"/>
      <c r="T839" s="180"/>
      <c r="AT839" s="175" t="s">
        <v>1200</v>
      </c>
      <c r="AU839" s="175" t="s">
        <v>88</v>
      </c>
      <c r="AV839" s="14" t="s">
        <v>293</v>
      </c>
      <c r="AW839" s="14" t="s">
        <v>34</v>
      </c>
      <c r="AX839" s="14" t="s">
        <v>86</v>
      </c>
      <c r="AY839" s="175" t="s">
        <v>262</v>
      </c>
    </row>
    <row r="840" spans="2:65" s="1" customFormat="1" ht="21.75" customHeight="1">
      <c r="B840" s="32"/>
      <c r="C840" s="181" t="s">
        <v>2553</v>
      </c>
      <c r="D840" s="181" t="s">
        <v>1114</v>
      </c>
      <c r="E840" s="182" t="s">
        <v>2540</v>
      </c>
      <c r="F840" s="183" t="s">
        <v>2541</v>
      </c>
      <c r="G840" s="184" t="s">
        <v>1592</v>
      </c>
      <c r="H840" s="185">
        <v>5.848</v>
      </c>
      <c r="I840" s="186"/>
      <c r="J840" s="187">
        <f>ROUND(I840*H840,2)</f>
        <v>0</v>
      </c>
      <c r="K840" s="183" t="s">
        <v>1197</v>
      </c>
      <c r="L840" s="188"/>
      <c r="M840" s="189" t="s">
        <v>1</v>
      </c>
      <c r="N840" s="190" t="s">
        <v>44</v>
      </c>
      <c r="P840" s="143">
        <f>O840*H840</f>
        <v>0</v>
      </c>
      <c r="Q840" s="143">
        <v>0.001</v>
      </c>
      <c r="R840" s="143">
        <f>Q840*H840</f>
        <v>0.005848</v>
      </c>
      <c r="S840" s="143">
        <v>0</v>
      </c>
      <c r="T840" s="144">
        <f>S840*H840</f>
        <v>0</v>
      </c>
      <c r="AR840" s="145" t="s">
        <v>357</v>
      </c>
      <c r="AT840" s="145" t="s">
        <v>1114</v>
      </c>
      <c r="AU840" s="145" t="s">
        <v>88</v>
      </c>
      <c r="AY840" s="17" t="s">
        <v>262</v>
      </c>
      <c r="BE840" s="146">
        <f>IF(N840="základní",J840,0)</f>
        <v>0</v>
      </c>
      <c r="BF840" s="146">
        <f>IF(N840="snížená",J840,0)</f>
        <v>0</v>
      </c>
      <c r="BG840" s="146">
        <f>IF(N840="zákl. přenesená",J840,0)</f>
        <v>0</v>
      </c>
      <c r="BH840" s="146">
        <f>IF(N840="sníž. přenesená",J840,0)</f>
        <v>0</v>
      </c>
      <c r="BI840" s="146">
        <f>IF(N840="nulová",J840,0)</f>
        <v>0</v>
      </c>
      <c r="BJ840" s="17" t="s">
        <v>86</v>
      </c>
      <c r="BK840" s="146">
        <f>ROUND(I840*H840,2)</f>
        <v>0</v>
      </c>
      <c r="BL840" s="17" t="s">
        <v>318</v>
      </c>
      <c r="BM840" s="145" t="s">
        <v>2554</v>
      </c>
    </row>
    <row r="841" spans="2:51" s="13" customFormat="1" ht="11.25">
      <c r="B841" s="167"/>
      <c r="D841" s="147" t="s">
        <v>1200</v>
      </c>
      <c r="F841" s="169" t="s">
        <v>2555</v>
      </c>
      <c r="H841" s="170">
        <v>5.848</v>
      </c>
      <c r="I841" s="171"/>
      <c r="L841" s="167"/>
      <c r="M841" s="172"/>
      <c r="T841" s="173"/>
      <c r="AT841" s="168" t="s">
        <v>1200</v>
      </c>
      <c r="AU841" s="168" t="s">
        <v>88</v>
      </c>
      <c r="AV841" s="13" t="s">
        <v>88</v>
      </c>
      <c r="AW841" s="13" t="s">
        <v>4</v>
      </c>
      <c r="AX841" s="13" t="s">
        <v>86</v>
      </c>
      <c r="AY841" s="168" t="s">
        <v>262</v>
      </c>
    </row>
    <row r="842" spans="2:65" s="1" customFormat="1" ht="24.2" customHeight="1">
      <c r="B842" s="32"/>
      <c r="C842" s="134" t="s">
        <v>2556</v>
      </c>
      <c r="D842" s="134" t="s">
        <v>264</v>
      </c>
      <c r="E842" s="135" t="s">
        <v>2557</v>
      </c>
      <c r="F842" s="136" t="s">
        <v>2558</v>
      </c>
      <c r="G842" s="137" t="s">
        <v>1226</v>
      </c>
      <c r="H842" s="138">
        <v>103.893</v>
      </c>
      <c r="I842" s="139"/>
      <c r="J842" s="140">
        <f>ROUND(I842*H842,2)</f>
        <v>0</v>
      </c>
      <c r="K842" s="136" t="s">
        <v>1197</v>
      </c>
      <c r="L842" s="32"/>
      <c r="M842" s="141" t="s">
        <v>1</v>
      </c>
      <c r="N842" s="142" t="s">
        <v>44</v>
      </c>
      <c r="P842" s="143">
        <f>O842*H842</f>
        <v>0</v>
      </c>
      <c r="Q842" s="143">
        <v>0</v>
      </c>
      <c r="R842" s="143">
        <f>Q842*H842</f>
        <v>0</v>
      </c>
      <c r="S842" s="143">
        <v>0</v>
      </c>
      <c r="T842" s="144">
        <f>S842*H842</f>
        <v>0</v>
      </c>
      <c r="AR842" s="145" t="s">
        <v>318</v>
      </c>
      <c r="AT842" s="145" t="s">
        <v>264</v>
      </c>
      <c r="AU842" s="145" t="s">
        <v>88</v>
      </c>
      <c r="AY842" s="17" t="s">
        <v>262</v>
      </c>
      <c r="BE842" s="146">
        <f>IF(N842="základní",J842,0)</f>
        <v>0</v>
      </c>
      <c r="BF842" s="146">
        <f>IF(N842="snížená",J842,0)</f>
        <v>0</v>
      </c>
      <c r="BG842" s="146">
        <f>IF(N842="zákl. přenesená",J842,0)</f>
        <v>0</v>
      </c>
      <c r="BH842" s="146">
        <f>IF(N842="sníž. přenesená",J842,0)</f>
        <v>0</v>
      </c>
      <c r="BI842" s="146">
        <f>IF(N842="nulová",J842,0)</f>
        <v>0</v>
      </c>
      <c r="BJ842" s="17" t="s">
        <v>86</v>
      </c>
      <c r="BK842" s="146">
        <f>ROUND(I842*H842,2)</f>
        <v>0</v>
      </c>
      <c r="BL842" s="17" t="s">
        <v>318</v>
      </c>
      <c r="BM842" s="145" t="s">
        <v>2559</v>
      </c>
    </row>
    <row r="843" spans="2:51" s="12" customFormat="1" ht="11.25">
      <c r="B843" s="161"/>
      <c r="D843" s="147" t="s">
        <v>1200</v>
      </c>
      <c r="E843" s="162" t="s">
        <v>1</v>
      </c>
      <c r="F843" s="163" t="s">
        <v>1931</v>
      </c>
      <c r="H843" s="162" t="s">
        <v>1</v>
      </c>
      <c r="I843" s="164"/>
      <c r="L843" s="161"/>
      <c r="M843" s="165"/>
      <c r="T843" s="166"/>
      <c r="AT843" s="162" t="s">
        <v>1200</v>
      </c>
      <c r="AU843" s="162" t="s">
        <v>88</v>
      </c>
      <c r="AV843" s="12" t="s">
        <v>86</v>
      </c>
      <c r="AW843" s="12" t="s">
        <v>34</v>
      </c>
      <c r="AX843" s="12" t="s">
        <v>79</v>
      </c>
      <c r="AY843" s="162" t="s">
        <v>262</v>
      </c>
    </row>
    <row r="844" spans="2:51" s="12" customFormat="1" ht="11.25">
      <c r="B844" s="161"/>
      <c r="D844" s="147" t="s">
        <v>1200</v>
      </c>
      <c r="E844" s="162" t="s">
        <v>1</v>
      </c>
      <c r="F844" s="163" t="s">
        <v>2193</v>
      </c>
      <c r="H844" s="162" t="s">
        <v>1</v>
      </c>
      <c r="I844" s="164"/>
      <c r="L844" s="161"/>
      <c r="M844" s="165"/>
      <c r="T844" s="166"/>
      <c r="AT844" s="162" t="s">
        <v>1200</v>
      </c>
      <c r="AU844" s="162" t="s">
        <v>88</v>
      </c>
      <c r="AV844" s="12" t="s">
        <v>86</v>
      </c>
      <c r="AW844" s="12" t="s">
        <v>34</v>
      </c>
      <c r="AX844" s="12" t="s">
        <v>79</v>
      </c>
      <c r="AY844" s="162" t="s">
        <v>262</v>
      </c>
    </row>
    <row r="845" spans="2:51" s="12" customFormat="1" ht="22.5">
      <c r="B845" s="161"/>
      <c r="D845" s="147" t="s">
        <v>1200</v>
      </c>
      <c r="E845" s="162" t="s">
        <v>1</v>
      </c>
      <c r="F845" s="163" t="s">
        <v>2523</v>
      </c>
      <c r="H845" s="162" t="s">
        <v>1</v>
      </c>
      <c r="I845" s="164"/>
      <c r="L845" s="161"/>
      <c r="M845" s="165"/>
      <c r="T845" s="166"/>
      <c r="AT845" s="162" t="s">
        <v>1200</v>
      </c>
      <c r="AU845" s="162" t="s">
        <v>88</v>
      </c>
      <c r="AV845" s="12" t="s">
        <v>86</v>
      </c>
      <c r="AW845" s="12" t="s">
        <v>34</v>
      </c>
      <c r="AX845" s="12" t="s">
        <v>79</v>
      </c>
      <c r="AY845" s="162" t="s">
        <v>262</v>
      </c>
    </row>
    <row r="846" spans="2:51" s="13" customFormat="1" ht="11.25">
      <c r="B846" s="167"/>
      <c r="D846" s="147" t="s">
        <v>1200</v>
      </c>
      <c r="E846" s="168" t="s">
        <v>1</v>
      </c>
      <c r="F846" s="169" t="s">
        <v>2524</v>
      </c>
      <c r="H846" s="170">
        <v>103.893</v>
      </c>
      <c r="I846" s="171"/>
      <c r="L846" s="167"/>
      <c r="M846" s="172"/>
      <c r="T846" s="173"/>
      <c r="AT846" s="168" t="s">
        <v>1200</v>
      </c>
      <c r="AU846" s="168" t="s">
        <v>88</v>
      </c>
      <c r="AV846" s="13" t="s">
        <v>88</v>
      </c>
      <c r="AW846" s="13" t="s">
        <v>34</v>
      </c>
      <c r="AX846" s="13" t="s">
        <v>86</v>
      </c>
      <c r="AY846" s="168" t="s">
        <v>262</v>
      </c>
    </row>
    <row r="847" spans="2:65" s="1" customFormat="1" ht="16.5" customHeight="1">
      <c r="B847" s="32"/>
      <c r="C847" s="181" t="s">
        <v>2560</v>
      </c>
      <c r="D847" s="181" t="s">
        <v>1114</v>
      </c>
      <c r="E847" s="182" t="s">
        <v>2561</v>
      </c>
      <c r="F847" s="183" t="s">
        <v>2562</v>
      </c>
      <c r="G847" s="184" t="s">
        <v>1226</v>
      </c>
      <c r="H847" s="185">
        <v>109.088</v>
      </c>
      <c r="I847" s="186"/>
      <c r="J847" s="187">
        <f>ROUND(I847*H847,2)</f>
        <v>0</v>
      </c>
      <c r="K847" s="183" t="s">
        <v>1197</v>
      </c>
      <c r="L847" s="188"/>
      <c r="M847" s="189" t="s">
        <v>1</v>
      </c>
      <c r="N847" s="190" t="s">
        <v>44</v>
      </c>
      <c r="P847" s="143">
        <f>O847*H847</f>
        <v>0</v>
      </c>
      <c r="Q847" s="143">
        <v>0.0005</v>
      </c>
      <c r="R847" s="143">
        <f>Q847*H847</f>
        <v>0.054543999999999995</v>
      </c>
      <c r="S847" s="143">
        <v>0</v>
      </c>
      <c r="T847" s="144">
        <f>S847*H847</f>
        <v>0</v>
      </c>
      <c r="AR847" s="145" t="s">
        <v>357</v>
      </c>
      <c r="AT847" s="145" t="s">
        <v>1114</v>
      </c>
      <c r="AU847" s="145" t="s">
        <v>88</v>
      </c>
      <c r="AY847" s="17" t="s">
        <v>262</v>
      </c>
      <c r="BE847" s="146">
        <f>IF(N847="základní",J847,0)</f>
        <v>0</v>
      </c>
      <c r="BF847" s="146">
        <f>IF(N847="snížená",J847,0)</f>
        <v>0</v>
      </c>
      <c r="BG847" s="146">
        <f>IF(N847="zákl. přenesená",J847,0)</f>
        <v>0</v>
      </c>
      <c r="BH847" s="146">
        <f>IF(N847="sníž. přenesená",J847,0)</f>
        <v>0</v>
      </c>
      <c r="BI847" s="146">
        <f>IF(N847="nulová",J847,0)</f>
        <v>0</v>
      </c>
      <c r="BJ847" s="17" t="s">
        <v>86</v>
      </c>
      <c r="BK847" s="146">
        <f>ROUND(I847*H847,2)</f>
        <v>0</v>
      </c>
      <c r="BL847" s="17" t="s">
        <v>318</v>
      </c>
      <c r="BM847" s="145" t="s">
        <v>2563</v>
      </c>
    </row>
    <row r="848" spans="2:51" s="13" customFormat="1" ht="11.25">
      <c r="B848" s="167"/>
      <c r="D848" s="147" t="s">
        <v>1200</v>
      </c>
      <c r="F848" s="169" t="s">
        <v>2564</v>
      </c>
      <c r="H848" s="170">
        <v>109.088</v>
      </c>
      <c r="I848" s="171"/>
      <c r="L848" s="167"/>
      <c r="M848" s="172"/>
      <c r="T848" s="173"/>
      <c r="AT848" s="168" t="s">
        <v>1200</v>
      </c>
      <c r="AU848" s="168" t="s">
        <v>88</v>
      </c>
      <c r="AV848" s="13" t="s">
        <v>88</v>
      </c>
      <c r="AW848" s="13" t="s">
        <v>4</v>
      </c>
      <c r="AX848" s="13" t="s">
        <v>86</v>
      </c>
      <c r="AY848" s="168" t="s">
        <v>262</v>
      </c>
    </row>
    <row r="849" spans="2:65" s="1" customFormat="1" ht="24.2" customHeight="1">
      <c r="B849" s="32"/>
      <c r="C849" s="134" t="s">
        <v>2565</v>
      </c>
      <c r="D849" s="134" t="s">
        <v>264</v>
      </c>
      <c r="E849" s="135" t="s">
        <v>2566</v>
      </c>
      <c r="F849" s="136" t="s">
        <v>2567</v>
      </c>
      <c r="G849" s="137" t="s">
        <v>1234</v>
      </c>
      <c r="H849" s="138">
        <v>3.644</v>
      </c>
      <c r="I849" s="139"/>
      <c r="J849" s="140">
        <f>ROUND(I849*H849,2)</f>
        <v>0</v>
      </c>
      <c r="K849" s="136" t="s">
        <v>1197</v>
      </c>
      <c r="L849" s="32"/>
      <c r="M849" s="141" t="s">
        <v>1</v>
      </c>
      <c r="N849" s="142" t="s">
        <v>44</v>
      </c>
      <c r="P849" s="143">
        <f>O849*H849</f>
        <v>0</v>
      </c>
      <c r="Q849" s="143">
        <v>0</v>
      </c>
      <c r="R849" s="143">
        <f>Q849*H849</f>
        <v>0</v>
      </c>
      <c r="S849" s="143">
        <v>0</v>
      </c>
      <c r="T849" s="144">
        <f>S849*H849</f>
        <v>0</v>
      </c>
      <c r="AR849" s="145" t="s">
        <v>318</v>
      </c>
      <c r="AT849" s="145" t="s">
        <v>264</v>
      </c>
      <c r="AU849" s="145" t="s">
        <v>88</v>
      </c>
      <c r="AY849" s="17" t="s">
        <v>262</v>
      </c>
      <c r="BE849" s="146">
        <f>IF(N849="základní",J849,0)</f>
        <v>0</v>
      </c>
      <c r="BF849" s="146">
        <f>IF(N849="snížená",J849,0)</f>
        <v>0</v>
      </c>
      <c r="BG849" s="146">
        <f>IF(N849="zákl. přenesená",J849,0)</f>
        <v>0</v>
      </c>
      <c r="BH849" s="146">
        <f>IF(N849="sníž. přenesená",J849,0)</f>
        <v>0</v>
      </c>
      <c r="BI849" s="146">
        <f>IF(N849="nulová",J849,0)</f>
        <v>0</v>
      </c>
      <c r="BJ849" s="17" t="s">
        <v>86</v>
      </c>
      <c r="BK849" s="146">
        <f>ROUND(I849*H849,2)</f>
        <v>0</v>
      </c>
      <c r="BL849" s="17" t="s">
        <v>318</v>
      </c>
      <c r="BM849" s="145" t="s">
        <v>2568</v>
      </c>
    </row>
    <row r="850" spans="2:63" s="11" customFormat="1" ht="22.9" customHeight="1">
      <c r="B850" s="124"/>
      <c r="D850" s="125" t="s">
        <v>78</v>
      </c>
      <c r="E850" s="151" t="s">
        <v>1571</v>
      </c>
      <c r="F850" s="151" t="s">
        <v>1572</v>
      </c>
      <c r="I850" s="127"/>
      <c r="J850" s="152">
        <f>BK850</f>
        <v>0</v>
      </c>
      <c r="L850" s="124"/>
      <c r="M850" s="129"/>
      <c r="P850" s="130">
        <f>SUM(P851:P858)</f>
        <v>0</v>
      </c>
      <c r="R850" s="130">
        <f>SUM(R851:R858)</f>
        <v>1.2750344999999998</v>
      </c>
      <c r="T850" s="131">
        <f>SUM(T851:T858)</f>
        <v>0</v>
      </c>
      <c r="AR850" s="125" t="s">
        <v>88</v>
      </c>
      <c r="AT850" s="132" t="s">
        <v>78</v>
      </c>
      <c r="AU850" s="132" t="s">
        <v>86</v>
      </c>
      <c r="AY850" s="125" t="s">
        <v>262</v>
      </c>
      <c r="BK850" s="133">
        <f>SUM(BK851:BK858)</f>
        <v>0</v>
      </c>
    </row>
    <row r="851" spans="2:65" s="1" customFormat="1" ht="24.2" customHeight="1">
      <c r="B851" s="32"/>
      <c r="C851" s="134" t="s">
        <v>2569</v>
      </c>
      <c r="D851" s="134" t="s">
        <v>264</v>
      </c>
      <c r="E851" s="135" t="s">
        <v>2570</v>
      </c>
      <c r="F851" s="136" t="s">
        <v>2571</v>
      </c>
      <c r="G851" s="137" t="s">
        <v>1226</v>
      </c>
      <c r="H851" s="138">
        <v>402.53</v>
      </c>
      <c r="I851" s="139"/>
      <c r="J851" s="140">
        <f>ROUND(I851*H851,2)</f>
        <v>0</v>
      </c>
      <c r="K851" s="136" t="s">
        <v>1197</v>
      </c>
      <c r="L851" s="32"/>
      <c r="M851" s="141" t="s">
        <v>1</v>
      </c>
      <c r="N851" s="142" t="s">
        <v>44</v>
      </c>
      <c r="P851" s="143">
        <f>O851*H851</f>
        <v>0</v>
      </c>
      <c r="Q851" s="143">
        <v>0.00072</v>
      </c>
      <c r="R851" s="143">
        <f>Q851*H851</f>
        <v>0.2898216</v>
      </c>
      <c r="S851" s="143">
        <v>0</v>
      </c>
      <c r="T851" s="144">
        <f>S851*H851</f>
        <v>0</v>
      </c>
      <c r="AR851" s="145" t="s">
        <v>318</v>
      </c>
      <c r="AT851" s="145" t="s">
        <v>264</v>
      </c>
      <c r="AU851" s="145" t="s">
        <v>88</v>
      </c>
      <c r="AY851" s="17" t="s">
        <v>262</v>
      </c>
      <c r="BE851" s="146">
        <f>IF(N851="základní",J851,0)</f>
        <v>0</v>
      </c>
      <c r="BF851" s="146">
        <f>IF(N851="snížená",J851,0)</f>
        <v>0</v>
      </c>
      <c r="BG851" s="146">
        <f>IF(N851="zákl. přenesená",J851,0)</f>
        <v>0</v>
      </c>
      <c r="BH851" s="146">
        <f>IF(N851="sníž. přenesená",J851,0)</f>
        <v>0</v>
      </c>
      <c r="BI851" s="146">
        <f>IF(N851="nulová",J851,0)</f>
        <v>0</v>
      </c>
      <c r="BJ851" s="17" t="s">
        <v>86</v>
      </c>
      <c r="BK851" s="146">
        <f>ROUND(I851*H851,2)</f>
        <v>0</v>
      </c>
      <c r="BL851" s="17" t="s">
        <v>318</v>
      </c>
      <c r="BM851" s="145" t="s">
        <v>2572</v>
      </c>
    </row>
    <row r="852" spans="2:51" s="12" customFormat="1" ht="11.25">
      <c r="B852" s="161"/>
      <c r="D852" s="147" t="s">
        <v>1200</v>
      </c>
      <c r="E852" s="162" t="s">
        <v>1</v>
      </c>
      <c r="F852" s="163" t="s">
        <v>1931</v>
      </c>
      <c r="H852" s="162" t="s">
        <v>1</v>
      </c>
      <c r="I852" s="164"/>
      <c r="L852" s="161"/>
      <c r="M852" s="165"/>
      <c r="T852" s="166"/>
      <c r="AT852" s="162" t="s">
        <v>1200</v>
      </c>
      <c r="AU852" s="162" t="s">
        <v>88</v>
      </c>
      <c r="AV852" s="12" t="s">
        <v>86</v>
      </c>
      <c r="AW852" s="12" t="s">
        <v>34</v>
      </c>
      <c r="AX852" s="12" t="s">
        <v>79</v>
      </c>
      <c r="AY852" s="162" t="s">
        <v>262</v>
      </c>
    </row>
    <row r="853" spans="2:51" s="12" customFormat="1" ht="22.5">
      <c r="B853" s="161"/>
      <c r="D853" s="147" t="s">
        <v>1200</v>
      </c>
      <c r="E853" s="162" t="s">
        <v>1</v>
      </c>
      <c r="F853" s="163" t="s">
        <v>2573</v>
      </c>
      <c r="H853" s="162" t="s">
        <v>1</v>
      </c>
      <c r="I853" s="164"/>
      <c r="L853" s="161"/>
      <c r="M853" s="165"/>
      <c r="T853" s="166"/>
      <c r="AT853" s="162" t="s">
        <v>1200</v>
      </c>
      <c r="AU853" s="162" t="s">
        <v>88</v>
      </c>
      <c r="AV853" s="12" t="s">
        <v>86</v>
      </c>
      <c r="AW853" s="12" t="s">
        <v>34</v>
      </c>
      <c r="AX853" s="12" t="s">
        <v>79</v>
      </c>
      <c r="AY853" s="162" t="s">
        <v>262</v>
      </c>
    </row>
    <row r="854" spans="2:51" s="13" customFormat="1" ht="11.25">
      <c r="B854" s="167"/>
      <c r="D854" s="147" t="s">
        <v>1200</v>
      </c>
      <c r="E854" s="168" t="s">
        <v>1</v>
      </c>
      <c r="F854" s="169" t="s">
        <v>2289</v>
      </c>
      <c r="H854" s="170">
        <v>335.75</v>
      </c>
      <c r="I854" s="171"/>
      <c r="L854" s="167"/>
      <c r="M854" s="172"/>
      <c r="T854" s="173"/>
      <c r="AT854" s="168" t="s">
        <v>1200</v>
      </c>
      <c r="AU854" s="168" t="s">
        <v>88</v>
      </c>
      <c r="AV854" s="13" t="s">
        <v>88</v>
      </c>
      <c r="AW854" s="13" t="s">
        <v>34</v>
      </c>
      <c r="AX854" s="13" t="s">
        <v>79</v>
      </c>
      <c r="AY854" s="168" t="s">
        <v>262</v>
      </c>
    </row>
    <row r="855" spans="2:51" s="13" customFormat="1" ht="11.25">
      <c r="B855" s="167"/>
      <c r="D855" s="147" t="s">
        <v>1200</v>
      </c>
      <c r="E855" s="168" t="s">
        <v>1</v>
      </c>
      <c r="F855" s="169" t="s">
        <v>2574</v>
      </c>
      <c r="H855" s="170">
        <v>66.78</v>
      </c>
      <c r="I855" s="171"/>
      <c r="L855" s="167"/>
      <c r="M855" s="172"/>
      <c r="T855" s="173"/>
      <c r="AT855" s="168" t="s">
        <v>1200</v>
      </c>
      <c r="AU855" s="168" t="s">
        <v>88</v>
      </c>
      <c r="AV855" s="13" t="s">
        <v>88</v>
      </c>
      <c r="AW855" s="13" t="s">
        <v>34</v>
      </c>
      <c r="AX855" s="13" t="s">
        <v>79</v>
      </c>
      <c r="AY855" s="168" t="s">
        <v>262</v>
      </c>
    </row>
    <row r="856" spans="2:51" s="14" customFormat="1" ht="11.25">
      <c r="B856" s="174"/>
      <c r="D856" s="147" t="s">
        <v>1200</v>
      </c>
      <c r="E856" s="175" t="s">
        <v>1</v>
      </c>
      <c r="F856" s="176" t="s">
        <v>1205</v>
      </c>
      <c r="H856" s="177">
        <v>402.53</v>
      </c>
      <c r="I856" s="178"/>
      <c r="L856" s="174"/>
      <c r="M856" s="179"/>
      <c r="T856" s="180"/>
      <c r="AT856" s="175" t="s">
        <v>1200</v>
      </c>
      <c r="AU856" s="175" t="s">
        <v>88</v>
      </c>
      <c r="AV856" s="14" t="s">
        <v>293</v>
      </c>
      <c r="AW856" s="14" t="s">
        <v>34</v>
      </c>
      <c r="AX856" s="14" t="s">
        <v>86</v>
      </c>
      <c r="AY856" s="175" t="s">
        <v>262</v>
      </c>
    </row>
    <row r="857" spans="2:65" s="1" customFormat="1" ht="33" customHeight="1">
      <c r="B857" s="32"/>
      <c r="C857" s="181" t="s">
        <v>2575</v>
      </c>
      <c r="D857" s="181" t="s">
        <v>1114</v>
      </c>
      <c r="E857" s="182" t="s">
        <v>2576</v>
      </c>
      <c r="F857" s="183" t="s">
        <v>2577</v>
      </c>
      <c r="G857" s="184" t="s">
        <v>1226</v>
      </c>
      <c r="H857" s="185">
        <v>469.149</v>
      </c>
      <c r="I857" s="186"/>
      <c r="J857" s="187">
        <f>ROUND(I857*H857,2)</f>
        <v>0</v>
      </c>
      <c r="K857" s="183" t="s">
        <v>1197</v>
      </c>
      <c r="L857" s="188"/>
      <c r="M857" s="189" t="s">
        <v>1</v>
      </c>
      <c r="N857" s="190" t="s">
        <v>44</v>
      </c>
      <c r="P857" s="143">
        <f>O857*H857</f>
        <v>0</v>
      </c>
      <c r="Q857" s="143">
        <v>0.0021</v>
      </c>
      <c r="R857" s="143">
        <f>Q857*H857</f>
        <v>0.9852129</v>
      </c>
      <c r="S857" s="143">
        <v>0</v>
      </c>
      <c r="T857" s="144">
        <f>S857*H857</f>
        <v>0</v>
      </c>
      <c r="AR857" s="145" t="s">
        <v>357</v>
      </c>
      <c r="AT857" s="145" t="s">
        <v>1114</v>
      </c>
      <c r="AU857" s="145" t="s">
        <v>88</v>
      </c>
      <c r="AY857" s="17" t="s">
        <v>262</v>
      </c>
      <c r="BE857" s="146">
        <f>IF(N857="základní",J857,0)</f>
        <v>0</v>
      </c>
      <c r="BF857" s="146">
        <f>IF(N857="snížená",J857,0)</f>
        <v>0</v>
      </c>
      <c r="BG857" s="146">
        <f>IF(N857="zákl. přenesená",J857,0)</f>
        <v>0</v>
      </c>
      <c r="BH857" s="146">
        <f>IF(N857="sníž. přenesená",J857,0)</f>
        <v>0</v>
      </c>
      <c r="BI857" s="146">
        <f>IF(N857="nulová",J857,0)</f>
        <v>0</v>
      </c>
      <c r="BJ857" s="17" t="s">
        <v>86</v>
      </c>
      <c r="BK857" s="146">
        <f>ROUND(I857*H857,2)</f>
        <v>0</v>
      </c>
      <c r="BL857" s="17" t="s">
        <v>318</v>
      </c>
      <c r="BM857" s="145" t="s">
        <v>2578</v>
      </c>
    </row>
    <row r="858" spans="2:51" s="13" customFormat="1" ht="11.25">
      <c r="B858" s="167"/>
      <c r="D858" s="147" t="s">
        <v>1200</v>
      </c>
      <c r="F858" s="169" t="s">
        <v>2579</v>
      </c>
      <c r="H858" s="170">
        <v>469.149</v>
      </c>
      <c r="I858" s="171"/>
      <c r="L858" s="167"/>
      <c r="M858" s="172"/>
      <c r="T858" s="173"/>
      <c r="AT858" s="168" t="s">
        <v>1200</v>
      </c>
      <c r="AU858" s="168" t="s">
        <v>88</v>
      </c>
      <c r="AV858" s="13" t="s">
        <v>88</v>
      </c>
      <c r="AW858" s="13" t="s">
        <v>4</v>
      </c>
      <c r="AX858" s="13" t="s">
        <v>86</v>
      </c>
      <c r="AY858" s="168" t="s">
        <v>262</v>
      </c>
    </row>
    <row r="859" spans="2:63" s="11" customFormat="1" ht="22.9" customHeight="1">
      <c r="B859" s="124"/>
      <c r="D859" s="125" t="s">
        <v>78</v>
      </c>
      <c r="E859" s="151" t="s">
        <v>2580</v>
      </c>
      <c r="F859" s="151" t="s">
        <v>2581</v>
      </c>
      <c r="I859" s="127"/>
      <c r="J859" s="152">
        <f>BK859</f>
        <v>0</v>
      </c>
      <c r="L859" s="124"/>
      <c r="M859" s="129"/>
      <c r="P859" s="130">
        <f>SUM(P860:P884)</f>
        <v>0</v>
      </c>
      <c r="R859" s="130">
        <f>SUM(R860:R884)</f>
        <v>0.6814790000000001</v>
      </c>
      <c r="T859" s="131">
        <f>SUM(T860:T884)</f>
        <v>0</v>
      </c>
      <c r="AR859" s="125" t="s">
        <v>88</v>
      </c>
      <c r="AT859" s="132" t="s">
        <v>78</v>
      </c>
      <c r="AU859" s="132" t="s">
        <v>86</v>
      </c>
      <c r="AY859" s="125" t="s">
        <v>262</v>
      </c>
      <c r="BK859" s="133">
        <f>SUM(BK860:BK884)</f>
        <v>0</v>
      </c>
    </row>
    <row r="860" spans="2:65" s="1" customFormat="1" ht="24.2" customHeight="1">
      <c r="B860" s="32"/>
      <c r="C860" s="134" t="s">
        <v>2582</v>
      </c>
      <c r="D860" s="134" t="s">
        <v>264</v>
      </c>
      <c r="E860" s="135" t="s">
        <v>2583</v>
      </c>
      <c r="F860" s="136" t="s">
        <v>2584</v>
      </c>
      <c r="G860" s="137" t="s">
        <v>405</v>
      </c>
      <c r="H860" s="138">
        <v>95.4</v>
      </c>
      <c r="I860" s="139"/>
      <c r="J860" s="140">
        <f>ROUND(I860*H860,2)</f>
        <v>0</v>
      </c>
      <c r="K860" s="136" t="s">
        <v>1197</v>
      </c>
      <c r="L860" s="32"/>
      <c r="M860" s="141" t="s">
        <v>1</v>
      </c>
      <c r="N860" s="142" t="s">
        <v>44</v>
      </c>
      <c r="P860" s="143">
        <f>O860*H860</f>
        <v>0</v>
      </c>
      <c r="Q860" s="143">
        <v>0.00587</v>
      </c>
      <c r="R860" s="143">
        <f>Q860*H860</f>
        <v>0.5599980000000001</v>
      </c>
      <c r="S860" s="143">
        <v>0</v>
      </c>
      <c r="T860" s="144">
        <f>S860*H860</f>
        <v>0</v>
      </c>
      <c r="AR860" s="145" t="s">
        <v>318</v>
      </c>
      <c r="AT860" s="145" t="s">
        <v>264</v>
      </c>
      <c r="AU860" s="145" t="s">
        <v>88</v>
      </c>
      <c r="AY860" s="17" t="s">
        <v>262</v>
      </c>
      <c r="BE860" s="146">
        <f>IF(N860="základní",J860,0)</f>
        <v>0</v>
      </c>
      <c r="BF860" s="146">
        <f>IF(N860="snížená",J860,0)</f>
        <v>0</v>
      </c>
      <c r="BG860" s="146">
        <f>IF(N860="zákl. přenesená",J860,0)</f>
        <v>0</v>
      </c>
      <c r="BH860" s="146">
        <f>IF(N860="sníž. přenesená",J860,0)</f>
        <v>0</v>
      </c>
      <c r="BI860" s="146">
        <f>IF(N860="nulová",J860,0)</f>
        <v>0</v>
      </c>
      <c r="BJ860" s="17" t="s">
        <v>86</v>
      </c>
      <c r="BK860" s="146">
        <f>ROUND(I860*H860,2)</f>
        <v>0</v>
      </c>
      <c r="BL860" s="17" t="s">
        <v>318</v>
      </c>
      <c r="BM860" s="145" t="s">
        <v>2585</v>
      </c>
    </row>
    <row r="861" spans="2:51" s="12" customFormat="1" ht="11.25">
      <c r="B861" s="161"/>
      <c r="D861" s="147" t="s">
        <v>1200</v>
      </c>
      <c r="E861" s="162" t="s">
        <v>1</v>
      </c>
      <c r="F861" s="163" t="s">
        <v>1931</v>
      </c>
      <c r="H861" s="162" t="s">
        <v>1</v>
      </c>
      <c r="I861" s="164"/>
      <c r="L861" s="161"/>
      <c r="M861" s="165"/>
      <c r="T861" s="166"/>
      <c r="AT861" s="162" t="s">
        <v>1200</v>
      </c>
      <c r="AU861" s="162" t="s">
        <v>88</v>
      </c>
      <c r="AV861" s="12" t="s">
        <v>86</v>
      </c>
      <c r="AW861" s="12" t="s">
        <v>34</v>
      </c>
      <c r="AX861" s="12" t="s">
        <v>79</v>
      </c>
      <c r="AY861" s="162" t="s">
        <v>262</v>
      </c>
    </row>
    <row r="862" spans="2:51" s="12" customFormat="1" ht="11.25">
      <c r="B862" s="161"/>
      <c r="D862" s="147" t="s">
        <v>1200</v>
      </c>
      <c r="E862" s="162" t="s">
        <v>1</v>
      </c>
      <c r="F862" s="163" t="s">
        <v>2210</v>
      </c>
      <c r="H862" s="162" t="s">
        <v>1</v>
      </c>
      <c r="I862" s="164"/>
      <c r="L862" s="161"/>
      <c r="M862" s="165"/>
      <c r="T862" s="166"/>
      <c r="AT862" s="162" t="s">
        <v>1200</v>
      </c>
      <c r="AU862" s="162" t="s">
        <v>88</v>
      </c>
      <c r="AV862" s="12" t="s">
        <v>86</v>
      </c>
      <c r="AW862" s="12" t="s">
        <v>34</v>
      </c>
      <c r="AX862" s="12" t="s">
        <v>79</v>
      </c>
      <c r="AY862" s="162" t="s">
        <v>262</v>
      </c>
    </row>
    <row r="863" spans="2:51" s="12" customFormat="1" ht="11.25">
      <c r="B863" s="161"/>
      <c r="D863" s="147" t="s">
        <v>1200</v>
      </c>
      <c r="E863" s="162" t="s">
        <v>1</v>
      </c>
      <c r="F863" s="163" t="s">
        <v>2586</v>
      </c>
      <c r="H863" s="162" t="s">
        <v>1</v>
      </c>
      <c r="I863" s="164"/>
      <c r="L863" s="161"/>
      <c r="M863" s="165"/>
      <c r="T863" s="166"/>
      <c r="AT863" s="162" t="s">
        <v>1200</v>
      </c>
      <c r="AU863" s="162" t="s">
        <v>88</v>
      </c>
      <c r="AV863" s="12" t="s">
        <v>86</v>
      </c>
      <c r="AW863" s="12" t="s">
        <v>34</v>
      </c>
      <c r="AX863" s="12" t="s">
        <v>79</v>
      </c>
      <c r="AY863" s="162" t="s">
        <v>262</v>
      </c>
    </row>
    <row r="864" spans="2:51" s="13" customFormat="1" ht="11.25">
      <c r="B864" s="167"/>
      <c r="D864" s="147" t="s">
        <v>1200</v>
      </c>
      <c r="E864" s="168" t="s">
        <v>1</v>
      </c>
      <c r="F864" s="169" t="s">
        <v>2587</v>
      </c>
      <c r="H864" s="170">
        <v>95.4</v>
      </c>
      <c r="I864" s="171"/>
      <c r="L864" s="167"/>
      <c r="M864" s="172"/>
      <c r="T864" s="173"/>
      <c r="AT864" s="168" t="s">
        <v>1200</v>
      </c>
      <c r="AU864" s="168" t="s">
        <v>88</v>
      </c>
      <c r="AV864" s="13" t="s">
        <v>88</v>
      </c>
      <c r="AW864" s="13" t="s">
        <v>34</v>
      </c>
      <c r="AX864" s="13" t="s">
        <v>86</v>
      </c>
      <c r="AY864" s="168" t="s">
        <v>262</v>
      </c>
    </row>
    <row r="865" spans="2:65" s="1" customFormat="1" ht="24.2" customHeight="1">
      <c r="B865" s="32"/>
      <c r="C865" s="134" t="s">
        <v>2588</v>
      </c>
      <c r="D865" s="134" t="s">
        <v>264</v>
      </c>
      <c r="E865" s="135" t="s">
        <v>2589</v>
      </c>
      <c r="F865" s="136" t="s">
        <v>2590</v>
      </c>
      <c r="G865" s="137" t="s">
        <v>1257</v>
      </c>
      <c r="H865" s="138">
        <v>2</v>
      </c>
      <c r="I865" s="139"/>
      <c r="J865" s="140">
        <f>ROUND(I865*H865,2)</f>
        <v>0</v>
      </c>
      <c r="K865" s="136" t="s">
        <v>1197</v>
      </c>
      <c r="L865" s="32"/>
      <c r="M865" s="141" t="s">
        <v>1</v>
      </c>
      <c r="N865" s="142" t="s">
        <v>44</v>
      </c>
      <c r="P865" s="143">
        <f>O865*H865</f>
        <v>0</v>
      </c>
      <c r="Q865" s="143">
        <v>0.00853</v>
      </c>
      <c r="R865" s="143">
        <f>Q865*H865</f>
        <v>0.01706</v>
      </c>
      <c r="S865" s="143">
        <v>0</v>
      </c>
      <c r="T865" s="144">
        <f>S865*H865</f>
        <v>0</v>
      </c>
      <c r="AR865" s="145" t="s">
        <v>318</v>
      </c>
      <c r="AT865" s="145" t="s">
        <v>264</v>
      </c>
      <c r="AU865" s="145" t="s">
        <v>88</v>
      </c>
      <c r="AY865" s="17" t="s">
        <v>262</v>
      </c>
      <c r="BE865" s="146">
        <f>IF(N865="základní",J865,0)</f>
        <v>0</v>
      </c>
      <c r="BF865" s="146">
        <f>IF(N865="snížená",J865,0)</f>
        <v>0</v>
      </c>
      <c r="BG865" s="146">
        <f>IF(N865="zákl. přenesená",J865,0)</f>
        <v>0</v>
      </c>
      <c r="BH865" s="146">
        <f>IF(N865="sníž. přenesená",J865,0)</f>
        <v>0</v>
      </c>
      <c r="BI865" s="146">
        <f>IF(N865="nulová",J865,0)</f>
        <v>0</v>
      </c>
      <c r="BJ865" s="17" t="s">
        <v>86</v>
      </c>
      <c r="BK865" s="146">
        <f>ROUND(I865*H865,2)</f>
        <v>0</v>
      </c>
      <c r="BL865" s="17" t="s">
        <v>318</v>
      </c>
      <c r="BM865" s="145" t="s">
        <v>2591</v>
      </c>
    </row>
    <row r="866" spans="2:51" s="12" customFormat="1" ht="11.25">
      <c r="B866" s="161"/>
      <c r="D866" s="147" t="s">
        <v>1200</v>
      </c>
      <c r="E866" s="162" t="s">
        <v>1</v>
      </c>
      <c r="F866" s="163" t="s">
        <v>1931</v>
      </c>
      <c r="H866" s="162" t="s">
        <v>1</v>
      </c>
      <c r="I866" s="164"/>
      <c r="L866" s="161"/>
      <c r="M866" s="165"/>
      <c r="T866" s="166"/>
      <c r="AT866" s="162" t="s">
        <v>1200</v>
      </c>
      <c r="AU866" s="162" t="s">
        <v>88</v>
      </c>
      <c r="AV866" s="12" t="s">
        <v>86</v>
      </c>
      <c r="AW866" s="12" t="s">
        <v>34</v>
      </c>
      <c r="AX866" s="12" t="s">
        <v>79</v>
      </c>
      <c r="AY866" s="162" t="s">
        <v>262</v>
      </c>
    </row>
    <row r="867" spans="2:51" s="12" customFormat="1" ht="11.25">
      <c r="B867" s="161"/>
      <c r="D867" s="147" t="s">
        <v>1200</v>
      </c>
      <c r="E867" s="162" t="s">
        <v>1</v>
      </c>
      <c r="F867" s="163" t="s">
        <v>2592</v>
      </c>
      <c r="H867" s="162" t="s">
        <v>1</v>
      </c>
      <c r="I867" s="164"/>
      <c r="L867" s="161"/>
      <c r="M867" s="165"/>
      <c r="T867" s="166"/>
      <c r="AT867" s="162" t="s">
        <v>1200</v>
      </c>
      <c r="AU867" s="162" t="s">
        <v>88</v>
      </c>
      <c r="AV867" s="12" t="s">
        <v>86</v>
      </c>
      <c r="AW867" s="12" t="s">
        <v>34</v>
      </c>
      <c r="AX867" s="12" t="s">
        <v>79</v>
      </c>
      <c r="AY867" s="162" t="s">
        <v>262</v>
      </c>
    </row>
    <row r="868" spans="2:51" s="13" customFormat="1" ht="11.25">
      <c r="B868" s="167"/>
      <c r="D868" s="147" t="s">
        <v>1200</v>
      </c>
      <c r="E868" s="168" t="s">
        <v>1</v>
      </c>
      <c r="F868" s="169" t="s">
        <v>88</v>
      </c>
      <c r="H868" s="170">
        <v>2</v>
      </c>
      <c r="I868" s="171"/>
      <c r="L868" s="167"/>
      <c r="M868" s="172"/>
      <c r="T868" s="173"/>
      <c r="AT868" s="168" t="s">
        <v>1200</v>
      </c>
      <c r="AU868" s="168" t="s">
        <v>88</v>
      </c>
      <c r="AV868" s="13" t="s">
        <v>88</v>
      </c>
      <c r="AW868" s="13" t="s">
        <v>34</v>
      </c>
      <c r="AX868" s="13" t="s">
        <v>86</v>
      </c>
      <c r="AY868" s="168" t="s">
        <v>262</v>
      </c>
    </row>
    <row r="869" spans="2:65" s="1" customFormat="1" ht="24.2" customHeight="1">
      <c r="B869" s="32"/>
      <c r="C869" s="134" t="s">
        <v>2593</v>
      </c>
      <c r="D869" s="134" t="s">
        <v>264</v>
      </c>
      <c r="E869" s="135" t="s">
        <v>2594</v>
      </c>
      <c r="F869" s="136" t="s">
        <v>2595</v>
      </c>
      <c r="G869" s="137" t="s">
        <v>405</v>
      </c>
      <c r="H869" s="138">
        <v>39.3</v>
      </c>
      <c r="I869" s="139"/>
      <c r="J869" s="140">
        <f>ROUND(I869*H869,2)</f>
        <v>0</v>
      </c>
      <c r="K869" s="136" t="s">
        <v>1197</v>
      </c>
      <c r="L869" s="32"/>
      <c r="M869" s="141" t="s">
        <v>1</v>
      </c>
      <c r="N869" s="142" t="s">
        <v>44</v>
      </c>
      <c r="P869" s="143">
        <f>O869*H869</f>
        <v>0</v>
      </c>
      <c r="Q869" s="143">
        <v>0.00162</v>
      </c>
      <c r="R869" s="143">
        <f>Q869*H869</f>
        <v>0.06366599999999999</v>
      </c>
      <c r="S869" s="143">
        <v>0</v>
      </c>
      <c r="T869" s="144">
        <f>S869*H869</f>
        <v>0</v>
      </c>
      <c r="AR869" s="145" t="s">
        <v>318</v>
      </c>
      <c r="AT869" s="145" t="s">
        <v>264</v>
      </c>
      <c r="AU869" s="145" t="s">
        <v>88</v>
      </c>
      <c r="AY869" s="17" t="s">
        <v>262</v>
      </c>
      <c r="BE869" s="146">
        <f>IF(N869="základní",J869,0)</f>
        <v>0</v>
      </c>
      <c r="BF869" s="146">
        <f>IF(N869="snížená",J869,0)</f>
        <v>0</v>
      </c>
      <c r="BG869" s="146">
        <f>IF(N869="zákl. přenesená",J869,0)</f>
        <v>0</v>
      </c>
      <c r="BH869" s="146">
        <f>IF(N869="sníž. přenesená",J869,0)</f>
        <v>0</v>
      </c>
      <c r="BI869" s="146">
        <f>IF(N869="nulová",J869,0)</f>
        <v>0</v>
      </c>
      <c r="BJ869" s="17" t="s">
        <v>86</v>
      </c>
      <c r="BK869" s="146">
        <f>ROUND(I869*H869,2)</f>
        <v>0</v>
      </c>
      <c r="BL869" s="17" t="s">
        <v>318</v>
      </c>
      <c r="BM869" s="145" t="s">
        <v>2596</v>
      </c>
    </row>
    <row r="870" spans="2:47" s="1" customFormat="1" ht="19.5">
      <c r="B870" s="32"/>
      <c r="D870" s="147" t="s">
        <v>301</v>
      </c>
      <c r="F870" s="148" t="s">
        <v>2597</v>
      </c>
      <c r="I870" s="149"/>
      <c r="L870" s="32"/>
      <c r="M870" s="150"/>
      <c r="T870" s="56"/>
      <c r="AT870" s="17" t="s">
        <v>301</v>
      </c>
      <c r="AU870" s="17" t="s">
        <v>88</v>
      </c>
    </row>
    <row r="871" spans="2:51" s="12" customFormat="1" ht="11.25">
      <c r="B871" s="161"/>
      <c r="D871" s="147" t="s">
        <v>1200</v>
      </c>
      <c r="E871" s="162" t="s">
        <v>1</v>
      </c>
      <c r="F871" s="163" t="s">
        <v>1931</v>
      </c>
      <c r="H871" s="162" t="s">
        <v>1</v>
      </c>
      <c r="I871" s="164"/>
      <c r="L871" s="161"/>
      <c r="M871" s="165"/>
      <c r="T871" s="166"/>
      <c r="AT871" s="162" t="s">
        <v>1200</v>
      </c>
      <c r="AU871" s="162" t="s">
        <v>88</v>
      </c>
      <c r="AV871" s="12" t="s">
        <v>86</v>
      </c>
      <c r="AW871" s="12" t="s">
        <v>34</v>
      </c>
      <c r="AX871" s="12" t="s">
        <v>79</v>
      </c>
      <c r="AY871" s="162" t="s">
        <v>262</v>
      </c>
    </row>
    <row r="872" spans="2:51" s="12" customFormat="1" ht="11.25">
      <c r="B872" s="161"/>
      <c r="D872" s="147" t="s">
        <v>1200</v>
      </c>
      <c r="E872" s="162" t="s">
        <v>1</v>
      </c>
      <c r="F872" s="163" t="s">
        <v>2598</v>
      </c>
      <c r="H872" s="162" t="s">
        <v>1</v>
      </c>
      <c r="I872" s="164"/>
      <c r="L872" s="161"/>
      <c r="M872" s="165"/>
      <c r="T872" s="166"/>
      <c r="AT872" s="162" t="s">
        <v>1200</v>
      </c>
      <c r="AU872" s="162" t="s">
        <v>88</v>
      </c>
      <c r="AV872" s="12" t="s">
        <v>86</v>
      </c>
      <c r="AW872" s="12" t="s">
        <v>34</v>
      </c>
      <c r="AX872" s="12" t="s">
        <v>79</v>
      </c>
      <c r="AY872" s="162" t="s">
        <v>262</v>
      </c>
    </row>
    <row r="873" spans="2:51" s="13" customFormat="1" ht="11.25">
      <c r="B873" s="167"/>
      <c r="D873" s="147" t="s">
        <v>1200</v>
      </c>
      <c r="E873" s="168" t="s">
        <v>1</v>
      </c>
      <c r="F873" s="169" t="s">
        <v>2599</v>
      </c>
      <c r="H873" s="170">
        <v>39.3</v>
      </c>
      <c r="I873" s="171"/>
      <c r="L873" s="167"/>
      <c r="M873" s="172"/>
      <c r="T873" s="173"/>
      <c r="AT873" s="168" t="s">
        <v>1200</v>
      </c>
      <c r="AU873" s="168" t="s">
        <v>88</v>
      </c>
      <c r="AV873" s="13" t="s">
        <v>88</v>
      </c>
      <c r="AW873" s="13" t="s">
        <v>34</v>
      </c>
      <c r="AX873" s="13" t="s">
        <v>86</v>
      </c>
      <c r="AY873" s="168" t="s">
        <v>262</v>
      </c>
    </row>
    <row r="874" spans="2:65" s="1" customFormat="1" ht="24.2" customHeight="1">
      <c r="B874" s="32"/>
      <c r="C874" s="134" t="s">
        <v>2600</v>
      </c>
      <c r="D874" s="134" t="s">
        <v>264</v>
      </c>
      <c r="E874" s="135" t="s">
        <v>2601</v>
      </c>
      <c r="F874" s="136" t="s">
        <v>2602</v>
      </c>
      <c r="G874" s="137" t="s">
        <v>1257</v>
      </c>
      <c r="H874" s="138">
        <v>3</v>
      </c>
      <c r="I874" s="139"/>
      <c r="J874" s="140">
        <f>ROUND(I874*H874,2)</f>
        <v>0</v>
      </c>
      <c r="K874" s="136" t="s">
        <v>1197</v>
      </c>
      <c r="L874" s="32"/>
      <c r="M874" s="141" t="s">
        <v>1</v>
      </c>
      <c r="N874" s="142" t="s">
        <v>44</v>
      </c>
      <c r="P874" s="143">
        <f>O874*H874</f>
        <v>0</v>
      </c>
      <c r="Q874" s="143">
        <v>0.00025</v>
      </c>
      <c r="R874" s="143">
        <f>Q874*H874</f>
        <v>0.00075</v>
      </c>
      <c r="S874" s="143">
        <v>0</v>
      </c>
      <c r="T874" s="144">
        <f>S874*H874</f>
        <v>0</v>
      </c>
      <c r="AR874" s="145" t="s">
        <v>318</v>
      </c>
      <c r="AT874" s="145" t="s">
        <v>264</v>
      </c>
      <c r="AU874" s="145" t="s">
        <v>88</v>
      </c>
      <c r="AY874" s="17" t="s">
        <v>262</v>
      </c>
      <c r="BE874" s="146">
        <f>IF(N874="základní",J874,0)</f>
        <v>0</v>
      </c>
      <c r="BF874" s="146">
        <f>IF(N874="snížená",J874,0)</f>
        <v>0</v>
      </c>
      <c r="BG874" s="146">
        <f>IF(N874="zákl. přenesená",J874,0)</f>
        <v>0</v>
      </c>
      <c r="BH874" s="146">
        <f>IF(N874="sníž. přenesená",J874,0)</f>
        <v>0</v>
      </c>
      <c r="BI874" s="146">
        <f>IF(N874="nulová",J874,0)</f>
        <v>0</v>
      </c>
      <c r="BJ874" s="17" t="s">
        <v>86</v>
      </c>
      <c r="BK874" s="146">
        <f>ROUND(I874*H874,2)</f>
        <v>0</v>
      </c>
      <c r="BL874" s="17" t="s">
        <v>318</v>
      </c>
      <c r="BM874" s="145" t="s">
        <v>2603</v>
      </c>
    </row>
    <row r="875" spans="2:47" s="1" customFormat="1" ht="19.5">
      <c r="B875" s="32"/>
      <c r="D875" s="147" t="s">
        <v>301</v>
      </c>
      <c r="F875" s="148" t="s">
        <v>2597</v>
      </c>
      <c r="I875" s="149"/>
      <c r="L875" s="32"/>
      <c r="M875" s="150"/>
      <c r="T875" s="56"/>
      <c r="AT875" s="17" t="s">
        <v>301</v>
      </c>
      <c r="AU875" s="17" t="s">
        <v>88</v>
      </c>
    </row>
    <row r="876" spans="2:51" s="12" customFormat="1" ht="11.25">
      <c r="B876" s="161"/>
      <c r="D876" s="147" t="s">
        <v>1200</v>
      </c>
      <c r="E876" s="162" t="s">
        <v>1</v>
      </c>
      <c r="F876" s="163" t="s">
        <v>1931</v>
      </c>
      <c r="H876" s="162" t="s">
        <v>1</v>
      </c>
      <c r="I876" s="164"/>
      <c r="L876" s="161"/>
      <c r="M876" s="165"/>
      <c r="T876" s="166"/>
      <c r="AT876" s="162" t="s">
        <v>1200</v>
      </c>
      <c r="AU876" s="162" t="s">
        <v>88</v>
      </c>
      <c r="AV876" s="12" t="s">
        <v>86</v>
      </c>
      <c r="AW876" s="12" t="s">
        <v>34</v>
      </c>
      <c r="AX876" s="12" t="s">
        <v>79</v>
      </c>
      <c r="AY876" s="162" t="s">
        <v>262</v>
      </c>
    </row>
    <row r="877" spans="2:51" s="12" customFormat="1" ht="11.25">
      <c r="B877" s="161"/>
      <c r="D877" s="147" t="s">
        <v>1200</v>
      </c>
      <c r="E877" s="162" t="s">
        <v>1</v>
      </c>
      <c r="F877" s="163" t="s">
        <v>2598</v>
      </c>
      <c r="H877" s="162" t="s">
        <v>1</v>
      </c>
      <c r="I877" s="164"/>
      <c r="L877" s="161"/>
      <c r="M877" s="165"/>
      <c r="T877" s="166"/>
      <c r="AT877" s="162" t="s">
        <v>1200</v>
      </c>
      <c r="AU877" s="162" t="s">
        <v>88</v>
      </c>
      <c r="AV877" s="12" t="s">
        <v>86</v>
      </c>
      <c r="AW877" s="12" t="s">
        <v>34</v>
      </c>
      <c r="AX877" s="12" t="s">
        <v>79</v>
      </c>
      <c r="AY877" s="162" t="s">
        <v>262</v>
      </c>
    </row>
    <row r="878" spans="2:51" s="13" customFormat="1" ht="11.25">
      <c r="B878" s="167"/>
      <c r="D878" s="147" t="s">
        <v>1200</v>
      </c>
      <c r="E878" s="168" t="s">
        <v>1</v>
      </c>
      <c r="F878" s="169" t="s">
        <v>179</v>
      </c>
      <c r="H878" s="170">
        <v>3</v>
      </c>
      <c r="I878" s="171"/>
      <c r="L878" s="167"/>
      <c r="M878" s="172"/>
      <c r="T878" s="173"/>
      <c r="AT878" s="168" t="s">
        <v>1200</v>
      </c>
      <c r="AU878" s="168" t="s">
        <v>88</v>
      </c>
      <c r="AV878" s="13" t="s">
        <v>88</v>
      </c>
      <c r="AW878" s="13" t="s">
        <v>34</v>
      </c>
      <c r="AX878" s="13" t="s">
        <v>86</v>
      </c>
      <c r="AY878" s="168" t="s">
        <v>262</v>
      </c>
    </row>
    <row r="879" spans="2:65" s="1" customFormat="1" ht="24.2" customHeight="1">
      <c r="B879" s="32"/>
      <c r="C879" s="134" t="s">
        <v>2604</v>
      </c>
      <c r="D879" s="134" t="s">
        <v>264</v>
      </c>
      <c r="E879" s="135" t="s">
        <v>2605</v>
      </c>
      <c r="F879" s="136" t="s">
        <v>2606</v>
      </c>
      <c r="G879" s="137" t="s">
        <v>405</v>
      </c>
      <c r="H879" s="138">
        <v>19.05</v>
      </c>
      <c r="I879" s="139"/>
      <c r="J879" s="140">
        <f>ROUND(I879*H879,2)</f>
        <v>0</v>
      </c>
      <c r="K879" s="136" t="s">
        <v>1197</v>
      </c>
      <c r="L879" s="32"/>
      <c r="M879" s="141" t="s">
        <v>1</v>
      </c>
      <c r="N879" s="142" t="s">
        <v>44</v>
      </c>
      <c r="P879" s="143">
        <f>O879*H879</f>
        <v>0</v>
      </c>
      <c r="Q879" s="143">
        <v>0.0021</v>
      </c>
      <c r="R879" s="143">
        <f>Q879*H879</f>
        <v>0.040005</v>
      </c>
      <c r="S879" s="143">
        <v>0</v>
      </c>
      <c r="T879" s="144">
        <f>S879*H879</f>
        <v>0</v>
      </c>
      <c r="AR879" s="145" t="s">
        <v>318</v>
      </c>
      <c r="AT879" s="145" t="s">
        <v>264</v>
      </c>
      <c r="AU879" s="145" t="s">
        <v>88</v>
      </c>
      <c r="AY879" s="17" t="s">
        <v>262</v>
      </c>
      <c r="BE879" s="146">
        <f>IF(N879="základní",J879,0)</f>
        <v>0</v>
      </c>
      <c r="BF879" s="146">
        <f>IF(N879="snížená",J879,0)</f>
        <v>0</v>
      </c>
      <c r="BG879" s="146">
        <f>IF(N879="zákl. přenesená",J879,0)</f>
        <v>0</v>
      </c>
      <c r="BH879" s="146">
        <f>IF(N879="sníž. přenesená",J879,0)</f>
        <v>0</v>
      </c>
      <c r="BI879" s="146">
        <f>IF(N879="nulová",J879,0)</f>
        <v>0</v>
      </c>
      <c r="BJ879" s="17" t="s">
        <v>86</v>
      </c>
      <c r="BK879" s="146">
        <f>ROUND(I879*H879,2)</f>
        <v>0</v>
      </c>
      <c r="BL879" s="17" t="s">
        <v>318</v>
      </c>
      <c r="BM879" s="145" t="s">
        <v>2607</v>
      </c>
    </row>
    <row r="880" spans="2:47" s="1" customFormat="1" ht="19.5">
      <c r="B880" s="32"/>
      <c r="D880" s="147" t="s">
        <v>301</v>
      </c>
      <c r="F880" s="148" t="s">
        <v>2597</v>
      </c>
      <c r="I880" s="149"/>
      <c r="L880" s="32"/>
      <c r="M880" s="150"/>
      <c r="T880" s="56"/>
      <c r="AT880" s="17" t="s">
        <v>301</v>
      </c>
      <c r="AU880" s="17" t="s">
        <v>88</v>
      </c>
    </row>
    <row r="881" spans="2:51" s="12" customFormat="1" ht="11.25">
      <c r="B881" s="161"/>
      <c r="D881" s="147" t="s">
        <v>1200</v>
      </c>
      <c r="E881" s="162" t="s">
        <v>1</v>
      </c>
      <c r="F881" s="163" t="s">
        <v>1931</v>
      </c>
      <c r="H881" s="162" t="s">
        <v>1</v>
      </c>
      <c r="I881" s="164"/>
      <c r="L881" s="161"/>
      <c r="M881" s="165"/>
      <c r="T881" s="166"/>
      <c r="AT881" s="162" t="s">
        <v>1200</v>
      </c>
      <c r="AU881" s="162" t="s">
        <v>88</v>
      </c>
      <c r="AV881" s="12" t="s">
        <v>86</v>
      </c>
      <c r="AW881" s="12" t="s">
        <v>34</v>
      </c>
      <c r="AX881" s="12" t="s">
        <v>79</v>
      </c>
      <c r="AY881" s="162" t="s">
        <v>262</v>
      </c>
    </row>
    <row r="882" spans="2:51" s="12" customFormat="1" ht="11.25">
      <c r="B882" s="161"/>
      <c r="D882" s="147" t="s">
        <v>1200</v>
      </c>
      <c r="E882" s="162" t="s">
        <v>1</v>
      </c>
      <c r="F882" s="163" t="s">
        <v>2608</v>
      </c>
      <c r="H882" s="162" t="s">
        <v>1</v>
      </c>
      <c r="I882" s="164"/>
      <c r="L882" s="161"/>
      <c r="M882" s="165"/>
      <c r="T882" s="166"/>
      <c r="AT882" s="162" t="s">
        <v>1200</v>
      </c>
      <c r="AU882" s="162" t="s">
        <v>88</v>
      </c>
      <c r="AV882" s="12" t="s">
        <v>86</v>
      </c>
      <c r="AW882" s="12" t="s">
        <v>34</v>
      </c>
      <c r="AX882" s="12" t="s">
        <v>79</v>
      </c>
      <c r="AY882" s="162" t="s">
        <v>262</v>
      </c>
    </row>
    <row r="883" spans="2:51" s="13" customFormat="1" ht="11.25">
      <c r="B883" s="167"/>
      <c r="D883" s="147" t="s">
        <v>1200</v>
      </c>
      <c r="E883" s="168" t="s">
        <v>1</v>
      </c>
      <c r="F883" s="169" t="s">
        <v>2609</v>
      </c>
      <c r="H883" s="170">
        <v>19.05</v>
      </c>
      <c r="I883" s="171"/>
      <c r="L883" s="167"/>
      <c r="M883" s="172"/>
      <c r="T883" s="173"/>
      <c r="AT883" s="168" t="s">
        <v>1200</v>
      </c>
      <c r="AU883" s="168" t="s">
        <v>88</v>
      </c>
      <c r="AV883" s="13" t="s">
        <v>88</v>
      </c>
      <c r="AW883" s="13" t="s">
        <v>34</v>
      </c>
      <c r="AX883" s="13" t="s">
        <v>86</v>
      </c>
      <c r="AY883" s="168" t="s">
        <v>262</v>
      </c>
    </row>
    <row r="884" spans="2:65" s="1" customFormat="1" ht="24.2" customHeight="1">
      <c r="B884" s="32"/>
      <c r="C884" s="134" t="s">
        <v>2610</v>
      </c>
      <c r="D884" s="134" t="s">
        <v>264</v>
      </c>
      <c r="E884" s="135" t="s">
        <v>2611</v>
      </c>
      <c r="F884" s="136" t="s">
        <v>2612</v>
      </c>
      <c r="G884" s="137" t="s">
        <v>1234</v>
      </c>
      <c r="H884" s="138">
        <v>0.681</v>
      </c>
      <c r="I884" s="139"/>
      <c r="J884" s="140">
        <f>ROUND(I884*H884,2)</f>
        <v>0</v>
      </c>
      <c r="K884" s="136" t="s">
        <v>1197</v>
      </c>
      <c r="L884" s="32"/>
      <c r="M884" s="141" t="s">
        <v>1</v>
      </c>
      <c r="N884" s="142" t="s">
        <v>44</v>
      </c>
      <c r="P884" s="143">
        <f>O884*H884</f>
        <v>0</v>
      </c>
      <c r="Q884" s="143">
        <v>0</v>
      </c>
      <c r="R884" s="143">
        <f>Q884*H884</f>
        <v>0</v>
      </c>
      <c r="S884" s="143">
        <v>0</v>
      </c>
      <c r="T884" s="144">
        <f>S884*H884</f>
        <v>0</v>
      </c>
      <c r="AR884" s="145" t="s">
        <v>318</v>
      </c>
      <c r="AT884" s="145" t="s">
        <v>264</v>
      </c>
      <c r="AU884" s="145" t="s">
        <v>88</v>
      </c>
      <c r="AY884" s="17" t="s">
        <v>262</v>
      </c>
      <c r="BE884" s="146">
        <f>IF(N884="základní",J884,0)</f>
        <v>0</v>
      </c>
      <c r="BF884" s="146">
        <f>IF(N884="snížená",J884,0)</f>
        <v>0</v>
      </c>
      <c r="BG884" s="146">
        <f>IF(N884="zákl. přenesená",J884,0)</f>
        <v>0</v>
      </c>
      <c r="BH884" s="146">
        <f>IF(N884="sníž. přenesená",J884,0)</f>
        <v>0</v>
      </c>
      <c r="BI884" s="146">
        <f>IF(N884="nulová",J884,0)</f>
        <v>0</v>
      </c>
      <c r="BJ884" s="17" t="s">
        <v>86</v>
      </c>
      <c r="BK884" s="146">
        <f>ROUND(I884*H884,2)</f>
        <v>0</v>
      </c>
      <c r="BL884" s="17" t="s">
        <v>318</v>
      </c>
      <c r="BM884" s="145" t="s">
        <v>2613</v>
      </c>
    </row>
    <row r="885" spans="2:63" s="11" customFormat="1" ht="22.9" customHeight="1">
      <c r="B885" s="124"/>
      <c r="D885" s="125" t="s">
        <v>78</v>
      </c>
      <c r="E885" s="151" t="s">
        <v>2614</v>
      </c>
      <c r="F885" s="151" t="s">
        <v>2615</v>
      </c>
      <c r="I885" s="127"/>
      <c r="J885" s="152">
        <f>BK885</f>
        <v>0</v>
      </c>
      <c r="L885" s="124"/>
      <c r="M885" s="129"/>
      <c r="P885" s="130">
        <f>SUM(P886:P901)</f>
        <v>0</v>
      </c>
      <c r="R885" s="130">
        <f>SUM(R886:R901)</f>
        <v>0.278112</v>
      </c>
      <c r="T885" s="131">
        <f>SUM(T886:T901)</f>
        <v>0</v>
      </c>
      <c r="AR885" s="125" t="s">
        <v>88</v>
      </c>
      <c r="AT885" s="132" t="s">
        <v>78</v>
      </c>
      <c r="AU885" s="132" t="s">
        <v>86</v>
      </c>
      <c r="AY885" s="125" t="s">
        <v>262</v>
      </c>
      <c r="BK885" s="133">
        <f>SUM(BK886:BK901)</f>
        <v>0</v>
      </c>
    </row>
    <row r="886" spans="2:65" s="1" customFormat="1" ht="33" customHeight="1">
      <c r="B886" s="32"/>
      <c r="C886" s="134" t="s">
        <v>2616</v>
      </c>
      <c r="D886" s="134" t="s">
        <v>264</v>
      </c>
      <c r="E886" s="135" t="s">
        <v>2617</v>
      </c>
      <c r="F886" s="136" t="s">
        <v>2618</v>
      </c>
      <c r="G886" s="137" t="s">
        <v>1226</v>
      </c>
      <c r="H886" s="138">
        <v>9.6</v>
      </c>
      <c r="I886" s="139"/>
      <c r="J886" s="140">
        <f>ROUND(I886*H886,2)</f>
        <v>0</v>
      </c>
      <c r="K886" s="136" t="s">
        <v>1197</v>
      </c>
      <c r="L886" s="32"/>
      <c r="M886" s="141" t="s">
        <v>1</v>
      </c>
      <c r="N886" s="142" t="s">
        <v>44</v>
      </c>
      <c r="P886" s="143">
        <f>O886*H886</f>
        <v>0</v>
      </c>
      <c r="Q886" s="143">
        <v>0.00027</v>
      </c>
      <c r="R886" s="143">
        <f>Q886*H886</f>
        <v>0.002592</v>
      </c>
      <c r="S886" s="143">
        <v>0</v>
      </c>
      <c r="T886" s="144">
        <f>S886*H886</f>
        <v>0</v>
      </c>
      <c r="AR886" s="145" t="s">
        <v>318</v>
      </c>
      <c r="AT886" s="145" t="s">
        <v>264</v>
      </c>
      <c r="AU886" s="145" t="s">
        <v>88</v>
      </c>
      <c r="AY886" s="17" t="s">
        <v>262</v>
      </c>
      <c r="BE886" s="146">
        <f>IF(N886="základní",J886,0)</f>
        <v>0</v>
      </c>
      <c r="BF886" s="146">
        <f>IF(N886="snížená",J886,0)</f>
        <v>0</v>
      </c>
      <c r="BG886" s="146">
        <f>IF(N886="zákl. přenesená",J886,0)</f>
        <v>0</v>
      </c>
      <c r="BH886" s="146">
        <f>IF(N886="sníž. přenesená",J886,0)</f>
        <v>0</v>
      </c>
      <c r="BI886" s="146">
        <f>IF(N886="nulová",J886,0)</f>
        <v>0</v>
      </c>
      <c r="BJ886" s="17" t="s">
        <v>86</v>
      </c>
      <c r="BK886" s="146">
        <f>ROUND(I886*H886,2)</f>
        <v>0</v>
      </c>
      <c r="BL886" s="17" t="s">
        <v>318</v>
      </c>
      <c r="BM886" s="145" t="s">
        <v>2619</v>
      </c>
    </row>
    <row r="887" spans="2:47" s="1" customFormat="1" ht="19.5">
      <c r="B887" s="32"/>
      <c r="D887" s="147" t="s">
        <v>301</v>
      </c>
      <c r="F887" s="148" t="s">
        <v>2620</v>
      </c>
      <c r="I887" s="149"/>
      <c r="L887" s="32"/>
      <c r="M887" s="150"/>
      <c r="T887" s="56"/>
      <c r="AT887" s="17" t="s">
        <v>301</v>
      </c>
      <c r="AU887" s="17" t="s">
        <v>88</v>
      </c>
    </row>
    <row r="888" spans="2:51" s="12" customFormat="1" ht="11.25">
      <c r="B888" s="161"/>
      <c r="D888" s="147" t="s">
        <v>1200</v>
      </c>
      <c r="E888" s="162" t="s">
        <v>1</v>
      </c>
      <c r="F888" s="163" t="s">
        <v>1931</v>
      </c>
      <c r="H888" s="162" t="s">
        <v>1</v>
      </c>
      <c r="I888" s="164"/>
      <c r="L888" s="161"/>
      <c r="M888" s="165"/>
      <c r="T888" s="166"/>
      <c r="AT888" s="162" t="s">
        <v>1200</v>
      </c>
      <c r="AU888" s="162" t="s">
        <v>88</v>
      </c>
      <c r="AV888" s="12" t="s">
        <v>86</v>
      </c>
      <c r="AW888" s="12" t="s">
        <v>34</v>
      </c>
      <c r="AX888" s="12" t="s">
        <v>79</v>
      </c>
      <c r="AY888" s="162" t="s">
        <v>262</v>
      </c>
    </row>
    <row r="889" spans="2:51" s="12" customFormat="1" ht="11.25">
      <c r="B889" s="161"/>
      <c r="D889" s="147" t="s">
        <v>1200</v>
      </c>
      <c r="E889" s="162" t="s">
        <v>1</v>
      </c>
      <c r="F889" s="163" t="s">
        <v>2621</v>
      </c>
      <c r="H889" s="162" t="s">
        <v>1</v>
      </c>
      <c r="I889" s="164"/>
      <c r="L889" s="161"/>
      <c r="M889" s="165"/>
      <c r="T889" s="166"/>
      <c r="AT889" s="162" t="s">
        <v>1200</v>
      </c>
      <c r="AU889" s="162" t="s">
        <v>88</v>
      </c>
      <c r="AV889" s="12" t="s">
        <v>86</v>
      </c>
      <c r="AW889" s="12" t="s">
        <v>34</v>
      </c>
      <c r="AX889" s="12" t="s">
        <v>79</v>
      </c>
      <c r="AY889" s="162" t="s">
        <v>262</v>
      </c>
    </row>
    <row r="890" spans="2:51" s="13" customFormat="1" ht="11.25">
      <c r="B890" s="167"/>
      <c r="D890" s="147" t="s">
        <v>1200</v>
      </c>
      <c r="E890" s="168" t="s">
        <v>1</v>
      </c>
      <c r="F890" s="169" t="s">
        <v>2622</v>
      </c>
      <c r="H890" s="170">
        <v>9.6</v>
      </c>
      <c r="I890" s="171"/>
      <c r="L890" s="167"/>
      <c r="M890" s="172"/>
      <c r="T890" s="173"/>
      <c r="AT890" s="168" t="s">
        <v>1200</v>
      </c>
      <c r="AU890" s="168" t="s">
        <v>88</v>
      </c>
      <c r="AV890" s="13" t="s">
        <v>88</v>
      </c>
      <c r="AW890" s="13" t="s">
        <v>34</v>
      </c>
      <c r="AX890" s="13" t="s">
        <v>86</v>
      </c>
      <c r="AY890" s="168" t="s">
        <v>262</v>
      </c>
    </row>
    <row r="891" spans="2:65" s="1" customFormat="1" ht="24.2" customHeight="1">
      <c r="B891" s="32"/>
      <c r="C891" s="181" t="s">
        <v>1208</v>
      </c>
      <c r="D891" s="181" t="s">
        <v>1114</v>
      </c>
      <c r="E891" s="182" t="s">
        <v>2623</v>
      </c>
      <c r="F891" s="183" t="s">
        <v>2624</v>
      </c>
      <c r="G891" s="184" t="s">
        <v>1226</v>
      </c>
      <c r="H891" s="185">
        <v>4.8</v>
      </c>
      <c r="I891" s="186"/>
      <c r="J891" s="187">
        <f>ROUND(I891*H891,2)</f>
        <v>0</v>
      </c>
      <c r="K891" s="183" t="s">
        <v>1197</v>
      </c>
      <c r="L891" s="188"/>
      <c r="M891" s="189" t="s">
        <v>1</v>
      </c>
      <c r="N891" s="190" t="s">
        <v>44</v>
      </c>
      <c r="P891" s="143">
        <f>O891*H891</f>
        <v>0</v>
      </c>
      <c r="Q891" s="143">
        <v>0.0287</v>
      </c>
      <c r="R891" s="143">
        <f>Q891*H891</f>
        <v>0.13776</v>
      </c>
      <c r="S891" s="143">
        <v>0</v>
      </c>
      <c r="T891" s="144">
        <f>S891*H891</f>
        <v>0</v>
      </c>
      <c r="AR891" s="145" t="s">
        <v>357</v>
      </c>
      <c r="AT891" s="145" t="s">
        <v>1114</v>
      </c>
      <c r="AU891" s="145" t="s">
        <v>88</v>
      </c>
      <c r="AY891" s="17" t="s">
        <v>262</v>
      </c>
      <c r="BE891" s="146">
        <f>IF(N891="základní",J891,0)</f>
        <v>0</v>
      </c>
      <c r="BF891" s="146">
        <f>IF(N891="snížená",J891,0)</f>
        <v>0</v>
      </c>
      <c r="BG891" s="146">
        <f>IF(N891="zákl. přenesená",J891,0)</f>
        <v>0</v>
      </c>
      <c r="BH891" s="146">
        <f>IF(N891="sníž. přenesená",J891,0)</f>
        <v>0</v>
      </c>
      <c r="BI891" s="146">
        <f>IF(N891="nulová",J891,0)</f>
        <v>0</v>
      </c>
      <c r="BJ891" s="17" t="s">
        <v>86</v>
      </c>
      <c r="BK891" s="146">
        <f>ROUND(I891*H891,2)</f>
        <v>0</v>
      </c>
      <c r="BL891" s="17" t="s">
        <v>318</v>
      </c>
      <c r="BM891" s="145" t="s">
        <v>2625</v>
      </c>
    </row>
    <row r="892" spans="2:47" s="1" customFormat="1" ht="19.5">
      <c r="B892" s="32"/>
      <c r="D892" s="147" t="s">
        <v>301</v>
      </c>
      <c r="F892" s="148" t="s">
        <v>2620</v>
      </c>
      <c r="I892" s="149"/>
      <c r="L892" s="32"/>
      <c r="M892" s="150"/>
      <c r="T892" s="56"/>
      <c r="AT892" s="17" t="s">
        <v>301</v>
      </c>
      <c r="AU892" s="17" t="s">
        <v>88</v>
      </c>
    </row>
    <row r="893" spans="2:51" s="12" customFormat="1" ht="11.25">
      <c r="B893" s="161"/>
      <c r="D893" s="147" t="s">
        <v>1200</v>
      </c>
      <c r="E893" s="162" t="s">
        <v>1</v>
      </c>
      <c r="F893" s="163" t="s">
        <v>1931</v>
      </c>
      <c r="H893" s="162" t="s">
        <v>1</v>
      </c>
      <c r="I893" s="164"/>
      <c r="L893" s="161"/>
      <c r="M893" s="165"/>
      <c r="T893" s="166"/>
      <c r="AT893" s="162" t="s">
        <v>1200</v>
      </c>
      <c r="AU893" s="162" t="s">
        <v>88</v>
      </c>
      <c r="AV893" s="12" t="s">
        <v>86</v>
      </c>
      <c r="AW893" s="12" t="s">
        <v>34</v>
      </c>
      <c r="AX893" s="12" t="s">
        <v>79</v>
      </c>
      <c r="AY893" s="162" t="s">
        <v>262</v>
      </c>
    </row>
    <row r="894" spans="2:51" s="12" customFormat="1" ht="11.25">
      <c r="B894" s="161"/>
      <c r="D894" s="147" t="s">
        <v>1200</v>
      </c>
      <c r="E894" s="162" t="s">
        <v>1</v>
      </c>
      <c r="F894" s="163" t="s">
        <v>2626</v>
      </c>
      <c r="H894" s="162" t="s">
        <v>1</v>
      </c>
      <c r="I894" s="164"/>
      <c r="L894" s="161"/>
      <c r="M894" s="165"/>
      <c r="T894" s="166"/>
      <c r="AT894" s="162" t="s">
        <v>1200</v>
      </c>
      <c r="AU894" s="162" t="s">
        <v>88</v>
      </c>
      <c r="AV894" s="12" t="s">
        <v>86</v>
      </c>
      <c r="AW894" s="12" t="s">
        <v>34</v>
      </c>
      <c r="AX894" s="12" t="s">
        <v>79</v>
      </c>
      <c r="AY894" s="162" t="s">
        <v>262</v>
      </c>
    </row>
    <row r="895" spans="2:51" s="13" customFormat="1" ht="11.25">
      <c r="B895" s="167"/>
      <c r="D895" s="147" t="s">
        <v>1200</v>
      </c>
      <c r="E895" s="168" t="s">
        <v>1</v>
      </c>
      <c r="F895" s="169" t="s">
        <v>2627</v>
      </c>
      <c r="H895" s="170">
        <v>4.8</v>
      </c>
      <c r="I895" s="171"/>
      <c r="L895" s="167"/>
      <c r="M895" s="172"/>
      <c r="T895" s="173"/>
      <c r="AT895" s="168" t="s">
        <v>1200</v>
      </c>
      <c r="AU895" s="168" t="s">
        <v>88</v>
      </c>
      <c r="AV895" s="13" t="s">
        <v>88</v>
      </c>
      <c r="AW895" s="13" t="s">
        <v>34</v>
      </c>
      <c r="AX895" s="13" t="s">
        <v>86</v>
      </c>
      <c r="AY895" s="168" t="s">
        <v>262</v>
      </c>
    </row>
    <row r="896" spans="2:65" s="1" customFormat="1" ht="24.2" customHeight="1">
      <c r="B896" s="32"/>
      <c r="C896" s="181" t="s">
        <v>2628</v>
      </c>
      <c r="D896" s="181" t="s">
        <v>1114</v>
      </c>
      <c r="E896" s="182" t="s">
        <v>2623</v>
      </c>
      <c r="F896" s="183" t="s">
        <v>2624</v>
      </c>
      <c r="G896" s="184" t="s">
        <v>1226</v>
      </c>
      <c r="H896" s="185">
        <v>4.8</v>
      </c>
      <c r="I896" s="186"/>
      <c r="J896" s="187">
        <f>ROUND(I896*H896,2)</f>
        <v>0</v>
      </c>
      <c r="K896" s="183" t="s">
        <v>1197</v>
      </c>
      <c r="L896" s="188"/>
      <c r="M896" s="189" t="s">
        <v>1</v>
      </c>
      <c r="N896" s="190" t="s">
        <v>44</v>
      </c>
      <c r="P896" s="143">
        <f>O896*H896</f>
        <v>0</v>
      </c>
      <c r="Q896" s="143">
        <v>0.0287</v>
      </c>
      <c r="R896" s="143">
        <f>Q896*H896</f>
        <v>0.13776</v>
      </c>
      <c r="S896" s="143">
        <v>0</v>
      </c>
      <c r="T896" s="144">
        <f>S896*H896</f>
        <v>0</v>
      </c>
      <c r="AR896" s="145" t="s">
        <v>357</v>
      </c>
      <c r="AT896" s="145" t="s">
        <v>1114</v>
      </c>
      <c r="AU896" s="145" t="s">
        <v>88</v>
      </c>
      <c r="AY896" s="17" t="s">
        <v>262</v>
      </c>
      <c r="BE896" s="146">
        <f>IF(N896="základní",J896,0)</f>
        <v>0</v>
      </c>
      <c r="BF896" s="146">
        <f>IF(N896="snížená",J896,0)</f>
        <v>0</v>
      </c>
      <c r="BG896" s="146">
        <f>IF(N896="zákl. přenesená",J896,0)</f>
        <v>0</v>
      </c>
      <c r="BH896" s="146">
        <f>IF(N896="sníž. přenesená",J896,0)</f>
        <v>0</v>
      </c>
      <c r="BI896" s="146">
        <f>IF(N896="nulová",J896,0)</f>
        <v>0</v>
      </c>
      <c r="BJ896" s="17" t="s">
        <v>86</v>
      </c>
      <c r="BK896" s="146">
        <f>ROUND(I896*H896,2)</f>
        <v>0</v>
      </c>
      <c r="BL896" s="17" t="s">
        <v>318</v>
      </c>
      <c r="BM896" s="145" t="s">
        <v>2629</v>
      </c>
    </row>
    <row r="897" spans="2:47" s="1" customFormat="1" ht="19.5">
      <c r="B897" s="32"/>
      <c r="D897" s="147" t="s">
        <v>301</v>
      </c>
      <c r="F897" s="148" t="s">
        <v>2620</v>
      </c>
      <c r="I897" s="149"/>
      <c r="L897" s="32"/>
      <c r="M897" s="150"/>
      <c r="T897" s="56"/>
      <c r="AT897" s="17" t="s">
        <v>301</v>
      </c>
      <c r="AU897" s="17" t="s">
        <v>88</v>
      </c>
    </row>
    <row r="898" spans="2:51" s="12" customFormat="1" ht="11.25">
      <c r="B898" s="161"/>
      <c r="D898" s="147" t="s">
        <v>1200</v>
      </c>
      <c r="E898" s="162" t="s">
        <v>1</v>
      </c>
      <c r="F898" s="163" t="s">
        <v>1931</v>
      </c>
      <c r="H898" s="162" t="s">
        <v>1</v>
      </c>
      <c r="I898" s="164"/>
      <c r="L898" s="161"/>
      <c r="M898" s="165"/>
      <c r="T898" s="166"/>
      <c r="AT898" s="162" t="s">
        <v>1200</v>
      </c>
      <c r="AU898" s="162" t="s">
        <v>88</v>
      </c>
      <c r="AV898" s="12" t="s">
        <v>86</v>
      </c>
      <c r="AW898" s="12" t="s">
        <v>34</v>
      </c>
      <c r="AX898" s="12" t="s">
        <v>79</v>
      </c>
      <c r="AY898" s="162" t="s">
        <v>262</v>
      </c>
    </row>
    <row r="899" spans="2:51" s="12" customFormat="1" ht="11.25">
      <c r="B899" s="161"/>
      <c r="D899" s="147" t="s">
        <v>1200</v>
      </c>
      <c r="E899" s="162" t="s">
        <v>1</v>
      </c>
      <c r="F899" s="163" t="s">
        <v>2630</v>
      </c>
      <c r="H899" s="162" t="s">
        <v>1</v>
      </c>
      <c r="I899" s="164"/>
      <c r="L899" s="161"/>
      <c r="M899" s="165"/>
      <c r="T899" s="166"/>
      <c r="AT899" s="162" t="s">
        <v>1200</v>
      </c>
      <c r="AU899" s="162" t="s">
        <v>88</v>
      </c>
      <c r="AV899" s="12" t="s">
        <v>86</v>
      </c>
      <c r="AW899" s="12" t="s">
        <v>34</v>
      </c>
      <c r="AX899" s="12" t="s">
        <v>79</v>
      </c>
      <c r="AY899" s="162" t="s">
        <v>262</v>
      </c>
    </row>
    <row r="900" spans="2:51" s="13" customFormat="1" ht="11.25">
      <c r="B900" s="167"/>
      <c r="D900" s="147" t="s">
        <v>1200</v>
      </c>
      <c r="E900" s="168" t="s">
        <v>1</v>
      </c>
      <c r="F900" s="169" t="s">
        <v>2627</v>
      </c>
      <c r="H900" s="170">
        <v>4.8</v>
      </c>
      <c r="I900" s="171"/>
      <c r="L900" s="167"/>
      <c r="M900" s="172"/>
      <c r="T900" s="173"/>
      <c r="AT900" s="168" t="s">
        <v>1200</v>
      </c>
      <c r="AU900" s="168" t="s">
        <v>88</v>
      </c>
      <c r="AV900" s="13" t="s">
        <v>88</v>
      </c>
      <c r="AW900" s="13" t="s">
        <v>34</v>
      </c>
      <c r="AX900" s="13" t="s">
        <v>86</v>
      </c>
      <c r="AY900" s="168" t="s">
        <v>262</v>
      </c>
    </row>
    <row r="901" spans="2:65" s="1" customFormat="1" ht="24.2" customHeight="1">
      <c r="B901" s="32"/>
      <c r="C901" s="134" t="s">
        <v>2631</v>
      </c>
      <c r="D901" s="134" t="s">
        <v>264</v>
      </c>
      <c r="E901" s="135" t="s">
        <v>2632</v>
      </c>
      <c r="F901" s="136" t="s">
        <v>2633</v>
      </c>
      <c r="G901" s="137" t="s">
        <v>1234</v>
      </c>
      <c r="H901" s="138">
        <v>0.278</v>
      </c>
      <c r="I901" s="139"/>
      <c r="J901" s="140">
        <f>ROUND(I901*H901,2)</f>
        <v>0</v>
      </c>
      <c r="K901" s="136" t="s">
        <v>1197</v>
      </c>
      <c r="L901" s="32"/>
      <c r="M901" s="141" t="s">
        <v>1</v>
      </c>
      <c r="N901" s="142" t="s">
        <v>44</v>
      </c>
      <c r="P901" s="143">
        <f>O901*H901</f>
        <v>0</v>
      </c>
      <c r="Q901" s="143">
        <v>0</v>
      </c>
      <c r="R901" s="143">
        <f>Q901*H901</f>
        <v>0</v>
      </c>
      <c r="S901" s="143">
        <v>0</v>
      </c>
      <c r="T901" s="144">
        <f>S901*H901</f>
        <v>0</v>
      </c>
      <c r="AR901" s="145" t="s">
        <v>318</v>
      </c>
      <c r="AT901" s="145" t="s">
        <v>264</v>
      </c>
      <c r="AU901" s="145" t="s">
        <v>88</v>
      </c>
      <c r="AY901" s="17" t="s">
        <v>262</v>
      </c>
      <c r="BE901" s="146">
        <f>IF(N901="základní",J901,0)</f>
        <v>0</v>
      </c>
      <c r="BF901" s="146">
        <f>IF(N901="snížená",J901,0)</f>
        <v>0</v>
      </c>
      <c r="BG901" s="146">
        <f>IF(N901="zákl. přenesená",J901,0)</f>
        <v>0</v>
      </c>
      <c r="BH901" s="146">
        <f>IF(N901="sníž. přenesená",J901,0)</f>
        <v>0</v>
      </c>
      <c r="BI901" s="146">
        <f>IF(N901="nulová",J901,0)</f>
        <v>0</v>
      </c>
      <c r="BJ901" s="17" t="s">
        <v>86</v>
      </c>
      <c r="BK901" s="146">
        <f>ROUND(I901*H901,2)</f>
        <v>0</v>
      </c>
      <c r="BL901" s="17" t="s">
        <v>318</v>
      </c>
      <c r="BM901" s="145" t="s">
        <v>2634</v>
      </c>
    </row>
    <row r="902" spans="2:63" s="11" customFormat="1" ht="22.9" customHeight="1">
      <c r="B902" s="124"/>
      <c r="D902" s="125" t="s">
        <v>78</v>
      </c>
      <c r="E902" s="151" t="s">
        <v>1578</v>
      </c>
      <c r="F902" s="151" t="s">
        <v>1579</v>
      </c>
      <c r="I902" s="127"/>
      <c r="J902" s="152">
        <f>BK902</f>
        <v>0</v>
      </c>
      <c r="L902" s="124"/>
      <c r="M902" s="129"/>
      <c r="P902" s="130">
        <f>SUM(P903:P954)</f>
        <v>0</v>
      </c>
      <c r="R902" s="130">
        <f>SUM(R903:R954)</f>
        <v>1.38379</v>
      </c>
      <c r="T902" s="131">
        <f>SUM(T903:T954)</f>
        <v>0</v>
      </c>
      <c r="AR902" s="125" t="s">
        <v>88</v>
      </c>
      <c r="AT902" s="132" t="s">
        <v>78</v>
      </c>
      <c r="AU902" s="132" t="s">
        <v>86</v>
      </c>
      <c r="AY902" s="125" t="s">
        <v>262</v>
      </c>
      <c r="BK902" s="133">
        <f>SUM(BK903:BK954)</f>
        <v>0</v>
      </c>
    </row>
    <row r="903" spans="2:65" s="1" customFormat="1" ht="24.2" customHeight="1">
      <c r="B903" s="32"/>
      <c r="C903" s="134" t="s">
        <v>2635</v>
      </c>
      <c r="D903" s="134" t="s">
        <v>264</v>
      </c>
      <c r="E903" s="135" t="s">
        <v>2636</v>
      </c>
      <c r="F903" s="136" t="s">
        <v>2637</v>
      </c>
      <c r="G903" s="137" t="s">
        <v>1257</v>
      </c>
      <c r="H903" s="138">
        <v>1</v>
      </c>
      <c r="I903" s="139"/>
      <c r="J903" s="140">
        <f>ROUND(I903*H903,2)</f>
        <v>0</v>
      </c>
      <c r="K903" s="136" t="s">
        <v>1197</v>
      </c>
      <c r="L903" s="32"/>
      <c r="M903" s="141" t="s">
        <v>1</v>
      </c>
      <c r="N903" s="142" t="s">
        <v>44</v>
      </c>
      <c r="P903" s="143">
        <f>O903*H903</f>
        <v>0</v>
      </c>
      <c r="Q903" s="143">
        <v>0</v>
      </c>
      <c r="R903" s="143">
        <f>Q903*H903</f>
        <v>0</v>
      </c>
      <c r="S903" s="143">
        <v>0</v>
      </c>
      <c r="T903" s="144">
        <f>S903*H903</f>
        <v>0</v>
      </c>
      <c r="AR903" s="145" t="s">
        <v>318</v>
      </c>
      <c r="AT903" s="145" t="s">
        <v>264</v>
      </c>
      <c r="AU903" s="145" t="s">
        <v>88</v>
      </c>
      <c r="AY903" s="17" t="s">
        <v>262</v>
      </c>
      <c r="BE903" s="146">
        <f>IF(N903="základní",J903,0)</f>
        <v>0</v>
      </c>
      <c r="BF903" s="146">
        <f>IF(N903="snížená",J903,0)</f>
        <v>0</v>
      </c>
      <c r="BG903" s="146">
        <f>IF(N903="zákl. přenesená",J903,0)</f>
        <v>0</v>
      </c>
      <c r="BH903" s="146">
        <f>IF(N903="sníž. přenesená",J903,0)</f>
        <v>0</v>
      </c>
      <c r="BI903" s="146">
        <f>IF(N903="nulová",J903,0)</f>
        <v>0</v>
      </c>
      <c r="BJ903" s="17" t="s">
        <v>86</v>
      </c>
      <c r="BK903" s="146">
        <f>ROUND(I903*H903,2)</f>
        <v>0</v>
      </c>
      <c r="BL903" s="17" t="s">
        <v>318</v>
      </c>
      <c r="BM903" s="145" t="s">
        <v>2638</v>
      </c>
    </row>
    <row r="904" spans="2:47" s="1" customFormat="1" ht="19.5">
      <c r="B904" s="32"/>
      <c r="D904" s="147" t="s">
        <v>301</v>
      </c>
      <c r="F904" s="148" t="s">
        <v>2639</v>
      </c>
      <c r="I904" s="149"/>
      <c r="L904" s="32"/>
      <c r="M904" s="150"/>
      <c r="T904" s="56"/>
      <c r="AT904" s="17" t="s">
        <v>301</v>
      </c>
      <c r="AU904" s="17" t="s">
        <v>88</v>
      </c>
    </row>
    <row r="905" spans="2:51" s="12" customFormat="1" ht="11.25">
      <c r="B905" s="161"/>
      <c r="D905" s="147" t="s">
        <v>1200</v>
      </c>
      <c r="E905" s="162" t="s">
        <v>1</v>
      </c>
      <c r="F905" s="163" t="s">
        <v>1931</v>
      </c>
      <c r="H905" s="162" t="s">
        <v>1</v>
      </c>
      <c r="I905" s="164"/>
      <c r="L905" s="161"/>
      <c r="M905" s="165"/>
      <c r="T905" s="166"/>
      <c r="AT905" s="162" t="s">
        <v>1200</v>
      </c>
      <c r="AU905" s="162" t="s">
        <v>88</v>
      </c>
      <c r="AV905" s="12" t="s">
        <v>86</v>
      </c>
      <c r="AW905" s="12" t="s">
        <v>34</v>
      </c>
      <c r="AX905" s="12" t="s">
        <v>79</v>
      </c>
      <c r="AY905" s="162" t="s">
        <v>262</v>
      </c>
    </row>
    <row r="906" spans="2:51" s="12" customFormat="1" ht="11.25">
      <c r="B906" s="161"/>
      <c r="D906" s="147" t="s">
        <v>1200</v>
      </c>
      <c r="E906" s="162" t="s">
        <v>1</v>
      </c>
      <c r="F906" s="163" t="s">
        <v>2640</v>
      </c>
      <c r="H906" s="162" t="s">
        <v>1</v>
      </c>
      <c r="I906" s="164"/>
      <c r="L906" s="161"/>
      <c r="M906" s="165"/>
      <c r="T906" s="166"/>
      <c r="AT906" s="162" t="s">
        <v>1200</v>
      </c>
      <c r="AU906" s="162" t="s">
        <v>88</v>
      </c>
      <c r="AV906" s="12" t="s">
        <v>86</v>
      </c>
      <c r="AW906" s="12" t="s">
        <v>34</v>
      </c>
      <c r="AX906" s="12" t="s">
        <v>79</v>
      </c>
      <c r="AY906" s="162" t="s">
        <v>262</v>
      </c>
    </row>
    <row r="907" spans="2:51" s="13" customFormat="1" ht="11.25">
      <c r="B907" s="167"/>
      <c r="D907" s="147" t="s">
        <v>1200</v>
      </c>
      <c r="E907" s="168" t="s">
        <v>1</v>
      </c>
      <c r="F907" s="169" t="s">
        <v>86</v>
      </c>
      <c r="H907" s="170">
        <v>1</v>
      </c>
      <c r="I907" s="171"/>
      <c r="L907" s="167"/>
      <c r="M907" s="172"/>
      <c r="T907" s="173"/>
      <c r="AT907" s="168" t="s">
        <v>1200</v>
      </c>
      <c r="AU907" s="168" t="s">
        <v>88</v>
      </c>
      <c r="AV907" s="13" t="s">
        <v>88</v>
      </c>
      <c r="AW907" s="13" t="s">
        <v>34</v>
      </c>
      <c r="AX907" s="13" t="s">
        <v>86</v>
      </c>
      <c r="AY907" s="168" t="s">
        <v>262</v>
      </c>
    </row>
    <row r="908" spans="2:65" s="1" customFormat="1" ht="24.2" customHeight="1">
      <c r="B908" s="32"/>
      <c r="C908" s="181" t="s">
        <v>2641</v>
      </c>
      <c r="D908" s="181" t="s">
        <v>1114</v>
      </c>
      <c r="E908" s="182" t="s">
        <v>2642</v>
      </c>
      <c r="F908" s="183" t="s">
        <v>2643</v>
      </c>
      <c r="G908" s="184" t="s">
        <v>1226</v>
      </c>
      <c r="H908" s="185">
        <v>1</v>
      </c>
      <c r="I908" s="186"/>
      <c r="J908" s="187">
        <f>ROUND(I908*H908,2)</f>
        <v>0</v>
      </c>
      <c r="K908" s="183" t="s">
        <v>1197</v>
      </c>
      <c r="L908" s="188"/>
      <c r="M908" s="189" t="s">
        <v>1</v>
      </c>
      <c r="N908" s="190" t="s">
        <v>44</v>
      </c>
      <c r="P908" s="143">
        <f>O908*H908</f>
        <v>0</v>
      </c>
      <c r="Q908" s="143">
        <v>0.02423</v>
      </c>
      <c r="R908" s="143">
        <f>Q908*H908</f>
        <v>0.02423</v>
      </c>
      <c r="S908" s="143">
        <v>0</v>
      </c>
      <c r="T908" s="144">
        <f>S908*H908</f>
        <v>0</v>
      </c>
      <c r="AR908" s="145" t="s">
        <v>357</v>
      </c>
      <c r="AT908" s="145" t="s">
        <v>1114</v>
      </c>
      <c r="AU908" s="145" t="s">
        <v>88</v>
      </c>
      <c r="AY908" s="17" t="s">
        <v>262</v>
      </c>
      <c r="BE908" s="146">
        <f>IF(N908="základní",J908,0)</f>
        <v>0</v>
      </c>
      <c r="BF908" s="146">
        <f>IF(N908="snížená",J908,0)</f>
        <v>0</v>
      </c>
      <c r="BG908" s="146">
        <f>IF(N908="zákl. přenesená",J908,0)</f>
        <v>0</v>
      </c>
      <c r="BH908" s="146">
        <f>IF(N908="sníž. přenesená",J908,0)</f>
        <v>0</v>
      </c>
      <c r="BI908" s="146">
        <f>IF(N908="nulová",J908,0)</f>
        <v>0</v>
      </c>
      <c r="BJ908" s="17" t="s">
        <v>86</v>
      </c>
      <c r="BK908" s="146">
        <f>ROUND(I908*H908,2)</f>
        <v>0</v>
      </c>
      <c r="BL908" s="17" t="s">
        <v>318</v>
      </c>
      <c r="BM908" s="145" t="s">
        <v>2644</v>
      </c>
    </row>
    <row r="909" spans="2:47" s="1" customFormat="1" ht="19.5">
      <c r="B909" s="32"/>
      <c r="D909" s="147" t="s">
        <v>301</v>
      </c>
      <c r="F909" s="148" t="s">
        <v>2639</v>
      </c>
      <c r="I909" s="149"/>
      <c r="L909" s="32"/>
      <c r="M909" s="150"/>
      <c r="T909" s="56"/>
      <c r="AT909" s="17" t="s">
        <v>301</v>
      </c>
      <c r="AU909" s="17" t="s">
        <v>88</v>
      </c>
    </row>
    <row r="910" spans="2:51" s="12" customFormat="1" ht="11.25">
      <c r="B910" s="161"/>
      <c r="D910" s="147" t="s">
        <v>1200</v>
      </c>
      <c r="E910" s="162" t="s">
        <v>1</v>
      </c>
      <c r="F910" s="163" t="s">
        <v>1931</v>
      </c>
      <c r="H910" s="162" t="s">
        <v>1</v>
      </c>
      <c r="I910" s="164"/>
      <c r="L910" s="161"/>
      <c r="M910" s="165"/>
      <c r="T910" s="166"/>
      <c r="AT910" s="162" t="s">
        <v>1200</v>
      </c>
      <c r="AU910" s="162" t="s">
        <v>88</v>
      </c>
      <c r="AV910" s="12" t="s">
        <v>86</v>
      </c>
      <c r="AW910" s="12" t="s">
        <v>34</v>
      </c>
      <c r="AX910" s="12" t="s">
        <v>79</v>
      </c>
      <c r="AY910" s="162" t="s">
        <v>262</v>
      </c>
    </row>
    <row r="911" spans="2:51" s="12" customFormat="1" ht="11.25">
      <c r="B911" s="161"/>
      <c r="D911" s="147" t="s">
        <v>1200</v>
      </c>
      <c r="E911" s="162" t="s">
        <v>1</v>
      </c>
      <c r="F911" s="163" t="s">
        <v>2640</v>
      </c>
      <c r="H911" s="162" t="s">
        <v>1</v>
      </c>
      <c r="I911" s="164"/>
      <c r="L911" s="161"/>
      <c r="M911" s="165"/>
      <c r="T911" s="166"/>
      <c r="AT911" s="162" t="s">
        <v>1200</v>
      </c>
      <c r="AU911" s="162" t="s">
        <v>88</v>
      </c>
      <c r="AV911" s="12" t="s">
        <v>86</v>
      </c>
      <c r="AW911" s="12" t="s">
        <v>34</v>
      </c>
      <c r="AX911" s="12" t="s">
        <v>79</v>
      </c>
      <c r="AY911" s="162" t="s">
        <v>262</v>
      </c>
    </row>
    <row r="912" spans="2:51" s="13" customFormat="1" ht="11.25">
      <c r="B912" s="167"/>
      <c r="D912" s="147" t="s">
        <v>1200</v>
      </c>
      <c r="E912" s="168" t="s">
        <v>1</v>
      </c>
      <c r="F912" s="169" t="s">
        <v>86</v>
      </c>
      <c r="H912" s="170">
        <v>1</v>
      </c>
      <c r="I912" s="171"/>
      <c r="L912" s="167"/>
      <c r="M912" s="172"/>
      <c r="T912" s="173"/>
      <c r="AT912" s="168" t="s">
        <v>1200</v>
      </c>
      <c r="AU912" s="168" t="s">
        <v>88</v>
      </c>
      <c r="AV912" s="13" t="s">
        <v>88</v>
      </c>
      <c r="AW912" s="13" t="s">
        <v>34</v>
      </c>
      <c r="AX912" s="13" t="s">
        <v>86</v>
      </c>
      <c r="AY912" s="168" t="s">
        <v>262</v>
      </c>
    </row>
    <row r="913" spans="2:65" s="1" customFormat="1" ht="24.2" customHeight="1">
      <c r="B913" s="32"/>
      <c r="C913" s="134" t="s">
        <v>2645</v>
      </c>
      <c r="D913" s="134" t="s">
        <v>264</v>
      </c>
      <c r="E913" s="135" t="s">
        <v>2646</v>
      </c>
      <c r="F913" s="136" t="s">
        <v>2647</v>
      </c>
      <c r="G913" s="137" t="s">
        <v>1257</v>
      </c>
      <c r="H913" s="138">
        <v>1</v>
      </c>
      <c r="I913" s="139"/>
      <c r="J913" s="140">
        <f>ROUND(I913*H913,2)</f>
        <v>0</v>
      </c>
      <c r="K913" s="136" t="s">
        <v>1197</v>
      </c>
      <c r="L913" s="32"/>
      <c r="M913" s="141" t="s">
        <v>1</v>
      </c>
      <c r="N913" s="142" t="s">
        <v>44</v>
      </c>
      <c r="P913" s="143">
        <f>O913*H913</f>
        <v>0</v>
      </c>
      <c r="Q913" s="143">
        <v>0</v>
      </c>
      <c r="R913" s="143">
        <f>Q913*H913</f>
        <v>0</v>
      </c>
      <c r="S913" s="143">
        <v>0</v>
      </c>
      <c r="T913" s="144">
        <f>S913*H913</f>
        <v>0</v>
      </c>
      <c r="AR913" s="145" t="s">
        <v>318</v>
      </c>
      <c r="AT913" s="145" t="s">
        <v>264</v>
      </c>
      <c r="AU913" s="145" t="s">
        <v>88</v>
      </c>
      <c r="AY913" s="17" t="s">
        <v>262</v>
      </c>
      <c r="BE913" s="146">
        <f>IF(N913="základní",J913,0)</f>
        <v>0</v>
      </c>
      <c r="BF913" s="146">
        <f>IF(N913="snížená",J913,0)</f>
        <v>0</v>
      </c>
      <c r="BG913" s="146">
        <f>IF(N913="zákl. přenesená",J913,0)</f>
        <v>0</v>
      </c>
      <c r="BH913" s="146">
        <f>IF(N913="sníž. přenesená",J913,0)</f>
        <v>0</v>
      </c>
      <c r="BI913" s="146">
        <f>IF(N913="nulová",J913,0)</f>
        <v>0</v>
      </c>
      <c r="BJ913" s="17" t="s">
        <v>86</v>
      </c>
      <c r="BK913" s="146">
        <f>ROUND(I913*H913,2)</f>
        <v>0</v>
      </c>
      <c r="BL913" s="17" t="s">
        <v>318</v>
      </c>
      <c r="BM913" s="145" t="s">
        <v>2648</v>
      </c>
    </row>
    <row r="914" spans="2:47" s="1" customFormat="1" ht="19.5">
      <c r="B914" s="32"/>
      <c r="D914" s="147" t="s">
        <v>301</v>
      </c>
      <c r="F914" s="148" t="s">
        <v>2639</v>
      </c>
      <c r="I914" s="149"/>
      <c r="L914" s="32"/>
      <c r="M914" s="150"/>
      <c r="T914" s="56"/>
      <c r="AT914" s="17" t="s">
        <v>301</v>
      </c>
      <c r="AU914" s="17" t="s">
        <v>88</v>
      </c>
    </row>
    <row r="915" spans="2:51" s="12" customFormat="1" ht="11.25">
      <c r="B915" s="161"/>
      <c r="D915" s="147" t="s">
        <v>1200</v>
      </c>
      <c r="E915" s="162" t="s">
        <v>1</v>
      </c>
      <c r="F915" s="163" t="s">
        <v>1931</v>
      </c>
      <c r="H915" s="162" t="s">
        <v>1</v>
      </c>
      <c r="I915" s="164"/>
      <c r="L915" s="161"/>
      <c r="M915" s="165"/>
      <c r="T915" s="166"/>
      <c r="AT915" s="162" t="s">
        <v>1200</v>
      </c>
      <c r="AU915" s="162" t="s">
        <v>88</v>
      </c>
      <c r="AV915" s="12" t="s">
        <v>86</v>
      </c>
      <c r="AW915" s="12" t="s">
        <v>34</v>
      </c>
      <c r="AX915" s="12" t="s">
        <v>79</v>
      </c>
      <c r="AY915" s="162" t="s">
        <v>262</v>
      </c>
    </row>
    <row r="916" spans="2:51" s="12" customFormat="1" ht="11.25">
      <c r="B916" s="161"/>
      <c r="D916" s="147" t="s">
        <v>1200</v>
      </c>
      <c r="E916" s="162" t="s">
        <v>1</v>
      </c>
      <c r="F916" s="163" t="s">
        <v>2649</v>
      </c>
      <c r="H916" s="162" t="s">
        <v>1</v>
      </c>
      <c r="I916" s="164"/>
      <c r="L916" s="161"/>
      <c r="M916" s="165"/>
      <c r="T916" s="166"/>
      <c r="AT916" s="162" t="s">
        <v>1200</v>
      </c>
      <c r="AU916" s="162" t="s">
        <v>88</v>
      </c>
      <c r="AV916" s="12" t="s">
        <v>86</v>
      </c>
      <c r="AW916" s="12" t="s">
        <v>34</v>
      </c>
      <c r="AX916" s="12" t="s">
        <v>79</v>
      </c>
      <c r="AY916" s="162" t="s">
        <v>262</v>
      </c>
    </row>
    <row r="917" spans="2:51" s="13" customFormat="1" ht="11.25">
      <c r="B917" s="167"/>
      <c r="D917" s="147" t="s">
        <v>1200</v>
      </c>
      <c r="E917" s="168" t="s">
        <v>1</v>
      </c>
      <c r="F917" s="169" t="s">
        <v>86</v>
      </c>
      <c r="H917" s="170">
        <v>1</v>
      </c>
      <c r="I917" s="171"/>
      <c r="L917" s="167"/>
      <c r="M917" s="172"/>
      <c r="T917" s="173"/>
      <c r="AT917" s="168" t="s">
        <v>1200</v>
      </c>
      <c r="AU917" s="168" t="s">
        <v>88</v>
      </c>
      <c r="AV917" s="13" t="s">
        <v>88</v>
      </c>
      <c r="AW917" s="13" t="s">
        <v>34</v>
      </c>
      <c r="AX917" s="13" t="s">
        <v>86</v>
      </c>
      <c r="AY917" s="168" t="s">
        <v>262</v>
      </c>
    </row>
    <row r="918" spans="2:65" s="1" customFormat="1" ht="16.5" customHeight="1">
      <c r="B918" s="32"/>
      <c r="C918" s="181" t="s">
        <v>2650</v>
      </c>
      <c r="D918" s="181" t="s">
        <v>1114</v>
      </c>
      <c r="E918" s="182" t="s">
        <v>2651</v>
      </c>
      <c r="F918" s="183" t="s">
        <v>2652</v>
      </c>
      <c r="G918" s="184" t="s">
        <v>1257</v>
      </c>
      <c r="H918" s="185">
        <v>1</v>
      </c>
      <c r="I918" s="186"/>
      <c r="J918" s="187">
        <f>ROUND(I918*H918,2)</f>
        <v>0</v>
      </c>
      <c r="K918" s="183" t="s">
        <v>1</v>
      </c>
      <c r="L918" s="188"/>
      <c r="M918" s="189" t="s">
        <v>1</v>
      </c>
      <c r="N918" s="190" t="s">
        <v>44</v>
      </c>
      <c r="P918" s="143">
        <f>O918*H918</f>
        <v>0</v>
      </c>
      <c r="Q918" s="143">
        <v>0.118</v>
      </c>
      <c r="R918" s="143">
        <f>Q918*H918</f>
        <v>0.118</v>
      </c>
      <c r="S918" s="143">
        <v>0</v>
      </c>
      <c r="T918" s="144">
        <f>S918*H918</f>
        <v>0</v>
      </c>
      <c r="AR918" s="145" t="s">
        <v>357</v>
      </c>
      <c r="AT918" s="145" t="s">
        <v>1114</v>
      </c>
      <c r="AU918" s="145" t="s">
        <v>88</v>
      </c>
      <c r="AY918" s="17" t="s">
        <v>262</v>
      </c>
      <c r="BE918" s="146">
        <f>IF(N918="základní",J918,0)</f>
        <v>0</v>
      </c>
      <c r="BF918" s="146">
        <f>IF(N918="snížená",J918,0)</f>
        <v>0</v>
      </c>
      <c r="BG918" s="146">
        <f>IF(N918="zákl. přenesená",J918,0)</f>
        <v>0</v>
      </c>
      <c r="BH918" s="146">
        <f>IF(N918="sníž. přenesená",J918,0)</f>
        <v>0</v>
      </c>
      <c r="BI918" s="146">
        <f>IF(N918="nulová",J918,0)</f>
        <v>0</v>
      </c>
      <c r="BJ918" s="17" t="s">
        <v>86</v>
      </c>
      <c r="BK918" s="146">
        <f>ROUND(I918*H918,2)</f>
        <v>0</v>
      </c>
      <c r="BL918" s="17" t="s">
        <v>318</v>
      </c>
      <c r="BM918" s="145" t="s">
        <v>2653</v>
      </c>
    </row>
    <row r="919" spans="2:47" s="1" customFormat="1" ht="19.5">
      <c r="B919" s="32"/>
      <c r="D919" s="147" t="s">
        <v>301</v>
      </c>
      <c r="F919" s="148" t="s">
        <v>2639</v>
      </c>
      <c r="I919" s="149"/>
      <c r="L919" s="32"/>
      <c r="M919" s="150"/>
      <c r="T919" s="56"/>
      <c r="AT919" s="17" t="s">
        <v>301</v>
      </c>
      <c r="AU919" s="17" t="s">
        <v>88</v>
      </c>
    </row>
    <row r="920" spans="2:51" s="12" customFormat="1" ht="11.25">
      <c r="B920" s="161"/>
      <c r="D920" s="147" t="s">
        <v>1200</v>
      </c>
      <c r="E920" s="162" t="s">
        <v>1</v>
      </c>
      <c r="F920" s="163" t="s">
        <v>1931</v>
      </c>
      <c r="H920" s="162" t="s">
        <v>1</v>
      </c>
      <c r="I920" s="164"/>
      <c r="L920" s="161"/>
      <c r="M920" s="165"/>
      <c r="T920" s="166"/>
      <c r="AT920" s="162" t="s">
        <v>1200</v>
      </c>
      <c r="AU920" s="162" t="s">
        <v>88</v>
      </c>
      <c r="AV920" s="12" t="s">
        <v>86</v>
      </c>
      <c r="AW920" s="12" t="s">
        <v>34</v>
      </c>
      <c r="AX920" s="12" t="s">
        <v>79</v>
      </c>
      <c r="AY920" s="162" t="s">
        <v>262</v>
      </c>
    </row>
    <row r="921" spans="2:51" s="12" customFormat="1" ht="11.25">
      <c r="B921" s="161"/>
      <c r="D921" s="147" t="s">
        <v>1200</v>
      </c>
      <c r="E921" s="162" t="s">
        <v>1</v>
      </c>
      <c r="F921" s="163" t="s">
        <v>2649</v>
      </c>
      <c r="H921" s="162" t="s">
        <v>1</v>
      </c>
      <c r="I921" s="164"/>
      <c r="L921" s="161"/>
      <c r="M921" s="165"/>
      <c r="T921" s="166"/>
      <c r="AT921" s="162" t="s">
        <v>1200</v>
      </c>
      <c r="AU921" s="162" t="s">
        <v>88</v>
      </c>
      <c r="AV921" s="12" t="s">
        <v>86</v>
      </c>
      <c r="AW921" s="12" t="s">
        <v>34</v>
      </c>
      <c r="AX921" s="12" t="s">
        <v>79</v>
      </c>
      <c r="AY921" s="162" t="s">
        <v>262</v>
      </c>
    </row>
    <row r="922" spans="2:51" s="13" customFormat="1" ht="11.25">
      <c r="B922" s="167"/>
      <c r="D922" s="147" t="s">
        <v>1200</v>
      </c>
      <c r="E922" s="168" t="s">
        <v>1</v>
      </c>
      <c r="F922" s="169" t="s">
        <v>86</v>
      </c>
      <c r="H922" s="170">
        <v>1</v>
      </c>
      <c r="I922" s="171"/>
      <c r="L922" s="167"/>
      <c r="M922" s="172"/>
      <c r="T922" s="173"/>
      <c r="AT922" s="168" t="s">
        <v>1200</v>
      </c>
      <c r="AU922" s="168" t="s">
        <v>88</v>
      </c>
      <c r="AV922" s="13" t="s">
        <v>88</v>
      </c>
      <c r="AW922" s="13" t="s">
        <v>34</v>
      </c>
      <c r="AX922" s="13" t="s">
        <v>86</v>
      </c>
      <c r="AY922" s="168" t="s">
        <v>262</v>
      </c>
    </row>
    <row r="923" spans="2:65" s="1" customFormat="1" ht="33" customHeight="1">
      <c r="B923" s="32"/>
      <c r="C923" s="134" t="s">
        <v>2654</v>
      </c>
      <c r="D923" s="134" t="s">
        <v>264</v>
      </c>
      <c r="E923" s="135" t="s">
        <v>2655</v>
      </c>
      <c r="F923" s="136" t="s">
        <v>2656</v>
      </c>
      <c r="G923" s="137" t="s">
        <v>1257</v>
      </c>
      <c r="H923" s="138">
        <v>9</v>
      </c>
      <c r="I923" s="139"/>
      <c r="J923" s="140">
        <f>ROUND(I923*H923,2)</f>
        <v>0</v>
      </c>
      <c r="K923" s="136" t="s">
        <v>1197</v>
      </c>
      <c r="L923" s="32"/>
      <c r="M923" s="141" t="s">
        <v>1</v>
      </c>
      <c r="N923" s="142" t="s">
        <v>44</v>
      </c>
      <c r="P923" s="143">
        <f>O923*H923</f>
        <v>0</v>
      </c>
      <c r="Q923" s="143">
        <v>0</v>
      </c>
      <c r="R923" s="143">
        <f>Q923*H923</f>
        <v>0</v>
      </c>
      <c r="S923" s="143">
        <v>0</v>
      </c>
      <c r="T923" s="144">
        <f>S923*H923</f>
        <v>0</v>
      </c>
      <c r="AR923" s="145" t="s">
        <v>293</v>
      </c>
      <c r="AT923" s="145" t="s">
        <v>264</v>
      </c>
      <c r="AU923" s="145" t="s">
        <v>88</v>
      </c>
      <c r="AY923" s="17" t="s">
        <v>262</v>
      </c>
      <c r="BE923" s="146">
        <f>IF(N923="základní",J923,0)</f>
        <v>0</v>
      </c>
      <c r="BF923" s="146">
        <f>IF(N923="snížená",J923,0)</f>
        <v>0</v>
      </c>
      <c r="BG923" s="146">
        <f>IF(N923="zákl. přenesená",J923,0)</f>
        <v>0</v>
      </c>
      <c r="BH923" s="146">
        <f>IF(N923="sníž. přenesená",J923,0)</f>
        <v>0</v>
      </c>
      <c r="BI923" s="146">
        <f>IF(N923="nulová",J923,0)</f>
        <v>0</v>
      </c>
      <c r="BJ923" s="17" t="s">
        <v>86</v>
      </c>
      <c r="BK923" s="146">
        <f>ROUND(I923*H923,2)</f>
        <v>0</v>
      </c>
      <c r="BL923" s="17" t="s">
        <v>293</v>
      </c>
      <c r="BM923" s="145" t="s">
        <v>2657</v>
      </c>
    </row>
    <row r="924" spans="2:47" s="1" customFormat="1" ht="19.5">
      <c r="B924" s="32"/>
      <c r="D924" s="147" t="s">
        <v>301</v>
      </c>
      <c r="F924" s="148" t="s">
        <v>2658</v>
      </c>
      <c r="I924" s="149"/>
      <c r="L924" s="32"/>
      <c r="M924" s="150"/>
      <c r="T924" s="56"/>
      <c r="AT924" s="17" t="s">
        <v>301</v>
      </c>
      <c r="AU924" s="17" t="s">
        <v>88</v>
      </c>
    </row>
    <row r="925" spans="2:51" s="12" customFormat="1" ht="11.25">
      <c r="B925" s="161"/>
      <c r="D925" s="147" t="s">
        <v>1200</v>
      </c>
      <c r="E925" s="162" t="s">
        <v>1</v>
      </c>
      <c r="F925" s="163" t="s">
        <v>1931</v>
      </c>
      <c r="H925" s="162" t="s">
        <v>1</v>
      </c>
      <c r="I925" s="164"/>
      <c r="L925" s="161"/>
      <c r="M925" s="165"/>
      <c r="T925" s="166"/>
      <c r="AT925" s="162" t="s">
        <v>1200</v>
      </c>
      <c r="AU925" s="162" t="s">
        <v>88</v>
      </c>
      <c r="AV925" s="12" t="s">
        <v>86</v>
      </c>
      <c r="AW925" s="12" t="s">
        <v>34</v>
      </c>
      <c r="AX925" s="12" t="s">
        <v>79</v>
      </c>
      <c r="AY925" s="162" t="s">
        <v>262</v>
      </c>
    </row>
    <row r="926" spans="2:51" s="13" customFormat="1" ht="11.25">
      <c r="B926" s="167"/>
      <c r="D926" s="147" t="s">
        <v>1200</v>
      </c>
      <c r="E926" s="168" t="s">
        <v>1</v>
      </c>
      <c r="F926" s="169" t="s">
        <v>263</v>
      </c>
      <c r="H926" s="170">
        <v>9</v>
      </c>
      <c r="I926" s="171"/>
      <c r="L926" s="167"/>
      <c r="M926" s="172"/>
      <c r="T926" s="173"/>
      <c r="AT926" s="168" t="s">
        <v>1200</v>
      </c>
      <c r="AU926" s="168" t="s">
        <v>88</v>
      </c>
      <c r="AV926" s="13" t="s">
        <v>88</v>
      </c>
      <c r="AW926" s="13" t="s">
        <v>34</v>
      </c>
      <c r="AX926" s="13" t="s">
        <v>86</v>
      </c>
      <c r="AY926" s="168" t="s">
        <v>262</v>
      </c>
    </row>
    <row r="927" spans="2:65" s="1" customFormat="1" ht="16.5" customHeight="1">
      <c r="B927" s="32"/>
      <c r="C927" s="181" t="s">
        <v>2659</v>
      </c>
      <c r="D927" s="181" t="s">
        <v>1114</v>
      </c>
      <c r="E927" s="182" t="s">
        <v>2660</v>
      </c>
      <c r="F927" s="183" t="s">
        <v>2661</v>
      </c>
      <c r="G927" s="184" t="s">
        <v>1257</v>
      </c>
      <c r="H927" s="185">
        <v>9</v>
      </c>
      <c r="I927" s="186"/>
      <c r="J927" s="187">
        <f>ROUND(I927*H927,2)</f>
        <v>0</v>
      </c>
      <c r="K927" s="183" t="s">
        <v>1197</v>
      </c>
      <c r="L927" s="188"/>
      <c r="M927" s="189" t="s">
        <v>1</v>
      </c>
      <c r="N927" s="190" t="s">
        <v>44</v>
      </c>
      <c r="P927" s="143">
        <f>O927*H927</f>
        <v>0</v>
      </c>
      <c r="Q927" s="143">
        <v>0.00284</v>
      </c>
      <c r="R927" s="143">
        <f>Q927*H927</f>
        <v>0.02556</v>
      </c>
      <c r="S927" s="143">
        <v>0</v>
      </c>
      <c r="T927" s="144">
        <f>S927*H927</f>
        <v>0</v>
      </c>
      <c r="AR927" s="145" t="s">
        <v>270</v>
      </c>
      <c r="AT927" s="145" t="s">
        <v>1114</v>
      </c>
      <c r="AU927" s="145" t="s">
        <v>88</v>
      </c>
      <c r="AY927" s="17" t="s">
        <v>262</v>
      </c>
      <c r="BE927" s="146">
        <f>IF(N927="základní",J927,0)</f>
        <v>0</v>
      </c>
      <c r="BF927" s="146">
        <f>IF(N927="snížená",J927,0)</f>
        <v>0</v>
      </c>
      <c r="BG927" s="146">
        <f>IF(N927="zákl. přenesená",J927,0)</f>
        <v>0</v>
      </c>
      <c r="BH927" s="146">
        <f>IF(N927="sníž. přenesená",J927,0)</f>
        <v>0</v>
      </c>
      <c r="BI927" s="146">
        <f>IF(N927="nulová",J927,0)</f>
        <v>0</v>
      </c>
      <c r="BJ927" s="17" t="s">
        <v>86</v>
      </c>
      <c r="BK927" s="146">
        <f>ROUND(I927*H927,2)</f>
        <v>0</v>
      </c>
      <c r="BL927" s="17" t="s">
        <v>293</v>
      </c>
      <c r="BM927" s="145" t="s">
        <v>2662</v>
      </c>
    </row>
    <row r="928" spans="2:47" s="1" customFormat="1" ht="19.5">
      <c r="B928" s="32"/>
      <c r="D928" s="147" t="s">
        <v>301</v>
      </c>
      <c r="F928" s="148" t="s">
        <v>2658</v>
      </c>
      <c r="I928" s="149"/>
      <c r="L928" s="32"/>
      <c r="M928" s="150"/>
      <c r="T928" s="56"/>
      <c r="AT928" s="17" t="s">
        <v>301</v>
      </c>
      <c r="AU928" s="17" t="s">
        <v>88</v>
      </c>
    </row>
    <row r="929" spans="2:65" s="1" customFormat="1" ht="24.2" customHeight="1">
      <c r="B929" s="32"/>
      <c r="C929" s="134" t="s">
        <v>2663</v>
      </c>
      <c r="D929" s="134" t="s">
        <v>264</v>
      </c>
      <c r="E929" s="135" t="s">
        <v>1639</v>
      </c>
      <c r="F929" s="136" t="s">
        <v>1640</v>
      </c>
      <c r="G929" s="137" t="s">
        <v>1234</v>
      </c>
      <c r="H929" s="138">
        <v>1.358</v>
      </c>
      <c r="I929" s="139"/>
      <c r="J929" s="140">
        <f>ROUND(I929*H929,2)</f>
        <v>0</v>
      </c>
      <c r="K929" s="136" t="s">
        <v>1197</v>
      </c>
      <c r="L929" s="32"/>
      <c r="M929" s="141" t="s">
        <v>1</v>
      </c>
      <c r="N929" s="142" t="s">
        <v>44</v>
      </c>
      <c r="P929" s="143">
        <f>O929*H929</f>
        <v>0</v>
      </c>
      <c r="Q929" s="143">
        <v>0</v>
      </c>
      <c r="R929" s="143">
        <f>Q929*H929</f>
        <v>0</v>
      </c>
      <c r="S929" s="143">
        <v>0</v>
      </c>
      <c r="T929" s="144">
        <f>S929*H929</f>
        <v>0</v>
      </c>
      <c r="AR929" s="145" t="s">
        <v>318</v>
      </c>
      <c r="AT929" s="145" t="s">
        <v>264</v>
      </c>
      <c r="AU929" s="145" t="s">
        <v>88</v>
      </c>
      <c r="AY929" s="17" t="s">
        <v>262</v>
      </c>
      <c r="BE929" s="146">
        <f>IF(N929="základní",J929,0)</f>
        <v>0</v>
      </c>
      <c r="BF929" s="146">
        <f>IF(N929="snížená",J929,0)</f>
        <v>0</v>
      </c>
      <c r="BG929" s="146">
        <f>IF(N929="zákl. přenesená",J929,0)</f>
        <v>0</v>
      </c>
      <c r="BH929" s="146">
        <f>IF(N929="sníž. přenesená",J929,0)</f>
        <v>0</v>
      </c>
      <c r="BI929" s="146">
        <f>IF(N929="nulová",J929,0)</f>
        <v>0</v>
      </c>
      <c r="BJ929" s="17" t="s">
        <v>86</v>
      </c>
      <c r="BK929" s="146">
        <f>ROUND(I929*H929,2)</f>
        <v>0</v>
      </c>
      <c r="BL929" s="17" t="s">
        <v>318</v>
      </c>
      <c r="BM929" s="145" t="s">
        <v>2664</v>
      </c>
    </row>
    <row r="930" spans="2:65" s="1" customFormat="1" ht="37.9" customHeight="1">
      <c r="B930" s="32"/>
      <c r="C930" s="134" t="s">
        <v>2665</v>
      </c>
      <c r="D930" s="134" t="s">
        <v>264</v>
      </c>
      <c r="E930" s="135" t="s">
        <v>2666</v>
      </c>
      <c r="F930" s="136" t="s">
        <v>2667</v>
      </c>
      <c r="G930" s="137" t="s">
        <v>488</v>
      </c>
      <c r="H930" s="138">
        <v>1</v>
      </c>
      <c r="I930" s="139"/>
      <c r="J930" s="140">
        <f>ROUND(I930*H930,2)</f>
        <v>0</v>
      </c>
      <c r="K930" s="136" t="s">
        <v>1</v>
      </c>
      <c r="L930" s="32"/>
      <c r="M930" s="141" t="s">
        <v>1</v>
      </c>
      <c r="N930" s="142" t="s">
        <v>44</v>
      </c>
      <c r="P930" s="143">
        <f>O930*H930</f>
        <v>0</v>
      </c>
      <c r="Q930" s="143">
        <v>0</v>
      </c>
      <c r="R930" s="143">
        <f>Q930*H930</f>
        <v>0</v>
      </c>
      <c r="S930" s="143">
        <v>0</v>
      </c>
      <c r="T930" s="144">
        <f>S930*H930</f>
        <v>0</v>
      </c>
      <c r="AR930" s="145" t="s">
        <v>318</v>
      </c>
      <c r="AT930" s="145" t="s">
        <v>264</v>
      </c>
      <c r="AU930" s="145" t="s">
        <v>88</v>
      </c>
      <c r="AY930" s="17" t="s">
        <v>262</v>
      </c>
      <c r="BE930" s="146">
        <f>IF(N930="základní",J930,0)</f>
        <v>0</v>
      </c>
      <c r="BF930" s="146">
        <f>IF(N930="snížená",J930,0)</f>
        <v>0</v>
      </c>
      <c r="BG930" s="146">
        <f>IF(N930="zákl. přenesená",J930,0)</f>
        <v>0</v>
      </c>
      <c r="BH930" s="146">
        <f>IF(N930="sníž. přenesená",J930,0)</f>
        <v>0</v>
      </c>
      <c r="BI930" s="146">
        <f>IF(N930="nulová",J930,0)</f>
        <v>0</v>
      </c>
      <c r="BJ930" s="17" t="s">
        <v>86</v>
      </c>
      <c r="BK930" s="146">
        <f>ROUND(I930*H930,2)</f>
        <v>0</v>
      </c>
      <c r="BL930" s="17" t="s">
        <v>318</v>
      </c>
      <c r="BM930" s="145" t="s">
        <v>2668</v>
      </c>
    </row>
    <row r="931" spans="2:47" s="1" customFormat="1" ht="19.5">
      <c r="B931" s="32"/>
      <c r="D931" s="147" t="s">
        <v>301</v>
      </c>
      <c r="F931" s="148" t="s">
        <v>2415</v>
      </c>
      <c r="I931" s="149"/>
      <c r="L931" s="32"/>
      <c r="M931" s="150"/>
      <c r="T931" s="56"/>
      <c r="AT931" s="17" t="s">
        <v>301</v>
      </c>
      <c r="AU931" s="17" t="s">
        <v>88</v>
      </c>
    </row>
    <row r="932" spans="2:51" s="12" customFormat="1" ht="11.25">
      <c r="B932" s="161"/>
      <c r="D932" s="147" t="s">
        <v>1200</v>
      </c>
      <c r="E932" s="162" t="s">
        <v>1</v>
      </c>
      <c r="F932" s="163" t="s">
        <v>1931</v>
      </c>
      <c r="H932" s="162" t="s">
        <v>1</v>
      </c>
      <c r="I932" s="164"/>
      <c r="L932" s="161"/>
      <c r="M932" s="165"/>
      <c r="T932" s="166"/>
      <c r="AT932" s="162" t="s">
        <v>1200</v>
      </c>
      <c r="AU932" s="162" t="s">
        <v>88</v>
      </c>
      <c r="AV932" s="12" t="s">
        <v>86</v>
      </c>
      <c r="AW932" s="12" t="s">
        <v>34</v>
      </c>
      <c r="AX932" s="12" t="s">
        <v>79</v>
      </c>
      <c r="AY932" s="162" t="s">
        <v>262</v>
      </c>
    </row>
    <row r="933" spans="2:51" s="12" customFormat="1" ht="11.25">
      <c r="B933" s="161"/>
      <c r="D933" s="147" t="s">
        <v>1200</v>
      </c>
      <c r="E933" s="162" t="s">
        <v>1</v>
      </c>
      <c r="F933" s="163" t="s">
        <v>2598</v>
      </c>
      <c r="H933" s="162" t="s">
        <v>1</v>
      </c>
      <c r="I933" s="164"/>
      <c r="L933" s="161"/>
      <c r="M933" s="165"/>
      <c r="T933" s="166"/>
      <c r="AT933" s="162" t="s">
        <v>1200</v>
      </c>
      <c r="AU933" s="162" t="s">
        <v>88</v>
      </c>
      <c r="AV933" s="12" t="s">
        <v>86</v>
      </c>
      <c r="AW933" s="12" t="s">
        <v>34</v>
      </c>
      <c r="AX933" s="12" t="s">
        <v>79</v>
      </c>
      <c r="AY933" s="162" t="s">
        <v>262</v>
      </c>
    </row>
    <row r="934" spans="2:51" s="13" customFormat="1" ht="22.5">
      <c r="B934" s="167"/>
      <c r="D934" s="147" t="s">
        <v>1200</v>
      </c>
      <c r="E934" s="168" t="s">
        <v>1</v>
      </c>
      <c r="F934" s="169" t="s">
        <v>2669</v>
      </c>
      <c r="H934" s="170">
        <v>1</v>
      </c>
      <c r="I934" s="171"/>
      <c r="L934" s="167"/>
      <c r="M934" s="172"/>
      <c r="T934" s="173"/>
      <c r="AT934" s="168" t="s">
        <v>1200</v>
      </c>
      <c r="AU934" s="168" t="s">
        <v>88</v>
      </c>
      <c r="AV934" s="13" t="s">
        <v>88</v>
      </c>
      <c r="AW934" s="13" t="s">
        <v>34</v>
      </c>
      <c r="AX934" s="13" t="s">
        <v>86</v>
      </c>
      <c r="AY934" s="168" t="s">
        <v>262</v>
      </c>
    </row>
    <row r="935" spans="2:65" s="1" customFormat="1" ht="33" customHeight="1">
      <c r="B935" s="32"/>
      <c r="C935" s="134" t="s">
        <v>2670</v>
      </c>
      <c r="D935" s="134" t="s">
        <v>264</v>
      </c>
      <c r="E935" s="135" t="s">
        <v>2671</v>
      </c>
      <c r="F935" s="136" t="s">
        <v>2672</v>
      </c>
      <c r="G935" s="137" t="s">
        <v>488</v>
      </c>
      <c r="H935" s="138">
        <v>1</v>
      </c>
      <c r="I935" s="139"/>
      <c r="J935" s="140">
        <f>ROUND(I935*H935,2)</f>
        <v>0</v>
      </c>
      <c r="K935" s="136" t="s">
        <v>1</v>
      </c>
      <c r="L935" s="32"/>
      <c r="M935" s="141" t="s">
        <v>1</v>
      </c>
      <c r="N935" s="142" t="s">
        <v>44</v>
      </c>
      <c r="P935" s="143">
        <f>O935*H935</f>
        <v>0</v>
      </c>
      <c r="Q935" s="143">
        <v>0</v>
      </c>
      <c r="R935" s="143">
        <f>Q935*H935</f>
        <v>0</v>
      </c>
      <c r="S935" s="143">
        <v>0</v>
      </c>
      <c r="T935" s="144">
        <f>S935*H935</f>
        <v>0</v>
      </c>
      <c r="AR935" s="145" t="s">
        <v>318</v>
      </c>
      <c r="AT935" s="145" t="s">
        <v>264</v>
      </c>
      <c r="AU935" s="145" t="s">
        <v>88</v>
      </c>
      <c r="AY935" s="17" t="s">
        <v>262</v>
      </c>
      <c r="BE935" s="146">
        <f>IF(N935="základní",J935,0)</f>
        <v>0</v>
      </c>
      <c r="BF935" s="146">
        <f>IF(N935="snížená",J935,0)</f>
        <v>0</v>
      </c>
      <c r="BG935" s="146">
        <f>IF(N935="zákl. přenesená",J935,0)</f>
        <v>0</v>
      </c>
      <c r="BH935" s="146">
        <f>IF(N935="sníž. přenesená",J935,0)</f>
        <v>0</v>
      </c>
      <c r="BI935" s="146">
        <f>IF(N935="nulová",J935,0)</f>
        <v>0</v>
      </c>
      <c r="BJ935" s="17" t="s">
        <v>86</v>
      </c>
      <c r="BK935" s="146">
        <f>ROUND(I935*H935,2)</f>
        <v>0</v>
      </c>
      <c r="BL935" s="17" t="s">
        <v>318</v>
      </c>
      <c r="BM935" s="145" t="s">
        <v>2673</v>
      </c>
    </row>
    <row r="936" spans="2:47" s="1" customFormat="1" ht="19.5">
      <c r="B936" s="32"/>
      <c r="D936" s="147" t="s">
        <v>301</v>
      </c>
      <c r="F936" s="148" t="s">
        <v>2415</v>
      </c>
      <c r="I936" s="149"/>
      <c r="L936" s="32"/>
      <c r="M936" s="150"/>
      <c r="T936" s="56"/>
      <c r="AT936" s="17" t="s">
        <v>301</v>
      </c>
      <c r="AU936" s="17" t="s">
        <v>88</v>
      </c>
    </row>
    <row r="937" spans="2:51" s="12" customFormat="1" ht="11.25">
      <c r="B937" s="161"/>
      <c r="D937" s="147" t="s">
        <v>1200</v>
      </c>
      <c r="E937" s="162" t="s">
        <v>1</v>
      </c>
      <c r="F937" s="163" t="s">
        <v>1931</v>
      </c>
      <c r="H937" s="162" t="s">
        <v>1</v>
      </c>
      <c r="I937" s="164"/>
      <c r="L937" s="161"/>
      <c r="M937" s="165"/>
      <c r="T937" s="166"/>
      <c r="AT937" s="162" t="s">
        <v>1200</v>
      </c>
      <c r="AU937" s="162" t="s">
        <v>88</v>
      </c>
      <c r="AV937" s="12" t="s">
        <v>86</v>
      </c>
      <c r="AW937" s="12" t="s">
        <v>34</v>
      </c>
      <c r="AX937" s="12" t="s">
        <v>79</v>
      </c>
      <c r="AY937" s="162" t="s">
        <v>262</v>
      </c>
    </row>
    <row r="938" spans="2:51" s="12" customFormat="1" ht="11.25">
      <c r="B938" s="161"/>
      <c r="D938" s="147" t="s">
        <v>1200</v>
      </c>
      <c r="E938" s="162" t="s">
        <v>1</v>
      </c>
      <c r="F938" s="163" t="s">
        <v>2608</v>
      </c>
      <c r="H938" s="162" t="s">
        <v>1</v>
      </c>
      <c r="I938" s="164"/>
      <c r="L938" s="161"/>
      <c r="M938" s="165"/>
      <c r="T938" s="166"/>
      <c r="AT938" s="162" t="s">
        <v>1200</v>
      </c>
      <c r="AU938" s="162" t="s">
        <v>88</v>
      </c>
      <c r="AV938" s="12" t="s">
        <v>86</v>
      </c>
      <c r="AW938" s="12" t="s">
        <v>34</v>
      </c>
      <c r="AX938" s="12" t="s">
        <v>79</v>
      </c>
      <c r="AY938" s="162" t="s">
        <v>262</v>
      </c>
    </row>
    <row r="939" spans="2:51" s="13" customFormat="1" ht="11.25">
      <c r="B939" s="167"/>
      <c r="D939" s="147" t="s">
        <v>1200</v>
      </c>
      <c r="E939" s="168" t="s">
        <v>1</v>
      </c>
      <c r="F939" s="169" t="s">
        <v>2674</v>
      </c>
      <c r="H939" s="170">
        <v>1</v>
      </c>
      <c r="I939" s="171"/>
      <c r="L939" s="167"/>
      <c r="M939" s="172"/>
      <c r="T939" s="173"/>
      <c r="AT939" s="168" t="s">
        <v>1200</v>
      </c>
      <c r="AU939" s="168" t="s">
        <v>88</v>
      </c>
      <c r="AV939" s="13" t="s">
        <v>88</v>
      </c>
      <c r="AW939" s="13" t="s">
        <v>34</v>
      </c>
      <c r="AX939" s="13" t="s">
        <v>86</v>
      </c>
      <c r="AY939" s="168" t="s">
        <v>262</v>
      </c>
    </row>
    <row r="940" spans="2:65" s="1" customFormat="1" ht="33" customHeight="1">
      <c r="B940" s="32"/>
      <c r="C940" s="134" t="s">
        <v>2675</v>
      </c>
      <c r="D940" s="134" t="s">
        <v>264</v>
      </c>
      <c r="E940" s="135" t="s">
        <v>2676</v>
      </c>
      <c r="F940" s="136" t="s">
        <v>2677</v>
      </c>
      <c r="G940" s="137" t="s">
        <v>488</v>
      </c>
      <c r="H940" s="138">
        <v>1</v>
      </c>
      <c r="I940" s="139"/>
      <c r="J940" s="140">
        <f>ROUND(I940*H940,2)</f>
        <v>0</v>
      </c>
      <c r="K940" s="136" t="s">
        <v>1</v>
      </c>
      <c r="L940" s="32"/>
      <c r="M940" s="141" t="s">
        <v>1</v>
      </c>
      <c r="N940" s="142" t="s">
        <v>44</v>
      </c>
      <c r="P940" s="143">
        <f>O940*H940</f>
        <v>0</v>
      </c>
      <c r="Q940" s="143">
        <v>0.8</v>
      </c>
      <c r="R940" s="143">
        <f>Q940*H940</f>
        <v>0.8</v>
      </c>
      <c r="S940" s="143">
        <v>0</v>
      </c>
      <c r="T940" s="144">
        <f>S940*H940</f>
        <v>0</v>
      </c>
      <c r="AR940" s="145" t="s">
        <v>318</v>
      </c>
      <c r="AT940" s="145" t="s">
        <v>264</v>
      </c>
      <c r="AU940" s="145" t="s">
        <v>88</v>
      </c>
      <c r="AY940" s="17" t="s">
        <v>262</v>
      </c>
      <c r="BE940" s="146">
        <f>IF(N940="základní",J940,0)</f>
        <v>0</v>
      </c>
      <c r="BF940" s="146">
        <f>IF(N940="snížená",J940,0)</f>
        <v>0</v>
      </c>
      <c r="BG940" s="146">
        <f>IF(N940="zákl. přenesená",J940,0)</f>
        <v>0</v>
      </c>
      <c r="BH940" s="146">
        <f>IF(N940="sníž. přenesená",J940,0)</f>
        <v>0</v>
      </c>
      <c r="BI940" s="146">
        <f>IF(N940="nulová",J940,0)</f>
        <v>0</v>
      </c>
      <c r="BJ940" s="17" t="s">
        <v>86</v>
      </c>
      <c r="BK940" s="146">
        <f>ROUND(I940*H940,2)</f>
        <v>0</v>
      </c>
      <c r="BL940" s="17" t="s">
        <v>318</v>
      </c>
      <c r="BM940" s="145" t="s">
        <v>2678</v>
      </c>
    </row>
    <row r="941" spans="2:47" s="1" customFormat="1" ht="19.5">
      <c r="B941" s="32"/>
      <c r="D941" s="147" t="s">
        <v>301</v>
      </c>
      <c r="F941" s="148" t="s">
        <v>2415</v>
      </c>
      <c r="I941" s="149"/>
      <c r="L941" s="32"/>
      <c r="M941" s="150"/>
      <c r="T941" s="56"/>
      <c r="AT941" s="17" t="s">
        <v>301</v>
      </c>
      <c r="AU941" s="17" t="s">
        <v>88</v>
      </c>
    </row>
    <row r="942" spans="2:51" s="12" customFormat="1" ht="11.25">
      <c r="B942" s="161"/>
      <c r="D942" s="147" t="s">
        <v>1200</v>
      </c>
      <c r="E942" s="162" t="s">
        <v>1</v>
      </c>
      <c r="F942" s="163" t="s">
        <v>1931</v>
      </c>
      <c r="H942" s="162" t="s">
        <v>1</v>
      </c>
      <c r="I942" s="164"/>
      <c r="L942" s="161"/>
      <c r="M942" s="165"/>
      <c r="T942" s="166"/>
      <c r="AT942" s="162" t="s">
        <v>1200</v>
      </c>
      <c r="AU942" s="162" t="s">
        <v>88</v>
      </c>
      <c r="AV942" s="12" t="s">
        <v>86</v>
      </c>
      <c r="AW942" s="12" t="s">
        <v>34</v>
      </c>
      <c r="AX942" s="12" t="s">
        <v>79</v>
      </c>
      <c r="AY942" s="162" t="s">
        <v>262</v>
      </c>
    </row>
    <row r="943" spans="2:51" s="12" customFormat="1" ht="11.25">
      <c r="B943" s="161"/>
      <c r="D943" s="147" t="s">
        <v>1200</v>
      </c>
      <c r="E943" s="162" t="s">
        <v>1</v>
      </c>
      <c r="F943" s="163" t="s">
        <v>2679</v>
      </c>
      <c r="H943" s="162" t="s">
        <v>1</v>
      </c>
      <c r="I943" s="164"/>
      <c r="L943" s="161"/>
      <c r="M943" s="165"/>
      <c r="T943" s="166"/>
      <c r="AT943" s="162" t="s">
        <v>1200</v>
      </c>
      <c r="AU943" s="162" t="s">
        <v>88</v>
      </c>
      <c r="AV943" s="12" t="s">
        <v>86</v>
      </c>
      <c r="AW943" s="12" t="s">
        <v>34</v>
      </c>
      <c r="AX943" s="12" t="s">
        <v>79</v>
      </c>
      <c r="AY943" s="162" t="s">
        <v>262</v>
      </c>
    </row>
    <row r="944" spans="2:51" s="13" customFormat="1" ht="22.5">
      <c r="B944" s="167"/>
      <c r="D944" s="147" t="s">
        <v>1200</v>
      </c>
      <c r="E944" s="168" t="s">
        <v>1</v>
      </c>
      <c r="F944" s="169" t="s">
        <v>2680</v>
      </c>
      <c r="H944" s="170">
        <v>1</v>
      </c>
      <c r="I944" s="171"/>
      <c r="L944" s="167"/>
      <c r="M944" s="172"/>
      <c r="T944" s="173"/>
      <c r="AT944" s="168" t="s">
        <v>1200</v>
      </c>
      <c r="AU944" s="168" t="s">
        <v>88</v>
      </c>
      <c r="AV944" s="13" t="s">
        <v>88</v>
      </c>
      <c r="AW944" s="13" t="s">
        <v>34</v>
      </c>
      <c r="AX944" s="13" t="s">
        <v>86</v>
      </c>
      <c r="AY944" s="168" t="s">
        <v>262</v>
      </c>
    </row>
    <row r="945" spans="2:65" s="1" customFormat="1" ht="33" customHeight="1">
      <c r="B945" s="32"/>
      <c r="C945" s="134" t="s">
        <v>2681</v>
      </c>
      <c r="D945" s="134" t="s">
        <v>264</v>
      </c>
      <c r="E945" s="135" t="s">
        <v>2682</v>
      </c>
      <c r="F945" s="136" t="s">
        <v>2683</v>
      </c>
      <c r="G945" s="137" t="s">
        <v>488</v>
      </c>
      <c r="H945" s="138">
        <v>1</v>
      </c>
      <c r="I945" s="139"/>
      <c r="J945" s="140">
        <f>ROUND(I945*H945,2)</f>
        <v>0</v>
      </c>
      <c r="K945" s="136" t="s">
        <v>1</v>
      </c>
      <c r="L945" s="32"/>
      <c r="M945" s="141" t="s">
        <v>1</v>
      </c>
      <c r="N945" s="142" t="s">
        <v>44</v>
      </c>
      <c r="P945" s="143">
        <f>O945*H945</f>
        <v>0</v>
      </c>
      <c r="Q945" s="143">
        <v>0.316</v>
      </c>
      <c r="R945" s="143">
        <f>Q945*H945</f>
        <v>0.316</v>
      </c>
      <c r="S945" s="143">
        <v>0</v>
      </c>
      <c r="T945" s="144">
        <f>S945*H945</f>
        <v>0</v>
      </c>
      <c r="AR945" s="145" t="s">
        <v>318</v>
      </c>
      <c r="AT945" s="145" t="s">
        <v>264</v>
      </c>
      <c r="AU945" s="145" t="s">
        <v>88</v>
      </c>
      <c r="AY945" s="17" t="s">
        <v>262</v>
      </c>
      <c r="BE945" s="146">
        <f>IF(N945="základní",J945,0)</f>
        <v>0</v>
      </c>
      <c r="BF945" s="146">
        <f>IF(N945="snížená",J945,0)</f>
        <v>0</v>
      </c>
      <c r="BG945" s="146">
        <f>IF(N945="zákl. přenesená",J945,0)</f>
        <v>0</v>
      </c>
      <c r="BH945" s="146">
        <f>IF(N945="sníž. přenesená",J945,0)</f>
        <v>0</v>
      </c>
      <c r="BI945" s="146">
        <f>IF(N945="nulová",J945,0)</f>
        <v>0</v>
      </c>
      <c r="BJ945" s="17" t="s">
        <v>86</v>
      </c>
      <c r="BK945" s="146">
        <f>ROUND(I945*H945,2)</f>
        <v>0</v>
      </c>
      <c r="BL945" s="17" t="s">
        <v>318</v>
      </c>
      <c r="BM945" s="145" t="s">
        <v>2684</v>
      </c>
    </row>
    <row r="946" spans="2:47" s="1" customFormat="1" ht="19.5">
      <c r="B946" s="32"/>
      <c r="D946" s="147" t="s">
        <v>301</v>
      </c>
      <c r="F946" s="148" t="s">
        <v>2685</v>
      </c>
      <c r="I946" s="149"/>
      <c r="L946" s="32"/>
      <c r="M946" s="150"/>
      <c r="T946" s="56"/>
      <c r="AT946" s="17" t="s">
        <v>301</v>
      </c>
      <c r="AU946" s="17" t="s">
        <v>88</v>
      </c>
    </row>
    <row r="947" spans="2:51" s="12" customFormat="1" ht="11.25">
      <c r="B947" s="161"/>
      <c r="D947" s="147" t="s">
        <v>1200</v>
      </c>
      <c r="E947" s="162" t="s">
        <v>1</v>
      </c>
      <c r="F947" s="163" t="s">
        <v>1931</v>
      </c>
      <c r="H947" s="162" t="s">
        <v>1</v>
      </c>
      <c r="I947" s="164"/>
      <c r="L947" s="161"/>
      <c r="M947" s="165"/>
      <c r="T947" s="166"/>
      <c r="AT947" s="162" t="s">
        <v>1200</v>
      </c>
      <c r="AU947" s="162" t="s">
        <v>88</v>
      </c>
      <c r="AV947" s="12" t="s">
        <v>86</v>
      </c>
      <c r="AW947" s="12" t="s">
        <v>34</v>
      </c>
      <c r="AX947" s="12" t="s">
        <v>79</v>
      </c>
      <c r="AY947" s="162" t="s">
        <v>262</v>
      </c>
    </row>
    <row r="948" spans="2:51" s="12" customFormat="1" ht="11.25">
      <c r="B948" s="161"/>
      <c r="D948" s="147" t="s">
        <v>1200</v>
      </c>
      <c r="E948" s="162" t="s">
        <v>1</v>
      </c>
      <c r="F948" s="163" t="s">
        <v>2686</v>
      </c>
      <c r="H948" s="162" t="s">
        <v>1</v>
      </c>
      <c r="I948" s="164"/>
      <c r="L948" s="161"/>
      <c r="M948" s="165"/>
      <c r="T948" s="166"/>
      <c r="AT948" s="162" t="s">
        <v>1200</v>
      </c>
      <c r="AU948" s="162" t="s">
        <v>88</v>
      </c>
      <c r="AV948" s="12" t="s">
        <v>86</v>
      </c>
      <c r="AW948" s="12" t="s">
        <v>34</v>
      </c>
      <c r="AX948" s="12" t="s">
        <v>79</v>
      </c>
      <c r="AY948" s="162" t="s">
        <v>262</v>
      </c>
    </row>
    <row r="949" spans="2:51" s="13" customFormat="1" ht="22.5">
      <c r="B949" s="167"/>
      <c r="D949" s="147" t="s">
        <v>1200</v>
      </c>
      <c r="E949" s="168" t="s">
        <v>1</v>
      </c>
      <c r="F949" s="169" t="s">
        <v>2687</v>
      </c>
      <c r="H949" s="170">
        <v>1</v>
      </c>
      <c r="I949" s="171"/>
      <c r="L949" s="167"/>
      <c r="M949" s="172"/>
      <c r="T949" s="173"/>
      <c r="AT949" s="168" t="s">
        <v>1200</v>
      </c>
      <c r="AU949" s="168" t="s">
        <v>88</v>
      </c>
      <c r="AV949" s="13" t="s">
        <v>88</v>
      </c>
      <c r="AW949" s="13" t="s">
        <v>34</v>
      </c>
      <c r="AX949" s="13" t="s">
        <v>86</v>
      </c>
      <c r="AY949" s="168" t="s">
        <v>262</v>
      </c>
    </row>
    <row r="950" spans="2:65" s="1" customFormat="1" ht="33" customHeight="1">
      <c r="B950" s="32"/>
      <c r="C950" s="134" t="s">
        <v>2688</v>
      </c>
      <c r="D950" s="134" t="s">
        <v>264</v>
      </c>
      <c r="E950" s="135" t="s">
        <v>2689</v>
      </c>
      <c r="F950" s="136" t="s">
        <v>2690</v>
      </c>
      <c r="G950" s="137" t="s">
        <v>488</v>
      </c>
      <c r="H950" s="138">
        <v>1</v>
      </c>
      <c r="I950" s="139"/>
      <c r="J950" s="140">
        <f>ROUND(I950*H950,2)</f>
        <v>0</v>
      </c>
      <c r="K950" s="136" t="s">
        <v>1</v>
      </c>
      <c r="L950" s="32"/>
      <c r="M950" s="141" t="s">
        <v>1</v>
      </c>
      <c r="N950" s="142" t="s">
        <v>44</v>
      </c>
      <c r="P950" s="143">
        <f>O950*H950</f>
        <v>0</v>
      </c>
      <c r="Q950" s="143">
        <v>0.1</v>
      </c>
      <c r="R950" s="143">
        <f>Q950*H950</f>
        <v>0.1</v>
      </c>
      <c r="S950" s="143">
        <v>0</v>
      </c>
      <c r="T950" s="144">
        <f>S950*H950</f>
        <v>0</v>
      </c>
      <c r="AR950" s="145" t="s">
        <v>318</v>
      </c>
      <c r="AT950" s="145" t="s">
        <v>264</v>
      </c>
      <c r="AU950" s="145" t="s">
        <v>88</v>
      </c>
      <c r="AY950" s="17" t="s">
        <v>262</v>
      </c>
      <c r="BE950" s="146">
        <f>IF(N950="základní",J950,0)</f>
        <v>0</v>
      </c>
      <c r="BF950" s="146">
        <f>IF(N950="snížená",J950,0)</f>
        <v>0</v>
      </c>
      <c r="BG950" s="146">
        <f>IF(N950="zákl. přenesená",J950,0)</f>
        <v>0</v>
      </c>
      <c r="BH950" s="146">
        <f>IF(N950="sníž. přenesená",J950,0)</f>
        <v>0</v>
      </c>
      <c r="BI950" s="146">
        <f>IF(N950="nulová",J950,0)</f>
        <v>0</v>
      </c>
      <c r="BJ950" s="17" t="s">
        <v>86</v>
      </c>
      <c r="BK950" s="146">
        <f>ROUND(I950*H950,2)</f>
        <v>0</v>
      </c>
      <c r="BL950" s="17" t="s">
        <v>318</v>
      </c>
      <c r="BM950" s="145" t="s">
        <v>2691</v>
      </c>
    </row>
    <row r="951" spans="2:47" s="1" customFormat="1" ht="19.5">
      <c r="B951" s="32"/>
      <c r="D951" s="147" t="s">
        <v>301</v>
      </c>
      <c r="F951" s="148" t="s">
        <v>2685</v>
      </c>
      <c r="I951" s="149"/>
      <c r="L951" s="32"/>
      <c r="M951" s="150"/>
      <c r="T951" s="56"/>
      <c r="AT951" s="17" t="s">
        <v>301</v>
      </c>
      <c r="AU951" s="17" t="s">
        <v>88</v>
      </c>
    </row>
    <row r="952" spans="2:51" s="12" customFormat="1" ht="11.25">
      <c r="B952" s="161"/>
      <c r="D952" s="147" t="s">
        <v>1200</v>
      </c>
      <c r="E952" s="162" t="s">
        <v>1</v>
      </c>
      <c r="F952" s="163" t="s">
        <v>1931</v>
      </c>
      <c r="H952" s="162" t="s">
        <v>1</v>
      </c>
      <c r="I952" s="164"/>
      <c r="L952" s="161"/>
      <c r="M952" s="165"/>
      <c r="T952" s="166"/>
      <c r="AT952" s="162" t="s">
        <v>1200</v>
      </c>
      <c r="AU952" s="162" t="s">
        <v>88</v>
      </c>
      <c r="AV952" s="12" t="s">
        <v>86</v>
      </c>
      <c r="AW952" s="12" t="s">
        <v>34</v>
      </c>
      <c r="AX952" s="12" t="s">
        <v>79</v>
      </c>
      <c r="AY952" s="162" t="s">
        <v>262</v>
      </c>
    </row>
    <row r="953" spans="2:51" s="12" customFormat="1" ht="11.25">
      <c r="B953" s="161"/>
      <c r="D953" s="147" t="s">
        <v>1200</v>
      </c>
      <c r="E953" s="162" t="s">
        <v>1</v>
      </c>
      <c r="F953" s="163" t="s">
        <v>2692</v>
      </c>
      <c r="H953" s="162" t="s">
        <v>1</v>
      </c>
      <c r="I953" s="164"/>
      <c r="L953" s="161"/>
      <c r="M953" s="165"/>
      <c r="T953" s="166"/>
      <c r="AT953" s="162" t="s">
        <v>1200</v>
      </c>
      <c r="AU953" s="162" t="s">
        <v>88</v>
      </c>
      <c r="AV953" s="12" t="s">
        <v>86</v>
      </c>
      <c r="AW953" s="12" t="s">
        <v>34</v>
      </c>
      <c r="AX953" s="12" t="s">
        <v>79</v>
      </c>
      <c r="AY953" s="162" t="s">
        <v>262</v>
      </c>
    </row>
    <row r="954" spans="2:51" s="13" customFormat="1" ht="22.5">
      <c r="B954" s="167"/>
      <c r="D954" s="147" t="s">
        <v>1200</v>
      </c>
      <c r="E954" s="168" t="s">
        <v>1</v>
      </c>
      <c r="F954" s="169" t="s">
        <v>2693</v>
      </c>
      <c r="H954" s="170">
        <v>1</v>
      </c>
      <c r="I954" s="171"/>
      <c r="L954" s="167"/>
      <c r="M954" s="172"/>
      <c r="T954" s="173"/>
      <c r="AT954" s="168" t="s">
        <v>1200</v>
      </c>
      <c r="AU954" s="168" t="s">
        <v>88</v>
      </c>
      <c r="AV954" s="13" t="s">
        <v>88</v>
      </c>
      <c r="AW954" s="13" t="s">
        <v>34</v>
      </c>
      <c r="AX954" s="13" t="s">
        <v>86</v>
      </c>
      <c r="AY954" s="168" t="s">
        <v>262</v>
      </c>
    </row>
    <row r="955" spans="2:63" s="11" customFormat="1" ht="22.9" customHeight="1">
      <c r="B955" s="124"/>
      <c r="D955" s="125" t="s">
        <v>78</v>
      </c>
      <c r="E955" s="151" t="s">
        <v>2694</v>
      </c>
      <c r="F955" s="151" t="s">
        <v>2695</v>
      </c>
      <c r="I955" s="127"/>
      <c r="J955" s="152">
        <f>BK955</f>
        <v>0</v>
      </c>
      <c r="L955" s="124"/>
      <c r="M955" s="129"/>
      <c r="P955" s="130">
        <f>SUM(P956:P982)</f>
        <v>0</v>
      </c>
      <c r="R955" s="130">
        <f>SUM(R956:R982)</f>
        <v>4.439006975999999</v>
      </c>
      <c r="T955" s="131">
        <f>SUM(T956:T982)</f>
        <v>0</v>
      </c>
      <c r="AR955" s="125" t="s">
        <v>88</v>
      </c>
      <c r="AT955" s="132" t="s">
        <v>78</v>
      </c>
      <c r="AU955" s="132" t="s">
        <v>86</v>
      </c>
      <c r="AY955" s="125" t="s">
        <v>262</v>
      </c>
      <c r="BK955" s="133">
        <f>SUM(BK956:BK982)</f>
        <v>0</v>
      </c>
    </row>
    <row r="956" spans="2:65" s="1" customFormat="1" ht="16.5" customHeight="1">
      <c r="B956" s="32"/>
      <c r="C956" s="134" t="s">
        <v>2696</v>
      </c>
      <c r="D956" s="134" t="s">
        <v>264</v>
      </c>
      <c r="E956" s="135" t="s">
        <v>2697</v>
      </c>
      <c r="F956" s="136" t="s">
        <v>2698</v>
      </c>
      <c r="G956" s="137" t="s">
        <v>1226</v>
      </c>
      <c r="H956" s="138">
        <v>130.392</v>
      </c>
      <c r="I956" s="139"/>
      <c r="J956" s="140">
        <f>ROUND(I956*H956,2)</f>
        <v>0</v>
      </c>
      <c r="K956" s="136" t="s">
        <v>1197</v>
      </c>
      <c r="L956" s="32"/>
      <c r="M956" s="141" t="s">
        <v>1</v>
      </c>
      <c r="N956" s="142" t="s">
        <v>44</v>
      </c>
      <c r="P956" s="143">
        <f>O956*H956</f>
        <v>0</v>
      </c>
      <c r="Q956" s="143">
        <v>0.024</v>
      </c>
      <c r="R956" s="143">
        <f>Q956*H956</f>
        <v>3.1294079999999997</v>
      </c>
      <c r="S956" s="143">
        <v>0</v>
      </c>
      <c r="T956" s="144">
        <f>S956*H956</f>
        <v>0</v>
      </c>
      <c r="AR956" s="145" t="s">
        <v>318</v>
      </c>
      <c r="AT956" s="145" t="s">
        <v>264</v>
      </c>
      <c r="AU956" s="145" t="s">
        <v>88</v>
      </c>
      <c r="AY956" s="17" t="s">
        <v>262</v>
      </c>
      <c r="BE956" s="146">
        <f>IF(N956="základní",J956,0)</f>
        <v>0</v>
      </c>
      <c r="BF956" s="146">
        <f>IF(N956="snížená",J956,0)</f>
        <v>0</v>
      </c>
      <c r="BG956" s="146">
        <f>IF(N956="zákl. přenesená",J956,0)</f>
        <v>0</v>
      </c>
      <c r="BH956" s="146">
        <f>IF(N956="sníž. přenesená",J956,0)</f>
        <v>0</v>
      </c>
      <c r="BI956" s="146">
        <f>IF(N956="nulová",J956,0)</f>
        <v>0</v>
      </c>
      <c r="BJ956" s="17" t="s">
        <v>86</v>
      </c>
      <c r="BK956" s="146">
        <f>ROUND(I956*H956,2)</f>
        <v>0</v>
      </c>
      <c r="BL956" s="17" t="s">
        <v>318</v>
      </c>
      <c r="BM956" s="145" t="s">
        <v>2699</v>
      </c>
    </row>
    <row r="957" spans="2:47" s="1" customFormat="1" ht="19.5">
      <c r="B957" s="32"/>
      <c r="D957" s="147" t="s">
        <v>301</v>
      </c>
      <c r="F957" s="148" t="s">
        <v>2700</v>
      </c>
      <c r="I957" s="149"/>
      <c r="L957" s="32"/>
      <c r="M957" s="150"/>
      <c r="T957" s="56"/>
      <c r="AT957" s="17" t="s">
        <v>301</v>
      </c>
      <c r="AU957" s="17" t="s">
        <v>88</v>
      </c>
    </row>
    <row r="958" spans="2:51" s="12" customFormat="1" ht="11.25">
      <c r="B958" s="161"/>
      <c r="D958" s="147" t="s">
        <v>1200</v>
      </c>
      <c r="E958" s="162" t="s">
        <v>1</v>
      </c>
      <c r="F958" s="163" t="s">
        <v>1931</v>
      </c>
      <c r="H958" s="162" t="s">
        <v>1</v>
      </c>
      <c r="I958" s="164"/>
      <c r="L958" s="161"/>
      <c r="M958" s="165"/>
      <c r="T958" s="166"/>
      <c r="AT958" s="162" t="s">
        <v>1200</v>
      </c>
      <c r="AU958" s="162" t="s">
        <v>88</v>
      </c>
      <c r="AV958" s="12" t="s">
        <v>86</v>
      </c>
      <c r="AW958" s="12" t="s">
        <v>34</v>
      </c>
      <c r="AX958" s="12" t="s">
        <v>79</v>
      </c>
      <c r="AY958" s="162" t="s">
        <v>262</v>
      </c>
    </row>
    <row r="959" spans="2:51" s="12" customFormat="1" ht="11.25">
      <c r="B959" s="161"/>
      <c r="D959" s="147" t="s">
        <v>1200</v>
      </c>
      <c r="E959" s="162" t="s">
        <v>1</v>
      </c>
      <c r="F959" s="163" t="s">
        <v>2067</v>
      </c>
      <c r="H959" s="162" t="s">
        <v>1</v>
      </c>
      <c r="I959" s="164"/>
      <c r="L959" s="161"/>
      <c r="M959" s="165"/>
      <c r="T959" s="166"/>
      <c r="AT959" s="162" t="s">
        <v>1200</v>
      </c>
      <c r="AU959" s="162" t="s">
        <v>88</v>
      </c>
      <c r="AV959" s="12" t="s">
        <v>86</v>
      </c>
      <c r="AW959" s="12" t="s">
        <v>34</v>
      </c>
      <c r="AX959" s="12" t="s">
        <v>79</v>
      </c>
      <c r="AY959" s="162" t="s">
        <v>262</v>
      </c>
    </row>
    <row r="960" spans="2:51" s="12" customFormat="1" ht="11.25">
      <c r="B960" s="161"/>
      <c r="D960" s="147" t="s">
        <v>1200</v>
      </c>
      <c r="E960" s="162" t="s">
        <v>1</v>
      </c>
      <c r="F960" s="163" t="s">
        <v>2701</v>
      </c>
      <c r="H960" s="162" t="s">
        <v>1</v>
      </c>
      <c r="I960" s="164"/>
      <c r="L960" s="161"/>
      <c r="M960" s="165"/>
      <c r="T960" s="166"/>
      <c r="AT960" s="162" t="s">
        <v>1200</v>
      </c>
      <c r="AU960" s="162" t="s">
        <v>88</v>
      </c>
      <c r="AV960" s="12" t="s">
        <v>86</v>
      </c>
      <c r="AW960" s="12" t="s">
        <v>34</v>
      </c>
      <c r="AX960" s="12" t="s">
        <v>79</v>
      </c>
      <c r="AY960" s="162" t="s">
        <v>262</v>
      </c>
    </row>
    <row r="961" spans="2:51" s="13" customFormat="1" ht="11.25">
      <c r="B961" s="167"/>
      <c r="D961" s="147" t="s">
        <v>1200</v>
      </c>
      <c r="E961" s="168" t="s">
        <v>1</v>
      </c>
      <c r="F961" s="169" t="s">
        <v>2702</v>
      </c>
      <c r="H961" s="170">
        <v>156.44</v>
      </c>
      <c r="I961" s="171"/>
      <c r="L961" s="167"/>
      <c r="M961" s="172"/>
      <c r="T961" s="173"/>
      <c r="AT961" s="168" t="s">
        <v>1200</v>
      </c>
      <c r="AU961" s="168" t="s">
        <v>88</v>
      </c>
      <c r="AV961" s="13" t="s">
        <v>88</v>
      </c>
      <c r="AW961" s="13" t="s">
        <v>34</v>
      </c>
      <c r="AX961" s="13" t="s">
        <v>79</v>
      </c>
      <c r="AY961" s="168" t="s">
        <v>262</v>
      </c>
    </row>
    <row r="962" spans="2:51" s="12" customFormat="1" ht="11.25">
      <c r="B962" s="161"/>
      <c r="D962" s="147" t="s">
        <v>1200</v>
      </c>
      <c r="E962" s="162" t="s">
        <v>1</v>
      </c>
      <c r="F962" s="163" t="s">
        <v>2071</v>
      </c>
      <c r="H962" s="162" t="s">
        <v>1</v>
      </c>
      <c r="I962" s="164"/>
      <c r="L962" s="161"/>
      <c r="M962" s="165"/>
      <c r="T962" s="166"/>
      <c r="AT962" s="162" t="s">
        <v>1200</v>
      </c>
      <c r="AU962" s="162" t="s">
        <v>88</v>
      </c>
      <c r="AV962" s="12" t="s">
        <v>86</v>
      </c>
      <c r="AW962" s="12" t="s">
        <v>34</v>
      </c>
      <c r="AX962" s="12" t="s">
        <v>79</v>
      </c>
      <c r="AY962" s="162" t="s">
        <v>262</v>
      </c>
    </row>
    <row r="963" spans="2:51" s="13" customFormat="1" ht="11.25">
      <c r="B963" s="167"/>
      <c r="D963" s="147" t="s">
        <v>1200</v>
      </c>
      <c r="E963" s="168" t="s">
        <v>1</v>
      </c>
      <c r="F963" s="169" t="s">
        <v>2703</v>
      </c>
      <c r="H963" s="170">
        <v>-10.178</v>
      </c>
      <c r="I963" s="171"/>
      <c r="L963" s="167"/>
      <c r="M963" s="172"/>
      <c r="T963" s="173"/>
      <c r="AT963" s="168" t="s">
        <v>1200</v>
      </c>
      <c r="AU963" s="168" t="s">
        <v>88</v>
      </c>
      <c r="AV963" s="13" t="s">
        <v>88</v>
      </c>
      <c r="AW963" s="13" t="s">
        <v>34</v>
      </c>
      <c r="AX963" s="13" t="s">
        <v>79</v>
      </c>
      <c r="AY963" s="168" t="s">
        <v>262</v>
      </c>
    </row>
    <row r="964" spans="2:51" s="13" customFormat="1" ht="11.25">
      <c r="B964" s="167"/>
      <c r="D964" s="147" t="s">
        <v>1200</v>
      </c>
      <c r="E964" s="168" t="s">
        <v>1</v>
      </c>
      <c r="F964" s="169" t="s">
        <v>2704</v>
      </c>
      <c r="H964" s="170">
        <v>-15.87</v>
      </c>
      <c r="I964" s="171"/>
      <c r="L964" s="167"/>
      <c r="M964" s="172"/>
      <c r="T964" s="173"/>
      <c r="AT964" s="168" t="s">
        <v>1200</v>
      </c>
      <c r="AU964" s="168" t="s">
        <v>88</v>
      </c>
      <c r="AV964" s="13" t="s">
        <v>88</v>
      </c>
      <c r="AW964" s="13" t="s">
        <v>34</v>
      </c>
      <c r="AX964" s="13" t="s">
        <v>79</v>
      </c>
      <c r="AY964" s="168" t="s">
        <v>262</v>
      </c>
    </row>
    <row r="965" spans="2:51" s="14" customFormat="1" ht="11.25">
      <c r="B965" s="174"/>
      <c r="D965" s="147" t="s">
        <v>1200</v>
      </c>
      <c r="E965" s="175" t="s">
        <v>1</v>
      </c>
      <c r="F965" s="176" t="s">
        <v>1205</v>
      </c>
      <c r="H965" s="177">
        <v>130.392</v>
      </c>
      <c r="I965" s="178"/>
      <c r="L965" s="174"/>
      <c r="M965" s="179"/>
      <c r="T965" s="180"/>
      <c r="AT965" s="175" t="s">
        <v>1200</v>
      </c>
      <c r="AU965" s="175" t="s">
        <v>88</v>
      </c>
      <c r="AV965" s="14" t="s">
        <v>293</v>
      </c>
      <c r="AW965" s="14" t="s">
        <v>34</v>
      </c>
      <c r="AX965" s="14" t="s">
        <v>86</v>
      </c>
      <c r="AY965" s="175" t="s">
        <v>262</v>
      </c>
    </row>
    <row r="966" spans="2:65" s="1" customFormat="1" ht="24.2" customHeight="1">
      <c r="B966" s="32"/>
      <c r="C966" s="134" t="s">
        <v>2705</v>
      </c>
      <c r="D966" s="134" t="s">
        <v>264</v>
      </c>
      <c r="E966" s="135" t="s">
        <v>2706</v>
      </c>
      <c r="F966" s="136" t="s">
        <v>2707</v>
      </c>
      <c r="G966" s="137" t="s">
        <v>1226</v>
      </c>
      <c r="H966" s="138">
        <v>130.392</v>
      </c>
      <c r="I966" s="139"/>
      <c r="J966" s="140">
        <f>ROUND(I966*H966,2)</f>
        <v>0</v>
      </c>
      <c r="K966" s="136" t="s">
        <v>1197</v>
      </c>
      <c r="L966" s="32"/>
      <c r="M966" s="141" t="s">
        <v>1</v>
      </c>
      <c r="N966" s="142" t="s">
        <v>44</v>
      </c>
      <c r="P966" s="143">
        <f>O966*H966</f>
        <v>0</v>
      </c>
      <c r="Q966" s="143">
        <v>0.0054</v>
      </c>
      <c r="R966" s="143">
        <f>Q966*H966</f>
        <v>0.7041168</v>
      </c>
      <c r="S966" s="143">
        <v>0</v>
      </c>
      <c r="T966" s="144">
        <f>S966*H966</f>
        <v>0</v>
      </c>
      <c r="AR966" s="145" t="s">
        <v>318</v>
      </c>
      <c r="AT966" s="145" t="s">
        <v>264</v>
      </c>
      <c r="AU966" s="145" t="s">
        <v>88</v>
      </c>
      <c r="AY966" s="17" t="s">
        <v>262</v>
      </c>
      <c r="BE966" s="146">
        <f>IF(N966="základní",J966,0)</f>
        <v>0</v>
      </c>
      <c r="BF966" s="146">
        <f>IF(N966="snížená",J966,0)</f>
        <v>0</v>
      </c>
      <c r="BG966" s="146">
        <f>IF(N966="zákl. přenesená",J966,0)</f>
        <v>0</v>
      </c>
      <c r="BH966" s="146">
        <f>IF(N966="sníž. přenesená",J966,0)</f>
        <v>0</v>
      </c>
      <c r="BI966" s="146">
        <f>IF(N966="nulová",J966,0)</f>
        <v>0</v>
      </c>
      <c r="BJ966" s="17" t="s">
        <v>86</v>
      </c>
      <c r="BK966" s="146">
        <f>ROUND(I966*H966,2)</f>
        <v>0</v>
      </c>
      <c r="BL966" s="17" t="s">
        <v>318</v>
      </c>
      <c r="BM966" s="145" t="s">
        <v>2708</v>
      </c>
    </row>
    <row r="967" spans="2:47" s="1" customFormat="1" ht="39">
      <c r="B967" s="32"/>
      <c r="D967" s="147" t="s">
        <v>301</v>
      </c>
      <c r="F967" s="148" t="s">
        <v>2709</v>
      </c>
      <c r="I967" s="149"/>
      <c r="L967" s="32"/>
      <c r="M967" s="150"/>
      <c r="T967" s="56"/>
      <c r="AT967" s="17" t="s">
        <v>301</v>
      </c>
      <c r="AU967" s="17" t="s">
        <v>88</v>
      </c>
    </row>
    <row r="968" spans="2:65" s="1" customFormat="1" ht="24.2" customHeight="1">
      <c r="B968" s="32"/>
      <c r="C968" s="134" t="s">
        <v>2710</v>
      </c>
      <c r="D968" s="134" t="s">
        <v>264</v>
      </c>
      <c r="E968" s="135" t="s">
        <v>2711</v>
      </c>
      <c r="F968" s="136" t="s">
        <v>2712</v>
      </c>
      <c r="G968" s="137" t="s">
        <v>1226</v>
      </c>
      <c r="H968" s="138">
        <v>130.392</v>
      </c>
      <c r="I968" s="139"/>
      <c r="J968" s="140">
        <f>ROUND(I968*H968,2)</f>
        <v>0</v>
      </c>
      <c r="K968" s="136" t="s">
        <v>1</v>
      </c>
      <c r="L968" s="32"/>
      <c r="M968" s="141" t="s">
        <v>1</v>
      </c>
      <c r="N968" s="142" t="s">
        <v>44</v>
      </c>
      <c r="P968" s="143">
        <f>O968*H968</f>
        <v>0</v>
      </c>
      <c r="Q968" s="143">
        <v>0.002128</v>
      </c>
      <c r="R968" s="143">
        <f>Q968*H968</f>
        <v>0.277474176</v>
      </c>
      <c r="S968" s="143">
        <v>0</v>
      </c>
      <c r="T968" s="144">
        <f>S968*H968</f>
        <v>0</v>
      </c>
      <c r="AR968" s="145" t="s">
        <v>318</v>
      </c>
      <c r="AT968" s="145" t="s">
        <v>264</v>
      </c>
      <c r="AU968" s="145" t="s">
        <v>88</v>
      </c>
      <c r="AY968" s="17" t="s">
        <v>262</v>
      </c>
      <c r="BE968" s="146">
        <f>IF(N968="základní",J968,0)</f>
        <v>0</v>
      </c>
      <c r="BF968" s="146">
        <f>IF(N968="snížená",J968,0)</f>
        <v>0</v>
      </c>
      <c r="BG968" s="146">
        <f>IF(N968="zákl. přenesená",J968,0)</f>
        <v>0</v>
      </c>
      <c r="BH968" s="146">
        <f>IF(N968="sníž. přenesená",J968,0)</f>
        <v>0</v>
      </c>
      <c r="BI968" s="146">
        <f>IF(N968="nulová",J968,0)</f>
        <v>0</v>
      </c>
      <c r="BJ968" s="17" t="s">
        <v>86</v>
      </c>
      <c r="BK968" s="146">
        <f>ROUND(I968*H968,2)</f>
        <v>0</v>
      </c>
      <c r="BL968" s="17" t="s">
        <v>318</v>
      </c>
      <c r="BM968" s="145" t="s">
        <v>2713</v>
      </c>
    </row>
    <row r="969" spans="2:47" s="1" customFormat="1" ht="68.25">
      <c r="B969" s="32"/>
      <c r="D969" s="147" t="s">
        <v>301</v>
      </c>
      <c r="F969" s="148" t="s">
        <v>2714</v>
      </c>
      <c r="I969" s="149"/>
      <c r="L969" s="32"/>
      <c r="M969" s="150"/>
      <c r="T969" s="56"/>
      <c r="AT969" s="17" t="s">
        <v>301</v>
      </c>
      <c r="AU969" s="17" t="s">
        <v>88</v>
      </c>
    </row>
    <row r="970" spans="2:51" s="12" customFormat="1" ht="11.25">
      <c r="B970" s="161"/>
      <c r="D970" s="147" t="s">
        <v>1200</v>
      </c>
      <c r="E970" s="162" t="s">
        <v>1</v>
      </c>
      <c r="F970" s="163" t="s">
        <v>1931</v>
      </c>
      <c r="H970" s="162" t="s">
        <v>1</v>
      </c>
      <c r="I970" s="164"/>
      <c r="L970" s="161"/>
      <c r="M970" s="165"/>
      <c r="T970" s="166"/>
      <c r="AT970" s="162" t="s">
        <v>1200</v>
      </c>
      <c r="AU970" s="162" t="s">
        <v>88</v>
      </c>
      <c r="AV970" s="12" t="s">
        <v>86</v>
      </c>
      <c r="AW970" s="12" t="s">
        <v>34</v>
      </c>
      <c r="AX970" s="12" t="s">
        <v>79</v>
      </c>
      <c r="AY970" s="162" t="s">
        <v>262</v>
      </c>
    </row>
    <row r="971" spans="2:51" s="12" customFormat="1" ht="11.25">
      <c r="B971" s="161"/>
      <c r="D971" s="147" t="s">
        <v>1200</v>
      </c>
      <c r="E971" s="162" t="s">
        <v>1</v>
      </c>
      <c r="F971" s="163" t="s">
        <v>2067</v>
      </c>
      <c r="H971" s="162" t="s">
        <v>1</v>
      </c>
      <c r="I971" s="164"/>
      <c r="L971" s="161"/>
      <c r="M971" s="165"/>
      <c r="T971" s="166"/>
      <c r="AT971" s="162" t="s">
        <v>1200</v>
      </c>
      <c r="AU971" s="162" t="s">
        <v>88</v>
      </c>
      <c r="AV971" s="12" t="s">
        <v>86</v>
      </c>
      <c r="AW971" s="12" t="s">
        <v>34</v>
      </c>
      <c r="AX971" s="12" t="s">
        <v>79</v>
      </c>
      <c r="AY971" s="162" t="s">
        <v>262</v>
      </c>
    </row>
    <row r="972" spans="2:51" s="12" customFormat="1" ht="11.25">
      <c r="B972" s="161"/>
      <c r="D972" s="147" t="s">
        <v>1200</v>
      </c>
      <c r="E972" s="162" t="s">
        <v>1</v>
      </c>
      <c r="F972" s="163" t="s">
        <v>2701</v>
      </c>
      <c r="H972" s="162" t="s">
        <v>1</v>
      </c>
      <c r="I972" s="164"/>
      <c r="L972" s="161"/>
      <c r="M972" s="165"/>
      <c r="T972" s="166"/>
      <c r="AT972" s="162" t="s">
        <v>1200</v>
      </c>
      <c r="AU972" s="162" t="s">
        <v>88</v>
      </c>
      <c r="AV972" s="12" t="s">
        <v>86</v>
      </c>
      <c r="AW972" s="12" t="s">
        <v>34</v>
      </c>
      <c r="AX972" s="12" t="s">
        <v>79</v>
      </c>
      <c r="AY972" s="162" t="s">
        <v>262</v>
      </c>
    </row>
    <row r="973" spans="2:51" s="13" customFormat="1" ht="11.25">
      <c r="B973" s="167"/>
      <c r="D973" s="147" t="s">
        <v>1200</v>
      </c>
      <c r="E973" s="168" t="s">
        <v>1</v>
      </c>
      <c r="F973" s="169" t="s">
        <v>2702</v>
      </c>
      <c r="H973" s="170">
        <v>156.44</v>
      </c>
      <c r="I973" s="171"/>
      <c r="L973" s="167"/>
      <c r="M973" s="172"/>
      <c r="T973" s="173"/>
      <c r="AT973" s="168" t="s">
        <v>1200</v>
      </c>
      <c r="AU973" s="168" t="s">
        <v>88</v>
      </c>
      <c r="AV973" s="13" t="s">
        <v>88</v>
      </c>
      <c r="AW973" s="13" t="s">
        <v>34</v>
      </c>
      <c r="AX973" s="13" t="s">
        <v>79</v>
      </c>
      <c r="AY973" s="168" t="s">
        <v>262</v>
      </c>
    </row>
    <row r="974" spans="2:51" s="12" customFormat="1" ht="11.25">
      <c r="B974" s="161"/>
      <c r="D974" s="147" t="s">
        <v>1200</v>
      </c>
      <c r="E974" s="162" t="s">
        <v>1</v>
      </c>
      <c r="F974" s="163" t="s">
        <v>2071</v>
      </c>
      <c r="H974" s="162" t="s">
        <v>1</v>
      </c>
      <c r="I974" s="164"/>
      <c r="L974" s="161"/>
      <c r="M974" s="165"/>
      <c r="T974" s="166"/>
      <c r="AT974" s="162" t="s">
        <v>1200</v>
      </c>
      <c r="AU974" s="162" t="s">
        <v>88</v>
      </c>
      <c r="AV974" s="12" t="s">
        <v>86</v>
      </c>
      <c r="AW974" s="12" t="s">
        <v>34</v>
      </c>
      <c r="AX974" s="12" t="s">
        <v>79</v>
      </c>
      <c r="AY974" s="162" t="s">
        <v>262</v>
      </c>
    </row>
    <row r="975" spans="2:51" s="13" customFormat="1" ht="11.25">
      <c r="B975" s="167"/>
      <c r="D975" s="147" t="s">
        <v>1200</v>
      </c>
      <c r="E975" s="168" t="s">
        <v>1</v>
      </c>
      <c r="F975" s="169" t="s">
        <v>2703</v>
      </c>
      <c r="H975" s="170">
        <v>-10.178</v>
      </c>
      <c r="I975" s="171"/>
      <c r="L975" s="167"/>
      <c r="M975" s="172"/>
      <c r="T975" s="173"/>
      <c r="AT975" s="168" t="s">
        <v>1200</v>
      </c>
      <c r="AU975" s="168" t="s">
        <v>88</v>
      </c>
      <c r="AV975" s="13" t="s">
        <v>88</v>
      </c>
      <c r="AW975" s="13" t="s">
        <v>34</v>
      </c>
      <c r="AX975" s="13" t="s">
        <v>79</v>
      </c>
      <c r="AY975" s="168" t="s">
        <v>262</v>
      </c>
    </row>
    <row r="976" spans="2:51" s="13" customFormat="1" ht="11.25">
      <c r="B976" s="167"/>
      <c r="D976" s="147" t="s">
        <v>1200</v>
      </c>
      <c r="E976" s="168" t="s">
        <v>1</v>
      </c>
      <c r="F976" s="169" t="s">
        <v>2704</v>
      </c>
      <c r="H976" s="170">
        <v>-15.87</v>
      </c>
      <c r="I976" s="171"/>
      <c r="L976" s="167"/>
      <c r="M976" s="172"/>
      <c r="T976" s="173"/>
      <c r="AT976" s="168" t="s">
        <v>1200</v>
      </c>
      <c r="AU976" s="168" t="s">
        <v>88</v>
      </c>
      <c r="AV976" s="13" t="s">
        <v>88</v>
      </c>
      <c r="AW976" s="13" t="s">
        <v>34</v>
      </c>
      <c r="AX976" s="13" t="s">
        <v>79</v>
      </c>
      <c r="AY976" s="168" t="s">
        <v>262</v>
      </c>
    </row>
    <row r="977" spans="2:51" s="14" customFormat="1" ht="11.25">
      <c r="B977" s="174"/>
      <c r="D977" s="147" t="s">
        <v>1200</v>
      </c>
      <c r="E977" s="175" t="s">
        <v>1</v>
      </c>
      <c r="F977" s="176" t="s">
        <v>1205</v>
      </c>
      <c r="H977" s="177">
        <v>130.392</v>
      </c>
      <c r="I977" s="178"/>
      <c r="L977" s="174"/>
      <c r="M977" s="179"/>
      <c r="T977" s="180"/>
      <c r="AT977" s="175" t="s">
        <v>1200</v>
      </c>
      <c r="AU977" s="175" t="s">
        <v>88</v>
      </c>
      <c r="AV977" s="14" t="s">
        <v>293</v>
      </c>
      <c r="AW977" s="14" t="s">
        <v>34</v>
      </c>
      <c r="AX977" s="14" t="s">
        <v>86</v>
      </c>
      <c r="AY977" s="175" t="s">
        <v>262</v>
      </c>
    </row>
    <row r="978" spans="2:65" s="1" customFormat="1" ht="21.75" customHeight="1">
      <c r="B978" s="32"/>
      <c r="C978" s="134" t="s">
        <v>2715</v>
      </c>
      <c r="D978" s="134" t="s">
        <v>264</v>
      </c>
      <c r="E978" s="135" t="s">
        <v>2716</v>
      </c>
      <c r="F978" s="136" t="s">
        <v>2717</v>
      </c>
      <c r="G978" s="137" t="s">
        <v>405</v>
      </c>
      <c r="H978" s="138">
        <v>94.8</v>
      </c>
      <c r="I978" s="139"/>
      <c r="J978" s="140">
        <f>ROUND(I978*H978,2)</f>
        <v>0</v>
      </c>
      <c r="K978" s="136" t="s">
        <v>1197</v>
      </c>
      <c r="L978" s="32"/>
      <c r="M978" s="141" t="s">
        <v>1</v>
      </c>
      <c r="N978" s="142" t="s">
        <v>44</v>
      </c>
      <c r="P978" s="143">
        <f>O978*H978</f>
        <v>0</v>
      </c>
      <c r="Q978" s="143">
        <v>0.00346</v>
      </c>
      <c r="R978" s="143">
        <f>Q978*H978</f>
        <v>0.32800799999999997</v>
      </c>
      <c r="S978" s="143">
        <v>0</v>
      </c>
      <c r="T978" s="144">
        <f>S978*H978</f>
        <v>0</v>
      </c>
      <c r="AR978" s="145" t="s">
        <v>318</v>
      </c>
      <c r="AT978" s="145" t="s">
        <v>264</v>
      </c>
      <c r="AU978" s="145" t="s">
        <v>88</v>
      </c>
      <c r="AY978" s="17" t="s">
        <v>262</v>
      </c>
      <c r="BE978" s="146">
        <f>IF(N978="základní",J978,0)</f>
        <v>0</v>
      </c>
      <c r="BF978" s="146">
        <f>IF(N978="snížená",J978,0)</f>
        <v>0</v>
      </c>
      <c r="BG978" s="146">
        <f>IF(N978="zákl. přenesená",J978,0)</f>
        <v>0</v>
      </c>
      <c r="BH978" s="146">
        <f>IF(N978="sníž. přenesená",J978,0)</f>
        <v>0</v>
      </c>
      <c r="BI978" s="146">
        <f>IF(N978="nulová",J978,0)</f>
        <v>0</v>
      </c>
      <c r="BJ978" s="17" t="s">
        <v>86</v>
      </c>
      <c r="BK978" s="146">
        <f>ROUND(I978*H978,2)</f>
        <v>0</v>
      </c>
      <c r="BL978" s="17" t="s">
        <v>318</v>
      </c>
      <c r="BM978" s="145" t="s">
        <v>2718</v>
      </c>
    </row>
    <row r="979" spans="2:51" s="12" customFormat="1" ht="11.25">
      <c r="B979" s="161"/>
      <c r="D979" s="147" t="s">
        <v>1200</v>
      </c>
      <c r="E979" s="162" t="s">
        <v>1</v>
      </c>
      <c r="F979" s="163" t="s">
        <v>1931</v>
      </c>
      <c r="H979" s="162" t="s">
        <v>1</v>
      </c>
      <c r="I979" s="164"/>
      <c r="L979" s="161"/>
      <c r="M979" s="165"/>
      <c r="T979" s="166"/>
      <c r="AT979" s="162" t="s">
        <v>1200</v>
      </c>
      <c r="AU979" s="162" t="s">
        <v>88</v>
      </c>
      <c r="AV979" s="12" t="s">
        <v>86</v>
      </c>
      <c r="AW979" s="12" t="s">
        <v>34</v>
      </c>
      <c r="AX979" s="12" t="s">
        <v>79</v>
      </c>
      <c r="AY979" s="162" t="s">
        <v>262</v>
      </c>
    </row>
    <row r="980" spans="2:51" s="12" customFormat="1" ht="11.25">
      <c r="B980" s="161"/>
      <c r="D980" s="147" t="s">
        <v>1200</v>
      </c>
      <c r="E980" s="162" t="s">
        <v>1</v>
      </c>
      <c r="F980" s="163" t="s">
        <v>2067</v>
      </c>
      <c r="H980" s="162" t="s">
        <v>1</v>
      </c>
      <c r="I980" s="164"/>
      <c r="L980" s="161"/>
      <c r="M980" s="165"/>
      <c r="T980" s="166"/>
      <c r="AT980" s="162" t="s">
        <v>1200</v>
      </c>
      <c r="AU980" s="162" t="s">
        <v>88</v>
      </c>
      <c r="AV980" s="12" t="s">
        <v>86</v>
      </c>
      <c r="AW980" s="12" t="s">
        <v>34</v>
      </c>
      <c r="AX980" s="12" t="s">
        <v>79</v>
      </c>
      <c r="AY980" s="162" t="s">
        <v>262</v>
      </c>
    </row>
    <row r="981" spans="2:51" s="13" customFormat="1" ht="11.25">
      <c r="B981" s="167"/>
      <c r="D981" s="147" t="s">
        <v>1200</v>
      </c>
      <c r="E981" s="168" t="s">
        <v>1</v>
      </c>
      <c r="F981" s="169" t="s">
        <v>2719</v>
      </c>
      <c r="H981" s="170">
        <v>94.8</v>
      </c>
      <c r="I981" s="171"/>
      <c r="L981" s="167"/>
      <c r="M981" s="172"/>
      <c r="T981" s="173"/>
      <c r="AT981" s="168" t="s">
        <v>1200</v>
      </c>
      <c r="AU981" s="168" t="s">
        <v>88</v>
      </c>
      <c r="AV981" s="13" t="s">
        <v>88</v>
      </c>
      <c r="AW981" s="13" t="s">
        <v>34</v>
      </c>
      <c r="AX981" s="13" t="s">
        <v>86</v>
      </c>
      <c r="AY981" s="168" t="s">
        <v>262</v>
      </c>
    </row>
    <row r="982" spans="2:65" s="1" customFormat="1" ht="24.2" customHeight="1">
      <c r="B982" s="32"/>
      <c r="C982" s="134" t="s">
        <v>2720</v>
      </c>
      <c r="D982" s="134" t="s">
        <v>264</v>
      </c>
      <c r="E982" s="135" t="s">
        <v>2721</v>
      </c>
      <c r="F982" s="136" t="s">
        <v>2722</v>
      </c>
      <c r="G982" s="137" t="s">
        <v>1234</v>
      </c>
      <c r="H982" s="138">
        <v>4.439</v>
      </c>
      <c r="I982" s="139"/>
      <c r="J982" s="140">
        <f>ROUND(I982*H982,2)</f>
        <v>0</v>
      </c>
      <c r="K982" s="136" t="s">
        <v>1197</v>
      </c>
      <c r="L982" s="32"/>
      <c r="M982" s="141" t="s">
        <v>1</v>
      </c>
      <c r="N982" s="142" t="s">
        <v>44</v>
      </c>
      <c r="P982" s="143">
        <f>O982*H982</f>
        <v>0</v>
      </c>
      <c r="Q982" s="143">
        <v>0</v>
      </c>
      <c r="R982" s="143">
        <f>Q982*H982</f>
        <v>0</v>
      </c>
      <c r="S982" s="143">
        <v>0</v>
      </c>
      <c r="T982" s="144">
        <f>S982*H982</f>
        <v>0</v>
      </c>
      <c r="AR982" s="145" t="s">
        <v>318</v>
      </c>
      <c r="AT982" s="145" t="s">
        <v>264</v>
      </c>
      <c r="AU982" s="145" t="s">
        <v>88</v>
      </c>
      <c r="AY982" s="17" t="s">
        <v>262</v>
      </c>
      <c r="BE982" s="146">
        <f>IF(N982="základní",J982,0)</f>
        <v>0</v>
      </c>
      <c r="BF982" s="146">
        <f>IF(N982="snížená",J982,0)</f>
        <v>0</v>
      </c>
      <c r="BG982" s="146">
        <f>IF(N982="zákl. přenesená",J982,0)</f>
        <v>0</v>
      </c>
      <c r="BH982" s="146">
        <f>IF(N982="sníž. přenesená",J982,0)</f>
        <v>0</v>
      </c>
      <c r="BI982" s="146">
        <f>IF(N982="nulová",J982,0)</f>
        <v>0</v>
      </c>
      <c r="BJ982" s="17" t="s">
        <v>86</v>
      </c>
      <c r="BK982" s="146">
        <f>ROUND(I982*H982,2)</f>
        <v>0</v>
      </c>
      <c r="BL982" s="17" t="s">
        <v>318</v>
      </c>
      <c r="BM982" s="145" t="s">
        <v>2723</v>
      </c>
    </row>
    <row r="983" spans="2:63" s="11" customFormat="1" ht="22.9" customHeight="1">
      <c r="B983" s="124"/>
      <c r="D983" s="125" t="s">
        <v>78</v>
      </c>
      <c r="E983" s="151" t="s">
        <v>1654</v>
      </c>
      <c r="F983" s="151" t="s">
        <v>1655</v>
      </c>
      <c r="I983" s="127"/>
      <c r="J983" s="152">
        <f>BK983</f>
        <v>0</v>
      </c>
      <c r="L983" s="124"/>
      <c r="M983" s="129"/>
      <c r="P983" s="130">
        <f>SUM(P984:P988)</f>
        <v>0</v>
      </c>
      <c r="R983" s="130">
        <f>SUM(R984:R988)</f>
        <v>0.07611000000000001</v>
      </c>
      <c r="T983" s="131">
        <f>SUM(T984:T988)</f>
        <v>0</v>
      </c>
      <c r="AR983" s="125" t="s">
        <v>88</v>
      </c>
      <c r="AT983" s="132" t="s">
        <v>78</v>
      </c>
      <c r="AU983" s="132" t="s">
        <v>86</v>
      </c>
      <c r="AY983" s="125" t="s">
        <v>262</v>
      </c>
      <c r="BK983" s="133">
        <f>SUM(BK984:BK988)</f>
        <v>0</v>
      </c>
    </row>
    <row r="984" spans="2:65" s="1" customFormat="1" ht="16.5" customHeight="1">
      <c r="B984" s="32"/>
      <c r="C984" s="134" t="s">
        <v>2724</v>
      </c>
      <c r="D984" s="134" t="s">
        <v>264</v>
      </c>
      <c r="E984" s="135" t="s">
        <v>2725</v>
      </c>
      <c r="F984" s="136" t="s">
        <v>2726</v>
      </c>
      <c r="G984" s="137" t="s">
        <v>1226</v>
      </c>
      <c r="H984" s="138">
        <v>3</v>
      </c>
      <c r="I984" s="139"/>
      <c r="J984" s="140">
        <f>ROUND(I984*H984,2)</f>
        <v>0</v>
      </c>
      <c r="K984" s="136" t="s">
        <v>1197</v>
      </c>
      <c r="L984" s="32"/>
      <c r="M984" s="141" t="s">
        <v>1</v>
      </c>
      <c r="N984" s="142" t="s">
        <v>44</v>
      </c>
      <c r="P984" s="143">
        <f>O984*H984</f>
        <v>0</v>
      </c>
      <c r="Q984" s="143">
        <v>0.0045</v>
      </c>
      <c r="R984" s="143">
        <f>Q984*H984</f>
        <v>0.013499999999999998</v>
      </c>
      <c r="S984" s="143">
        <v>0</v>
      </c>
      <c r="T984" s="144">
        <f>S984*H984</f>
        <v>0</v>
      </c>
      <c r="AR984" s="145" t="s">
        <v>318</v>
      </c>
      <c r="AT984" s="145" t="s">
        <v>264</v>
      </c>
      <c r="AU984" s="145" t="s">
        <v>88</v>
      </c>
      <c r="AY984" s="17" t="s">
        <v>262</v>
      </c>
      <c r="BE984" s="146">
        <f>IF(N984="základní",J984,0)</f>
        <v>0</v>
      </c>
      <c r="BF984" s="146">
        <f>IF(N984="snížená",J984,0)</f>
        <v>0</v>
      </c>
      <c r="BG984" s="146">
        <f>IF(N984="zákl. přenesená",J984,0)</f>
        <v>0</v>
      </c>
      <c r="BH984" s="146">
        <f>IF(N984="sníž. přenesená",J984,0)</f>
        <v>0</v>
      </c>
      <c r="BI984" s="146">
        <f>IF(N984="nulová",J984,0)</f>
        <v>0</v>
      </c>
      <c r="BJ984" s="17" t="s">
        <v>86</v>
      </c>
      <c r="BK984" s="146">
        <f>ROUND(I984*H984,2)</f>
        <v>0</v>
      </c>
      <c r="BL984" s="17" t="s">
        <v>318</v>
      </c>
      <c r="BM984" s="145" t="s">
        <v>2727</v>
      </c>
    </row>
    <row r="985" spans="2:65" s="1" customFormat="1" ht="33" customHeight="1">
      <c r="B985" s="32"/>
      <c r="C985" s="134" t="s">
        <v>2728</v>
      </c>
      <c r="D985" s="134" t="s">
        <v>264</v>
      </c>
      <c r="E985" s="135" t="s">
        <v>2729</v>
      </c>
      <c r="F985" s="136" t="s">
        <v>2730</v>
      </c>
      <c r="G985" s="137" t="s">
        <v>1226</v>
      </c>
      <c r="H985" s="138">
        <v>3</v>
      </c>
      <c r="I985" s="139"/>
      <c r="J985" s="140">
        <f>ROUND(I985*H985,2)</f>
        <v>0</v>
      </c>
      <c r="K985" s="136" t="s">
        <v>1197</v>
      </c>
      <c r="L985" s="32"/>
      <c r="M985" s="141" t="s">
        <v>1</v>
      </c>
      <c r="N985" s="142" t="s">
        <v>44</v>
      </c>
      <c r="P985" s="143">
        <f>O985*H985</f>
        <v>0</v>
      </c>
      <c r="Q985" s="143">
        <v>0.0073</v>
      </c>
      <c r="R985" s="143">
        <f>Q985*H985</f>
        <v>0.0219</v>
      </c>
      <c r="S985" s="143">
        <v>0</v>
      </c>
      <c r="T985" s="144">
        <f>S985*H985</f>
        <v>0</v>
      </c>
      <c r="AR985" s="145" t="s">
        <v>318</v>
      </c>
      <c r="AT985" s="145" t="s">
        <v>264</v>
      </c>
      <c r="AU985" s="145" t="s">
        <v>88</v>
      </c>
      <c r="AY985" s="17" t="s">
        <v>262</v>
      </c>
      <c r="BE985" s="146">
        <f>IF(N985="základní",J985,0)</f>
        <v>0</v>
      </c>
      <c r="BF985" s="146">
        <f>IF(N985="snížená",J985,0)</f>
        <v>0</v>
      </c>
      <c r="BG985" s="146">
        <f>IF(N985="zákl. přenesená",J985,0)</f>
        <v>0</v>
      </c>
      <c r="BH985" s="146">
        <f>IF(N985="sníž. přenesená",J985,0)</f>
        <v>0</v>
      </c>
      <c r="BI985" s="146">
        <f>IF(N985="nulová",J985,0)</f>
        <v>0</v>
      </c>
      <c r="BJ985" s="17" t="s">
        <v>86</v>
      </c>
      <c r="BK985" s="146">
        <f>ROUND(I985*H985,2)</f>
        <v>0</v>
      </c>
      <c r="BL985" s="17" t="s">
        <v>318</v>
      </c>
      <c r="BM985" s="145" t="s">
        <v>2731</v>
      </c>
    </row>
    <row r="986" spans="2:65" s="1" customFormat="1" ht="16.5" customHeight="1">
      <c r="B986" s="32"/>
      <c r="C986" s="181" t="s">
        <v>2732</v>
      </c>
      <c r="D986" s="181" t="s">
        <v>1114</v>
      </c>
      <c r="E986" s="182" t="s">
        <v>2733</v>
      </c>
      <c r="F986" s="183" t="s">
        <v>2734</v>
      </c>
      <c r="G986" s="184" t="s">
        <v>1226</v>
      </c>
      <c r="H986" s="185">
        <v>3.45</v>
      </c>
      <c r="I986" s="186"/>
      <c r="J986" s="187">
        <f>ROUND(I986*H986,2)</f>
        <v>0</v>
      </c>
      <c r="K986" s="183" t="s">
        <v>1197</v>
      </c>
      <c r="L986" s="188"/>
      <c r="M986" s="189" t="s">
        <v>1</v>
      </c>
      <c r="N986" s="190" t="s">
        <v>44</v>
      </c>
      <c r="P986" s="143">
        <f>O986*H986</f>
        <v>0</v>
      </c>
      <c r="Q986" s="143">
        <v>0.0118</v>
      </c>
      <c r="R986" s="143">
        <f>Q986*H986</f>
        <v>0.04071</v>
      </c>
      <c r="S986" s="143">
        <v>0</v>
      </c>
      <c r="T986" s="144">
        <f>S986*H986</f>
        <v>0</v>
      </c>
      <c r="AR986" s="145" t="s">
        <v>357</v>
      </c>
      <c r="AT986" s="145" t="s">
        <v>1114</v>
      </c>
      <c r="AU986" s="145" t="s">
        <v>88</v>
      </c>
      <c r="AY986" s="17" t="s">
        <v>262</v>
      </c>
      <c r="BE986" s="146">
        <f>IF(N986="základní",J986,0)</f>
        <v>0</v>
      </c>
      <c r="BF986" s="146">
        <f>IF(N986="snížená",J986,0)</f>
        <v>0</v>
      </c>
      <c r="BG986" s="146">
        <f>IF(N986="zákl. přenesená",J986,0)</f>
        <v>0</v>
      </c>
      <c r="BH986" s="146">
        <f>IF(N986="sníž. přenesená",J986,0)</f>
        <v>0</v>
      </c>
      <c r="BI986" s="146">
        <f>IF(N986="nulová",J986,0)</f>
        <v>0</v>
      </c>
      <c r="BJ986" s="17" t="s">
        <v>86</v>
      </c>
      <c r="BK986" s="146">
        <f>ROUND(I986*H986,2)</f>
        <v>0</v>
      </c>
      <c r="BL986" s="17" t="s">
        <v>318</v>
      </c>
      <c r="BM986" s="145" t="s">
        <v>2735</v>
      </c>
    </row>
    <row r="987" spans="2:51" s="13" customFormat="1" ht="11.25">
      <c r="B987" s="167"/>
      <c r="D987" s="147" t="s">
        <v>1200</v>
      </c>
      <c r="F987" s="169" t="s">
        <v>2736</v>
      </c>
      <c r="H987" s="170">
        <v>3.45</v>
      </c>
      <c r="I987" s="171"/>
      <c r="L987" s="167"/>
      <c r="M987" s="172"/>
      <c r="T987" s="173"/>
      <c r="AT987" s="168" t="s">
        <v>1200</v>
      </c>
      <c r="AU987" s="168" t="s">
        <v>88</v>
      </c>
      <c r="AV987" s="13" t="s">
        <v>88</v>
      </c>
      <c r="AW987" s="13" t="s">
        <v>4</v>
      </c>
      <c r="AX987" s="13" t="s">
        <v>86</v>
      </c>
      <c r="AY987" s="168" t="s">
        <v>262</v>
      </c>
    </row>
    <row r="988" spans="2:65" s="1" customFormat="1" ht="24.2" customHeight="1">
      <c r="B988" s="32"/>
      <c r="C988" s="134" t="s">
        <v>2737</v>
      </c>
      <c r="D988" s="134" t="s">
        <v>264</v>
      </c>
      <c r="E988" s="135" t="s">
        <v>2738</v>
      </c>
      <c r="F988" s="136" t="s">
        <v>2739</v>
      </c>
      <c r="G988" s="137" t="s">
        <v>1234</v>
      </c>
      <c r="H988" s="138">
        <v>0.076</v>
      </c>
      <c r="I988" s="139"/>
      <c r="J988" s="140">
        <f>ROUND(I988*H988,2)</f>
        <v>0</v>
      </c>
      <c r="K988" s="136" t="s">
        <v>1197</v>
      </c>
      <c r="L988" s="32"/>
      <c r="M988" s="141" t="s">
        <v>1</v>
      </c>
      <c r="N988" s="142" t="s">
        <v>44</v>
      </c>
      <c r="P988" s="143">
        <f>O988*H988</f>
        <v>0</v>
      </c>
      <c r="Q988" s="143">
        <v>0</v>
      </c>
      <c r="R988" s="143">
        <f>Q988*H988</f>
        <v>0</v>
      </c>
      <c r="S988" s="143">
        <v>0</v>
      </c>
      <c r="T988" s="144">
        <f>S988*H988</f>
        <v>0</v>
      </c>
      <c r="AR988" s="145" t="s">
        <v>318</v>
      </c>
      <c r="AT988" s="145" t="s">
        <v>264</v>
      </c>
      <c r="AU988" s="145" t="s">
        <v>88</v>
      </c>
      <c r="AY988" s="17" t="s">
        <v>262</v>
      </c>
      <c r="BE988" s="146">
        <f>IF(N988="základní",J988,0)</f>
        <v>0</v>
      </c>
      <c r="BF988" s="146">
        <f>IF(N988="snížená",J988,0)</f>
        <v>0</v>
      </c>
      <c r="BG988" s="146">
        <f>IF(N988="zákl. přenesená",J988,0)</f>
        <v>0</v>
      </c>
      <c r="BH988" s="146">
        <f>IF(N988="sníž. přenesená",J988,0)</f>
        <v>0</v>
      </c>
      <c r="BI988" s="146">
        <f>IF(N988="nulová",J988,0)</f>
        <v>0</v>
      </c>
      <c r="BJ988" s="17" t="s">
        <v>86</v>
      </c>
      <c r="BK988" s="146">
        <f>ROUND(I988*H988,2)</f>
        <v>0</v>
      </c>
      <c r="BL988" s="17" t="s">
        <v>318</v>
      </c>
      <c r="BM988" s="145" t="s">
        <v>2740</v>
      </c>
    </row>
    <row r="989" spans="2:63" s="11" customFormat="1" ht="22.9" customHeight="1">
      <c r="B989" s="124"/>
      <c r="D989" s="125" t="s">
        <v>78</v>
      </c>
      <c r="E989" s="151" t="s">
        <v>1674</v>
      </c>
      <c r="F989" s="151" t="s">
        <v>1675</v>
      </c>
      <c r="I989" s="127"/>
      <c r="J989" s="152">
        <f>BK989</f>
        <v>0</v>
      </c>
      <c r="L989" s="124"/>
      <c r="M989" s="129"/>
      <c r="P989" s="130">
        <f>SUM(P990:P1061)</f>
        <v>0</v>
      </c>
      <c r="R989" s="130">
        <f>SUM(R990:R1061)</f>
        <v>1.210638214</v>
      </c>
      <c r="T989" s="131">
        <f>SUM(T990:T1061)</f>
        <v>0</v>
      </c>
      <c r="AR989" s="125" t="s">
        <v>88</v>
      </c>
      <c r="AT989" s="132" t="s">
        <v>78</v>
      </c>
      <c r="AU989" s="132" t="s">
        <v>86</v>
      </c>
      <c r="AY989" s="125" t="s">
        <v>262</v>
      </c>
      <c r="BK989" s="133">
        <f>SUM(BK990:BK1061)</f>
        <v>0</v>
      </c>
    </row>
    <row r="990" spans="2:65" s="1" customFormat="1" ht="21.75" customHeight="1">
      <c r="B990" s="32"/>
      <c r="C990" s="134" t="s">
        <v>2741</v>
      </c>
      <c r="D990" s="134" t="s">
        <v>264</v>
      </c>
      <c r="E990" s="135" t="s">
        <v>2742</v>
      </c>
      <c r="F990" s="136" t="s">
        <v>2743</v>
      </c>
      <c r="G990" s="137" t="s">
        <v>1226</v>
      </c>
      <c r="H990" s="138">
        <v>60.903</v>
      </c>
      <c r="I990" s="139"/>
      <c r="J990" s="140">
        <f>ROUND(I990*H990,2)</f>
        <v>0</v>
      </c>
      <c r="K990" s="136" t="s">
        <v>1197</v>
      </c>
      <c r="L990" s="32"/>
      <c r="M990" s="141" t="s">
        <v>1</v>
      </c>
      <c r="N990" s="142" t="s">
        <v>44</v>
      </c>
      <c r="P990" s="143">
        <f>O990*H990</f>
        <v>0</v>
      </c>
      <c r="Q990" s="143">
        <v>0</v>
      </c>
      <c r="R990" s="143">
        <f>Q990*H990</f>
        <v>0</v>
      </c>
      <c r="S990" s="143">
        <v>0</v>
      </c>
      <c r="T990" s="144">
        <f>S990*H990</f>
        <v>0</v>
      </c>
      <c r="AR990" s="145" t="s">
        <v>318</v>
      </c>
      <c r="AT990" s="145" t="s">
        <v>264</v>
      </c>
      <c r="AU990" s="145" t="s">
        <v>88</v>
      </c>
      <c r="AY990" s="17" t="s">
        <v>262</v>
      </c>
      <c r="BE990" s="146">
        <f>IF(N990="základní",J990,0)</f>
        <v>0</v>
      </c>
      <c r="BF990" s="146">
        <f>IF(N990="snížená",J990,0)</f>
        <v>0</v>
      </c>
      <c r="BG990" s="146">
        <f>IF(N990="zákl. přenesená",J990,0)</f>
        <v>0</v>
      </c>
      <c r="BH990" s="146">
        <f>IF(N990="sníž. přenesená",J990,0)</f>
        <v>0</v>
      </c>
      <c r="BI990" s="146">
        <f>IF(N990="nulová",J990,0)</f>
        <v>0</v>
      </c>
      <c r="BJ990" s="17" t="s">
        <v>86</v>
      </c>
      <c r="BK990" s="146">
        <f>ROUND(I990*H990,2)</f>
        <v>0</v>
      </c>
      <c r="BL990" s="17" t="s">
        <v>318</v>
      </c>
      <c r="BM990" s="145" t="s">
        <v>2744</v>
      </c>
    </row>
    <row r="991" spans="2:51" s="12" customFormat="1" ht="11.25">
      <c r="B991" s="161"/>
      <c r="D991" s="147" t="s">
        <v>1200</v>
      </c>
      <c r="E991" s="162" t="s">
        <v>1</v>
      </c>
      <c r="F991" s="163" t="s">
        <v>1931</v>
      </c>
      <c r="H991" s="162" t="s">
        <v>1</v>
      </c>
      <c r="I991" s="164"/>
      <c r="L991" s="161"/>
      <c r="M991" s="165"/>
      <c r="T991" s="166"/>
      <c r="AT991" s="162" t="s">
        <v>1200</v>
      </c>
      <c r="AU991" s="162" t="s">
        <v>88</v>
      </c>
      <c r="AV991" s="12" t="s">
        <v>86</v>
      </c>
      <c r="AW991" s="12" t="s">
        <v>34</v>
      </c>
      <c r="AX991" s="12" t="s">
        <v>79</v>
      </c>
      <c r="AY991" s="162" t="s">
        <v>262</v>
      </c>
    </row>
    <row r="992" spans="2:51" s="12" customFormat="1" ht="11.25">
      <c r="B992" s="161"/>
      <c r="D992" s="147" t="s">
        <v>1200</v>
      </c>
      <c r="E992" s="162" t="s">
        <v>1</v>
      </c>
      <c r="F992" s="163" t="s">
        <v>2745</v>
      </c>
      <c r="H992" s="162" t="s">
        <v>1</v>
      </c>
      <c r="I992" s="164"/>
      <c r="L992" s="161"/>
      <c r="M992" s="165"/>
      <c r="T992" s="166"/>
      <c r="AT992" s="162" t="s">
        <v>1200</v>
      </c>
      <c r="AU992" s="162" t="s">
        <v>88</v>
      </c>
      <c r="AV992" s="12" t="s">
        <v>86</v>
      </c>
      <c r="AW992" s="12" t="s">
        <v>34</v>
      </c>
      <c r="AX992" s="12" t="s">
        <v>79</v>
      </c>
      <c r="AY992" s="162" t="s">
        <v>262</v>
      </c>
    </row>
    <row r="993" spans="2:51" s="12" customFormat="1" ht="22.5">
      <c r="B993" s="161"/>
      <c r="D993" s="147" t="s">
        <v>1200</v>
      </c>
      <c r="E993" s="162" t="s">
        <v>1</v>
      </c>
      <c r="F993" s="163" t="s">
        <v>2746</v>
      </c>
      <c r="H993" s="162" t="s">
        <v>1</v>
      </c>
      <c r="I993" s="164"/>
      <c r="L993" s="161"/>
      <c r="M993" s="165"/>
      <c r="T993" s="166"/>
      <c r="AT993" s="162" t="s">
        <v>1200</v>
      </c>
      <c r="AU993" s="162" t="s">
        <v>88</v>
      </c>
      <c r="AV993" s="12" t="s">
        <v>86</v>
      </c>
      <c r="AW993" s="12" t="s">
        <v>34</v>
      </c>
      <c r="AX993" s="12" t="s">
        <v>79</v>
      </c>
      <c r="AY993" s="162" t="s">
        <v>262</v>
      </c>
    </row>
    <row r="994" spans="2:51" s="13" customFormat="1" ht="11.25">
      <c r="B994" s="167"/>
      <c r="D994" s="147" t="s">
        <v>1200</v>
      </c>
      <c r="E994" s="168" t="s">
        <v>1</v>
      </c>
      <c r="F994" s="169" t="s">
        <v>2747</v>
      </c>
      <c r="H994" s="170">
        <v>60.903</v>
      </c>
      <c r="I994" s="171"/>
      <c r="L994" s="167"/>
      <c r="M994" s="172"/>
      <c r="T994" s="173"/>
      <c r="AT994" s="168" t="s">
        <v>1200</v>
      </c>
      <c r="AU994" s="168" t="s">
        <v>88</v>
      </c>
      <c r="AV994" s="13" t="s">
        <v>88</v>
      </c>
      <c r="AW994" s="13" t="s">
        <v>34</v>
      </c>
      <c r="AX994" s="13" t="s">
        <v>86</v>
      </c>
      <c r="AY994" s="168" t="s">
        <v>262</v>
      </c>
    </row>
    <row r="995" spans="2:65" s="1" customFormat="1" ht="24.2" customHeight="1">
      <c r="B995" s="32"/>
      <c r="C995" s="134" t="s">
        <v>2748</v>
      </c>
      <c r="D995" s="134" t="s">
        <v>264</v>
      </c>
      <c r="E995" s="135" t="s">
        <v>2749</v>
      </c>
      <c r="F995" s="136" t="s">
        <v>2750</v>
      </c>
      <c r="G995" s="137" t="s">
        <v>1226</v>
      </c>
      <c r="H995" s="138">
        <v>319.8</v>
      </c>
      <c r="I995" s="139"/>
      <c r="J995" s="140">
        <f>ROUND(I995*H995,2)</f>
        <v>0</v>
      </c>
      <c r="K995" s="136" t="s">
        <v>1</v>
      </c>
      <c r="L995" s="32"/>
      <c r="M995" s="141" t="s">
        <v>1</v>
      </c>
      <c r="N995" s="142" t="s">
        <v>44</v>
      </c>
      <c r="P995" s="143">
        <f>O995*H995</f>
        <v>0</v>
      </c>
      <c r="Q995" s="143">
        <v>0.0001875</v>
      </c>
      <c r="R995" s="143">
        <f>Q995*H995</f>
        <v>0.0599625</v>
      </c>
      <c r="S995" s="143">
        <v>0</v>
      </c>
      <c r="T995" s="144">
        <f>S995*H995</f>
        <v>0</v>
      </c>
      <c r="AR995" s="145" t="s">
        <v>318</v>
      </c>
      <c r="AT995" s="145" t="s">
        <v>264</v>
      </c>
      <c r="AU995" s="145" t="s">
        <v>88</v>
      </c>
      <c r="AY995" s="17" t="s">
        <v>262</v>
      </c>
      <c r="BE995" s="146">
        <f>IF(N995="základní",J995,0)</f>
        <v>0</v>
      </c>
      <c r="BF995" s="146">
        <f>IF(N995="snížená",J995,0)</f>
        <v>0</v>
      </c>
      <c r="BG995" s="146">
        <f>IF(N995="zákl. přenesená",J995,0)</f>
        <v>0</v>
      </c>
      <c r="BH995" s="146">
        <f>IF(N995="sníž. přenesená",J995,0)</f>
        <v>0</v>
      </c>
      <c r="BI995" s="146">
        <f>IF(N995="nulová",J995,0)</f>
        <v>0</v>
      </c>
      <c r="BJ995" s="17" t="s">
        <v>86</v>
      </c>
      <c r="BK995" s="146">
        <f>ROUND(I995*H995,2)</f>
        <v>0</v>
      </c>
      <c r="BL995" s="17" t="s">
        <v>318</v>
      </c>
      <c r="BM995" s="145" t="s">
        <v>2751</v>
      </c>
    </row>
    <row r="996" spans="2:47" s="1" customFormat="1" ht="19.5">
      <c r="B996" s="32"/>
      <c r="D996" s="147" t="s">
        <v>301</v>
      </c>
      <c r="F996" s="148" t="s">
        <v>2752</v>
      </c>
      <c r="I996" s="149"/>
      <c r="L996" s="32"/>
      <c r="M996" s="150"/>
      <c r="T996" s="56"/>
      <c r="AT996" s="17" t="s">
        <v>301</v>
      </c>
      <c r="AU996" s="17" t="s">
        <v>88</v>
      </c>
    </row>
    <row r="997" spans="2:51" s="12" customFormat="1" ht="11.25">
      <c r="B997" s="161"/>
      <c r="D997" s="147" t="s">
        <v>1200</v>
      </c>
      <c r="E997" s="162" t="s">
        <v>1</v>
      </c>
      <c r="F997" s="163" t="s">
        <v>1931</v>
      </c>
      <c r="H997" s="162" t="s">
        <v>1</v>
      </c>
      <c r="I997" s="164"/>
      <c r="L997" s="161"/>
      <c r="M997" s="165"/>
      <c r="T997" s="166"/>
      <c r="AT997" s="162" t="s">
        <v>1200</v>
      </c>
      <c r="AU997" s="162" t="s">
        <v>88</v>
      </c>
      <c r="AV997" s="12" t="s">
        <v>86</v>
      </c>
      <c r="AW997" s="12" t="s">
        <v>34</v>
      </c>
      <c r="AX997" s="12" t="s">
        <v>79</v>
      </c>
      <c r="AY997" s="162" t="s">
        <v>262</v>
      </c>
    </row>
    <row r="998" spans="2:51" s="13" customFormat="1" ht="11.25">
      <c r="B998" s="167"/>
      <c r="D998" s="147" t="s">
        <v>1200</v>
      </c>
      <c r="E998" s="168" t="s">
        <v>1</v>
      </c>
      <c r="F998" s="169" t="s">
        <v>2753</v>
      </c>
      <c r="H998" s="170">
        <v>319.8</v>
      </c>
      <c r="I998" s="171"/>
      <c r="L998" s="167"/>
      <c r="M998" s="172"/>
      <c r="T998" s="173"/>
      <c r="AT998" s="168" t="s">
        <v>1200</v>
      </c>
      <c r="AU998" s="168" t="s">
        <v>88</v>
      </c>
      <c r="AV998" s="13" t="s">
        <v>88</v>
      </c>
      <c r="AW998" s="13" t="s">
        <v>34</v>
      </c>
      <c r="AX998" s="13" t="s">
        <v>79</v>
      </c>
      <c r="AY998" s="168" t="s">
        <v>262</v>
      </c>
    </row>
    <row r="999" spans="2:51" s="14" customFormat="1" ht="11.25">
      <c r="B999" s="174"/>
      <c r="D999" s="147" t="s">
        <v>1200</v>
      </c>
      <c r="E999" s="175" t="s">
        <v>1</v>
      </c>
      <c r="F999" s="176" t="s">
        <v>1205</v>
      </c>
      <c r="H999" s="177">
        <v>319.8</v>
      </c>
      <c r="I999" s="178"/>
      <c r="L999" s="174"/>
      <c r="M999" s="179"/>
      <c r="T999" s="180"/>
      <c r="AT999" s="175" t="s">
        <v>1200</v>
      </c>
      <c r="AU999" s="175" t="s">
        <v>88</v>
      </c>
      <c r="AV999" s="14" t="s">
        <v>293</v>
      </c>
      <c r="AW999" s="14" t="s">
        <v>34</v>
      </c>
      <c r="AX999" s="14" t="s">
        <v>86</v>
      </c>
      <c r="AY999" s="175" t="s">
        <v>262</v>
      </c>
    </row>
    <row r="1000" spans="2:65" s="1" customFormat="1" ht="24.2" customHeight="1">
      <c r="B1000" s="32"/>
      <c r="C1000" s="134" t="s">
        <v>2754</v>
      </c>
      <c r="D1000" s="134" t="s">
        <v>264</v>
      </c>
      <c r="E1000" s="135" t="s">
        <v>2755</v>
      </c>
      <c r="F1000" s="136" t="s">
        <v>2756</v>
      </c>
      <c r="G1000" s="137" t="s">
        <v>1226</v>
      </c>
      <c r="H1000" s="138">
        <v>60.903</v>
      </c>
      <c r="I1000" s="139"/>
      <c r="J1000" s="140">
        <f>ROUND(I1000*H1000,2)</f>
        <v>0</v>
      </c>
      <c r="K1000" s="136" t="s">
        <v>1197</v>
      </c>
      <c r="L1000" s="32"/>
      <c r="M1000" s="141" t="s">
        <v>1</v>
      </c>
      <c r="N1000" s="142" t="s">
        <v>44</v>
      </c>
      <c r="P1000" s="143">
        <f>O1000*H1000</f>
        <v>0</v>
      </c>
      <c r="Q1000" s="143">
        <v>0.00062</v>
      </c>
      <c r="R1000" s="143">
        <f>Q1000*H1000</f>
        <v>0.03775986</v>
      </c>
      <c r="S1000" s="143">
        <v>0</v>
      </c>
      <c r="T1000" s="144">
        <f>S1000*H1000</f>
        <v>0</v>
      </c>
      <c r="AR1000" s="145" t="s">
        <v>318</v>
      </c>
      <c r="AT1000" s="145" t="s">
        <v>264</v>
      </c>
      <c r="AU1000" s="145" t="s">
        <v>88</v>
      </c>
      <c r="AY1000" s="17" t="s">
        <v>262</v>
      </c>
      <c r="BE1000" s="146">
        <f>IF(N1000="základní",J1000,0)</f>
        <v>0</v>
      </c>
      <c r="BF1000" s="146">
        <f>IF(N1000="snížená",J1000,0)</f>
        <v>0</v>
      </c>
      <c r="BG1000" s="146">
        <f>IF(N1000="zákl. přenesená",J1000,0)</f>
        <v>0</v>
      </c>
      <c r="BH1000" s="146">
        <f>IF(N1000="sníž. přenesená",J1000,0)</f>
        <v>0</v>
      </c>
      <c r="BI1000" s="146">
        <f>IF(N1000="nulová",J1000,0)</f>
        <v>0</v>
      </c>
      <c r="BJ1000" s="17" t="s">
        <v>86</v>
      </c>
      <c r="BK1000" s="146">
        <f>ROUND(I1000*H1000,2)</f>
        <v>0</v>
      </c>
      <c r="BL1000" s="17" t="s">
        <v>318</v>
      </c>
      <c r="BM1000" s="145" t="s">
        <v>2757</v>
      </c>
    </row>
    <row r="1001" spans="2:51" s="12" customFormat="1" ht="11.25">
      <c r="B1001" s="161"/>
      <c r="D1001" s="147" t="s">
        <v>1200</v>
      </c>
      <c r="E1001" s="162" t="s">
        <v>1</v>
      </c>
      <c r="F1001" s="163" t="s">
        <v>1931</v>
      </c>
      <c r="H1001" s="162" t="s">
        <v>1</v>
      </c>
      <c r="I1001" s="164"/>
      <c r="L1001" s="161"/>
      <c r="M1001" s="165"/>
      <c r="T1001" s="166"/>
      <c r="AT1001" s="162" t="s">
        <v>1200</v>
      </c>
      <c r="AU1001" s="162" t="s">
        <v>88</v>
      </c>
      <c r="AV1001" s="12" t="s">
        <v>86</v>
      </c>
      <c r="AW1001" s="12" t="s">
        <v>34</v>
      </c>
      <c r="AX1001" s="12" t="s">
        <v>79</v>
      </c>
      <c r="AY1001" s="162" t="s">
        <v>262</v>
      </c>
    </row>
    <row r="1002" spans="2:51" s="12" customFormat="1" ht="11.25">
      <c r="B1002" s="161"/>
      <c r="D1002" s="147" t="s">
        <v>1200</v>
      </c>
      <c r="E1002" s="162" t="s">
        <v>1</v>
      </c>
      <c r="F1002" s="163" t="s">
        <v>2745</v>
      </c>
      <c r="H1002" s="162" t="s">
        <v>1</v>
      </c>
      <c r="I1002" s="164"/>
      <c r="L1002" s="161"/>
      <c r="M1002" s="165"/>
      <c r="T1002" s="166"/>
      <c r="AT1002" s="162" t="s">
        <v>1200</v>
      </c>
      <c r="AU1002" s="162" t="s">
        <v>88</v>
      </c>
      <c r="AV1002" s="12" t="s">
        <v>86</v>
      </c>
      <c r="AW1002" s="12" t="s">
        <v>34</v>
      </c>
      <c r="AX1002" s="12" t="s">
        <v>79</v>
      </c>
      <c r="AY1002" s="162" t="s">
        <v>262</v>
      </c>
    </row>
    <row r="1003" spans="2:51" s="12" customFormat="1" ht="22.5">
      <c r="B1003" s="161"/>
      <c r="D1003" s="147" t="s">
        <v>1200</v>
      </c>
      <c r="E1003" s="162" t="s">
        <v>1</v>
      </c>
      <c r="F1003" s="163" t="s">
        <v>2746</v>
      </c>
      <c r="H1003" s="162" t="s">
        <v>1</v>
      </c>
      <c r="I1003" s="164"/>
      <c r="L1003" s="161"/>
      <c r="M1003" s="165"/>
      <c r="T1003" s="166"/>
      <c r="AT1003" s="162" t="s">
        <v>1200</v>
      </c>
      <c r="AU1003" s="162" t="s">
        <v>88</v>
      </c>
      <c r="AV1003" s="12" t="s">
        <v>86</v>
      </c>
      <c r="AW1003" s="12" t="s">
        <v>34</v>
      </c>
      <c r="AX1003" s="12" t="s">
        <v>79</v>
      </c>
      <c r="AY1003" s="162" t="s">
        <v>262</v>
      </c>
    </row>
    <row r="1004" spans="2:51" s="13" customFormat="1" ht="11.25">
      <c r="B1004" s="167"/>
      <c r="D1004" s="147" t="s">
        <v>1200</v>
      </c>
      <c r="E1004" s="168" t="s">
        <v>1</v>
      </c>
      <c r="F1004" s="169" t="s">
        <v>2747</v>
      </c>
      <c r="H1004" s="170">
        <v>60.903</v>
      </c>
      <c r="I1004" s="171"/>
      <c r="L1004" s="167"/>
      <c r="M1004" s="172"/>
      <c r="T1004" s="173"/>
      <c r="AT1004" s="168" t="s">
        <v>1200</v>
      </c>
      <c r="AU1004" s="168" t="s">
        <v>88</v>
      </c>
      <c r="AV1004" s="13" t="s">
        <v>88</v>
      </c>
      <c r="AW1004" s="13" t="s">
        <v>34</v>
      </c>
      <c r="AX1004" s="13" t="s">
        <v>86</v>
      </c>
      <c r="AY1004" s="168" t="s">
        <v>262</v>
      </c>
    </row>
    <row r="1005" spans="2:65" s="1" customFormat="1" ht="21.75" customHeight="1">
      <c r="B1005" s="32"/>
      <c r="C1005" s="134" t="s">
        <v>2758</v>
      </c>
      <c r="D1005" s="134" t="s">
        <v>264</v>
      </c>
      <c r="E1005" s="135" t="s">
        <v>2759</v>
      </c>
      <c r="F1005" s="136" t="s">
        <v>2760</v>
      </c>
      <c r="G1005" s="137" t="s">
        <v>1226</v>
      </c>
      <c r="H1005" s="138">
        <v>60.903</v>
      </c>
      <c r="I1005" s="139"/>
      <c r="J1005" s="140">
        <f>ROUND(I1005*H1005,2)</f>
        <v>0</v>
      </c>
      <c r="K1005" s="136" t="s">
        <v>1197</v>
      </c>
      <c r="L1005" s="32"/>
      <c r="M1005" s="141" t="s">
        <v>1</v>
      </c>
      <c r="N1005" s="142" t="s">
        <v>44</v>
      </c>
      <c r="P1005" s="143">
        <f>O1005*H1005</f>
        <v>0</v>
      </c>
      <c r="Q1005" s="143">
        <v>0.00028</v>
      </c>
      <c r="R1005" s="143">
        <f>Q1005*H1005</f>
        <v>0.01705284</v>
      </c>
      <c r="S1005" s="143">
        <v>0</v>
      </c>
      <c r="T1005" s="144">
        <f>S1005*H1005</f>
        <v>0</v>
      </c>
      <c r="AR1005" s="145" t="s">
        <v>318</v>
      </c>
      <c r="AT1005" s="145" t="s">
        <v>264</v>
      </c>
      <c r="AU1005" s="145" t="s">
        <v>88</v>
      </c>
      <c r="AY1005" s="17" t="s">
        <v>262</v>
      </c>
      <c r="BE1005" s="146">
        <f>IF(N1005="základní",J1005,0)</f>
        <v>0</v>
      </c>
      <c r="BF1005" s="146">
        <f>IF(N1005="snížená",J1005,0)</f>
        <v>0</v>
      </c>
      <c r="BG1005" s="146">
        <f>IF(N1005="zákl. přenesená",J1005,0)</f>
        <v>0</v>
      </c>
      <c r="BH1005" s="146">
        <f>IF(N1005="sníž. přenesená",J1005,0)</f>
        <v>0</v>
      </c>
      <c r="BI1005" s="146">
        <f>IF(N1005="nulová",J1005,0)</f>
        <v>0</v>
      </c>
      <c r="BJ1005" s="17" t="s">
        <v>86</v>
      </c>
      <c r="BK1005" s="146">
        <f>ROUND(I1005*H1005,2)</f>
        <v>0</v>
      </c>
      <c r="BL1005" s="17" t="s">
        <v>318</v>
      </c>
      <c r="BM1005" s="145" t="s">
        <v>2761</v>
      </c>
    </row>
    <row r="1006" spans="2:51" s="12" customFormat="1" ht="11.25">
      <c r="B1006" s="161"/>
      <c r="D1006" s="147" t="s">
        <v>1200</v>
      </c>
      <c r="E1006" s="162" t="s">
        <v>1</v>
      </c>
      <c r="F1006" s="163" t="s">
        <v>1931</v>
      </c>
      <c r="H1006" s="162" t="s">
        <v>1</v>
      </c>
      <c r="I1006" s="164"/>
      <c r="L1006" s="161"/>
      <c r="M1006" s="165"/>
      <c r="T1006" s="166"/>
      <c r="AT1006" s="162" t="s">
        <v>1200</v>
      </c>
      <c r="AU1006" s="162" t="s">
        <v>88</v>
      </c>
      <c r="AV1006" s="12" t="s">
        <v>86</v>
      </c>
      <c r="AW1006" s="12" t="s">
        <v>34</v>
      </c>
      <c r="AX1006" s="12" t="s">
        <v>79</v>
      </c>
      <c r="AY1006" s="162" t="s">
        <v>262</v>
      </c>
    </row>
    <row r="1007" spans="2:51" s="12" customFormat="1" ht="11.25">
      <c r="B1007" s="161"/>
      <c r="D1007" s="147" t="s">
        <v>1200</v>
      </c>
      <c r="E1007" s="162" t="s">
        <v>1</v>
      </c>
      <c r="F1007" s="163" t="s">
        <v>2745</v>
      </c>
      <c r="H1007" s="162" t="s">
        <v>1</v>
      </c>
      <c r="I1007" s="164"/>
      <c r="L1007" s="161"/>
      <c r="M1007" s="165"/>
      <c r="T1007" s="166"/>
      <c r="AT1007" s="162" t="s">
        <v>1200</v>
      </c>
      <c r="AU1007" s="162" t="s">
        <v>88</v>
      </c>
      <c r="AV1007" s="12" t="s">
        <v>86</v>
      </c>
      <c r="AW1007" s="12" t="s">
        <v>34</v>
      </c>
      <c r="AX1007" s="12" t="s">
        <v>79</v>
      </c>
      <c r="AY1007" s="162" t="s">
        <v>262</v>
      </c>
    </row>
    <row r="1008" spans="2:51" s="12" customFormat="1" ht="22.5">
      <c r="B1008" s="161"/>
      <c r="D1008" s="147" t="s">
        <v>1200</v>
      </c>
      <c r="E1008" s="162" t="s">
        <v>1</v>
      </c>
      <c r="F1008" s="163" t="s">
        <v>2762</v>
      </c>
      <c r="H1008" s="162" t="s">
        <v>1</v>
      </c>
      <c r="I1008" s="164"/>
      <c r="L1008" s="161"/>
      <c r="M1008" s="165"/>
      <c r="T1008" s="166"/>
      <c r="AT1008" s="162" t="s">
        <v>1200</v>
      </c>
      <c r="AU1008" s="162" t="s">
        <v>88</v>
      </c>
      <c r="AV1008" s="12" t="s">
        <v>86</v>
      </c>
      <c r="AW1008" s="12" t="s">
        <v>34</v>
      </c>
      <c r="AX1008" s="12" t="s">
        <v>79</v>
      </c>
      <c r="AY1008" s="162" t="s">
        <v>262</v>
      </c>
    </row>
    <row r="1009" spans="2:51" s="13" customFormat="1" ht="11.25">
      <c r="B1009" s="167"/>
      <c r="D1009" s="147" t="s">
        <v>1200</v>
      </c>
      <c r="E1009" s="168" t="s">
        <v>1</v>
      </c>
      <c r="F1009" s="169" t="s">
        <v>2747</v>
      </c>
      <c r="H1009" s="170">
        <v>60.903</v>
      </c>
      <c r="I1009" s="171"/>
      <c r="L1009" s="167"/>
      <c r="M1009" s="172"/>
      <c r="T1009" s="173"/>
      <c r="AT1009" s="168" t="s">
        <v>1200</v>
      </c>
      <c r="AU1009" s="168" t="s">
        <v>88</v>
      </c>
      <c r="AV1009" s="13" t="s">
        <v>88</v>
      </c>
      <c r="AW1009" s="13" t="s">
        <v>34</v>
      </c>
      <c r="AX1009" s="13" t="s">
        <v>86</v>
      </c>
      <c r="AY1009" s="168" t="s">
        <v>262</v>
      </c>
    </row>
    <row r="1010" spans="2:65" s="1" customFormat="1" ht="24.2" customHeight="1">
      <c r="B1010" s="32"/>
      <c r="C1010" s="134" t="s">
        <v>2763</v>
      </c>
      <c r="D1010" s="134" t="s">
        <v>264</v>
      </c>
      <c r="E1010" s="135" t="s">
        <v>2764</v>
      </c>
      <c r="F1010" s="136" t="s">
        <v>2765</v>
      </c>
      <c r="G1010" s="137" t="s">
        <v>1226</v>
      </c>
      <c r="H1010" s="138">
        <v>60.903</v>
      </c>
      <c r="I1010" s="139"/>
      <c r="J1010" s="140">
        <f>ROUND(I1010*H1010,2)</f>
        <v>0</v>
      </c>
      <c r="K1010" s="136" t="s">
        <v>1197</v>
      </c>
      <c r="L1010" s="32"/>
      <c r="M1010" s="141" t="s">
        <v>1</v>
      </c>
      <c r="N1010" s="142" t="s">
        <v>44</v>
      </c>
      <c r="P1010" s="143">
        <f>O1010*H1010</f>
        <v>0</v>
      </c>
      <c r="Q1010" s="143">
        <v>0.0001</v>
      </c>
      <c r="R1010" s="143">
        <f>Q1010*H1010</f>
        <v>0.0060903</v>
      </c>
      <c r="S1010" s="143">
        <v>0</v>
      </c>
      <c r="T1010" s="144">
        <f>S1010*H1010</f>
        <v>0</v>
      </c>
      <c r="AR1010" s="145" t="s">
        <v>318</v>
      </c>
      <c r="AT1010" s="145" t="s">
        <v>264</v>
      </c>
      <c r="AU1010" s="145" t="s">
        <v>88</v>
      </c>
      <c r="AY1010" s="17" t="s">
        <v>262</v>
      </c>
      <c r="BE1010" s="146">
        <f>IF(N1010="základní",J1010,0)</f>
        <v>0</v>
      </c>
      <c r="BF1010" s="146">
        <f>IF(N1010="snížená",J1010,0)</f>
        <v>0</v>
      </c>
      <c r="BG1010" s="146">
        <f>IF(N1010="zákl. přenesená",J1010,0)</f>
        <v>0</v>
      </c>
      <c r="BH1010" s="146">
        <f>IF(N1010="sníž. přenesená",J1010,0)</f>
        <v>0</v>
      </c>
      <c r="BI1010" s="146">
        <f>IF(N1010="nulová",J1010,0)</f>
        <v>0</v>
      </c>
      <c r="BJ1010" s="17" t="s">
        <v>86</v>
      </c>
      <c r="BK1010" s="146">
        <f>ROUND(I1010*H1010,2)</f>
        <v>0</v>
      </c>
      <c r="BL1010" s="17" t="s">
        <v>318</v>
      </c>
      <c r="BM1010" s="145" t="s">
        <v>2766</v>
      </c>
    </row>
    <row r="1011" spans="2:51" s="12" customFormat="1" ht="11.25">
      <c r="B1011" s="161"/>
      <c r="D1011" s="147" t="s">
        <v>1200</v>
      </c>
      <c r="E1011" s="162" t="s">
        <v>1</v>
      </c>
      <c r="F1011" s="163" t="s">
        <v>1931</v>
      </c>
      <c r="H1011" s="162" t="s">
        <v>1</v>
      </c>
      <c r="I1011" s="164"/>
      <c r="L1011" s="161"/>
      <c r="M1011" s="165"/>
      <c r="T1011" s="166"/>
      <c r="AT1011" s="162" t="s">
        <v>1200</v>
      </c>
      <c r="AU1011" s="162" t="s">
        <v>88</v>
      </c>
      <c r="AV1011" s="12" t="s">
        <v>86</v>
      </c>
      <c r="AW1011" s="12" t="s">
        <v>34</v>
      </c>
      <c r="AX1011" s="12" t="s">
        <v>79</v>
      </c>
      <c r="AY1011" s="162" t="s">
        <v>262</v>
      </c>
    </row>
    <row r="1012" spans="2:51" s="12" customFormat="1" ht="11.25">
      <c r="B1012" s="161"/>
      <c r="D1012" s="147" t="s">
        <v>1200</v>
      </c>
      <c r="E1012" s="162" t="s">
        <v>1</v>
      </c>
      <c r="F1012" s="163" t="s">
        <v>2745</v>
      </c>
      <c r="H1012" s="162" t="s">
        <v>1</v>
      </c>
      <c r="I1012" s="164"/>
      <c r="L1012" s="161"/>
      <c r="M1012" s="165"/>
      <c r="T1012" s="166"/>
      <c r="AT1012" s="162" t="s">
        <v>1200</v>
      </c>
      <c r="AU1012" s="162" t="s">
        <v>88</v>
      </c>
      <c r="AV1012" s="12" t="s">
        <v>86</v>
      </c>
      <c r="AW1012" s="12" t="s">
        <v>34</v>
      </c>
      <c r="AX1012" s="12" t="s">
        <v>79</v>
      </c>
      <c r="AY1012" s="162" t="s">
        <v>262</v>
      </c>
    </row>
    <row r="1013" spans="2:51" s="12" customFormat="1" ht="22.5">
      <c r="B1013" s="161"/>
      <c r="D1013" s="147" t="s">
        <v>1200</v>
      </c>
      <c r="E1013" s="162" t="s">
        <v>1</v>
      </c>
      <c r="F1013" s="163" t="s">
        <v>2762</v>
      </c>
      <c r="H1013" s="162" t="s">
        <v>1</v>
      </c>
      <c r="I1013" s="164"/>
      <c r="L1013" s="161"/>
      <c r="M1013" s="165"/>
      <c r="T1013" s="166"/>
      <c r="AT1013" s="162" t="s">
        <v>1200</v>
      </c>
      <c r="AU1013" s="162" t="s">
        <v>88</v>
      </c>
      <c r="AV1013" s="12" t="s">
        <v>86</v>
      </c>
      <c r="AW1013" s="12" t="s">
        <v>34</v>
      </c>
      <c r="AX1013" s="12" t="s">
        <v>79</v>
      </c>
      <c r="AY1013" s="162" t="s">
        <v>262</v>
      </c>
    </row>
    <row r="1014" spans="2:51" s="13" customFormat="1" ht="11.25">
      <c r="B1014" s="167"/>
      <c r="D1014" s="147" t="s">
        <v>1200</v>
      </c>
      <c r="E1014" s="168" t="s">
        <v>1</v>
      </c>
      <c r="F1014" s="169" t="s">
        <v>2747</v>
      </c>
      <c r="H1014" s="170">
        <v>60.903</v>
      </c>
      <c r="I1014" s="171"/>
      <c r="L1014" s="167"/>
      <c r="M1014" s="172"/>
      <c r="T1014" s="173"/>
      <c r="AT1014" s="168" t="s">
        <v>1200</v>
      </c>
      <c r="AU1014" s="168" t="s">
        <v>88</v>
      </c>
      <c r="AV1014" s="13" t="s">
        <v>88</v>
      </c>
      <c r="AW1014" s="13" t="s">
        <v>34</v>
      </c>
      <c r="AX1014" s="13" t="s">
        <v>86</v>
      </c>
      <c r="AY1014" s="168" t="s">
        <v>262</v>
      </c>
    </row>
    <row r="1015" spans="2:65" s="1" customFormat="1" ht="33" customHeight="1">
      <c r="B1015" s="32"/>
      <c r="C1015" s="134" t="s">
        <v>2767</v>
      </c>
      <c r="D1015" s="134" t="s">
        <v>264</v>
      </c>
      <c r="E1015" s="135" t="s">
        <v>2768</v>
      </c>
      <c r="F1015" s="136" t="s">
        <v>2769</v>
      </c>
      <c r="G1015" s="137" t="s">
        <v>1226</v>
      </c>
      <c r="H1015" s="138">
        <v>60.903</v>
      </c>
      <c r="I1015" s="139"/>
      <c r="J1015" s="140">
        <f>ROUND(I1015*H1015,2)</f>
        <v>0</v>
      </c>
      <c r="K1015" s="136" t="s">
        <v>1197</v>
      </c>
      <c r="L1015" s="32"/>
      <c r="M1015" s="141" t="s">
        <v>1</v>
      </c>
      <c r="N1015" s="142" t="s">
        <v>44</v>
      </c>
      <c r="P1015" s="143">
        <f>O1015*H1015</f>
        <v>0</v>
      </c>
      <c r="Q1015" s="143">
        <v>1E-05</v>
      </c>
      <c r="R1015" s="143">
        <f>Q1015*H1015</f>
        <v>0.00060903</v>
      </c>
      <c r="S1015" s="143">
        <v>0</v>
      </c>
      <c r="T1015" s="144">
        <f>S1015*H1015</f>
        <v>0</v>
      </c>
      <c r="AR1015" s="145" t="s">
        <v>318</v>
      </c>
      <c r="AT1015" s="145" t="s">
        <v>264</v>
      </c>
      <c r="AU1015" s="145" t="s">
        <v>88</v>
      </c>
      <c r="AY1015" s="17" t="s">
        <v>262</v>
      </c>
      <c r="BE1015" s="146">
        <f>IF(N1015="základní",J1015,0)</f>
        <v>0</v>
      </c>
      <c r="BF1015" s="146">
        <f>IF(N1015="snížená",J1015,0)</f>
        <v>0</v>
      </c>
      <c r="BG1015" s="146">
        <f>IF(N1015="zákl. přenesená",J1015,0)</f>
        <v>0</v>
      </c>
      <c r="BH1015" s="146">
        <f>IF(N1015="sníž. přenesená",J1015,0)</f>
        <v>0</v>
      </c>
      <c r="BI1015" s="146">
        <f>IF(N1015="nulová",J1015,0)</f>
        <v>0</v>
      </c>
      <c r="BJ1015" s="17" t="s">
        <v>86</v>
      </c>
      <c r="BK1015" s="146">
        <f>ROUND(I1015*H1015,2)</f>
        <v>0</v>
      </c>
      <c r="BL1015" s="17" t="s">
        <v>318</v>
      </c>
      <c r="BM1015" s="145" t="s">
        <v>2770</v>
      </c>
    </row>
    <row r="1016" spans="2:65" s="1" customFormat="1" ht="24.2" customHeight="1">
      <c r="B1016" s="32"/>
      <c r="C1016" s="134" t="s">
        <v>2771</v>
      </c>
      <c r="D1016" s="134" t="s">
        <v>264</v>
      </c>
      <c r="E1016" s="135" t="s">
        <v>2772</v>
      </c>
      <c r="F1016" s="136" t="s">
        <v>2773</v>
      </c>
      <c r="G1016" s="137" t="s">
        <v>1226</v>
      </c>
      <c r="H1016" s="138">
        <v>344.103</v>
      </c>
      <c r="I1016" s="139"/>
      <c r="J1016" s="140">
        <f>ROUND(I1016*H1016,2)</f>
        <v>0</v>
      </c>
      <c r="K1016" s="136" t="s">
        <v>1197</v>
      </c>
      <c r="L1016" s="32"/>
      <c r="M1016" s="141" t="s">
        <v>1</v>
      </c>
      <c r="N1016" s="142" t="s">
        <v>44</v>
      </c>
      <c r="P1016" s="143">
        <f>O1016*H1016</f>
        <v>0</v>
      </c>
      <c r="Q1016" s="143">
        <v>0</v>
      </c>
      <c r="R1016" s="143">
        <f>Q1016*H1016</f>
        <v>0</v>
      </c>
      <c r="S1016" s="143">
        <v>0</v>
      </c>
      <c r="T1016" s="144">
        <f>S1016*H1016</f>
        <v>0</v>
      </c>
      <c r="AR1016" s="145" t="s">
        <v>318</v>
      </c>
      <c r="AT1016" s="145" t="s">
        <v>264</v>
      </c>
      <c r="AU1016" s="145" t="s">
        <v>88</v>
      </c>
      <c r="AY1016" s="17" t="s">
        <v>262</v>
      </c>
      <c r="BE1016" s="146">
        <f>IF(N1016="základní",J1016,0)</f>
        <v>0</v>
      </c>
      <c r="BF1016" s="146">
        <f>IF(N1016="snížená",J1016,0)</f>
        <v>0</v>
      </c>
      <c r="BG1016" s="146">
        <f>IF(N1016="zákl. přenesená",J1016,0)</f>
        <v>0</v>
      </c>
      <c r="BH1016" s="146">
        <f>IF(N1016="sníž. přenesená",J1016,0)</f>
        <v>0</v>
      </c>
      <c r="BI1016" s="146">
        <f>IF(N1016="nulová",J1016,0)</f>
        <v>0</v>
      </c>
      <c r="BJ1016" s="17" t="s">
        <v>86</v>
      </c>
      <c r="BK1016" s="146">
        <f>ROUND(I1016*H1016,2)</f>
        <v>0</v>
      </c>
      <c r="BL1016" s="17" t="s">
        <v>318</v>
      </c>
      <c r="BM1016" s="145" t="s">
        <v>2774</v>
      </c>
    </row>
    <row r="1017" spans="2:65" s="1" customFormat="1" ht="24.2" customHeight="1">
      <c r="B1017" s="32"/>
      <c r="C1017" s="134" t="s">
        <v>2775</v>
      </c>
      <c r="D1017" s="134" t="s">
        <v>264</v>
      </c>
      <c r="E1017" s="135" t="s">
        <v>2711</v>
      </c>
      <c r="F1017" s="136" t="s">
        <v>2712</v>
      </c>
      <c r="G1017" s="137" t="s">
        <v>1226</v>
      </c>
      <c r="H1017" s="138">
        <v>344.103</v>
      </c>
      <c r="I1017" s="139"/>
      <c r="J1017" s="140">
        <f>ROUND(I1017*H1017,2)</f>
        <v>0</v>
      </c>
      <c r="K1017" s="136" t="s">
        <v>1</v>
      </c>
      <c r="L1017" s="32"/>
      <c r="M1017" s="141" t="s">
        <v>1</v>
      </c>
      <c r="N1017" s="142" t="s">
        <v>44</v>
      </c>
      <c r="P1017" s="143">
        <f>O1017*H1017</f>
        <v>0</v>
      </c>
      <c r="Q1017" s="143">
        <v>0.002128</v>
      </c>
      <c r="R1017" s="143">
        <f>Q1017*H1017</f>
        <v>0.7322511840000001</v>
      </c>
      <c r="S1017" s="143">
        <v>0</v>
      </c>
      <c r="T1017" s="144">
        <f>S1017*H1017</f>
        <v>0</v>
      </c>
      <c r="AR1017" s="145" t="s">
        <v>318</v>
      </c>
      <c r="AT1017" s="145" t="s">
        <v>264</v>
      </c>
      <c r="AU1017" s="145" t="s">
        <v>88</v>
      </c>
      <c r="AY1017" s="17" t="s">
        <v>262</v>
      </c>
      <c r="BE1017" s="146">
        <f>IF(N1017="základní",J1017,0)</f>
        <v>0</v>
      </c>
      <c r="BF1017" s="146">
        <f>IF(N1017="snížená",J1017,0)</f>
        <v>0</v>
      </c>
      <c r="BG1017" s="146">
        <f>IF(N1017="zákl. přenesená",J1017,0)</f>
        <v>0</v>
      </c>
      <c r="BH1017" s="146">
        <f>IF(N1017="sníž. přenesená",J1017,0)</f>
        <v>0</v>
      </c>
      <c r="BI1017" s="146">
        <f>IF(N1017="nulová",J1017,0)</f>
        <v>0</v>
      </c>
      <c r="BJ1017" s="17" t="s">
        <v>86</v>
      </c>
      <c r="BK1017" s="146">
        <f>ROUND(I1017*H1017,2)</f>
        <v>0</v>
      </c>
      <c r="BL1017" s="17" t="s">
        <v>318</v>
      </c>
      <c r="BM1017" s="145" t="s">
        <v>2776</v>
      </c>
    </row>
    <row r="1018" spans="2:47" s="1" customFormat="1" ht="68.25">
      <c r="B1018" s="32"/>
      <c r="D1018" s="147" t="s">
        <v>301</v>
      </c>
      <c r="F1018" s="148" t="s">
        <v>2714</v>
      </c>
      <c r="I1018" s="149"/>
      <c r="L1018" s="32"/>
      <c r="M1018" s="150"/>
      <c r="T1018" s="56"/>
      <c r="AT1018" s="17" t="s">
        <v>301</v>
      </c>
      <c r="AU1018" s="17" t="s">
        <v>88</v>
      </c>
    </row>
    <row r="1019" spans="2:51" s="12" customFormat="1" ht="11.25">
      <c r="B1019" s="161"/>
      <c r="D1019" s="147" t="s">
        <v>1200</v>
      </c>
      <c r="E1019" s="162" t="s">
        <v>1</v>
      </c>
      <c r="F1019" s="163" t="s">
        <v>1931</v>
      </c>
      <c r="H1019" s="162" t="s">
        <v>1</v>
      </c>
      <c r="I1019" s="164"/>
      <c r="L1019" s="161"/>
      <c r="M1019" s="165"/>
      <c r="T1019" s="166"/>
      <c r="AT1019" s="162" t="s">
        <v>1200</v>
      </c>
      <c r="AU1019" s="162" t="s">
        <v>88</v>
      </c>
      <c r="AV1019" s="12" t="s">
        <v>86</v>
      </c>
      <c r="AW1019" s="12" t="s">
        <v>34</v>
      </c>
      <c r="AX1019" s="12" t="s">
        <v>79</v>
      </c>
      <c r="AY1019" s="162" t="s">
        <v>262</v>
      </c>
    </row>
    <row r="1020" spans="2:51" s="12" customFormat="1" ht="11.25">
      <c r="B1020" s="161"/>
      <c r="D1020" s="147" t="s">
        <v>1200</v>
      </c>
      <c r="E1020" s="162" t="s">
        <v>1</v>
      </c>
      <c r="F1020" s="163" t="s">
        <v>2067</v>
      </c>
      <c r="H1020" s="162" t="s">
        <v>1</v>
      </c>
      <c r="I1020" s="164"/>
      <c r="L1020" s="161"/>
      <c r="M1020" s="165"/>
      <c r="T1020" s="166"/>
      <c r="AT1020" s="162" t="s">
        <v>1200</v>
      </c>
      <c r="AU1020" s="162" t="s">
        <v>88</v>
      </c>
      <c r="AV1020" s="12" t="s">
        <v>86</v>
      </c>
      <c r="AW1020" s="12" t="s">
        <v>34</v>
      </c>
      <c r="AX1020" s="12" t="s">
        <v>79</v>
      </c>
      <c r="AY1020" s="162" t="s">
        <v>262</v>
      </c>
    </row>
    <row r="1021" spans="2:51" s="12" customFormat="1" ht="11.25">
      <c r="B1021" s="161"/>
      <c r="D1021" s="147" t="s">
        <v>1200</v>
      </c>
      <c r="E1021" s="162" t="s">
        <v>1</v>
      </c>
      <c r="F1021" s="163" t="s">
        <v>2777</v>
      </c>
      <c r="H1021" s="162" t="s">
        <v>1</v>
      </c>
      <c r="I1021" s="164"/>
      <c r="L1021" s="161"/>
      <c r="M1021" s="165"/>
      <c r="T1021" s="166"/>
      <c r="AT1021" s="162" t="s">
        <v>1200</v>
      </c>
      <c r="AU1021" s="162" t="s">
        <v>88</v>
      </c>
      <c r="AV1021" s="12" t="s">
        <v>86</v>
      </c>
      <c r="AW1021" s="12" t="s">
        <v>34</v>
      </c>
      <c r="AX1021" s="12" t="s">
        <v>79</v>
      </c>
      <c r="AY1021" s="162" t="s">
        <v>262</v>
      </c>
    </row>
    <row r="1022" spans="2:51" s="13" customFormat="1" ht="11.25">
      <c r="B1022" s="167"/>
      <c r="D1022" s="147" t="s">
        <v>1200</v>
      </c>
      <c r="E1022" s="168" t="s">
        <v>1</v>
      </c>
      <c r="F1022" s="169" t="s">
        <v>2778</v>
      </c>
      <c r="H1022" s="170">
        <v>159.683</v>
      </c>
      <c r="I1022" s="171"/>
      <c r="L1022" s="167"/>
      <c r="M1022" s="172"/>
      <c r="T1022" s="173"/>
      <c r="AT1022" s="168" t="s">
        <v>1200</v>
      </c>
      <c r="AU1022" s="168" t="s">
        <v>88</v>
      </c>
      <c r="AV1022" s="13" t="s">
        <v>88</v>
      </c>
      <c r="AW1022" s="13" t="s">
        <v>34</v>
      </c>
      <c r="AX1022" s="13" t="s">
        <v>79</v>
      </c>
      <c r="AY1022" s="168" t="s">
        <v>262</v>
      </c>
    </row>
    <row r="1023" spans="2:51" s="12" customFormat="1" ht="11.25">
      <c r="B1023" s="161"/>
      <c r="D1023" s="147" t="s">
        <v>1200</v>
      </c>
      <c r="E1023" s="162" t="s">
        <v>1</v>
      </c>
      <c r="F1023" s="163" t="s">
        <v>2779</v>
      </c>
      <c r="H1023" s="162" t="s">
        <v>1</v>
      </c>
      <c r="I1023" s="164"/>
      <c r="L1023" s="161"/>
      <c r="M1023" s="165"/>
      <c r="T1023" s="166"/>
      <c r="AT1023" s="162" t="s">
        <v>1200</v>
      </c>
      <c r="AU1023" s="162" t="s">
        <v>88</v>
      </c>
      <c r="AV1023" s="12" t="s">
        <v>86</v>
      </c>
      <c r="AW1023" s="12" t="s">
        <v>34</v>
      </c>
      <c r="AX1023" s="12" t="s">
        <v>79</v>
      </c>
      <c r="AY1023" s="162" t="s">
        <v>262</v>
      </c>
    </row>
    <row r="1024" spans="2:51" s="13" customFormat="1" ht="11.25">
      <c r="B1024" s="167"/>
      <c r="D1024" s="147" t="s">
        <v>1200</v>
      </c>
      <c r="E1024" s="168" t="s">
        <v>1</v>
      </c>
      <c r="F1024" s="169" t="s">
        <v>2780</v>
      </c>
      <c r="H1024" s="170">
        <v>-16.338</v>
      </c>
      <c r="I1024" s="171"/>
      <c r="L1024" s="167"/>
      <c r="M1024" s="172"/>
      <c r="T1024" s="173"/>
      <c r="AT1024" s="168" t="s">
        <v>1200</v>
      </c>
      <c r="AU1024" s="168" t="s">
        <v>88</v>
      </c>
      <c r="AV1024" s="13" t="s">
        <v>88</v>
      </c>
      <c r="AW1024" s="13" t="s">
        <v>34</v>
      </c>
      <c r="AX1024" s="13" t="s">
        <v>79</v>
      </c>
      <c r="AY1024" s="168" t="s">
        <v>262</v>
      </c>
    </row>
    <row r="1025" spans="2:51" s="13" customFormat="1" ht="11.25">
      <c r="B1025" s="167"/>
      <c r="D1025" s="147" t="s">
        <v>1200</v>
      </c>
      <c r="E1025" s="168" t="s">
        <v>1</v>
      </c>
      <c r="F1025" s="169" t="s">
        <v>2781</v>
      </c>
      <c r="H1025" s="170">
        <v>-7.92</v>
      </c>
      <c r="I1025" s="171"/>
      <c r="L1025" s="167"/>
      <c r="M1025" s="172"/>
      <c r="T1025" s="173"/>
      <c r="AT1025" s="168" t="s">
        <v>1200</v>
      </c>
      <c r="AU1025" s="168" t="s">
        <v>88</v>
      </c>
      <c r="AV1025" s="13" t="s">
        <v>88</v>
      </c>
      <c r="AW1025" s="13" t="s">
        <v>34</v>
      </c>
      <c r="AX1025" s="13" t="s">
        <v>79</v>
      </c>
      <c r="AY1025" s="168" t="s">
        <v>262</v>
      </c>
    </row>
    <row r="1026" spans="2:51" s="15" customFormat="1" ht="11.25">
      <c r="B1026" s="191"/>
      <c r="D1026" s="147" t="s">
        <v>1200</v>
      </c>
      <c r="E1026" s="192" t="s">
        <v>1</v>
      </c>
      <c r="F1026" s="193" t="s">
        <v>1323</v>
      </c>
      <c r="H1026" s="194">
        <v>135.425</v>
      </c>
      <c r="I1026" s="195"/>
      <c r="L1026" s="191"/>
      <c r="M1026" s="196"/>
      <c r="T1026" s="197"/>
      <c r="AT1026" s="192" t="s">
        <v>1200</v>
      </c>
      <c r="AU1026" s="192" t="s">
        <v>88</v>
      </c>
      <c r="AV1026" s="15" t="s">
        <v>179</v>
      </c>
      <c r="AW1026" s="15" t="s">
        <v>34</v>
      </c>
      <c r="AX1026" s="15" t="s">
        <v>79</v>
      </c>
      <c r="AY1026" s="192" t="s">
        <v>262</v>
      </c>
    </row>
    <row r="1027" spans="2:51" s="12" customFormat="1" ht="11.25">
      <c r="B1027" s="161"/>
      <c r="D1027" s="147" t="s">
        <v>1200</v>
      </c>
      <c r="E1027" s="162" t="s">
        <v>1</v>
      </c>
      <c r="F1027" s="163" t="s">
        <v>2782</v>
      </c>
      <c r="H1027" s="162" t="s">
        <v>1</v>
      </c>
      <c r="I1027" s="164"/>
      <c r="L1027" s="161"/>
      <c r="M1027" s="165"/>
      <c r="T1027" s="166"/>
      <c r="AT1027" s="162" t="s">
        <v>1200</v>
      </c>
      <c r="AU1027" s="162" t="s">
        <v>88</v>
      </c>
      <c r="AV1027" s="12" t="s">
        <v>86</v>
      </c>
      <c r="AW1027" s="12" t="s">
        <v>34</v>
      </c>
      <c r="AX1027" s="12" t="s">
        <v>79</v>
      </c>
      <c r="AY1027" s="162" t="s">
        <v>262</v>
      </c>
    </row>
    <row r="1028" spans="2:51" s="13" customFormat="1" ht="11.25">
      <c r="B1028" s="167"/>
      <c r="D1028" s="147" t="s">
        <v>1200</v>
      </c>
      <c r="E1028" s="168" t="s">
        <v>1</v>
      </c>
      <c r="F1028" s="169" t="s">
        <v>2783</v>
      </c>
      <c r="H1028" s="170">
        <v>2.408</v>
      </c>
      <c r="I1028" s="171"/>
      <c r="L1028" s="167"/>
      <c r="M1028" s="172"/>
      <c r="T1028" s="173"/>
      <c r="AT1028" s="168" t="s">
        <v>1200</v>
      </c>
      <c r="AU1028" s="168" t="s">
        <v>88</v>
      </c>
      <c r="AV1028" s="13" t="s">
        <v>88</v>
      </c>
      <c r="AW1028" s="13" t="s">
        <v>34</v>
      </c>
      <c r="AX1028" s="13" t="s">
        <v>79</v>
      </c>
      <c r="AY1028" s="168" t="s">
        <v>262</v>
      </c>
    </row>
    <row r="1029" spans="2:51" s="13" customFormat="1" ht="11.25">
      <c r="B1029" s="167"/>
      <c r="D1029" s="147" t="s">
        <v>1200</v>
      </c>
      <c r="E1029" s="168" t="s">
        <v>1</v>
      </c>
      <c r="F1029" s="169" t="s">
        <v>2784</v>
      </c>
      <c r="H1029" s="170">
        <v>5.625</v>
      </c>
      <c r="I1029" s="171"/>
      <c r="L1029" s="167"/>
      <c r="M1029" s="172"/>
      <c r="T1029" s="173"/>
      <c r="AT1029" s="168" t="s">
        <v>1200</v>
      </c>
      <c r="AU1029" s="168" t="s">
        <v>88</v>
      </c>
      <c r="AV1029" s="13" t="s">
        <v>88</v>
      </c>
      <c r="AW1029" s="13" t="s">
        <v>34</v>
      </c>
      <c r="AX1029" s="13" t="s">
        <v>79</v>
      </c>
      <c r="AY1029" s="168" t="s">
        <v>262</v>
      </c>
    </row>
    <row r="1030" spans="2:51" s="13" customFormat="1" ht="22.5">
      <c r="B1030" s="167"/>
      <c r="D1030" s="147" t="s">
        <v>1200</v>
      </c>
      <c r="E1030" s="168" t="s">
        <v>1</v>
      </c>
      <c r="F1030" s="169" t="s">
        <v>2785</v>
      </c>
      <c r="H1030" s="170">
        <v>15.979</v>
      </c>
      <c r="I1030" s="171"/>
      <c r="L1030" s="167"/>
      <c r="M1030" s="172"/>
      <c r="T1030" s="173"/>
      <c r="AT1030" s="168" t="s">
        <v>1200</v>
      </c>
      <c r="AU1030" s="168" t="s">
        <v>88</v>
      </c>
      <c r="AV1030" s="13" t="s">
        <v>88</v>
      </c>
      <c r="AW1030" s="13" t="s">
        <v>34</v>
      </c>
      <c r="AX1030" s="13" t="s">
        <v>79</v>
      </c>
      <c r="AY1030" s="168" t="s">
        <v>262</v>
      </c>
    </row>
    <row r="1031" spans="2:51" s="13" customFormat="1" ht="11.25">
      <c r="B1031" s="167"/>
      <c r="D1031" s="147" t="s">
        <v>1200</v>
      </c>
      <c r="E1031" s="168" t="s">
        <v>1</v>
      </c>
      <c r="F1031" s="169" t="s">
        <v>2786</v>
      </c>
      <c r="H1031" s="170">
        <v>17.838</v>
      </c>
      <c r="I1031" s="171"/>
      <c r="L1031" s="167"/>
      <c r="M1031" s="172"/>
      <c r="T1031" s="173"/>
      <c r="AT1031" s="168" t="s">
        <v>1200</v>
      </c>
      <c r="AU1031" s="168" t="s">
        <v>88</v>
      </c>
      <c r="AV1031" s="13" t="s">
        <v>88</v>
      </c>
      <c r="AW1031" s="13" t="s">
        <v>34</v>
      </c>
      <c r="AX1031" s="13" t="s">
        <v>79</v>
      </c>
      <c r="AY1031" s="168" t="s">
        <v>262</v>
      </c>
    </row>
    <row r="1032" spans="2:51" s="13" customFormat="1" ht="22.5">
      <c r="B1032" s="167"/>
      <c r="D1032" s="147" t="s">
        <v>1200</v>
      </c>
      <c r="E1032" s="168" t="s">
        <v>1</v>
      </c>
      <c r="F1032" s="169" t="s">
        <v>2787</v>
      </c>
      <c r="H1032" s="170">
        <v>57.677</v>
      </c>
      <c r="I1032" s="171"/>
      <c r="L1032" s="167"/>
      <c r="M1032" s="172"/>
      <c r="T1032" s="173"/>
      <c r="AT1032" s="168" t="s">
        <v>1200</v>
      </c>
      <c r="AU1032" s="168" t="s">
        <v>88</v>
      </c>
      <c r="AV1032" s="13" t="s">
        <v>88</v>
      </c>
      <c r="AW1032" s="13" t="s">
        <v>34</v>
      </c>
      <c r="AX1032" s="13" t="s">
        <v>79</v>
      </c>
      <c r="AY1032" s="168" t="s">
        <v>262</v>
      </c>
    </row>
    <row r="1033" spans="2:51" s="13" customFormat="1" ht="11.25">
      <c r="B1033" s="167"/>
      <c r="D1033" s="147" t="s">
        <v>1200</v>
      </c>
      <c r="E1033" s="168" t="s">
        <v>1</v>
      </c>
      <c r="F1033" s="169" t="s">
        <v>2788</v>
      </c>
      <c r="H1033" s="170">
        <v>1.663</v>
      </c>
      <c r="I1033" s="171"/>
      <c r="L1033" s="167"/>
      <c r="M1033" s="172"/>
      <c r="T1033" s="173"/>
      <c r="AT1033" s="168" t="s">
        <v>1200</v>
      </c>
      <c r="AU1033" s="168" t="s">
        <v>88</v>
      </c>
      <c r="AV1033" s="13" t="s">
        <v>88</v>
      </c>
      <c r="AW1033" s="13" t="s">
        <v>34</v>
      </c>
      <c r="AX1033" s="13" t="s">
        <v>79</v>
      </c>
      <c r="AY1033" s="168" t="s">
        <v>262</v>
      </c>
    </row>
    <row r="1034" spans="2:51" s="13" customFormat="1" ht="11.25">
      <c r="B1034" s="167"/>
      <c r="D1034" s="147" t="s">
        <v>1200</v>
      </c>
      <c r="E1034" s="168" t="s">
        <v>1</v>
      </c>
      <c r="F1034" s="169" t="s">
        <v>2789</v>
      </c>
      <c r="H1034" s="170">
        <v>2.266</v>
      </c>
      <c r="I1034" s="171"/>
      <c r="L1034" s="167"/>
      <c r="M1034" s="172"/>
      <c r="T1034" s="173"/>
      <c r="AT1034" s="168" t="s">
        <v>1200</v>
      </c>
      <c r="AU1034" s="168" t="s">
        <v>88</v>
      </c>
      <c r="AV1034" s="13" t="s">
        <v>88</v>
      </c>
      <c r="AW1034" s="13" t="s">
        <v>34</v>
      </c>
      <c r="AX1034" s="13" t="s">
        <v>79</v>
      </c>
      <c r="AY1034" s="168" t="s">
        <v>262</v>
      </c>
    </row>
    <row r="1035" spans="2:51" s="13" customFormat="1" ht="11.25">
      <c r="B1035" s="167"/>
      <c r="D1035" s="147" t="s">
        <v>1200</v>
      </c>
      <c r="E1035" s="168" t="s">
        <v>1</v>
      </c>
      <c r="F1035" s="169" t="s">
        <v>2790</v>
      </c>
      <c r="H1035" s="170">
        <v>1.19</v>
      </c>
      <c r="I1035" s="171"/>
      <c r="L1035" s="167"/>
      <c r="M1035" s="172"/>
      <c r="T1035" s="173"/>
      <c r="AT1035" s="168" t="s">
        <v>1200</v>
      </c>
      <c r="AU1035" s="168" t="s">
        <v>88</v>
      </c>
      <c r="AV1035" s="13" t="s">
        <v>88</v>
      </c>
      <c r="AW1035" s="13" t="s">
        <v>34</v>
      </c>
      <c r="AX1035" s="13" t="s">
        <v>79</v>
      </c>
      <c r="AY1035" s="168" t="s">
        <v>262</v>
      </c>
    </row>
    <row r="1036" spans="2:51" s="13" customFormat="1" ht="11.25">
      <c r="B1036" s="167"/>
      <c r="D1036" s="147" t="s">
        <v>1200</v>
      </c>
      <c r="E1036" s="168" t="s">
        <v>1</v>
      </c>
      <c r="F1036" s="169" t="s">
        <v>2791</v>
      </c>
      <c r="H1036" s="170">
        <v>2.042</v>
      </c>
      <c r="I1036" s="171"/>
      <c r="L1036" s="167"/>
      <c r="M1036" s="172"/>
      <c r="T1036" s="173"/>
      <c r="AT1036" s="168" t="s">
        <v>1200</v>
      </c>
      <c r="AU1036" s="168" t="s">
        <v>88</v>
      </c>
      <c r="AV1036" s="13" t="s">
        <v>88</v>
      </c>
      <c r="AW1036" s="13" t="s">
        <v>34</v>
      </c>
      <c r="AX1036" s="13" t="s">
        <v>79</v>
      </c>
      <c r="AY1036" s="168" t="s">
        <v>262</v>
      </c>
    </row>
    <row r="1037" spans="2:51" s="15" customFormat="1" ht="11.25">
      <c r="B1037" s="191"/>
      <c r="D1037" s="147" t="s">
        <v>1200</v>
      </c>
      <c r="E1037" s="192" t="s">
        <v>1</v>
      </c>
      <c r="F1037" s="193" t="s">
        <v>1323</v>
      </c>
      <c r="H1037" s="194">
        <v>106.688</v>
      </c>
      <c r="I1037" s="195"/>
      <c r="L1037" s="191"/>
      <c r="M1037" s="196"/>
      <c r="T1037" s="197"/>
      <c r="AT1037" s="192" t="s">
        <v>1200</v>
      </c>
      <c r="AU1037" s="192" t="s">
        <v>88</v>
      </c>
      <c r="AV1037" s="15" t="s">
        <v>179</v>
      </c>
      <c r="AW1037" s="15" t="s">
        <v>34</v>
      </c>
      <c r="AX1037" s="15" t="s">
        <v>79</v>
      </c>
      <c r="AY1037" s="192" t="s">
        <v>262</v>
      </c>
    </row>
    <row r="1038" spans="2:51" s="12" customFormat="1" ht="11.25">
      <c r="B1038" s="161"/>
      <c r="D1038" s="147" t="s">
        <v>1200</v>
      </c>
      <c r="E1038" s="162" t="s">
        <v>1</v>
      </c>
      <c r="F1038" s="163" t="s">
        <v>2792</v>
      </c>
      <c r="H1038" s="162" t="s">
        <v>1</v>
      </c>
      <c r="I1038" s="164"/>
      <c r="L1038" s="161"/>
      <c r="M1038" s="165"/>
      <c r="T1038" s="166"/>
      <c r="AT1038" s="162" t="s">
        <v>1200</v>
      </c>
      <c r="AU1038" s="162" t="s">
        <v>88</v>
      </c>
      <c r="AV1038" s="12" t="s">
        <v>86</v>
      </c>
      <c r="AW1038" s="12" t="s">
        <v>34</v>
      </c>
      <c r="AX1038" s="12" t="s">
        <v>79</v>
      </c>
      <c r="AY1038" s="162" t="s">
        <v>262</v>
      </c>
    </row>
    <row r="1039" spans="2:51" s="13" customFormat="1" ht="11.25">
      <c r="B1039" s="167"/>
      <c r="D1039" s="147" t="s">
        <v>1200</v>
      </c>
      <c r="E1039" s="168" t="s">
        <v>1</v>
      </c>
      <c r="F1039" s="169" t="s">
        <v>2793</v>
      </c>
      <c r="H1039" s="170">
        <v>6.15</v>
      </c>
      <c r="I1039" s="171"/>
      <c r="L1039" s="167"/>
      <c r="M1039" s="172"/>
      <c r="T1039" s="173"/>
      <c r="AT1039" s="168" t="s">
        <v>1200</v>
      </c>
      <c r="AU1039" s="168" t="s">
        <v>88</v>
      </c>
      <c r="AV1039" s="13" t="s">
        <v>88</v>
      </c>
      <c r="AW1039" s="13" t="s">
        <v>34</v>
      </c>
      <c r="AX1039" s="13" t="s">
        <v>79</v>
      </c>
      <c r="AY1039" s="168" t="s">
        <v>262</v>
      </c>
    </row>
    <row r="1040" spans="2:51" s="13" customFormat="1" ht="11.25">
      <c r="B1040" s="167"/>
      <c r="D1040" s="147" t="s">
        <v>1200</v>
      </c>
      <c r="E1040" s="168" t="s">
        <v>1</v>
      </c>
      <c r="F1040" s="169" t="s">
        <v>2794</v>
      </c>
      <c r="H1040" s="170">
        <v>10.03</v>
      </c>
      <c r="I1040" s="171"/>
      <c r="L1040" s="167"/>
      <c r="M1040" s="172"/>
      <c r="T1040" s="173"/>
      <c r="AT1040" s="168" t="s">
        <v>1200</v>
      </c>
      <c r="AU1040" s="168" t="s">
        <v>88</v>
      </c>
      <c r="AV1040" s="13" t="s">
        <v>88</v>
      </c>
      <c r="AW1040" s="13" t="s">
        <v>34</v>
      </c>
      <c r="AX1040" s="13" t="s">
        <v>79</v>
      </c>
      <c r="AY1040" s="168" t="s">
        <v>262</v>
      </c>
    </row>
    <row r="1041" spans="2:51" s="13" customFormat="1" ht="11.25">
      <c r="B1041" s="167"/>
      <c r="D1041" s="147" t="s">
        <v>1200</v>
      </c>
      <c r="E1041" s="168" t="s">
        <v>1</v>
      </c>
      <c r="F1041" s="169" t="s">
        <v>2795</v>
      </c>
      <c r="H1041" s="170">
        <v>7.19</v>
      </c>
      <c r="I1041" s="171"/>
      <c r="L1041" s="167"/>
      <c r="M1041" s="172"/>
      <c r="T1041" s="173"/>
      <c r="AT1041" s="168" t="s">
        <v>1200</v>
      </c>
      <c r="AU1041" s="168" t="s">
        <v>88</v>
      </c>
      <c r="AV1041" s="13" t="s">
        <v>88</v>
      </c>
      <c r="AW1041" s="13" t="s">
        <v>34</v>
      </c>
      <c r="AX1041" s="13" t="s">
        <v>79</v>
      </c>
      <c r="AY1041" s="168" t="s">
        <v>262</v>
      </c>
    </row>
    <row r="1042" spans="2:51" s="15" customFormat="1" ht="11.25">
      <c r="B1042" s="191"/>
      <c r="D1042" s="147" t="s">
        <v>1200</v>
      </c>
      <c r="E1042" s="192" t="s">
        <v>1</v>
      </c>
      <c r="F1042" s="193" t="s">
        <v>1323</v>
      </c>
      <c r="H1042" s="194">
        <v>23.37</v>
      </c>
      <c r="I1042" s="195"/>
      <c r="L1042" s="191"/>
      <c r="M1042" s="196"/>
      <c r="T1042" s="197"/>
      <c r="AT1042" s="192" t="s">
        <v>1200</v>
      </c>
      <c r="AU1042" s="192" t="s">
        <v>88</v>
      </c>
      <c r="AV1042" s="15" t="s">
        <v>179</v>
      </c>
      <c r="AW1042" s="15" t="s">
        <v>34</v>
      </c>
      <c r="AX1042" s="15" t="s">
        <v>79</v>
      </c>
      <c r="AY1042" s="192" t="s">
        <v>262</v>
      </c>
    </row>
    <row r="1043" spans="2:51" s="12" customFormat="1" ht="11.25">
      <c r="B1043" s="161"/>
      <c r="D1043" s="147" t="s">
        <v>1200</v>
      </c>
      <c r="E1043" s="162" t="s">
        <v>1</v>
      </c>
      <c r="F1043" s="163" t="s">
        <v>2182</v>
      </c>
      <c r="H1043" s="162" t="s">
        <v>1</v>
      </c>
      <c r="I1043" s="164"/>
      <c r="L1043" s="161"/>
      <c r="M1043" s="165"/>
      <c r="T1043" s="166"/>
      <c r="AT1043" s="162" t="s">
        <v>1200</v>
      </c>
      <c r="AU1043" s="162" t="s">
        <v>88</v>
      </c>
      <c r="AV1043" s="12" t="s">
        <v>86</v>
      </c>
      <c r="AW1043" s="12" t="s">
        <v>34</v>
      </c>
      <c r="AX1043" s="12" t="s">
        <v>79</v>
      </c>
      <c r="AY1043" s="162" t="s">
        <v>262</v>
      </c>
    </row>
    <row r="1044" spans="2:51" s="13" customFormat="1" ht="22.5">
      <c r="B1044" s="167"/>
      <c r="D1044" s="147" t="s">
        <v>1200</v>
      </c>
      <c r="E1044" s="168" t="s">
        <v>1</v>
      </c>
      <c r="F1044" s="169" t="s">
        <v>2796</v>
      </c>
      <c r="H1044" s="170">
        <v>71.28</v>
      </c>
      <c r="I1044" s="171"/>
      <c r="L1044" s="167"/>
      <c r="M1044" s="172"/>
      <c r="T1044" s="173"/>
      <c r="AT1044" s="168" t="s">
        <v>1200</v>
      </c>
      <c r="AU1044" s="168" t="s">
        <v>88</v>
      </c>
      <c r="AV1044" s="13" t="s">
        <v>88</v>
      </c>
      <c r="AW1044" s="13" t="s">
        <v>34</v>
      </c>
      <c r="AX1044" s="13" t="s">
        <v>79</v>
      </c>
      <c r="AY1044" s="168" t="s">
        <v>262</v>
      </c>
    </row>
    <row r="1045" spans="2:51" s="15" customFormat="1" ht="11.25">
      <c r="B1045" s="191"/>
      <c r="D1045" s="147" t="s">
        <v>1200</v>
      </c>
      <c r="E1045" s="192" t="s">
        <v>1</v>
      </c>
      <c r="F1045" s="193" t="s">
        <v>1323</v>
      </c>
      <c r="H1045" s="194">
        <v>71.28</v>
      </c>
      <c r="I1045" s="195"/>
      <c r="L1045" s="191"/>
      <c r="M1045" s="196"/>
      <c r="T1045" s="197"/>
      <c r="AT1045" s="192" t="s">
        <v>1200</v>
      </c>
      <c r="AU1045" s="192" t="s">
        <v>88</v>
      </c>
      <c r="AV1045" s="15" t="s">
        <v>179</v>
      </c>
      <c r="AW1045" s="15" t="s">
        <v>34</v>
      </c>
      <c r="AX1045" s="15" t="s">
        <v>79</v>
      </c>
      <c r="AY1045" s="192" t="s">
        <v>262</v>
      </c>
    </row>
    <row r="1046" spans="2:51" s="12" customFormat="1" ht="11.25">
      <c r="B1046" s="161"/>
      <c r="D1046" s="147" t="s">
        <v>1200</v>
      </c>
      <c r="E1046" s="162" t="s">
        <v>1</v>
      </c>
      <c r="F1046" s="163" t="s">
        <v>2328</v>
      </c>
      <c r="H1046" s="162" t="s">
        <v>1</v>
      </c>
      <c r="I1046" s="164"/>
      <c r="L1046" s="161"/>
      <c r="M1046" s="165"/>
      <c r="T1046" s="166"/>
      <c r="AT1046" s="162" t="s">
        <v>1200</v>
      </c>
      <c r="AU1046" s="162" t="s">
        <v>88</v>
      </c>
      <c r="AV1046" s="12" t="s">
        <v>86</v>
      </c>
      <c r="AW1046" s="12" t="s">
        <v>34</v>
      </c>
      <c r="AX1046" s="12" t="s">
        <v>79</v>
      </c>
      <c r="AY1046" s="162" t="s">
        <v>262</v>
      </c>
    </row>
    <row r="1047" spans="2:51" s="13" customFormat="1" ht="11.25">
      <c r="B1047" s="167"/>
      <c r="D1047" s="147" t="s">
        <v>1200</v>
      </c>
      <c r="E1047" s="168" t="s">
        <v>1</v>
      </c>
      <c r="F1047" s="169" t="s">
        <v>2797</v>
      </c>
      <c r="H1047" s="170">
        <v>7.34</v>
      </c>
      <c r="I1047" s="171"/>
      <c r="L1047" s="167"/>
      <c r="M1047" s="172"/>
      <c r="T1047" s="173"/>
      <c r="AT1047" s="168" t="s">
        <v>1200</v>
      </c>
      <c r="AU1047" s="168" t="s">
        <v>88</v>
      </c>
      <c r="AV1047" s="13" t="s">
        <v>88</v>
      </c>
      <c r="AW1047" s="13" t="s">
        <v>34</v>
      </c>
      <c r="AX1047" s="13" t="s">
        <v>79</v>
      </c>
      <c r="AY1047" s="168" t="s">
        <v>262</v>
      </c>
    </row>
    <row r="1048" spans="2:51" s="15" customFormat="1" ht="11.25">
      <c r="B1048" s="191"/>
      <c r="D1048" s="147" t="s">
        <v>1200</v>
      </c>
      <c r="E1048" s="192" t="s">
        <v>1</v>
      </c>
      <c r="F1048" s="193" t="s">
        <v>1323</v>
      </c>
      <c r="H1048" s="194">
        <v>7.34</v>
      </c>
      <c r="I1048" s="195"/>
      <c r="L1048" s="191"/>
      <c r="M1048" s="196"/>
      <c r="T1048" s="197"/>
      <c r="AT1048" s="192" t="s">
        <v>1200</v>
      </c>
      <c r="AU1048" s="192" t="s">
        <v>88</v>
      </c>
      <c r="AV1048" s="15" t="s">
        <v>179</v>
      </c>
      <c r="AW1048" s="15" t="s">
        <v>34</v>
      </c>
      <c r="AX1048" s="15" t="s">
        <v>79</v>
      </c>
      <c r="AY1048" s="192" t="s">
        <v>262</v>
      </c>
    </row>
    <row r="1049" spans="2:51" s="14" customFormat="1" ht="11.25">
      <c r="B1049" s="174"/>
      <c r="D1049" s="147" t="s">
        <v>1200</v>
      </c>
      <c r="E1049" s="175" t="s">
        <v>1</v>
      </c>
      <c r="F1049" s="176" t="s">
        <v>1205</v>
      </c>
      <c r="H1049" s="177">
        <v>344.103</v>
      </c>
      <c r="I1049" s="178"/>
      <c r="L1049" s="174"/>
      <c r="M1049" s="179"/>
      <c r="T1049" s="180"/>
      <c r="AT1049" s="175" t="s">
        <v>1200</v>
      </c>
      <c r="AU1049" s="175" t="s">
        <v>88</v>
      </c>
      <c r="AV1049" s="14" t="s">
        <v>293</v>
      </c>
      <c r="AW1049" s="14" t="s">
        <v>34</v>
      </c>
      <c r="AX1049" s="14" t="s">
        <v>86</v>
      </c>
      <c r="AY1049" s="175" t="s">
        <v>262</v>
      </c>
    </row>
    <row r="1050" spans="2:65" s="1" customFormat="1" ht="24.2" customHeight="1">
      <c r="B1050" s="32"/>
      <c r="C1050" s="134" t="s">
        <v>2798</v>
      </c>
      <c r="D1050" s="134" t="s">
        <v>264</v>
      </c>
      <c r="E1050" s="135" t="s">
        <v>2799</v>
      </c>
      <c r="F1050" s="136" t="s">
        <v>2800</v>
      </c>
      <c r="G1050" s="137" t="s">
        <v>1226</v>
      </c>
      <c r="H1050" s="138">
        <v>142.765</v>
      </c>
      <c r="I1050" s="139"/>
      <c r="J1050" s="140">
        <f>ROUND(I1050*H1050,2)</f>
        <v>0</v>
      </c>
      <c r="K1050" s="136" t="s">
        <v>1197</v>
      </c>
      <c r="L1050" s="32"/>
      <c r="M1050" s="141" t="s">
        <v>1</v>
      </c>
      <c r="N1050" s="142" t="s">
        <v>44</v>
      </c>
      <c r="P1050" s="143">
        <f>O1050*H1050</f>
        <v>0</v>
      </c>
      <c r="Q1050" s="143">
        <v>0.0025</v>
      </c>
      <c r="R1050" s="143">
        <f>Q1050*H1050</f>
        <v>0.35691249999999997</v>
      </c>
      <c r="S1050" s="143">
        <v>0</v>
      </c>
      <c r="T1050" s="144">
        <f>S1050*H1050</f>
        <v>0</v>
      </c>
      <c r="AR1050" s="145" t="s">
        <v>318</v>
      </c>
      <c r="AT1050" s="145" t="s">
        <v>264</v>
      </c>
      <c r="AU1050" s="145" t="s">
        <v>88</v>
      </c>
      <c r="AY1050" s="17" t="s">
        <v>262</v>
      </c>
      <c r="BE1050" s="146">
        <f>IF(N1050="základní",J1050,0)</f>
        <v>0</v>
      </c>
      <c r="BF1050" s="146">
        <f>IF(N1050="snížená",J1050,0)</f>
        <v>0</v>
      </c>
      <c r="BG1050" s="146">
        <f>IF(N1050="zákl. přenesená",J1050,0)</f>
        <v>0</v>
      </c>
      <c r="BH1050" s="146">
        <f>IF(N1050="sníž. přenesená",J1050,0)</f>
        <v>0</v>
      </c>
      <c r="BI1050" s="146">
        <f>IF(N1050="nulová",J1050,0)</f>
        <v>0</v>
      </c>
      <c r="BJ1050" s="17" t="s">
        <v>86</v>
      </c>
      <c r="BK1050" s="146">
        <f>ROUND(I1050*H1050,2)</f>
        <v>0</v>
      </c>
      <c r="BL1050" s="17" t="s">
        <v>318</v>
      </c>
      <c r="BM1050" s="145" t="s">
        <v>2801</v>
      </c>
    </row>
    <row r="1051" spans="2:51" s="12" customFormat="1" ht="11.25">
      <c r="B1051" s="161"/>
      <c r="D1051" s="147" t="s">
        <v>1200</v>
      </c>
      <c r="E1051" s="162" t="s">
        <v>1</v>
      </c>
      <c r="F1051" s="163" t="s">
        <v>1931</v>
      </c>
      <c r="H1051" s="162" t="s">
        <v>1</v>
      </c>
      <c r="I1051" s="164"/>
      <c r="L1051" s="161"/>
      <c r="M1051" s="165"/>
      <c r="T1051" s="166"/>
      <c r="AT1051" s="162" t="s">
        <v>1200</v>
      </c>
      <c r="AU1051" s="162" t="s">
        <v>88</v>
      </c>
      <c r="AV1051" s="12" t="s">
        <v>86</v>
      </c>
      <c r="AW1051" s="12" t="s">
        <v>34</v>
      </c>
      <c r="AX1051" s="12" t="s">
        <v>79</v>
      </c>
      <c r="AY1051" s="162" t="s">
        <v>262</v>
      </c>
    </row>
    <row r="1052" spans="2:51" s="12" customFormat="1" ht="11.25">
      <c r="B1052" s="161"/>
      <c r="D1052" s="147" t="s">
        <v>1200</v>
      </c>
      <c r="E1052" s="162" t="s">
        <v>1</v>
      </c>
      <c r="F1052" s="163" t="s">
        <v>2067</v>
      </c>
      <c r="H1052" s="162" t="s">
        <v>1</v>
      </c>
      <c r="I1052" s="164"/>
      <c r="L1052" s="161"/>
      <c r="M1052" s="165"/>
      <c r="T1052" s="166"/>
      <c r="AT1052" s="162" t="s">
        <v>1200</v>
      </c>
      <c r="AU1052" s="162" t="s">
        <v>88</v>
      </c>
      <c r="AV1052" s="12" t="s">
        <v>86</v>
      </c>
      <c r="AW1052" s="12" t="s">
        <v>34</v>
      </c>
      <c r="AX1052" s="12" t="s">
        <v>79</v>
      </c>
      <c r="AY1052" s="162" t="s">
        <v>262</v>
      </c>
    </row>
    <row r="1053" spans="2:51" s="13" customFormat="1" ht="11.25">
      <c r="B1053" s="167"/>
      <c r="D1053" s="147" t="s">
        <v>1200</v>
      </c>
      <c r="E1053" s="168" t="s">
        <v>1</v>
      </c>
      <c r="F1053" s="169" t="s">
        <v>2778</v>
      </c>
      <c r="H1053" s="170">
        <v>159.683</v>
      </c>
      <c r="I1053" s="171"/>
      <c r="L1053" s="167"/>
      <c r="M1053" s="172"/>
      <c r="T1053" s="173"/>
      <c r="AT1053" s="168" t="s">
        <v>1200</v>
      </c>
      <c r="AU1053" s="168" t="s">
        <v>88</v>
      </c>
      <c r="AV1053" s="13" t="s">
        <v>88</v>
      </c>
      <c r="AW1053" s="13" t="s">
        <v>34</v>
      </c>
      <c r="AX1053" s="13" t="s">
        <v>79</v>
      </c>
      <c r="AY1053" s="168" t="s">
        <v>262</v>
      </c>
    </row>
    <row r="1054" spans="2:51" s="12" customFormat="1" ht="11.25">
      <c r="B1054" s="161"/>
      <c r="D1054" s="147" t="s">
        <v>1200</v>
      </c>
      <c r="E1054" s="162" t="s">
        <v>1</v>
      </c>
      <c r="F1054" s="163" t="s">
        <v>2779</v>
      </c>
      <c r="H1054" s="162" t="s">
        <v>1</v>
      </c>
      <c r="I1054" s="164"/>
      <c r="L1054" s="161"/>
      <c r="M1054" s="165"/>
      <c r="T1054" s="166"/>
      <c r="AT1054" s="162" t="s">
        <v>1200</v>
      </c>
      <c r="AU1054" s="162" t="s">
        <v>88</v>
      </c>
      <c r="AV1054" s="12" t="s">
        <v>86</v>
      </c>
      <c r="AW1054" s="12" t="s">
        <v>34</v>
      </c>
      <c r="AX1054" s="12" t="s">
        <v>79</v>
      </c>
      <c r="AY1054" s="162" t="s">
        <v>262</v>
      </c>
    </row>
    <row r="1055" spans="2:51" s="13" customFormat="1" ht="11.25">
      <c r="B1055" s="167"/>
      <c r="D1055" s="147" t="s">
        <v>1200</v>
      </c>
      <c r="E1055" s="168" t="s">
        <v>1</v>
      </c>
      <c r="F1055" s="169" t="s">
        <v>2780</v>
      </c>
      <c r="H1055" s="170">
        <v>-16.338</v>
      </c>
      <c r="I1055" s="171"/>
      <c r="L1055" s="167"/>
      <c r="M1055" s="172"/>
      <c r="T1055" s="173"/>
      <c r="AT1055" s="168" t="s">
        <v>1200</v>
      </c>
      <c r="AU1055" s="168" t="s">
        <v>88</v>
      </c>
      <c r="AV1055" s="13" t="s">
        <v>88</v>
      </c>
      <c r="AW1055" s="13" t="s">
        <v>34</v>
      </c>
      <c r="AX1055" s="13" t="s">
        <v>79</v>
      </c>
      <c r="AY1055" s="168" t="s">
        <v>262</v>
      </c>
    </row>
    <row r="1056" spans="2:51" s="13" customFormat="1" ht="11.25">
      <c r="B1056" s="167"/>
      <c r="D1056" s="147" t="s">
        <v>1200</v>
      </c>
      <c r="E1056" s="168" t="s">
        <v>1</v>
      </c>
      <c r="F1056" s="169" t="s">
        <v>2781</v>
      </c>
      <c r="H1056" s="170">
        <v>-7.92</v>
      </c>
      <c r="I1056" s="171"/>
      <c r="L1056" s="167"/>
      <c r="M1056" s="172"/>
      <c r="T1056" s="173"/>
      <c r="AT1056" s="168" t="s">
        <v>1200</v>
      </c>
      <c r="AU1056" s="168" t="s">
        <v>88</v>
      </c>
      <c r="AV1056" s="13" t="s">
        <v>88</v>
      </c>
      <c r="AW1056" s="13" t="s">
        <v>34</v>
      </c>
      <c r="AX1056" s="13" t="s">
        <v>79</v>
      </c>
      <c r="AY1056" s="168" t="s">
        <v>262</v>
      </c>
    </row>
    <row r="1057" spans="2:51" s="15" customFormat="1" ht="11.25">
      <c r="B1057" s="191"/>
      <c r="D1057" s="147" t="s">
        <v>1200</v>
      </c>
      <c r="E1057" s="192" t="s">
        <v>1</v>
      </c>
      <c r="F1057" s="193" t="s">
        <v>1323</v>
      </c>
      <c r="H1057" s="194">
        <v>135.425</v>
      </c>
      <c r="I1057" s="195"/>
      <c r="L1057" s="191"/>
      <c r="M1057" s="196"/>
      <c r="T1057" s="197"/>
      <c r="AT1057" s="192" t="s">
        <v>1200</v>
      </c>
      <c r="AU1057" s="192" t="s">
        <v>88</v>
      </c>
      <c r="AV1057" s="15" t="s">
        <v>179</v>
      </c>
      <c r="AW1057" s="15" t="s">
        <v>34</v>
      </c>
      <c r="AX1057" s="15" t="s">
        <v>79</v>
      </c>
      <c r="AY1057" s="192" t="s">
        <v>262</v>
      </c>
    </row>
    <row r="1058" spans="2:51" s="12" customFormat="1" ht="11.25">
      <c r="B1058" s="161"/>
      <c r="D1058" s="147" t="s">
        <v>1200</v>
      </c>
      <c r="E1058" s="162" t="s">
        <v>1</v>
      </c>
      <c r="F1058" s="163" t="s">
        <v>2328</v>
      </c>
      <c r="H1058" s="162" t="s">
        <v>1</v>
      </c>
      <c r="I1058" s="164"/>
      <c r="L1058" s="161"/>
      <c r="M1058" s="165"/>
      <c r="T1058" s="166"/>
      <c r="AT1058" s="162" t="s">
        <v>1200</v>
      </c>
      <c r="AU1058" s="162" t="s">
        <v>88</v>
      </c>
      <c r="AV1058" s="12" t="s">
        <v>86</v>
      </c>
      <c r="AW1058" s="12" t="s">
        <v>34</v>
      </c>
      <c r="AX1058" s="12" t="s">
        <v>79</v>
      </c>
      <c r="AY1058" s="162" t="s">
        <v>262</v>
      </c>
    </row>
    <row r="1059" spans="2:51" s="13" customFormat="1" ht="11.25">
      <c r="B1059" s="167"/>
      <c r="D1059" s="147" t="s">
        <v>1200</v>
      </c>
      <c r="E1059" s="168" t="s">
        <v>1</v>
      </c>
      <c r="F1059" s="169" t="s">
        <v>2797</v>
      </c>
      <c r="H1059" s="170">
        <v>7.34</v>
      </c>
      <c r="I1059" s="171"/>
      <c r="L1059" s="167"/>
      <c r="M1059" s="172"/>
      <c r="T1059" s="173"/>
      <c r="AT1059" s="168" t="s">
        <v>1200</v>
      </c>
      <c r="AU1059" s="168" t="s">
        <v>88</v>
      </c>
      <c r="AV1059" s="13" t="s">
        <v>88</v>
      </c>
      <c r="AW1059" s="13" t="s">
        <v>34</v>
      </c>
      <c r="AX1059" s="13" t="s">
        <v>79</v>
      </c>
      <c r="AY1059" s="168" t="s">
        <v>262</v>
      </c>
    </row>
    <row r="1060" spans="2:51" s="15" customFormat="1" ht="11.25">
      <c r="B1060" s="191"/>
      <c r="D1060" s="147" t="s">
        <v>1200</v>
      </c>
      <c r="E1060" s="192" t="s">
        <v>1</v>
      </c>
      <c r="F1060" s="193" t="s">
        <v>1323</v>
      </c>
      <c r="H1060" s="194">
        <v>7.34</v>
      </c>
      <c r="I1060" s="195"/>
      <c r="L1060" s="191"/>
      <c r="M1060" s="196"/>
      <c r="T1060" s="197"/>
      <c r="AT1060" s="192" t="s">
        <v>1200</v>
      </c>
      <c r="AU1060" s="192" t="s">
        <v>88</v>
      </c>
      <c r="AV1060" s="15" t="s">
        <v>179</v>
      </c>
      <c r="AW1060" s="15" t="s">
        <v>34</v>
      </c>
      <c r="AX1060" s="15" t="s">
        <v>79</v>
      </c>
      <c r="AY1060" s="192" t="s">
        <v>262</v>
      </c>
    </row>
    <row r="1061" spans="2:51" s="14" customFormat="1" ht="11.25">
      <c r="B1061" s="174"/>
      <c r="D1061" s="147" t="s">
        <v>1200</v>
      </c>
      <c r="E1061" s="175" t="s">
        <v>1</v>
      </c>
      <c r="F1061" s="176" t="s">
        <v>1205</v>
      </c>
      <c r="H1061" s="177">
        <v>142.765</v>
      </c>
      <c r="I1061" s="178"/>
      <c r="L1061" s="174"/>
      <c r="M1061" s="179"/>
      <c r="T1061" s="180"/>
      <c r="AT1061" s="175" t="s">
        <v>1200</v>
      </c>
      <c r="AU1061" s="175" t="s">
        <v>88</v>
      </c>
      <c r="AV1061" s="14" t="s">
        <v>293</v>
      </c>
      <c r="AW1061" s="14" t="s">
        <v>34</v>
      </c>
      <c r="AX1061" s="14" t="s">
        <v>86</v>
      </c>
      <c r="AY1061" s="175" t="s">
        <v>262</v>
      </c>
    </row>
    <row r="1062" spans="2:63" s="11" customFormat="1" ht="22.9" customHeight="1">
      <c r="B1062" s="124"/>
      <c r="D1062" s="125" t="s">
        <v>78</v>
      </c>
      <c r="E1062" s="151" t="s">
        <v>1683</v>
      </c>
      <c r="F1062" s="151" t="s">
        <v>1684</v>
      </c>
      <c r="I1062" s="127"/>
      <c r="J1062" s="152">
        <f>BK1062</f>
        <v>0</v>
      </c>
      <c r="L1062" s="124"/>
      <c r="M1062" s="129"/>
      <c r="P1062" s="130">
        <f>SUM(P1063:P1073)</f>
        <v>0</v>
      </c>
      <c r="R1062" s="130">
        <f>SUM(R1063:R1073)</f>
        <v>0.19348372</v>
      </c>
      <c r="T1062" s="131">
        <f>SUM(T1063:T1073)</f>
        <v>0.02345016</v>
      </c>
      <c r="AR1062" s="125" t="s">
        <v>88</v>
      </c>
      <c r="AT1062" s="132" t="s">
        <v>78</v>
      </c>
      <c r="AU1062" s="132" t="s">
        <v>86</v>
      </c>
      <c r="AY1062" s="125" t="s">
        <v>262</v>
      </c>
      <c r="BK1062" s="133">
        <f>SUM(BK1063:BK1073)</f>
        <v>0</v>
      </c>
    </row>
    <row r="1063" spans="2:65" s="1" customFormat="1" ht="24.2" customHeight="1">
      <c r="B1063" s="32"/>
      <c r="C1063" s="134" t="s">
        <v>2802</v>
      </c>
      <c r="D1063" s="134" t="s">
        <v>264</v>
      </c>
      <c r="E1063" s="135" t="s">
        <v>2711</v>
      </c>
      <c r="F1063" s="136" t="s">
        <v>2712</v>
      </c>
      <c r="G1063" s="137" t="s">
        <v>1226</v>
      </c>
      <c r="H1063" s="138">
        <v>59.7</v>
      </c>
      <c r="I1063" s="139"/>
      <c r="J1063" s="140">
        <f>ROUND(I1063*H1063,2)</f>
        <v>0</v>
      </c>
      <c r="K1063" s="136" t="s">
        <v>1</v>
      </c>
      <c r="L1063" s="32"/>
      <c r="M1063" s="141" t="s">
        <v>1</v>
      </c>
      <c r="N1063" s="142" t="s">
        <v>44</v>
      </c>
      <c r="P1063" s="143">
        <f>O1063*H1063</f>
        <v>0</v>
      </c>
      <c r="Q1063" s="143">
        <v>0.002128</v>
      </c>
      <c r="R1063" s="143">
        <f>Q1063*H1063</f>
        <v>0.1270416</v>
      </c>
      <c r="S1063" s="143">
        <v>0</v>
      </c>
      <c r="T1063" s="144">
        <f>S1063*H1063</f>
        <v>0</v>
      </c>
      <c r="AR1063" s="145" t="s">
        <v>318</v>
      </c>
      <c r="AT1063" s="145" t="s">
        <v>264</v>
      </c>
      <c r="AU1063" s="145" t="s">
        <v>88</v>
      </c>
      <c r="AY1063" s="17" t="s">
        <v>262</v>
      </c>
      <c r="BE1063" s="146">
        <f>IF(N1063="základní",J1063,0)</f>
        <v>0</v>
      </c>
      <c r="BF1063" s="146">
        <f>IF(N1063="snížená",J1063,0)</f>
        <v>0</v>
      </c>
      <c r="BG1063" s="146">
        <f>IF(N1063="zákl. přenesená",J1063,0)</f>
        <v>0</v>
      </c>
      <c r="BH1063" s="146">
        <f>IF(N1063="sníž. přenesená",J1063,0)</f>
        <v>0</v>
      </c>
      <c r="BI1063" s="146">
        <f>IF(N1063="nulová",J1063,0)</f>
        <v>0</v>
      </c>
      <c r="BJ1063" s="17" t="s">
        <v>86</v>
      </c>
      <c r="BK1063" s="146">
        <f>ROUND(I1063*H1063,2)</f>
        <v>0</v>
      </c>
      <c r="BL1063" s="17" t="s">
        <v>318</v>
      </c>
      <c r="BM1063" s="145" t="s">
        <v>2803</v>
      </c>
    </row>
    <row r="1064" spans="2:47" s="1" customFormat="1" ht="68.25">
      <c r="B1064" s="32"/>
      <c r="D1064" s="147" t="s">
        <v>301</v>
      </c>
      <c r="F1064" s="148" t="s">
        <v>2714</v>
      </c>
      <c r="I1064" s="149"/>
      <c r="L1064" s="32"/>
      <c r="M1064" s="150"/>
      <c r="T1064" s="56"/>
      <c r="AT1064" s="17" t="s">
        <v>301</v>
      </c>
      <c r="AU1064" s="17" t="s">
        <v>88</v>
      </c>
    </row>
    <row r="1065" spans="2:51" s="12" customFormat="1" ht="11.25">
      <c r="B1065" s="161"/>
      <c r="D1065" s="147" t="s">
        <v>1200</v>
      </c>
      <c r="E1065" s="162" t="s">
        <v>1</v>
      </c>
      <c r="F1065" s="163" t="s">
        <v>2297</v>
      </c>
      <c r="H1065" s="162" t="s">
        <v>1</v>
      </c>
      <c r="I1065" s="164"/>
      <c r="L1065" s="161"/>
      <c r="M1065" s="165"/>
      <c r="T1065" s="166"/>
      <c r="AT1065" s="162" t="s">
        <v>1200</v>
      </c>
      <c r="AU1065" s="162" t="s">
        <v>88</v>
      </c>
      <c r="AV1065" s="12" t="s">
        <v>86</v>
      </c>
      <c r="AW1065" s="12" t="s">
        <v>34</v>
      </c>
      <c r="AX1065" s="12" t="s">
        <v>79</v>
      </c>
      <c r="AY1065" s="162" t="s">
        <v>262</v>
      </c>
    </row>
    <row r="1066" spans="2:51" s="13" customFormat="1" ht="11.25">
      <c r="B1066" s="167"/>
      <c r="D1066" s="147" t="s">
        <v>1200</v>
      </c>
      <c r="E1066" s="168" t="s">
        <v>1</v>
      </c>
      <c r="F1066" s="169" t="s">
        <v>2804</v>
      </c>
      <c r="H1066" s="170">
        <v>59.7</v>
      </c>
      <c r="I1066" s="171"/>
      <c r="L1066" s="167"/>
      <c r="M1066" s="172"/>
      <c r="T1066" s="173"/>
      <c r="AT1066" s="168" t="s">
        <v>1200</v>
      </c>
      <c r="AU1066" s="168" t="s">
        <v>88</v>
      </c>
      <c r="AV1066" s="13" t="s">
        <v>88</v>
      </c>
      <c r="AW1066" s="13" t="s">
        <v>34</v>
      </c>
      <c r="AX1066" s="13" t="s">
        <v>86</v>
      </c>
      <c r="AY1066" s="168" t="s">
        <v>262</v>
      </c>
    </row>
    <row r="1067" spans="2:65" s="1" customFormat="1" ht="24.2" customHeight="1">
      <c r="B1067" s="32"/>
      <c r="C1067" s="134" t="s">
        <v>2805</v>
      </c>
      <c r="D1067" s="134" t="s">
        <v>264</v>
      </c>
      <c r="E1067" s="135" t="s">
        <v>2806</v>
      </c>
      <c r="F1067" s="136" t="s">
        <v>2807</v>
      </c>
      <c r="G1067" s="137" t="s">
        <v>1226</v>
      </c>
      <c r="H1067" s="138">
        <v>195.418</v>
      </c>
      <c r="I1067" s="139"/>
      <c r="J1067" s="140">
        <f>ROUND(I1067*H1067,2)</f>
        <v>0</v>
      </c>
      <c r="K1067" s="136" t="s">
        <v>1197</v>
      </c>
      <c r="L1067" s="32"/>
      <c r="M1067" s="141" t="s">
        <v>1</v>
      </c>
      <c r="N1067" s="142" t="s">
        <v>44</v>
      </c>
      <c r="P1067" s="143">
        <f>O1067*H1067</f>
        <v>0</v>
      </c>
      <c r="Q1067" s="143">
        <v>1E-05</v>
      </c>
      <c r="R1067" s="143">
        <f>Q1067*H1067</f>
        <v>0.0019541800000000002</v>
      </c>
      <c r="S1067" s="143">
        <v>0.00012</v>
      </c>
      <c r="T1067" s="144">
        <f>S1067*H1067</f>
        <v>0.02345016</v>
      </c>
      <c r="AR1067" s="145" t="s">
        <v>318</v>
      </c>
      <c r="AT1067" s="145" t="s">
        <v>264</v>
      </c>
      <c r="AU1067" s="145" t="s">
        <v>88</v>
      </c>
      <c r="AY1067" s="17" t="s">
        <v>262</v>
      </c>
      <c r="BE1067" s="146">
        <f>IF(N1067="základní",J1067,0)</f>
        <v>0</v>
      </c>
      <c r="BF1067" s="146">
        <f>IF(N1067="snížená",J1067,0)</f>
        <v>0</v>
      </c>
      <c r="BG1067" s="146">
        <f>IF(N1067="zákl. přenesená",J1067,0)</f>
        <v>0</v>
      </c>
      <c r="BH1067" s="146">
        <f>IF(N1067="sníž. přenesená",J1067,0)</f>
        <v>0</v>
      </c>
      <c r="BI1067" s="146">
        <f>IF(N1067="nulová",J1067,0)</f>
        <v>0</v>
      </c>
      <c r="BJ1067" s="17" t="s">
        <v>86</v>
      </c>
      <c r="BK1067" s="146">
        <f>ROUND(I1067*H1067,2)</f>
        <v>0</v>
      </c>
      <c r="BL1067" s="17" t="s">
        <v>318</v>
      </c>
      <c r="BM1067" s="145" t="s">
        <v>2808</v>
      </c>
    </row>
    <row r="1068" spans="2:51" s="12" customFormat="1" ht="11.25">
      <c r="B1068" s="161"/>
      <c r="D1068" s="147" t="s">
        <v>1200</v>
      </c>
      <c r="E1068" s="162" t="s">
        <v>1</v>
      </c>
      <c r="F1068" s="163" t="s">
        <v>2297</v>
      </c>
      <c r="H1068" s="162" t="s">
        <v>1</v>
      </c>
      <c r="I1068" s="164"/>
      <c r="L1068" s="161"/>
      <c r="M1068" s="165"/>
      <c r="T1068" s="166"/>
      <c r="AT1068" s="162" t="s">
        <v>1200</v>
      </c>
      <c r="AU1068" s="162" t="s">
        <v>88</v>
      </c>
      <c r="AV1068" s="12" t="s">
        <v>86</v>
      </c>
      <c r="AW1068" s="12" t="s">
        <v>34</v>
      </c>
      <c r="AX1068" s="12" t="s">
        <v>79</v>
      </c>
      <c r="AY1068" s="162" t="s">
        <v>262</v>
      </c>
    </row>
    <row r="1069" spans="2:51" s="13" customFormat="1" ht="11.25">
      <c r="B1069" s="167"/>
      <c r="D1069" s="147" t="s">
        <v>1200</v>
      </c>
      <c r="E1069" s="168" t="s">
        <v>1</v>
      </c>
      <c r="F1069" s="169" t="s">
        <v>2809</v>
      </c>
      <c r="H1069" s="170">
        <v>195.418</v>
      </c>
      <c r="I1069" s="171"/>
      <c r="L1069" s="167"/>
      <c r="M1069" s="172"/>
      <c r="T1069" s="173"/>
      <c r="AT1069" s="168" t="s">
        <v>1200</v>
      </c>
      <c r="AU1069" s="168" t="s">
        <v>88</v>
      </c>
      <c r="AV1069" s="13" t="s">
        <v>88</v>
      </c>
      <c r="AW1069" s="13" t="s">
        <v>34</v>
      </c>
      <c r="AX1069" s="13" t="s">
        <v>86</v>
      </c>
      <c r="AY1069" s="168" t="s">
        <v>262</v>
      </c>
    </row>
    <row r="1070" spans="2:65" s="1" customFormat="1" ht="33" customHeight="1">
      <c r="B1070" s="32"/>
      <c r="C1070" s="134" t="s">
        <v>2810</v>
      </c>
      <c r="D1070" s="134" t="s">
        <v>264</v>
      </c>
      <c r="E1070" s="135" t="s">
        <v>2811</v>
      </c>
      <c r="F1070" s="136" t="s">
        <v>2812</v>
      </c>
      <c r="G1070" s="137" t="s">
        <v>1226</v>
      </c>
      <c r="H1070" s="138">
        <v>195.418</v>
      </c>
      <c r="I1070" s="139"/>
      <c r="J1070" s="140">
        <f>ROUND(I1070*H1070,2)</f>
        <v>0</v>
      </c>
      <c r="K1070" s="136" t="s">
        <v>1197</v>
      </c>
      <c r="L1070" s="32"/>
      <c r="M1070" s="141" t="s">
        <v>1</v>
      </c>
      <c r="N1070" s="142" t="s">
        <v>44</v>
      </c>
      <c r="P1070" s="143">
        <f>O1070*H1070</f>
        <v>0</v>
      </c>
      <c r="Q1070" s="143">
        <v>0.0002</v>
      </c>
      <c r="R1070" s="143">
        <f>Q1070*H1070</f>
        <v>0.0390836</v>
      </c>
      <c r="S1070" s="143">
        <v>0</v>
      </c>
      <c r="T1070" s="144">
        <f>S1070*H1070</f>
        <v>0</v>
      </c>
      <c r="AR1070" s="145" t="s">
        <v>318</v>
      </c>
      <c r="AT1070" s="145" t="s">
        <v>264</v>
      </c>
      <c r="AU1070" s="145" t="s">
        <v>88</v>
      </c>
      <c r="AY1070" s="17" t="s">
        <v>262</v>
      </c>
      <c r="BE1070" s="146">
        <f>IF(N1070="základní",J1070,0)</f>
        <v>0</v>
      </c>
      <c r="BF1070" s="146">
        <f>IF(N1070="snížená",J1070,0)</f>
        <v>0</v>
      </c>
      <c r="BG1070" s="146">
        <f>IF(N1070="zákl. přenesená",J1070,0)</f>
        <v>0</v>
      </c>
      <c r="BH1070" s="146">
        <f>IF(N1070="sníž. přenesená",J1070,0)</f>
        <v>0</v>
      </c>
      <c r="BI1070" s="146">
        <f>IF(N1070="nulová",J1070,0)</f>
        <v>0</v>
      </c>
      <c r="BJ1070" s="17" t="s">
        <v>86</v>
      </c>
      <c r="BK1070" s="146">
        <f>ROUND(I1070*H1070,2)</f>
        <v>0</v>
      </c>
      <c r="BL1070" s="17" t="s">
        <v>318</v>
      </c>
      <c r="BM1070" s="145" t="s">
        <v>2813</v>
      </c>
    </row>
    <row r="1071" spans="2:51" s="12" customFormat="1" ht="11.25">
      <c r="B1071" s="161"/>
      <c r="D1071" s="147" t="s">
        <v>1200</v>
      </c>
      <c r="E1071" s="162" t="s">
        <v>1</v>
      </c>
      <c r="F1071" s="163" t="s">
        <v>2297</v>
      </c>
      <c r="H1071" s="162" t="s">
        <v>1</v>
      </c>
      <c r="I1071" s="164"/>
      <c r="L1071" s="161"/>
      <c r="M1071" s="165"/>
      <c r="T1071" s="166"/>
      <c r="AT1071" s="162" t="s">
        <v>1200</v>
      </c>
      <c r="AU1071" s="162" t="s">
        <v>88</v>
      </c>
      <c r="AV1071" s="12" t="s">
        <v>86</v>
      </c>
      <c r="AW1071" s="12" t="s">
        <v>34</v>
      </c>
      <c r="AX1071" s="12" t="s">
        <v>79</v>
      </c>
      <c r="AY1071" s="162" t="s">
        <v>262</v>
      </c>
    </row>
    <row r="1072" spans="2:51" s="13" customFormat="1" ht="11.25">
      <c r="B1072" s="167"/>
      <c r="D1072" s="147" t="s">
        <v>1200</v>
      </c>
      <c r="E1072" s="168" t="s">
        <v>1</v>
      </c>
      <c r="F1072" s="169" t="s">
        <v>2809</v>
      </c>
      <c r="H1072" s="170">
        <v>195.418</v>
      </c>
      <c r="I1072" s="171"/>
      <c r="L1072" s="167"/>
      <c r="M1072" s="172"/>
      <c r="T1072" s="173"/>
      <c r="AT1072" s="168" t="s">
        <v>1200</v>
      </c>
      <c r="AU1072" s="168" t="s">
        <v>88</v>
      </c>
      <c r="AV1072" s="13" t="s">
        <v>88</v>
      </c>
      <c r="AW1072" s="13" t="s">
        <v>34</v>
      </c>
      <c r="AX1072" s="13" t="s">
        <v>86</v>
      </c>
      <c r="AY1072" s="168" t="s">
        <v>262</v>
      </c>
    </row>
    <row r="1073" spans="2:65" s="1" customFormat="1" ht="33" customHeight="1">
      <c r="B1073" s="32"/>
      <c r="C1073" s="134" t="s">
        <v>2814</v>
      </c>
      <c r="D1073" s="134" t="s">
        <v>264</v>
      </c>
      <c r="E1073" s="135" t="s">
        <v>2815</v>
      </c>
      <c r="F1073" s="136" t="s">
        <v>2816</v>
      </c>
      <c r="G1073" s="137" t="s">
        <v>1226</v>
      </c>
      <c r="H1073" s="138">
        <v>195.418</v>
      </c>
      <c r="I1073" s="139"/>
      <c r="J1073" s="140">
        <f>ROUND(I1073*H1073,2)</f>
        <v>0</v>
      </c>
      <c r="K1073" s="136" t="s">
        <v>1197</v>
      </c>
      <c r="L1073" s="32"/>
      <c r="M1073" s="141" t="s">
        <v>1</v>
      </c>
      <c r="N1073" s="142" t="s">
        <v>44</v>
      </c>
      <c r="P1073" s="143">
        <f>O1073*H1073</f>
        <v>0</v>
      </c>
      <c r="Q1073" s="143">
        <v>0.00013</v>
      </c>
      <c r="R1073" s="143">
        <f>Q1073*H1073</f>
        <v>0.025404339999999997</v>
      </c>
      <c r="S1073" s="143">
        <v>0</v>
      </c>
      <c r="T1073" s="144">
        <f>S1073*H1073</f>
        <v>0</v>
      </c>
      <c r="AR1073" s="145" t="s">
        <v>318</v>
      </c>
      <c r="AT1073" s="145" t="s">
        <v>264</v>
      </c>
      <c r="AU1073" s="145" t="s">
        <v>88</v>
      </c>
      <c r="AY1073" s="17" t="s">
        <v>262</v>
      </c>
      <c r="BE1073" s="146">
        <f>IF(N1073="základní",J1073,0)</f>
        <v>0</v>
      </c>
      <c r="BF1073" s="146">
        <f>IF(N1073="snížená",J1073,0)</f>
        <v>0</v>
      </c>
      <c r="BG1073" s="146">
        <f>IF(N1073="zákl. přenesená",J1073,0)</f>
        <v>0</v>
      </c>
      <c r="BH1073" s="146">
        <f>IF(N1073="sníž. přenesená",J1073,0)</f>
        <v>0</v>
      </c>
      <c r="BI1073" s="146">
        <f>IF(N1073="nulová",J1073,0)</f>
        <v>0</v>
      </c>
      <c r="BJ1073" s="17" t="s">
        <v>86</v>
      </c>
      <c r="BK1073" s="146">
        <f>ROUND(I1073*H1073,2)</f>
        <v>0</v>
      </c>
      <c r="BL1073" s="17" t="s">
        <v>318</v>
      </c>
      <c r="BM1073" s="145" t="s">
        <v>2817</v>
      </c>
    </row>
    <row r="1074" spans="2:63" s="11" customFormat="1" ht="22.9" customHeight="1">
      <c r="B1074" s="124"/>
      <c r="D1074" s="125" t="s">
        <v>78</v>
      </c>
      <c r="E1074" s="151" t="s">
        <v>1691</v>
      </c>
      <c r="F1074" s="151" t="s">
        <v>1692</v>
      </c>
      <c r="I1074" s="127"/>
      <c r="J1074" s="152">
        <f>BK1074</f>
        <v>0</v>
      </c>
      <c r="L1074" s="124"/>
      <c r="M1074" s="129"/>
      <c r="P1074" s="130">
        <f>SUM(P1075:P1082)</f>
        <v>0</v>
      </c>
      <c r="R1074" s="130">
        <f>SUM(R1075:R1082)</f>
        <v>0.2781373</v>
      </c>
      <c r="T1074" s="131">
        <f>SUM(T1075:T1082)</f>
        <v>0</v>
      </c>
      <c r="AR1074" s="125" t="s">
        <v>88</v>
      </c>
      <c r="AT1074" s="132" t="s">
        <v>78</v>
      </c>
      <c r="AU1074" s="132" t="s">
        <v>86</v>
      </c>
      <c r="AY1074" s="125" t="s">
        <v>262</v>
      </c>
      <c r="BK1074" s="133">
        <f>SUM(BK1075:BK1082)</f>
        <v>0</v>
      </c>
    </row>
    <row r="1075" spans="2:65" s="1" customFormat="1" ht="24.2" customHeight="1">
      <c r="B1075" s="32"/>
      <c r="C1075" s="134" t="s">
        <v>2818</v>
      </c>
      <c r="D1075" s="134" t="s">
        <v>264</v>
      </c>
      <c r="E1075" s="135" t="s">
        <v>2819</v>
      </c>
      <c r="F1075" s="136" t="s">
        <v>2820</v>
      </c>
      <c r="G1075" s="137" t="s">
        <v>1226</v>
      </c>
      <c r="H1075" s="138">
        <v>381.01</v>
      </c>
      <c r="I1075" s="139"/>
      <c r="J1075" s="140">
        <f>ROUND(I1075*H1075,2)</f>
        <v>0</v>
      </c>
      <c r="K1075" s="136" t="s">
        <v>1</v>
      </c>
      <c r="L1075" s="32"/>
      <c r="M1075" s="141" t="s">
        <v>1</v>
      </c>
      <c r="N1075" s="142" t="s">
        <v>44</v>
      </c>
      <c r="P1075" s="143">
        <f>O1075*H1075</f>
        <v>0</v>
      </c>
      <c r="Q1075" s="143">
        <v>0.00027</v>
      </c>
      <c r="R1075" s="143">
        <f>Q1075*H1075</f>
        <v>0.1028727</v>
      </c>
      <c r="S1075" s="143">
        <v>0</v>
      </c>
      <c r="T1075" s="144">
        <f>S1075*H1075</f>
        <v>0</v>
      </c>
      <c r="AR1075" s="145" t="s">
        <v>318</v>
      </c>
      <c r="AT1075" s="145" t="s">
        <v>264</v>
      </c>
      <c r="AU1075" s="145" t="s">
        <v>88</v>
      </c>
      <c r="AY1075" s="17" t="s">
        <v>262</v>
      </c>
      <c r="BE1075" s="146">
        <f>IF(N1075="základní",J1075,0)</f>
        <v>0</v>
      </c>
      <c r="BF1075" s="146">
        <f>IF(N1075="snížená",J1075,0)</f>
        <v>0</v>
      </c>
      <c r="BG1075" s="146">
        <f>IF(N1075="zákl. přenesená",J1075,0)</f>
        <v>0</v>
      </c>
      <c r="BH1075" s="146">
        <f>IF(N1075="sníž. přenesená",J1075,0)</f>
        <v>0</v>
      </c>
      <c r="BI1075" s="146">
        <f>IF(N1075="nulová",J1075,0)</f>
        <v>0</v>
      </c>
      <c r="BJ1075" s="17" t="s">
        <v>86</v>
      </c>
      <c r="BK1075" s="146">
        <f>ROUND(I1075*H1075,2)</f>
        <v>0</v>
      </c>
      <c r="BL1075" s="17" t="s">
        <v>318</v>
      </c>
      <c r="BM1075" s="145" t="s">
        <v>2821</v>
      </c>
    </row>
    <row r="1076" spans="2:51" s="12" customFormat="1" ht="11.25">
      <c r="B1076" s="161"/>
      <c r="D1076" s="147" t="s">
        <v>1200</v>
      </c>
      <c r="E1076" s="162" t="s">
        <v>1</v>
      </c>
      <c r="F1076" s="163" t="s">
        <v>1931</v>
      </c>
      <c r="H1076" s="162" t="s">
        <v>1</v>
      </c>
      <c r="I1076" s="164"/>
      <c r="L1076" s="161"/>
      <c r="M1076" s="165"/>
      <c r="T1076" s="166"/>
      <c r="AT1076" s="162" t="s">
        <v>1200</v>
      </c>
      <c r="AU1076" s="162" t="s">
        <v>88</v>
      </c>
      <c r="AV1076" s="12" t="s">
        <v>86</v>
      </c>
      <c r="AW1076" s="12" t="s">
        <v>34</v>
      </c>
      <c r="AX1076" s="12" t="s">
        <v>79</v>
      </c>
      <c r="AY1076" s="162" t="s">
        <v>262</v>
      </c>
    </row>
    <row r="1077" spans="2:51" s="13" customFormat="1" ht="11.25">
      <c r="B1077" s="167"/>
      <c r="D1077" s="147" t="s">
        <v>1200</v>
      </c>
      <c r="E1077" s="168" t="s">
        <v>1</v>
      </c>
      <c r="F1077" s="169" t="s">
        <v>2822</v>
      </c>
      <c r="H1077" s="170">
        <v>381.01</v>
      </c>
      <c r="I1077" s="171"/>
      <c r="L1077" s="167"/>
      <c r="M1077" s="172"/>
      <c r="T1077" s="173"/>
      <c r="AT1077" s="168" t="s">
        <v>1200</v>
      </c>
      <c r="AU1077" s="168" t="s">
        <v>88</v>
      </c>
      <c r="AV1077" s="13" t="s">
        <v>88</v>
      </c>
      <c r="AW1077" s="13" t="s">
        <v>34</v>
      </c>
      <c r="AX1077" s="13" t="s">
        <v>79</v>
      </c>
      <c r="AY1077" s="168" t="s">
        <v>262</v>
      </c>
    </row>
    <row r="1078" spans="2:51" s="14" customFormat="1" ht="11.25">
      <c r="B1078" s="174"/>
      <c r="D1078" s="147" t="s">
        <v>1200</v>
      </c>
      <c r="E1078" s="175" t="s">
        <v>1</v>
      </c>
      <c r="F1078" s="176" t="s">
        <v>1205</v>
      </c>
      <c r="H1078" s="177">
        <v>381.01</v>
      </c>
      <c r="I1078" s="178"/>
      <c r="L1078" s="174"/>
      <c r="M1078" s="179"/>
      <c r="T1078" s="180"/>
      <c r="AT1078" s="175" t="s">
        <v>1200</v>
      </c>
      <c r="AU1078" s="175" t="s">
        <v>88</v>
      </c>
      <c r="AV1078" s="14" t="s">
        <v>293</v>
      </c>
      <c r="AW1078" s="14" t="s">
        <v>34</v>
      </c>
      <c r="AX1078" s="14" t="s">
        <v>86</v>
      </c>
      <c r="AY1078" s="175" t="s">
        <v>262</v>
      </c>
    </row>
    <row r="1079" spans="2:65" s="1" customFormat="1" ht="24.2" customHeight="1">
      <c r="B1079" s="32"/>
      <c r="C1079" s="134" t="s">
        <v>2823</v>
      </c>
      <c r="D1079" s="134" t="s">
        <v>264</v>
      </c>
      <c r="E1079" s="135" t="s">
        <v>2824</v>
      </c>
      <c r="F1079" s="136" t="s">
        <v>2825</v>
      </c>
      <c r="G1079" s="137" t="s">
        <v>1226</v>
      </c>
      <c r="H1079" s="138">
        <v>381.01</v>
      </c>
      <c r="I1079" s="139"/>
      <c r="J1079" s="140">
        <f>ROUND(I1079*H1079,2)</f>
        <v>0</v>
      </c>
      <c r="K1079" s="136" t="s">
        <v>1197</v>
      </c>
      <c r="L1079" s="32"/>
      <c r="M1079" s="141" t="s">
        <v>1</v>
      </c>
      <c r="N1079" s="142" t="s">
        <v>44</v>
      </c>
      <c r="P1079" s="143">
        <f>O1079*H1079</f>
        <v>0</v>
      </c>
      <c r="Q1079" s="143">
        <v>0.00046</v>
      </c>
      <c r="R1079" s="143">
        <f>Q1079*H1079</f>
        <v>0.1752646</v>
      </c>
      <c r="S1079" s="143">
        <v>0</v>
      </c>
      <c r="T1079" s="144">
        <f>S1079*H1079</f>
        <v>0</v>
      </c>
      <c r="AR1079" s="145" t="s">
        <v>318</v>
      </c>
      <c r="AT1079" s="145" t="s">
        <v>264</v>
      </c>
      <c r="AU1079" s="145" t="s">
        <v>88</v>
      </c>
      <c r="AY1079" s="17" t="s">
        <v>262</v>
      </c>
      <c r="BE1079" s="146">
        <f>IF(N1079="základní",J1079,0)</f>
        <v>0</v>
      </c>
      <c r="BF1079" s="146">
        <f>IF(N1079="snížená",J1079,0)</f>
        <v>0</v>
      </c>
      <c r="BG1079" s="146">
        <f>IF(N1079="zákl. přenesená",J1079,0)</f>
        <v>0</v>
      </c>
      <c r="BH1079" s="146">
        <f>IF(N1079="sníž. přenesená",J1079,0)</f>
        <v>0</v>
      </c>
      <c r="BI1079" s="146">
        <f>IF(N1079="nulová",J1079,0)</f>
        <v>0</v>
      </c>
      <c r="BJ1079" s="17" t="s">
        <v>86</v>
      </c>
      <c r="BK1079" s="146">
        <f>ROUND(I1079*H1079,2)</f>
        <v>0</v>
      </c>
      <c r="BL1079" s="17" t="s">
        <v>318</v>
      </c>
      <c r="BM1079" s="145" t="s">
        <v>2826</v>
      </c>
    </row>
    <row r="1080" spans="2:51" s="12" customFormat="1" ht="11.25">
      <c r="B1080" s="161"/>
      <c r="D1080" s="147" t="s">
        <v>1200</v>
      </c>
      <c r="E1080" s="162" t="s">
        <v>1</v>
      </c>
      <c r="F1080" s="163" t="s">
        <v>1931</v>
      </c>
      <c r="H1080" s="162" t="s">
        <v>1</v>
      </c>
      <c r="I1080" s="164"/>
      <c r="L1080" s="161"/>
      <c r="M1080" s="165"/>
      <c r="T1080" s="166"/>
      <c r="AT1080" s="162" t="s">
        <v>1200</v>
      </c>
      <c r="AU1080" s="162" t="s">
        <v>88</v>
      </c>
      <c r="AV1080" s="12" t="s">
        <v>86</v>
      </c>
      <c r="AW1080" s="12" t="s">
        <v>34</v>
      </c>
      <c r="AX1080" s="12" t="s">
        <v>79</v>
      </c>
      <c r="AY1080" s="162" t="s">
        <v>262</v>
      </c>
    </row>
    <row r="1081" spans="2:51" s="13" customFormat="1" ht="11.25">
      <c r="B1081" s="167"/>
      <c r="D1081" s="147" t="s">
        <v>1200</v>
      </c>
      <c r="E1081" s="168" t="s">
        <v>1</v>
      </c>
      <c r="F1081" s="169" t="s">
        <v>2827</v>
      </c>
      <c r="H1081" s="170">
        <v>381.01</v>
      </c>
      <c r="I1081" s="171"/>
      <c r="L1081" s="167"/>
      <c r="M1081" s="172"/>
      <c r="T1081" s="173"/>
      <c r="AT1081" s="168" t="s">
        <v>1200</v>
      </c>
      <c r="AU1081" s="168" t="s">
        <v>88</v>
      </c>
      <c r="AV1081" s="13" t="s">
        <v>88</v>
      </c>
      <c r="AW1081" s="13" t="s">
        <v>34</v>
      </c>
      <c r="AX1081" s="13" t="s">
        <v>79</v>
      </c>
      <c r="AY1081" s="168" t="s">
        <v>262</v>
      </c>
    </row>
    <row r="1082" spans="2:51" s="14" customFormat="1" ht="11.25">
      <c r="B1082" s="174"/>
      <c r="D1082" s="147" t="s">
        <v>1200</v>
      </c>
      <c r="E1082" s="175" t="s">
        <v>1</v>
      </c>
      <c r="F1082" s="176" t="s">
        <v>1205</v>
      </c>
      <c r="H1082" s="177">
        <v>381.01</v>
      </c>
      <c r="I1082" s="178"/>
      <c r="L1082" s="174"/>
      <c r="M1082" s="179"/>
      <c r="T1082" s="180"/>
      <c r="AT1082" s="175" t="s">
        <v>1200</v>
      </c>
      <c r="AU1082" s="175" t="s">
        <v>88</v>
      </c>
      <c r="AV1082" s="14" t="s">
        <v>293</v>
      </c>
      <c r="AW1082" s="14" t="s">
        <v>34</v>
      </c>
      <c r="AX1082" s="14" t="s">
        <v>86</v>
      </c>
      <c r="AY1082" s="175" t="s">
        <v>262</v>
      </c>
    </row>
    <row r="1083" spans="2:63" s="11" customFormat="1" ht="25.9" customHeight="1">
      <c r="B1083" s="124"/>
      <c r="D1083" s="125" t="s">
        <v>78</v>
      </c>
      <c r="E1083" s="126" t="s">
        <v>1114</v>
      </c>
      <c r="F1083" s="126" t="s">
        <v>1702</v>
      </c>
      <c r="I1083" s="127"/>
      <c r="J1083" s="128">
        <f>BK1083</f>
        <v>0</v>
      </c>
      <c r="L1083" s="124"/>
      <c r="M1083" s="129"/>
      <c r="P1083" s="130">
        <f>P1084</f>
        <v>0</v>
      </c>
      <c r="R1083" s="130">
        <f>R1084</f>
        <v>0</v>
      </c>
      <c r="T1083" s="131">
        <f>T1084</f>
        <v>0</v>
      </c>
      <c r="AR1083" s="125" t="s">
        <v>179</v>
      </c>
      <c r="AT1083" s="132" t="s">
        <v>78</v>
      </c>
      <c r="AU1083" s="132" t="s">
        <v>79</v>
      </c>
      <c r="AY1083" s="125" t="s">
        <v>262</v>
      </c>
      <c r="BK1083" s="133">
        <f>BK1084</f>
        <v>0</v>
      </c>
    </row>
    <row r="1084" spans="2:63" s="11" customFormat="1" ht="22.9" customHeight="1">
      <c r="B1084" s="124"/>
      <c r="D1084" s="125" t="s">
        <v>78</v>
      </c>
      <c r="E1084" s="151" t="s">
        <v>1703</v>
      </c>
      <c r="F1084" s="151" t="s">
        <v>1704</v>
      </c>
      <c r="I1084" s="127"/>
      <c r="J1084" s="152">
        <f>BK1084</f>
        <v>0</v>
      </c>
      <c r="L1084" s="124"/>
      <c r="M1084" s="129"/>
      <c r="P1084" s="130">
        <f>P1085+P1118+P1141</f>
        <v>0</v>
      </c>
      <c r="R1084" s="130">
        <f>R1085+R1118+R1141</f>
        <v>0</v>
      </c>
      <c r="T1084" s="131">
        <f>T1085+T1118+T1141</f>
        <v>0</v>
      </c>
      <c r="AR1084" s="125" t="s">
        <v>179</v>
      </c>
      <c r="AT1084" s="132" t="s">
        <v>78</v>
      </c>
      <c r="AU1084" s="132" t="s">
        <v>86</v>
      </c>
      <c r="AY1084" s="125" t="s">
        <v>262</v>
      </c>
      <c r="BK1084" s="133">
        <f>BK1085+BK1118+BK1141</f>
        <v>0</v>
      </c>
    </row>
    <row r="1085" spans="2:63" s="11" customFormat="1" ht="20.85" customHeight="1">
      <c r="B1085" s="124"/>
      <c r="D1085" s="125" t="s">
        <v>78</v>
      </c>
      <c r="E1085" s="151" t="s">
        <v>724</v>
      </c>
      <c r="F1085" s="151" t="s">
        <v>2828</v>
      </c>
      <c r="I1085" s="127"/>
      <c r="J1085" s="152">
        <f>BK1085</f>
        <v>0</v>
      </c>
      <c r="L1085" s="124"/>
      <c r="M1085" s="129"/>
      <c r="P1085" s="130">
        <f>SUM(P1086:P1117)</f>
        <v>0</v>
      </c>
      <c r="R1085" s="130">
        <f>SUM(R1086:R1117)</f>
        <v>0</v>
      </c>
      <c r="T1085" s="131">
        <f>SUM(T1086:T1117)</f>
        <v>0</v>
      </c>
      <c r="AR1085" s="125" t="s">
        <v>179</v>
      </c>
      <c r="AT1085" s="132" t="s">
        <v>78</v>
      </c>
      <c r="AU1085" s="132" t="s">
        <v>88</v>
      </c>
      <c r="AY1085" s="125" t="s">
        <v>262</v>
      </c>
      <c r="BK1085" s="133">
        <f>SUM(BK1086:BK1117)</f>
        <v>0</v>
      </c>
    </row>
    <row r="1086" spans="2:65" s="1" customFormat="1" ht="66.75" customHeight="1">
      <c r="B1086" s="32"/>
      <c r="C1086" s="134" t="s">
        <v>2829</v>
      </c>
      <c r="D1086" s="134" t="s">
        <v>264</v>
      </c>
      <c r="E1086" s="135" t="s">
        <v>2830</v>
      </c>
      <c r="F1086" s="136" t="s">
        <v>2831</v>
      </c>
      <c r="G1086" s="137" t="s">
        <v>1709</v>
      </c>
      <c r="H1086" s="138">
        <v>3</v>
      </c>
      <c r="I1086" s="139"/>
      <c r="J1086" s="140">
        <f>ROUND(I1086*H1086,2)</f>
        <v>0</v>
      </c>
      <c r="K1086" s="136" t="s">
        <v>1</v>
      </c>
      <c r="L1086" s="32"/>
      <c r="M1086" s="141" t="s">
        <v>1</v>
      </c>
      <c r="N1086" s="142" t="s">
        <v>44</v>
      </c>
      <c r="P1086" s="143">
        <f>O1086*H1086</f>
        <v>0</v>
      </c>
      <c r="Q1086" s="143">
        <v>0</v>
      </c>
      <c r="R1086" s="143">
        <f>Q1086*H1086</f>
        <v>0</v>
      </c>
      <c r="S1086" s="143">
        <v>0</v>
      </c>
      <c r="T1086" s="144">
        <f>S1086*H1086</f>
        <v>0</v>
      </c>
      <c r="AR1086" s="145" t="s">
        <v>268</v>
      </c>
      <c r="AT1086" s="145" t="s">
        <v>264</v>
      </c>
      <c r="AU1086" s="145" t="s">
        <v>179</v>
      </c>
      <c r="AY1086" s="17" t="s">
        <v>262</v>
      </c>
      <c r="BE1086" s="146">
        <f>IF(N1086="základní",J1086,0)</f>
        <v>0</v>
      </c>
      <c r="BF1086" s="146">
        <f>IF(N1086="snížená",J1086,0)</f>
        <v>0</v>
      </c>
      <c r="BG1086" s="146">
        <f>IF(N1086="zákl. přenesená",J1086,0)</f>
        <v>0</v>
      </c>
      <c r="BH1086" s="146">
        <f>IF(N1086="sníž. přenesená",J1086,0)</f>
        <v>0</v>
      </c>
      <c r="BI1086" s="146">
        <f>IF(N1086="nulová",J1086,0)</f>
        <v>0</v>
      </c>
      <c r="BJ1086" s="17" t="s">
        <v>86</v>
      </c>
      <c r="BK1086" s="146">
        <f>ROUND(I1086*H1086,2)</f>
        <v>0</v>
      </c>
      <c r="BL1086" s="17" t="s">
        <v>268</v>
      </c>
      <c r="BM1086" s="145" t="s">
        <v>2832</v>
      </c>
    </row>
    <row r="1087" spans="2:47" s="1" customFormat="1" ht="39">
      <c r="B1087" s="32"/>
      <c r="D1087" s="147" t="s">
        <v>301</v>
      </c>
      <c r="F1087" s="148" t="s">
        <v>2833</v>
      </c>
      <c r="I1087" s="149"/>
      <c r="L1087" s="32"/>
      <c r="M1087" s="150"/>
      <c r="T1087" s="56"/>
      <c r="AT1087" s="17" t="s">
        <v>301</v>
      </c>
      <c r="AU1087" s="17" t="s">
        <v>179</v>
      </c>
    </row>
    <row r="1088" spans="2:65" s="1" customFormat="1" ht="55.5" customHeight="1">
      <c r="B1088" s="32"/>
      <c r="C1088" s="134" t="s">
        <v>2834</v>
      </c>
      <c r="D1088" s="134" t="s">
        <v>264</v>
      </c>
      <c r="E1088" s="135" t="s">
        <v>2835</v>
      </c>
      <c r="F1088" s="136" t="s">
        <v>2836</v>
      </c>
      <c r="G1088" s="137" t="s">
        <v>1709</v>
      </c>
      <c r="H1088" s="138">
        <v>4</v>
      </c>
      <c r="I1088" s="139"/>
      <c r="J1088" s="140">
        <f>ROUND(I1088*H1088,2)</f>
        <v>0</v>
      </c>
      <c r="K1088" s="136" t="s">
        <v>1</v>
      </c>
      <c r="L1088" s="32"/>
      <c r="M1088" s="141" t="s">
        <v>1</v>
      </c>
      <c r="N1088" s="142" t="s">
        <v>44</v>
      </c>
      <c r="P1088" s="143">
        <f>O1088*H1088</f>
        <v>0</v>
      </c>
      <c r="Q1088" s="143">
        <v>0</v>
      </c>
      <c r="R1088" s="143">
        <f>Q1088*H1088</f>
        <v>0</v>
      </c>
      <c r="S1088" s="143">
        <v>0</v>
      </c>
      <c r="T1088" s="144">
        <f>S1088*H1088</f>
        <v>0</v>
      </c>
      <c r="AR1088" s="145" t="s">
        <v>268</v>
      </c>
      <c r="AT1088" s="145" t="s">
        <v>264</v>
      </c>
      <c r="AU1088" s="145" t="s">
        <v>179</v>
      </c>
      <c r="AY1088" s="17" t="s">
        <v>262</v>
      </c>
      <c r="BE1088" s="146">
        <f>IF(N1088="základní",J1088,0)</f>
        <v>0</v>
      </c>
      <c r="BF1088" s="146">
        <f>IF(N1088="snížená",J1088,0)</f>
        <v>0</v>
      </c>
      <c r="BG1088" s="146">
        <f>IF(N1088="zákl. přenesená",J1088,0)</f>
        <v>0</v>
      </c>
      <c r="BH1088" s="146">
        <f>IF(N1088="sníž. přenesená",J1088,0)</f>
        <v>0</v>
      </c>
      <c r="BI1088" s="146">
        <f>IF(N1088="nulová",J1088,0)</f>
        <v>0</v>
      </c>
      <c r="BJ1088" s="17" t="s">
        <v>86</v>
      </c>
      <c r="BK1088" s="146">
        <f>ROUND(I1088*H1088,2)</f>
        <v>0</v>
      </c>
      <c r="BL1088" s="17" t="s">
        <v>268</v>
      </c>
      <c r="BM1088" s="145" t="s">
        <v>2837</v>
      </c>
    </row>
    <row r="1089" spans="2:47" s="1" customFormat="1" ht="39">
      <c r="B1089" s="32"/>
      <c r="D1089" s="147" t="s">
        <v>301</v>
      </c>
      <c r="F1089" s="148" t="s">
        <v>2838</v>
      </c>
      <c r="I1089" s="149"/>
      <c r="L1089" s="32"/>
      <c r="M1089" s="150"/>
      <c r="T1089" s="56"/>
      <c r="AT1089" s="17" t="s">
        <v>301</v>
      </c>
      <c r="AU1089" s="17" t="s">
        <v>179</v>
      </c>
    </row>
    <row r="1090" spans="2:65" s="1" customFormat="1" ht="55.5" customHeight="1">
      <c r="B1090" s="32"/>
      <c r="C1090" s="134" t="s">
        <v>2839</v>
      </c>
      <c r="D1090" s="134" t="s">
        <v>264</v>
      </c>
      <c r="E1090" s="135" t="s">
        <v>2840</v>
      </c>
      <c r="F1090" s="136" t="s">
        <v>2841</v>
      </c>
      <c r="G1090" s="137" t="s">
        <v>1709</v>
      </c>
      <c r="H1090" s="138">
        <v>3</v>
      </c>
      <c r="I1090" s="139"/>
      <c r="J1090" s="140">
        <f>ROUND(I1090*H1090,2)</f>
        <v>0</v>
      </c>
      <c r="K1090" s="136" t="s">
        <v>1</v>
      </c>
      <c r="L1090" s="32"/>
      <c r="M1090" s="141" t="s">
        <v>1</v>
      </c>
      <c r="N1090" s="142" t="s">
        <v>44</v>
      </c>
      <c r="P1090" s="143">
        <f>O1090*H1090</f>
        <v>0</v>
      </c>
      <c r="Q1090" s="143">
        <v>0</v>
      </c>
      <c r="R1090" s="143">
        <f>Q1090*H1090</f>
        <v>0</v>
      </c>
      <c r="S1090" s="143">
        <v>0</v>
      </c>
      <c r="T1090" s="144">
        <f>S1090*H1090</f>
        <v>0</v>
      </c>
      <c r="AR1090" s="145" t="s">
        <v>268</v>
      </c>
      <c r="AT1090" s="145" t="s">
        <v>264</v>
      </c>
      <c r="AU1090" s="145" t="s">
        <v>179</v>
      </c>
      <c r="AY1090" s="17" t="s">
        <v>262</v>
      </c>
      <c r="BE1090" s="146">
        <f>IF(N1090="základní",J1090,0)</f>
        <v>0</v>
      </c>
      <c r="BF1090" s="146">
        <f>IF(N1090="snížená",J1090,0)</f>
        <v>0</v>
      </c>
      <c r="BG1090" s="146">
        <f>IF(N1090="zákl. přenesená",J1090,0)</f>
        <v>0</v>
      </c>
      <c r="BH1090" s="146">
        <f>IF(N1090="sníž. přenesená",J1090,0)</f>
        <v>0</v>
      </c>
      <c r="BI1090" s="146">
        <f>IF(N1090="nulová",J1090,0)</f>
        <v>0</v>
      </c>
      <c r="BJ1090" s="17" t="s">
        <v>86</v>
      </c>
      <c r="BK1090" s="146">
        <f>ROUND(I1090*H1090,2)</f>
        <v>0</v>
      </c>
      <c r="BL1090" s="17" t="s">
        <v>268</v>
      </c>
      <c r="BM1090" s="145" t="s">
        <v>2842</v>
      </c>
    </row>
    <row r="1091" spans="2:47" s="1" customFormat="1" ht="39">
      <c r="B1091" s="32"/>
      <c r="D1091" s="147" t="s">
        <v>301</v>
      </c>
      <c r="F1091" s="148" t="s">
        <v>2843</v>
      </c>
      <c r="I1091" s="149"/>
      <c r="L1091" s="32"/>
      <c r="M1091" s="150"/>
      <c r="T1091" s="56"/>
      <c r="AT1091" s="17" t="s">
        <v>301</v>
      </c>
      <c r="AU1091" s="17" t="s">
        <v>179</v>
      </c>
    </row>
    <row r="1092" spans="2:65" s="1" customFormat="1" ht="37.9" customHeight="1">
      <c r="B1092" s="32"/>
      <c r="C1092" s="134" t="s">
        <v>2844</v>
      </c>
      <c r="D1092" s="134" t="s">
        <v>264</v>
      </c>
      <c r="E1092" s="135" t="s">
        <v>2845</v>
      </c>
      <c r="F1092" s="136" t="s">
        <v>2846</v>
      </c>
      <c r="G1092" s="137" t="s">
        <v>1709</v>
      </c>
      <c r="H1092" s="138">
        <v>3</v>
      </c>
      <c r="I1092" s="139"/>
      <c r="J1092" s="140">
        <f>ROUND(I1092*H1092,2)</f>
        <v>0</v>
      </c>
      <c r="K1092" s="136" t="s">
        <v>1</v>
      </c>
      <c r="L1092" s="32"/>
      <c r="M1092" s="141" t="s">
        <v>1</v>
      </c>
      <c r="N1092" s="142" t="s">
        <v>44</v>
      </c>
      <c r="P1092" s="143">
        <f>O1092*H1092</f>
        <v>0</v>
      </c>
      <c r="Q1092" s="143">
        <v>0</v>
      </c>
      <c r="R1092" s="143">
        <f>Q1092*H1092</f>
        <v>0</v>
      </c>
      <c r="S1092" s="143">
        <v>0</v>
      </c>
      <c r="T1092" s="144">
        <f>S1092*H1092</f>
        <v>0</v>
      </c>
      <c r="AR1092" s="145" t="s">
        <v>268</v>
      </c>
      <c r="AT1092" s="145" t="s">
        <v>264</v>
      </c>
      <c r="AU1092" s="145" t="s">
        <v>179</v>
      </c>
      <c r="AY1092" s="17" t="s">
        <v>262</v>
      </c>
      <c r="BE1092" s="146">
        <f>IF(N1092="základní",J1092,0)</f>
        <v>0</v>
      </c>
      <c r="BF1092" s="146">
        <f>IF(N1092="snížená",J1092,0)</f>
        <v>0</v>
      </c>
      <c r="BG1092" s="146">
        <f>IF(N1092="zákl. přenesená",J1092,0)</f>
        <v>0</v>
      </c>
      <c r="BH1092" s="146">
        <f>IF(N1092="sníž. přenesená",J1092,0)</f>
        <v>0</v>
      </c>
      <c r="BI1092" s="146">
        <f>IF(N1092="nulová",J1092,0)</f>
        <v>0</v>
      </c>
      <c r="BJ1092" s="17" t="s">
        <v>86</v>
      </c>
      <c r="BK1092" s="146">
        <f>ROUND(I1092*H1092,2)</f>
        <v>0</v>
      </c>
      <c r="BL1092" s="17" t="s">
        <v>268</v>
      </c>
      <c r="BM1092" s="145" t="s">
        <v>2847</v>
      </c>
    </row>
    <row r="1093" spans="2:47" s="1" customFormat="1" ht="58.5">
      <c r="B1093" s="32"/>
      <c r="D1093" s="147" t="s">
        <v>301</v>
      </c>
      <c r="F1093" s="148" t="s">
        <v>2848</v>
      </c>
      <c r="I1093" s="149"/>
      <c r="L1093" s="32"/>
      <c r="M1093" s="150"/>
      <c r="T1093" s="56"/>
      <c r="AT1093" s="17" t="s">
        <v>301</v>
      </c>
      <c r="AU1093" s="17" t="s">
        <v>179</v>
      </c>
    </row>
    <row r="1094" spans="2:65" s="1" customFormat="1" ht="49.15" customHeight="1">
      <c r="B1094" s="32"/>
      <c r="C1094" s="134" t="s">
        <v>2849</v>
      </c>
      <c r="D1094" s="134" t="s">
        <v>264</v>
      </c>
      <c r="E1094" s="135" t="s">
        <v>2850</v>
      </c>
      <c r="F1094" s="136" t="s">
        <v>2851</v>
      </c>
      <c r="G1094" s="137" t="s">
        <v>1709</v>
      </c>
      <c r="H1094" s="138">
        <v>3</v>
      </c>
      <c r="I1094" s="139"/>
      <c r="J1094" s="140">
        <f>ROUND(I1094*H1094,2)</f>
        <v>0</v>
      </c>
      <c r="K1094" s="136" t="s">
        <v>1</v>
      </c>
      <c r="L1094" s="32"/>
      <c r="M1094" s="141" t="s">
        <v>1</v>
      </c>
      <c r="N1094" s="142" t="s">
        <v>44</v>
      </c>
      <c r="P1094" s="143">
        <f>O1094*H1094</f>
        <v>0</v>
      </c>
      <c r="Q1094" s="143">
        <v>0</v>
      </c>
      <c r="R1094" s="143">
        <f>Q1094*H1094</f>
        <v>0</v>
      </c>
      <c r="S1094" s="143">
        <v>0</v>
      </c>
      <c r="T1094" s="144">
        <f>S1094*H1094</f>
        <v>0</v>
      </c>
      <c r="AR1094" s="145" t="s">
        <v>268</v>
      </c>
      <c r="AT1094" s="145" t="s">
        <v>264</v>
      </c>
      <c r="AU1094" s="145" t="s">
        <v>179</v>
      </c>
      <c r="AY1094" s="17" t="s">
        <v>262</v>
      </c>
      <c r="BE1094" s="146">
        <f>IF(N1094="základní",J1094,0)</f>
        <v>0</v>
      </c>
      <c r="BF1094" s="146">
        <f>IF(N1094="snížená",J1094,0)</f>
        <v>0</v>
      </c>
      <c r="BG1094" s="146">
        <f>IF(N1094="zákl. přenesená",J1094,0)</f>
        <v>0</v>
      </c>
      <c r="BH1094" s="146">
        <f>IF(N1094="sníž. přenesená",J1094,0)</f>
        <v>0</v>
      </c>
      <c r="BI1094" s="146">
        <f>IF(N1094="nulová",J1094,0)</f>
        <v>0</v>
      </c>
      <c r="BJ1094" s="17" t="s">
        <v>86</v>
      </c>
      <c r="BK1094" s="146">
        <f>ROUND(I1094*H1094,2)</f>
        <v>0</v>
      </c>
      <c r="BL1094" s="17" t="s">
        <v>268</v>
      </c>
      <c r="BM1094" s="145" t="s">
        <v>2852</v>
      </c>
    </row>
    <row r="1095" spans="2:47" s="1" customFormat="1" ht="39">
      <c r="B1095" s="32"/>
      <c r="D1095" s="147" t="s">
        <v>301</v>
      </c>
      <c r="F1095" s="148" t="s">
        <v>2853</v>
      </c>
      <c r="I1095" s="149"/>
      <c r="L1095" s="32"/>
      <c r="M1095" s="150"/>
      <c r="T1095" s="56"/>
      <c r="AT1095" s="17" t="s">
        <v>301</v>
      </c>
      <c r="AU1095" s="17" t="s">
        <v>179</v>
      </c>
    </row>
    <row r="1096" spans="2:65" s="1" customFormat="1" ht="55.5" customHeight="1">
      <c r="B1096" s="32"/>
      <c r="C1096" s="134" t="s">
        <v>2854</v>
      </c>
      <c r="D1096" s="134" t="s">
        <v>264</v>
      </c>
      <c r="E1096" s="135" t="s">
        <v>2855</v>
      </c>
      <c r="F1096" s="136" t="s">
        <v>2856</v>
      </c>
      <c r="G1096" s="137" t="s">
        <v>1709</v>
      </c>
      <c r="H1096" s="138">
        <v>6</v>
      </c>
      <c r="I1096" s="139"/>
      <c r="J1096" s="140">
        <f>ROUND(I1096*H1096,2)</f>
        <v>0</v>
      </c>
      <c r="K1096" s="136" t="s">
        <v>1</v>
      </c>
      <c r="L1096" s="32"/>
      <c r="M1096" s="141" t="s">
        <v>1</v>
      </c>
      <c r="N1096" s="142" t="s">
        <v>44</v>
      </c>
      <c r="P1096" s="143">
        <f>O1096*H1096</f>
        <v>0</v>
      </c>
      <c r="Q1096" s="143">
        <v>0</v>
      </c>
      <c r="R1096" s="143">
        <f>Q1096*H1096</f>
        <v>0</v>
      </c>
      <c r="S1096" s="143">
        <v>0</v>
      </c>
      <c r="T1096" s="144">
        <f>S1096*H1096</f>
        <v>0</v>
      </c>
      <c r="AR1096" s="145" t="s">
        <v>268</v>
      </c>
      <c r="AT1096" s="145" t="s">
        <v>264</v>
      </c>
      <c r="AU1096" s="145" t="s">
        <v>179</v>
      </c>
      <c r="AY1096" s="17" t="s">
        <v>262</v>
      </c>
      <c r="BE1096" s="146">
        <f>IF(N1096="základní",J1096,0)</f>
        <v>0</v>
      </c>
      <c r="BF1096" s="146">
        <f>IF(N1096="snížená",J1096,0)</f>
        <v>0</v>
      </c>
      <c r="BG1096" s="146">
        <f>IF(N1096="zákl. přenesená",J1096,0)</f>
        <v>0</v>
      </c>
      <c r="BH1096" s="146">
        <f>IF(N1096="sníž. přenesená",J1096,0)</f>
        <v>0</v>
      </c>
      <c r="BI1096" s="146">
        <f>IF(N1096="nulová",J1096,0)</f>
        <v>0</v>
      </c>
      <c r="BJ1096" s="17" t="s">
        <v>86</v>
      </c>
      <c r="BK1096" s="146">
        <f>ROUND(I1096*H1096,2)</f>
        <v>0</v>
      </c>
      <c r="BL1096" s="17" t="s">
        <v>268</v>
      </c>
      <c r="BM1096" s="145" t="s">
        <v>2857</v>
      </c>
    </row>
    <row r="1097" spans="2:47" s="1" customFormat="1" ht="39">
      <c r="B1097" s="32"/>
      <c r="D1097" s="147" t="s">
        <v>301</v>
      </c>
      <c r="F1097" s="148" t="s">
        <v>2858</v>
      </c>
      <c r="I1097" s="149"/>
      <c r="L1097" s="32"/>
      <c r="M1097" s="150"/>
      <c r="T1097" s="56"/>
      <c r="AT1097" s="17" t="s">
        <v>301</v>
      </c>
      <c r="AU1097" s="17" t="s">
        <v>179</v>
      </c>
    </row>
    <row r="1098" spans="2:65" s="1" customFormat="1" ht="24.2" customHeight="1">
      <c r="B1098" s="32"/>
      <c r="C1098" s="134" t="s">
        <v>2859</v>
      </c>
      <c r="D1098" s="134" t="s">
        <v>264</v>
      </c>
      <c r="E1098" s="135" t="s">
        <v>2860</v>
      </c>
      <c r="F1098" s="136" t="s">
        <v>2861</v>
      </c>
      <c r="G1098" s="137" t="s">
        <v>1709</v>
      </c>
      <c r="H1098" s="138">
        <v>3</v>
      </c>
      <c r="I1098" s="139"/>
      <c r="J1098" s="140">
        <f>ROUND(I1098*H1098,2)</f>
        <v>0</v>
      </c>
      <c r="K1098" s="136" t="s">
        <v>1</v>
      </c>
      <c r="L1098" s="32"/>
      <c r="M1098" s="141" t="s">
        <v>1</v>
      </c>
      <c r="N1098" s="142" t="s">
        <v>44</v>
      </c>
      <c r="P1098" s="143">
        <f>O1098*H1098</f>
        <v>0</v>
      </c>
      <c r="Q1098" s="143">
        <v>0</v>
      </c>
      <c r="R1098" s="143">
        <f>Q1098*H1098</f>
        <v>0</v>
      </c>
      <c r="S1098" s="143">
        <v>0</v>
      </c>
      <c r="T1098" s="144">
        <f>S1098*H1098</f>
        <v>0</v>
      </c>
      <c r="AR1098" s="145" t="s">
        <v>268</v>
      </c>
      <c r="AT1098" s="145" t="s">
        <v>264</v>
      </c>
      <c r="AU1098" s="145" t="s">
        <v>179</v>
      </c>
      <c r="AY1098" s="17" t="s">
        <v>262</v>
      </c>
      <c r="BE1098" s="146">
        <f>IF(N1098="základní",J1098,0)</f>
        <v>0</v>
      </c>
      <c r="BF1098" s="146">
        <f>IF(N1098="snížená",J1098,0)</f>
        <v>0</v>
      </c>
      <c r="BG1098" s="146">
        <f>IF(N1098="zákl. přenesená",J1098,0)</f>
        <v>0</v>
      </c>
      <c r="BH1098" s="146">
        <f>IF(N1098="sníž. přenesená",J1098,0)</f>
        <v>0</v>
      </c>
      <c r="BI1098" s="146">
        <f>IF(N1098="nulová",J1098,0)</f>
        <v>0</v>
      </c>
      <c r="BJ1098" s="17" t="s">
        <v>86</v>
      </c>
      <c r="BK1098" s="146">
        <f>ROUND(I1098*H1098,2)</f>
        <v>0</v>
      </c>
      <c r="BL1098" s="17" t="s">
        <v>268</v>
      </c>
      <c r="BM1098" s="145" t="s">
        <v>2862</v>
      </c>
    </row>
    <row r="1099" spans="2:47" s="1" customFormat="1" ht="39">
      <c r="B1099" s="32"/>
      <c r="D1099" s="147" t="s">
        <v>301</v>
      </c>
      <c r="F1099" s="148" t="s">
        <v>2863</v>
      </c>
      <c r="I1099" s="149"/>
      <c r="L1099" s="32"/>
      <c r="M1099" s="150"/>
      <c r="T1099" s="56"/>
      <c r="AT1099" s="17" t="s">
        <v>301</v>
      </c>
      <c r="AU1099" s="17" t="s">
        <v>179</v>
      </c>
    </row>
    <row r="1100" spans="2:65" s="1" customFormat="1" ht="37.9" customHeight="1">
      <c r="B1100" s="32"/>
      <c r="C1100" s="134" t="s">
        <v>2864</v>
      </c>
      <c r="D1100" s="134" t="s">
        <v>264</v>
      </c>
      <c r="E1100" s="135" t="s">
        <v>2865</v>
      </c>
      <c r="F1100" s="136" t="s">
        <v>2866</v>
      </c>
      <c r="G1100" s="137" t="s">
        <v>1709</v>
      </c>
      <c r="H1100" s="138">
        <v>3</v>
      </c>
      <c r="I1100" s="139"/>
      <c r="J1100" s="140">
        <f>ROUND(I1100*H1100,2)</f>
        <v>0</v>
      </c>
      <c r="K1100" s="136" t="s">
        <v>1</v>
      </c>
      <c r="L1100" s="32"/>
      <c r="M1100" s="141" t="s">
        <v>1</v>
      </c>
      <c r="N1100" s="142" t="s">
        <v>44</v>
      </c>
      <c r="P1100" s="143">
        <f>O1100*H1100</f>
        <v>0</v>
      </c>
      <c r="Q1100" s="143">
        <v>0</v>
      </c>
      <c r="R1100" s="143">
        <f>Q1100*H1100</f>
        <v>0</v>
      </c>
      <c r="S1100" s="143">
        <v>0</v>
      </c>
      <c r="T1100" s="144">
        <f>S1100*H1100</f>
        <v>0</v>
      </c>
      <c r="AR1100" s="145" t="s">
        <v>268</v>
      </c>
      <c r="AT1100" s="145" t="s">
        <v>264</v>
      </c>
      <c r="AU1100" s="145" t="s">
        <v>179</v>
      </c>
      <c r="AY1100" s="17" t="s">
        <v>262</v>
      </c>
      <c r="BE1100" s="146">
        <f>IF(N1100="základní",J1100,0)</f>
        <v>0</v>
      </c>
      <c r="BF1100" s="146">
        <f>IF(N1100="snížená",J1100,0)</f>
        <v>0</v>
      </c>
      <c r="BG1100" s="146">
        <f>IF(N1100="zákl. přenesená",J1100,0)</f>
        <v>0</v>
      </c>
      <c r="BH1100" s="146">
        <f>IF(N1100="sníž. přenesená",J1100,0)</f>
        <v>0</v>
      </c>
      <c r="BI1100" s="146">
        <f>IF(N1100="nulová",J1100,0)</f>
        <v>0</v>
      </c>
      <c r="BJ1100" s="17" t="s">
        <v>86</v>
      </c>
      <c r="BK1100" s="146">
        <f>ROUND(I1100*H1100,2)</f>
        <v>0</v>
      </c>
      <c r="BL1100" s="17" t="s">
        <v>268</v>
      </c>
      <c r="BM1100" s="145" t="s">
        <v>2867</v>
      </c>
    </row>
    <row r="1101" spans="2:47" s="1" customFormat="1" ht="39">
      <c r="B1101" s="32"/>
      <c r="D1101" s="147" t="s">
        <v>301</v>
      </c>
      <c r="F1101" s="148" t="s">
        <v>2868</v>
      </c>
      <c r="I1101" s="149"/>
      <c r="L1101" s="32"/>
      <c r="M1101" s="150"/>
      <c r="T1101" s="56"/>
      <c r="AT1101" s="17" t="s">
        <v>301</v>
      </c>
      <c r="AU1101" s="17" t="s">
        <v>179</v>
      </c>
    </row>
    <row r="1102" spans="2:65" s="1" customFormat="1" ht="49.15" customHeight="1">
      <c r="B1102" s="32"/>
      <c r="C1102" s="134" t="s">
        <v>2869</v>
      </c>
      <c r="D1102" s="134" t="s">
        <v>264</v>
      </c>
      <c r="E1102" s="135" t="s">
        <v>2870</v>
      </c>
      <c r="F1102" s="136" t="s">
        <v>2871</v>
      </c>
      <c r="G1102" s="137" t="s">
        <v>1709</v>
      </c>
      <c r="H1102" s="138">
        <v>3</v>
      </c>
      <c r="I1102" s="139"/>
      <c r="J1102" s="140">
        <f>ROUND(I1102*H1102,2)</f>
        <v>0</v>
      </c>
      <c r="K1102" s="136" t="s">
        <v>1</v>
      </c>
      <c r="L1102" s="32"/>
      <c r="M1102" s="141" t="s">
        <v>1</v>
      </c>
      <c r="N1102" s="142" t="s">
        <v>44</v>
      </c>
      <c r="P1102" s="143">
        <f>O1102*H1102</f>
        <v>0</v>
      </c>
      <c r="Q1102" s="143">
        <v>0</v>
      </c>
      <c r="R1102" s="143">
        <f>Q1102*H1102</f>
        <v>0</v>
      </c>
      <c r="S1102" s="143">
        <v>0</v>
      </c>
      <c r="T1102" s="144">
        <f>S1102*H1102</f>
        <v>0</v>
      </c>
      <c r="AR1102" s="145" t="s">
        <v>268</v>
      </c>
      <c r="AT1102" s="145" t="s">
        <v>264</v>
      </c>
      <c r="AU1102" s="145" t="s">
        <v>179</v>
      </c>
      <c r="AY1102" s="17" t="s">
        <v>262</v>
      </c>
      <c r="BE1102" s="146">
        <f>IF(N1102="základní",J1102,0)</f>
        <v>0</v>
      </c>
      <c r="BF1102" s="146">
        <f>IF(N1102="snížená",J1102,0)</f>
        <v>0</v>
      </c>
      <c r="BG1102" s="146">
        <f>IF(N1102="zákl. přenesená",J1102,0)</f>
        <v>0</v>
      </c>
      <c r="BH1102" s="146">
        <f>IF(N1102="sníž. přenesená",J1102,0)</f>
        <v>0</v>
      </c>
      <c r="BI1102" s="146">
        <f>IF(N1102="nulová",J1102,0)</f>
        <v>0</v>
      </c>
      <c r="BJ1102" s="17" t="s">
        <v>86</v>
      </c>
      <c r="BK1102" s="146">
        <f>ROUND(I1102*H1102,2)</f>
        <v>0</v>
      </c>
      <c r="BL1102" s="17" t="s">
        <v>268</v>
      </c>
      <c r="BM1102" s="145" t="s">
        <v>2872</v>
      </c>
    </row>
    <row r="1103" spans="2:47" s="1" customFormat="1" ht="39">
      <c r="B1103" s="32"/>
      <c r="D1103" s="147" t="s">
        <v>301</v>
      </c>
      <c r="F1103" s="148" t="s">
        <v>2873</v>
      </c>
      <c r="I1103" s="149"/>
      <c r="L1103" s="32"/>
      <c r="M1103" s="150"/>
      <c r="T1103" s="56"/>
      <c r="AT1103" s="17" t="s">
        <v>301</v>
      </c>
      <c r="AU1103" s="17" t="s">
        <v>179</v>
      </c>
    </row>
    <row r="1104" spans="2:65" s="1" customFormat="1" ht="44.25" customHeight="1">
      <c r="B1104" s="32"/>
      <c r="C1104" s="134" t="s">
        <v>2874</v>
      </c>
      <c r="D1104" s="134" t="s">
        <v>264</v>
      </c>
      <c r="E1104" s="135" t="s">
        <v>2875</v>
      </c>
      <c r="F1104" s="136" t="s">
        <v>2876</v>
      </c>
      <c r="G1104" s="137" t="s">
        <v>1709</v>
      </c>
      <c r="H1104" s="138">
        <v>2</v>
      </c>
      <c r="I1104" s="139"/>
      <c r="J1104" s="140">
        <f>ROUND(I1104*H1104,2)</f>
        <v>0</v>
      </c>
      <c r="K1104" s="136" t="s">
        <v>1</v>
      </c>
      <c r="L1104" s="32"/>
      <c r="M1104" s="141" t="s">
        <v>1</v>
      </c>
      <c r="N1104" s="142" t="s">
        <v>44</v>
      </c>
      <c r="P1104" s="143">
        <f>O1104*H1104</f>
        <v>0</v>
      </c>
      <c r="Q1104" s="143">
        <v>0</v>
      </c>
      <c r="R1104" s="143">
        <f>Q1104*H1104</f>
        <v>0</v>
      </c>
      <c r="S1104" s="143">
        <v>0</v>
      </c>
      <c r="T1104" s="144">
        <f>S1104*H1104</f>
        <v>0</v>
      </c>
      <c r="AR1104" s="145" t="s">
        <v>268</v>
      </c>
      <c r="AT1104" s="145" t="s">
        <v>264</v>
      </c>
      <c r="AU1104" s="145" t="s">
        <v>179</v>
      </c>
      <c r="AY1104" s="17" t="s">
        <v>262</v>
      </c>
      <c r="BE1104" s="146">
        <f>IF(N1104="základní",J1104,0)</f>
        <v>0</v>
      </c>
      <c r="BF1104" s="146">
        <f>IF(N1104="snížená",J1104,0)</f>
        <v>0</v>
      </c>
      <c r="BG1104" s="146">
        <f>IF(N1104="zákl. přenesená",J1104,0)</f>
        <v>0</v>
      </c>
      <c r="BH1104" s="146">
        <f>IF(N1104="sníž. přenesená",J1104,0)</f>
        <v>0</v>
      </c>
      <c r="BI1104" s="146">
        <f>IF(N1104="nulová",J1104,0)</f>
        <v>0</v>
      </c>
      <c r="BJ1104" s="17" t="s">
        <v>86</v>
      </c>
      <c r="BK1104" s="146">
        <f>ROUND(I1104*H1104,2)</f>
        <v>0</v>
      </c>
      <c r="BL1104" s="17" t="s">
        <v>268</v>
      </c>
      <c r="BM1104" s="145" t="s">
        <v>2877</v>
      </c>
    </row>
    <row r="1105" spans="2:47" s="1" customFormat="1" ht="39">
      <c r="B1105" s="32"/>
      <c r="D1105" s="147" t="s">
        <v>301</v>
      </c>
      <c r="F1105" s="148" t="s">
        <v>2878</v>
      </c>
      <c r="I1105" s="149"/>
      <c r="L1105" s="32"/>
      <c r="M1105" s="150"/>
      <c r="T1105" s="56"/>
      <c r="AT1105" s="17" t="s">
        <v>301</v>
      </c>
      <c r="AU1105" s="17" t="s">
        <v>179</v>
      </c>
    </row>
    <row r="1106" spans="2:65" s="1" customFormat="1" ht="37.9" customHeight="1">
      <c r="B1106" s="32"/>
      <c r="C1106" s="134" t="s">
        <v>2879</v>
      </c>
      <c r="D1106" s="134" t="s">
        <v>264</v>
      </c>
      <c r="E1106" s="135" t="s">
        <v>2880</v>
      </c>
      <c r="F1106" s="136" t="s">
        <v>2881</v>
      </c>
      <c r="G1106" s="137" t="s">
        <v>1709</v>
      </c>
      <c r="H1106" s="138">
        <v>1</v>
      </c>
      <c r="I1106" s="139"/>
      <c r="J1106" s="140">
        <f>ROUND(I1106*H1106,2)</f>
        <v>0</v>
      </c>
      <c r="K1106" s="136" t="s">
        <v>1</v>
      </c>
      <c r="L1106" s="32"/>
      <c r="M1106" s="141" t="s">
        <v>1</v>
      </c>
      <c r="N1106" s="142" t="s">
        <v>44</v>
      </c>
      <c r="P1106" s="143">
        <f>O1106*H1106</f>
        <v>0</v>
      </c>
      <c r="Q1106" s="143">
        <v>0</v>
      </c>
      <c r="R1106" s="143">
        <f>Q1106*H1106</f>
        <v>0</v>
      </c>
      <c r="S1106" s="143">
        <v>0</v>
      </c>
      <c r="T1106" s="144">
        <f>S1106*H1106</f>
        <v>0</v>
      </c>
      <c r="AR1106" s="145" t="s">
        <v>268</v>
      </c>
      <c r="AT1106" s="145" t="s">
        <v>264</v>
      </c>
      <c r="AU1106" s="145" t="s">
        <v>179</v>
      </c>
      <c r="AY1106" s="17" t="s">
        <v>262</v>
      </c>
      <c r="BE1106" s="146">
        <f>IF(N1106="základní",J1106,0)</f>
        <v>0</v>
      </c>
      <c r="BF1106" s="146">
        <f>IF(N1106="snížená",J1106,0)</f>
        <v>0</v>
      </c>
      <c r="BG1106" s="146">
        <f>IF(N1106="zákl. přenesená",J1106,0)</f>
        <v>0</v>
      </c>
      <c r="BH1106" s="146">
        <f>IF(N1106="sníž. přenesená",J1106,0)</f>
        <v>0</v>
      </c>
      <c r="BI1106" s="146">
        <f>IF(N1106="nulová",J1106,0)</f>
        <v>0</v>
      </c>
      <c r="BJ1106" s="17" t="s">
        <v>86</v>
      </c>
      <c r="BK1106" s="146">
        <f>ROUND(I1106*H1106,2)</f>
        <v>0</v>
      </c>
      <c r="BL1106" s="17" t="s">
        <v>268</v>
      </c>
      <c r="BM1106" s="145" t="s">
        <v>2882</v>
      </c>
    </row>
    <row r="1107" spans="2:47" s="1" customFormat="1" ht="39">
      <c r="B1107" s="32"/>
      <c r="D1107" s="147" t="s">
        <v>301</v>
      </c>
      <c r="F1107" s="148" t="s">
        <v>2883</v>
      </c>
      <c r="I1107" s="149"/>
      <c r="L1107" s="32"/>
      <c r="M1107" s="150"/>
      <c r="T1107" s="56"/>
      <c r="AT1107" s="17" t="s">
        <v>301</v>
      </c>
      <c r="AU1107" s="17" t="s">
        <v>179</v>
      </c>
    </row>
    <row r="1108" spans="2:65" s="1" customFormat="1" ht="24.2" customHeight="1">
      <c r="B1108" s="32"/>
      <c r="C1108" s="134" t="s">
        <v>2884</v>
      </c>
      <c r="D1108" s="134" t="s">
        <v>264</v>
      </c>
      <c r="E1108" s="135" t="s">
        <v>2885</v>
      </c>
      <c r="F1108" s="136" t="s">
        <v>2886</v>
      </c>
      <c r="G1108" s="137" t="s">
        <v>1709</v>
      </c>
      <c r="H1108" s="138">
        <v>1</v>
      </c>
      <c r="I1108" s="139"/>
      <c r="J1108" s="140">
        <f>ROUND(I1108*H1108,2)</f>
        <v>0</v>
      </c>
      <c r="K1108" s="136" t="s">
        <v>1</v>
      </c>
      <c r="L1108" s="32"/>
      <c r="M1108" s="141" t="s">
        <v>1</v>
      </c>
      <c r="N1108" s="142" t="s">
        <v>44</v>
      </c>
      <c r="P1108" s="143">
        <f>O1108*H1108</f>
        <v>0</v>
      </c>
      <c r="Q1108" s="143">
        <v>0</v>
      </c>
      <c r="R1108" s="143">
        <f>Q1108*H1108</f>
        <v>0</v>
      </c>
      <c r="S1108" s="143">
        <v>0</v>
      </c>
      <c r="T1108" s="144">
        <f>S1108*H1108</f>
        <v>0</v>
      </c>
      <c r="AR1108" s="145" t="s">
        <v>268</v>
      </c>
      <c r="AT1108" s="145" t="s">
        <v>264</v>
      </c>
      <c r="AU1108" s="145" t="s">
        <v>179</v>
      </c>
      <c r="AY1108" s="17" t="s">
        <v>262</v>
      </c>
      <c r="BE1108" s="146">
        <f>IF(N1108="základní",J1108,0)</f>
        <v>0</v>
      </c>
      <c r="BF1108" s="146">
        <f>IF(N1108="snížená",J1108,0)</f>
        <v>0</v>
      </c>
      <c r="BG1108" s="146">
        <f>IF(N1108="zákl. přenesená",J1108,0)</f>
        <v>0</v>
      </c>
      <c r="BH1108" s="146">
        <f>IF(N1108="sníž. přenesená",J1108,0)</f>
        <v>0</v>
      </c>
      <c r="BI1108" s="146">
        <f>IF(N1108="nulová",J1108,0)</f>
        <v>0</v>
      </c>
      <c r="BJ1108" s="17" t="s">
        <v>86</v>
      </c>
      <c r="BK1108" s="146">
        <f>ROUND(I1108*H1108,2)</f>
        <v>0</v>
      </c>
      <c r="BL1108" s="17" t="s">
        <v>268</v>
      </c>
      <c r="BM1108" s="145" t="s">
        <v>2887</v>
      </c>
    </row>
    <row r="1109" spans="2:47" s="1" customFormat="1" ht="39">
      <c r="B1109" s="32"/>
      <c r="D1109" s="147" t="s">
        <v>301</v>
      </c>
      <c r="F1109" s="148" t="s">
        <v>2888</v>
      </c>
      <c r="I1109" s="149"/>
      <c r="L1109" s="32"/>
      <c r="M1109" s="150"/>
      <c r="T1109" s="56"/>
      <c r="AT1109" s="17" t="s">
        <v>301</v>
      </c>
      <c r="AU1109" s="17" t="s">
        <v>179</v>
      </c>
    </row>
    <row r="1110" spans="2:65" s="1" customFormat="1" ht="37.9" customHeight="1">
      <c r="B1110" s="32"/>
      <c r="C1110" s="134" t="s">
        <v>2889</v>
      </c>
      <c r="D1110" s="134" t="s">
        <v>264</v>
      </c>
      <c r="E1110" s="135" t="s">
        <v>2890</v>
      </c>
      <c r="F1110" s="136" t="s">
        <v>2891</v>
      </c>
      <c r="G1110" s="137" t="s">
        <v>1709</v>
      </c>
      <c r="H1110" s="138">
        <v>1</v>
      </c>
      <c r="I1110" s="139"/>
      <c r="J1110" s="140">
        <f>ROUND(I1110*H1110,2)</f>
        <v>0</v>
      </c>
      <c r="K1110" s="136" t="s">
        <v>1</v>
      </c>
      <c r="L1110" s="32"/>
      <c r="M1110" s="141" t="s">
        <v>1</v>
      </c>
      <c r="N1110" s="142" t="s">
        <v>44</v>
      </c>
      <c r="P1110" s="143">
        <f>O1110*H1110</f>
        <v>0</v>
      </c>
      <c r="Q1110" s="143">
        <v>0</v>
      </c>
      <c r="R1110" s="143">
        <f>Q1110*H1110</f>
        <v>0</v>
      </c>
      <c r="S1110" s="143">
        <v>0</v>
      </c>
      <c r="T1110" s="144">
        <f>S1110*H1110</f>
        <v>0</v>
      </c>
      <c r="AR1110" s="145" t="s">
        <v>268</v>
      </c>
      <c r="AT1110" s="145" t="s">
        <v>264</v>
      </c>
      <c r="AU1110" s="145" t="s">
        <v>179</v>
      </c>
      <c r="AY1110" s="17" t="s">
        <v>262</v>
      </c>
      <c r="BE1110" s="146">
        <f>IF(N1110="základní",J1110,0)</f>
        <v>0</v>
      </c>
      <c r="BF1110" s="146">
        <f>IF(N1110="snížená",J1110,0)</f>
        <v>0</v>
      </c>
      <c r="BG1110" s="146">
        <f>IF(N1110="zákl. přenesená",J1110,0)</f>
        <v>0</v>
      </c>
      <c r="BH1110" s="146">
        <f>IF(N1110="sníž. přenesená",J1110,0)</f>
        <v>0</v>
      </c>
      <c r="BI1110" s="146">
        <f>IF(N1110="nulová",J1110,0)</f>
        <v>0</v>
      </c>
      <c r="BJ1110" s="17" t="s">
        <v>86</v>
      </c>
      <c r="BK1110" s="146">
        <f>ROUND(I1110*H1110,2)</f>
        <v>0</v>
      </c>
      <c r="BL1110" s="17" t="s">
        <v>268</v>
      </c>
      <c r="BM1110" s="145" t="s">
        <v>2892</v>
      </c>
    </row>
    <row r="1111" spans="2:47" s="1" customFormat="1" ht="39">
      <c r="B1111" s="32"/>
      <c r="D1111" s="147" t="s">
        <v>301</v>
      </c>
      <c r="F1111" s="148" t="s">
        <v>2893</v>
      </c>
      <c r="I1111" s="149"/>
      <c r="L1111" s="32"/>
      <c r="M1111" s="150"/>
      <c r="T1111" s="56"/>
      <c r="AT1111" s="17" t="s">
        <v>301</v>
      </c>
      <c r="AU1111" s="17" t="s">
        <v>179</v>
      </c>
    </row>
    <row r="1112" spans="2:65" s="1" customFormat="1" ht="33" customHeight="1">
      <c r="B1112" s="32"/>
      <c r="C1112" s="134" t="s">
        <v>2894</v>
      </c>
      <c r="D1112" s="134" t="s">
        <v>264</v>
      </c>
      <c r="E1112" s="135" t="s">
        <v>2895</v>
      </c>
      <c r="F1112" s="136" t="s">
        <v>2896</v>
      </c>
      <c r="G1112" s="137" t="s">
        <v>1730</v>
      </c>
      <c r="H1112" s="138">
        <v>30</v>
      </c>
      <c r="I1112" s="139"/>
      <c r="J1112" s="140">
        <f>ROUND(I1112*H1112,2)</f>
        <v>0</v>
      </c>
      <c r="K1112" s="136" t="s">
        <v>1</v>
      </c>
      <c r="L1112" s="32"/>
      <c r="M1112" s="141" t="s">
        <v>1</v>
      </c>
      <c r="N1112" s="142" t="s">
        <v>44</v>
      </c>
      <c r="P1112" s="143">
        <f>O1112*H1112</f>
        <v>0</v>
      </c>
      <c r="Q1112" s="143">
        <v>0</v>
      </c>
      <c r="R1112" s="143">
        <f>Q1112*H1112</f>
        <v>0</v>
      </c>
      <c r="S1112" s="143">
        <v>0</v>
      </c>
      <c r="T1112" s="144">
        <f>S1112*H1112</f>
        <v>0</v>
      </c>
      <c r="AR1112" s="145" t="s">
        <v>268</v>
      </c>
      <c r="AT1112" s="145" t="s">
        <v>264</v>
      </c>
      <c r="AU1112" s="145" t="s">
        <v>179</v>
      </c>
      <c r="AY1112" s="17" t="s">
        <v>262</v>
      </c>
      <c r="BE1112" s="146">
        <f>IF(N1112="základní",J1112,0)</f>
        <v>0</v>
      </c>
      <c r="BF1112" s="146">
        <f>IF(N1112="snížená",J1112,0)</f>
        <v>0</v>
      </c>
      <c r="BG1112" s="146">
        <f>IF(N1112="zákl. přenesená",J1112,0)</f>
        <v>0</v>
      </c>
      <c r="BH1112" s="146">
        <f>IF(N1112="sníž. přenesená",J1112,0)</f>
        <v>0</v>
      </c>
      <c r="BI1112" s="146">
        <f>IF(N1112="nulová",J1112,0)</f>
        <v>0</v>
      </c>
      <c r="BJ1112" s="17" t="s">
        <v>86</v>
      </c>
      <c r="BK1112" s="146">
        <f>ROUND(I1112*H1112,2)</f>
        <v>0</v>
      </c>
      <c r="BL1112" s="17" t="s">
        <v>268</v>
      </c>
      <c r="BM1112" s="145" t="s">
        <v>2897</v>
      </c>
    </row>
    <row r="1113" spans="2:47" s="1" customFormat="1" ht="29.25">
      <c r="B1113" s="32"/>
      <c r="D1113" s="147" t="s">
        <v>301</v>
      </c>
      <c r="F1113" s="148" t="s">
        <v>1732</v>
      </c>
      <c r="I1113" s="149"/>
      <c r="L1113" s="32"/>
      <c r="M1113" s="150"/>
      <c r="T1113" s="56"/>
      <c r="AT1113" s="17" t="s">
        <v>301</v>
      </c>
      <c r="AU1113" s="17" t="s">
        <v>179</v>
      </c>
    </row>
    <row r="1114" spans="2:65" s="1" customFormat="1" ht="33" customHeight="1">
      <c r="B1114" s="32"/>
      <c r="C1114" s="134" t="s">
        <v>2898</v>
      </c>
      <c r="D1114" s="134" t="s">
        <v>264</v>
      </c>
      <c r="E1114" s="135" t="s">
        <v>2899</v>
      </c>
      <c r="F1114" s="136" t="s">
        <v>2900</v>
      </c>
      <c r="G1114" s="137" t="s">
        <v>1730</v>
      </c>
      <c r="H1114" s="138">
        <v>20</v>
      </c>
      <c r="I1114" s="139"/>
      <c r="J1114" s="140">
        <f>ROUND(I1114*H1114,2)</f>
        <v>0</v>
      </c>
      <c r="K1114" s="136" t="s">
        <v>1</v>
      </c>
      <c r="L1114" s="32"/>
      <c r="M1114" s="141" t="s">
        <v>1</v>
      </c>
      <c r="N1114" s="142" t="s">
        <v>44</v>
      </c>
      <c r="P1114" s="143">
        <f>O1114*H1114</f>
        <v>0</v>
      </c>
      <c r="Q1114" s="143">
        <v>0</v>
      </c>
      <c r="R1114" s="143">
        <f>Q1114*H1114</f>
        <v>0</v>
      </c>
      <c r="S1114" s="143">
        <v>0</v>
      </c>
      <c r="T1114" s="144">
        <f>S1114*H1114</f>
        <v>0</v>
      </c>
      <c r="AR1114" s="145" t="s">
        <v>268</v>
      </c>
      <c r="AT1114" s="145" t="s">
        <v>264</v>
      </c>
      <c r="AU1114" s="145" t="s">
        <v>179</v>
      </c>
      <c r="AY1114" s="17" t="s">
        <v>262</v>
      </c>
      <c r="BE1114" s="146">
        <f>IF(N1114="základní",J1114,0)</f>
        <v>0</v>
      </c>
      <c r="BF1114" s="146">
        <f>IF(N1114="snížená",J1114,0)</f>
        <v>0</v>
      </c>
      <c r="BG1114" s="146">
        <f>IF(N1114="zákl. přenesená",J1114,0)</f>
        <v>0</v>
      </c>
      <c r="BH1114" s="146">
        <f>IF(N1114="sníž. přenesená",J1114,0)</f>
        <v>0</v>
      </c>
      <c r="BI1114" s="146">
        <f>IF(N1114="nulová",J1114,0)</f>
        <v>0</v>
      </c>
      <c r="BJ1114" s="17" t="s">
        <v>86</v>
      </c>
      <c r="BK1114" s="146">
        <f>ROUND(I1114*H1114,2)</f>
        <v>0</v>
      </c>
      <c r="BL1114" s="17" t="s">
        <v>268</v>
      </c>
      <c r="BM1114" s="145" t="s">
        <v>2901</v>
      </c>
    </row>
    <row r="1115" spans="2:47" s="1" customFormat="1" ht="29.25">
      <c r="B1115" s="32"/>
      <c r="D1115" s="147" t="s">
        <v>301</v>
      </c>
      <c r="F1115" s="148" t="s">
        <v>1732</v>
      </c>
      <c r="I1115" s="149"/>
      <c r="L1115" s="32"/>
      <c r="M1115" s="150"/>
      <c r="T1115" s="56"/>
      <c r="AT1115" s="17" t="s">
        <v>301</v>
      </c>
      <c r="AU1115" s="17" t="s">
        <v>179</v>
      </c>
    </row>
    <row r="1116" spans="2:65" s="1" customFormat="1" ht="33" customHeight="1">
      <c r="B1116" s="32"/>
      <c r="C1116" s="134" t="s">
        <v>2902</v>
      </c>
      <c r="D1116" s="134" t="s">
        <v>264</v>
      </c>
      <c r="E1116" s="135" t="s">
        <v>2903</v>
      </c>
      <c r="F1116" s="136" t="s">
        <v>2904</v>
      </c>
      <c r="G1116" s="137" t="s">
        <v>1730</v>
      </c>
      <c r="H1116" s="138">
        <v>33</v>
      </c>
      <c r="I1116" s="139"/>
      <c r="J1116" s="140">
        <f>ROUND(I1116*H1116,2)</f>
        <v>0</v>
      </c>
      <c r="K1116" s="136" t="s">
        <v>1</v>
      </c>
      <c r="L1116" s="32"/>
      <c r="M1116" s="141" t="s">
        <v>1</v>
      </c>
      <c r="N1116" s="142" t="s">
        <v>44</v>
      </c>
      <c r="P1116" s="143">
        <f>O1116*H1116</f>
        <v>0</v>
      </c>
      <c r="Q1116" s="143">
        <v>0</v>
      </c>
      <c r="R1116" s="143">
        <f>Q1116*H1116</f>
        <v>0</v>
      </c>
      <c r="S1116" s="143">
        <v>0</v>
      </c>
      <c r="T1116" s="144">
        <f>S1116*H1116</f>
        <v>0</v>
      </c>
      <c r="AR1116" s="145" t="s">
        <v>268</v>
      </c>
      <c r="AT1116" s="145" t="s">
        <v>264</v>
      </c>
      <c r="AU1116" s="145" t="s">
        <v>179</v>
      </c>
      <c r="AY1116" s="17" t="s">
        <v>262</v>
      </c>
      <c r="BE1116" s="146">
        <f>IF(N1116="základní",J1116,0)</f>
        <v>0</v>
      </c>
      <c r="BF1116" s="146">
        <f>IF(N1116="snížená",J1116,0)</f>
        <v>0</v>
      </c>
      <c r="BG1116" s="146">
        <f>IF(N1116="zákl. přenesená",J1116,0)</f>
        <v>0</v>
      </c>
      <c r="BH1116" s="146">
        <f>IF(N1116="sníž. přenesená",J1116,0)</f>
        <v>0</v>
      </c>
      <c r="BI1116" s="146">
        <f>IF(N1116="nulová",J1116,0)</f>
        <v>0</v>
      </c>
      <c r="BJ1116" s="17" t="s">
        <v>86</v>
      </c>
      <c r="BK1116" s="146">
        <f>ROUND(I1116*H1116,2)</f>
        <v>0</v>
      </c>
      <c r="BL1116" s="17" t="s">
        <v>268</v>
      </c>
      <c r="BM1116" s="145" t="s">
        <v>2905</v>
      </c>
    </row>
    <row r="1117" spans="2:47" s="1" customFormat="1" ht="29.25">
      <c r="B1117" s="32"/>
      <c r="D1117" s="147" t="s">
        <v>301</v>
      </c>
      <c r="F1117" s="148" t="s">
        <v>1732</v>
      </c>
      <c r="I1117" s="149"/>
      <c r="L1117" s="32"/>
      <c r="M1117" s="150"/>
      <c r="T1117" s="56"/>
      <c r="AT1117" s="17" t="s">
        <v>301</v>
      </c>
      <c r="AU1117" s="17" t="s">
        <v>179</v>
      </c>
    </row>
    <row r="1118" spans="2:63" s="11" customFormat="1" ht="20.85" customHeight="1">
      <c r="B1118" s="124"/>
      <c r="D1118" s="125" t="s">
        <v>78</v>
      </c>
      <c r="E1118" s="151" t="s">
        <v>260</v>
      </c>
      <c r="F1118" s="151" t="s">
        <v>2906</v>
      </c>
      <c r="I1118" s="127"/>
      <c r="J1118" s="152">
        <f>BK1118</f>
        <v>0</v>
      </c>
      <c r="L1118" s="124"/>
      <c r="M1118" s="129"/>
      <c r="P1118" s="130">
        <f>SUM(P1119:P1140)</f>
        <v>0</v>
      </c>
      <c r="R1118" s="130">
        <f>SUM(R1119:R1140)</f>
        <v>0</v>
      </c>
      <c r="T1118" s="131">
        <f>SUM(T1119:T1140)</f>
        <v>0</v>
      </c>
      <c r="AR1118" s="125" t="s">
        <v>179</v>
      </c>
      <c r="AT1118" s="132" t="s">
        <v>78</v>
      </c>
      <c r="AU1118" s="132" t="s">
        <v>88</v>
      </c>
      <c r="AY1118" s="125" t="s">
        <v>262</v>
      </c>
      <c r="BK1118" s="133">
        <f>SUM(BK1119:BK1140)</f>
        <v>0</v>
      </c>
    </row>
    <row r="1119" spans="2:65" s="1" customFormat="1" ht="24.2" customHeight="1">
      <c r="B1119" s="32"/>
      <c r="C1119" s="134" t="s">
        <v>2907</v>
      </c>
      <c r="D1119" s="134" t="s">
        <v>264</v>
      </c>
      <c r="E1119" s="135" t="s">
        <v>2908</v>
      </c>
      <c r="F1119" s="136" t="s">
        <v>2909</v>
      </c>
      <c r="G1119" s="137" t="s">
        <v>1709</v>
      </c>
      <c r="H1119" s="138">
        <v>2</v>
      </c>
      <c r="I1119" s="139"/>
      <c r="J1119" s="140">
        <f>ROUND(I1119*H1119,2)</f>
        <v>0</v>
      </c>
      <c r="K1119" s="136" t="s">
        <v>1</v>
      </c>
      <c r="L1119" s="32"/>
      <c r="M1119" s="141" t="s">
        <v>1</v>
      </c>
      <c r="N1119" s="142" t="s">
        <v>44</v>
      </c>
      <c r="P1119" s="143">
        <f>O1119*H1119</f>
        <v>0</v>
      </c>
      <c r="Q1119" s="143">
        <v>0</v>
      </c>
      <c r="R1119" s="143">
        <f>Q1119*H1119</f>
        <v>0</v>
      </c>
      <c r="S1119" s="143">
        <v>0</v>
      </c>
      <c r="T1119" s="144">
        <f>S1119*H1119</f>
        <v>0</v>
      </c>
      <c r="AR1119" s="145" t="s">
        <v>268</v>
      </c>
      <c r="AT1119" s="145" t="s">
        <v>264</v>
      </c>
      <c r="AU1119" s="145" t="s">
        <v>179</v>
      </c>
      <c r="AY1119" s="17" t="s">
        <v>262</v>
      </c>
      <c r="BE1119" s="146">
        <f>IF(N1119="základní",J1119,0)</f>
        <v>0</v>
      </c>
      <c r="BF1119" s="146">
        <f>IF(N1119="snížená",J1119,0)</f>
        <v>0</v>
      </c>
      <c r="BG1119" s="146">
        <f>IF(N1119="zákl. přenesená",J1119,0)</f>
        <v>0</v>
      </c>
      <c r="BH1119" s="146">
        <f>IF(N1119="sníž. přenesená",J1119,0)</f>
        <v>0</v>
      </c>
      <c r="BI1119" s="146">
        <f>IF(N1119="nulová",J1119,0)</f>
        <v>0</v>
      </c>
      <c r="BJ1119" s="17" t="s">
        <v>86</v>
      </c>
      <c r="BK1119" s="146">
        <f>ROUND(I1119*H1119,2)</f>
        <v>0</v>
      </c>
      <c r="BL1119" s="17" t="s">
        <v>268</v>
      </c>
      <c r="BM1119" s="145" t="s">
        <v>2910</v>
      </c>
    </row>
    <row r="1120" spans="2:47" s="1" customFormat="1" ht="136.5">
      <c r="B1120" s="32"/>
      <c r="D1120" s="147" t="s">
        <v>301</v>
      </c>
      <c r="F1120" s="148" t="s">
        <v>2911</v>
      </c>
      <c r="I1120" s="149"/>
      <c r="L1120" s="32"/>
      <c r="M1120" s="150"/>
      <c r="T1120" s="56"/>
      <c r="AT1120" s="17" t="s">
        <v>301</v>
      </c>
      <c r="AU1120" s="17" t="s">
        <v>179</v>
      </c>
    </row>
    <row r="1121" spans="2:65" s="1" customFormat="1" ht="24.2" customHeight="1">
      <c r="B1121" s="32"/>
      <c r="C1121" s="134" t="s">
        <v>2912</v>
      </c>
      <c r="D1121" s="134" t="s">
        <v>264</v>
      </c>
      <c r="E1121" s="135" t="s">
        <v>2913</v>
      </c>
      <c r="F1121" s="136" t="s">
        <v>2914</v>
      </c>
      <c r="G1121" s="137" t="s">
        <v>1709</v>
      </c>
      <c r="H1121" s="138">
        <v>2</v>
      </c>
      <c r="I1121" s="139"/>
      <c r="J1121" s="140">
        <f>ROUND(I1121*H1121,2)</f>
        <v>0</v>
      </c>
      <c r="K1121" s="136" t="s">
        <v>1</v>
      </c>
      <c r="L1121" s="32"/>
      <c r="M1121" s="141" t="s">
        <v>1</v>
      </c>
      <c r="N1121" s="142" t="s">
        <v>44</v>
      </c>
      <c r="P1121" s="143">
        <f>O1121*H1121</f>
        <v>0</v>
      </c>
      <c r="Q1121" s="143">
        <v>0</v>
      </c>
      <c r="R1121" s="143">
        <f>Q1121*H1121</f>
        <v>0</v>
      </c>
      <c r="S1121" s="143">
        <v>0</v>
      </c>
      <c r="T1121" s="144">
        <f>S1121*H1121</f>
        <v>0</v>
      </c>
      <c r="AR1121" s="145" t="s">
        <v>268</v>
      </c>
      <c r="AT1121" s="145" t="s">
        <v>264</v>
      </c>
      <c r="AU1121" s="145" t="s">
        <v>179</v>
      </c>
      <c r="AY1121" s="17" t="s">
        <v>262</v>
      </c>
      <c r="BE1121" s="146">
        <f>IF(N1121="základní",J1121,0)</f>
        <v>0</v>
      </c>
      <c r="BF1121" s="146">
        <f>IF(N1121="snížená",J1121,0)</f>
        <v>0</v>
      </c>
      <c r="BG1121" s="146">
        <f>IF(N1121="zákl. přenesená",J1121,0)</f>
        <v>0</v>
      </c>
      <c r="BH1121" s="146">
        <f>IF(N1121="sníž. přenesená",J1121,0)</f>
        <v>0</v>
      </c>
      <c r="BI1121" s="146">
        <f>IF(N1121="nulová",J1121,0)</f>
        <v>0</v>
      </c>
      <c r="BJ1121" s="17" t="s">
        <v>86</v>
      </c>
      <c r="BK1121" s="146">
        <f>ROUND(I1121*H1121,2)</f>
        <v>0</v>
      </c>
      <c r="BL1121" s="17" t="s">
        <v>268</v>
      </c>
      <c r="BM1121" s="145" t="s">
        <v>2915</v>
      </c>
    </row>
    <row r="1122" spans="2:47" s="1" customFormat="1" ht="97.5">
      <c r="B1122" s="32"/>
      <c r="D1122" s="147" t="s">
        <v>301</v>
      </c>
      <c r="F1122" s="148" t="s">
        <v>2916</v>
      </c>
      <c r="I1122" s="149"/>
      <c r="L1122" s="32"/>
      <c r="M1122" s="150"/>
      <c r="T1122" s="56"/>
      <c r="AT1122" s="17" t="s">
        <v>301</v>
      </c>
      <c r="AU1122" s="17" t="s">
        <v>179</v>
      </c>
    </row>
    <row r="1123" spans="2:65" s="1" customFormat="1" ht="49.15" customHeight="1">
      <c r="B1123" s="32"/>
      <c r="C1123" s="134" t="s">
        <v>2917</v>
      </c>
      <c r="D1123" s="134" t="s">
        <v>264</v>
      </c>
      <c r="E1123" s="135" t="s">
        <v>2918</v>
      </c>
      <c r="F1123" s="136" t="s">
        <v>2919</v>
      </c>
      <c r="G1123" s="137" t="s">
        <v>1709</v>
      </c>
      <c r="H1123" s="138">
        <v>1</v>
      </c>
      <c r="I1123" s="139"/>
      <c r="J1123" s="140">
        <f>ROUND(I1123*H1123,2)</f>
        <v>0</v>
      </c>
      <c r="K1123" s="136" t="s">
        <v>1</v>
      </c>
      <c r="L1123" s="32"/>
      <c r="M1123" s="141" t="s">
        <v>1</v>
      </c>
      <c r="N1123" s="142" t="s">
        <v>44</v>
      </c>
      <c r="P1123" s="143">
        <f>O1123*H1123</f>
        <v>0</v>
      </c>
      <c r="Q1123" s="143">
        <v>0</v>
      </c>
      <c r="R1123" s="143">
        <f>Q1123*H1123</f>
        <v>0</v>
      </c>
      <c r="S1123" s="143">
        <v>0</v>
      </c>
      <c r="T1123" s="144">
        <f>S1123*H1123</f>
        <v>0</v>
      </c>
      <c r="AR1123" s="145" t="s">
        <v>268</v>
      </c>
      <c r="AT1123" s="145" t="s">
        <v>264</v>
      </c>
      <c r="AU1123" s="145" t="s">
        <v>179</v>
      </c>
      <c r="AY1123" s="17" t="s">
        <v>262</v>
      </c>
      <c r="BE1123" s="146">
        <f>IF(N1123="základní",J1123,0)</f>
        <v>0</v>
      </c>
      <c r="BF1123" s="146">
        <f>IF(N1123="snížená",J1123,0)</f>
        <v>0</v>
      </c>
      <c r="BG1123" s="146">
        <f>IF(N1123="zákl. přenesená",J1123,0)</f>
        <v>0</v>
      </c>
      <c r="BH1123" s="146">
        <f>IF(N1123="sníž. přenesená",J1123,0)</f>
        <v>0</v>
      </c>
      <c r="BI1123" s="146">
        <f>IF(N1123="nulová",J1123,0)</f>
        <v>0</v>
      </c>
      <c r="BJ1123" s="17" t="s">
        <v>86</v>
      </c>
      <c r="BK1123" s="146">
        <f>ROUND(I1123*H1123,2)</f>
        <v>0</v>
      </c>
      <c r="BL1123" s="17" t="s">
        <v>268</v>
      </c>
      <c r="BM1123" s="145" t="s">
        <v>2920</v>
      </c>
    </row>
    <row r="1124" spans="2:47" s="1" customFormat="1" ht="97.5">
      <c r="B1124" s="32"/>
      <c r="D1124" s="147" t="s">
        <v>301</v>
      </c>
      <c r="F1124" s="148" t="s">
        <v>2921</v>
      </c>
      <c r="I1124" s="149"/>
      <c r="L1124" s="32"/>
      <c r="M1124" s="150"/>
      <c r="T1124" s="56"/>
      <c r="AT1124" s="17" t="s">
        <v>301</v>
      </c>
      <c r="AU1124" s="17" t="s">
        <v>179</v>
      </c>
    </row>
    <row r="1125" spans="2:65" s="1" customFormat="1" ht="49.15" customHeight="1">
      <c r="B1125" s="32"/>
      <c r="C1125" s="134" t="s">
        <v>2922</v>
      </c>
      <c r="D1125" s="134" t="s">
        <v>264</v>
      </c>
      <c r="E1125" s="135" t="s">
        <v>2923</v>
      </c>
      <c r="F1125" s="136" t="s">
        <v>2924</v>
      </c>
      <c r="G1125" s="137" t="s">
        <v>1709</v>
      </c>
      <c r="H1125" s="138">
        <v>2</v>
      </c>
      <c r="I1125" s="139"/>
      <c r="J1125" s="140">
        <f>ROUND(I1125*H1125,2)</f>
        <v>0</v>
      </c>
      <c r="K1125" s="136" t="s">
        <v>1</v>
      </c>
      <c r="L1125" s="32"/>
      <c r="M1125" s="141" t="s">
        <v>1</v>
      </c>
      <c r="N1125" s="142" t="s">
        <v>44</v>
      </c>
      <c r="P1125" s="143">
        <f>O1125*H1125</f>
        <v>0</v>
      </c>
      <c r="Q1125" s="143">
        <v>0</v>
      </c>
      <c r="R1125" s="143">
        <f>Q1125*H1125</f>
        <v>0</v>
      </c>
      <c r="S1125" s="143">
        <v>0</v>
      </c>
      <c r="T1125" s="144">
        <f>S1125*H1125</f>
        <v>0</v>
      </c>
      <c r="AR1125" s="145" t="s">
        <v>268</v>
      </c>
      <c r="AT1125" s="145" t="s">
        <v>264</v>
      </c>
      <c r="AU1125" s="145" t="s">
        <v>179</v>
      </c>
      <c r="AY1125" s="17" t="s">
        <v>262</v>
      </c>
      <c r="BE1125" s="146">
        <f>IF(N1125="základní",J1125,0)</f>
        <v>0</v>
      </c>
      <c r="BF1125" s="146">
        <f>IF(N1125="snížená",J1125,0)</f>
        <v>0</v>
      </c>
      <c r="BG1125" s="146">
        <f>IF(N1125="zákl. přenesená",J1125,0)</f>
        <v>0</v>
      </c>
      <c r="BH1125" s="146">
        <f>IF(N1125="sníž. přenesená",J1125,0)</f>
        <v>0</v>
      </c>
      <c r="BI1125" s="146">
        <f>IF(N1125="nulová",J1125,0)</f>
        <v>0</v>
      </c>
      <c r="BJ1125" s="17" t="s">
        <v>86</v>
      </c>
      <c r="BK1125" s="146">
        <f>ROUND(I1125*H1125,2)</f>
        <v>0</v>
      </c>
      <c r="BL1125" s="17" t="s">
        <v>268</v>
      </c>
      <c r="BM1125" s="145" t="s">
        <v>2925</v>
      </c>
    </row>
    <row r="1126" spans="2:47" s="1" customFormat="1" ht="39">
      <c r="B1126" s="32"/>
      <c r="D1126" s="147" t="s">
        <v>301</v>
      </c>
      <c r="F1126" s="148" t="s">
        <v>2926</v>
      </c>
      <c r="I1126" s="149"/>
      <c r="L1126" s="32"/>
      <c r="M1126" s="150"/>
      <c r="T1126" s="56"/>
      <c r="AT1126" s="17" t="s">
        <v>301</v>
      </c>
      <c r="AU1126" s="17" t="s">
        <v>179</v>
      </c>
    </row>
    <row r="1127" spans="2:65" s="1" customFormat="1" ht="33" customHeight="1">
      <c r="B1127" s="32"/>
      <c r="C1127" s="134" t="s">
        <v>2927</v>
      </c>
      <c r="D1127" s="134" t="s">
        <v>264</v>
      </c>
      <c r="E1127" s="135" t="s">
        <v>2928</v>
      </c>
      <c r="F1127" s="136" t="s">
        <v>2929</v>
      </c>
      <c r="G1127" s="137" t="s">
        <v>1709</v>
      </c>
      <c r="H1127" s="138">
        <v>2</v>
      </c>
      <c r="I1127" s="139"/>
      <c r="J1127" s="140">
        <f>ROUND(I1127*H1127,2)</f>
        <v>0</v>
      </c>
      <c r="K1127" s="136" t="s">
        <v>1</v>
      </c>
      <c r="L1127" s="32"/>
      <c r="M1127" s="141" t="s">
        <v>1</v>
      </c>
      <c r="N1127" s="142" t="s">
        <v>44</v>
      </c>
      <c r="P1127" s="143">
        <f>O1127*H1127</f>
        <v>0</v>
      </c>
      <c r="Q1127" s="143">
        <v>0</v>
      </c>
      <c r="R1127" s="143">
        <f>Q1127*H1127</f>
        <v>0</v>
      </c>
      <c r="S1127" s="143">
        <v>0</v>
      </c>
      <c r="T1127" s="144">
        <f>S1127*H1127</f>
        <v>0</v>
      </c>
      <c r="AR1127" s="145" t="s">
        <v>268</v>
      </c>
      <c r="AT1127" s="145" t="s">
        <v>264</v>
      </c>
      <c r="AU1127" s="145" t="s">
        <v>179</v>
      </c>
      <c r="AY1127" s="17" t="s">
        <v>262</v>
      </c>
      <c r="BE1127" s="146">
        <f>IF(N1127="základní",J1127,0)</f>
        <v>0</v>
      </c>
      <c r="BF1127" s="146">
        <f>IF(N1127="snížená",J1127,0)</f>
        <v>0</v>
      </c>
      <c r="BG1127" s="146">
        <f>IF(N1127="zákl. přenesená",J1127,0)</f>
        <v>0</v>
      </c>
      <c r="BH1127" s="146">
        <f>IF(N1127="sníž. přenesená",J1127,0)</f>
        <v>0</v>
      </c>
      <c r="BI1127" s="146">
        <f>IF(N1127="nulová",J1127,0)</f>
        <v>0</v>
      </c>
      <c r="BJ1127" s="17" t="s">
        <v>86</v>
      </c>
      <c r="BK1127" s="146">
        <f>ROUND(I1127*H1127,2)</f>
        <v>0</v>
      </c>
      <c r="BL1127" s="17" t="s">
        <v>268</v>
      </c>
      <c r="BM1127" s="145" t="s">
        <v>2930</v>
      </c>
    </row>
    <row r="1128" spans="2:47" s="1" customFormat="1" ht="39">
      <c r="B1128" s="32"/>
      <c r="D1128" s="147" t="s">
        <v>301</v>
      </c>
      <c r="F1128" s="148" t="s">
        <v>2931</v>
      </c>
      <c r="I1128" s="149"/>
      <c r="L1128" s="32"/>
      <c r="M1128" s="150"/>
      <c r="T1128" s="56"/>
      <c r="AT1128" s="17" t="s">
        <v>301</v>
      </c>
      <c r="AU1128" s="17" t="s">
        <v>179</v>
      </c>
    </row>
    <row r="1129" spans="2:65" s="1" customFormat="1" ht="44.25" customHeight="1">
      <c r="B1129" s="32"/>
      <c r="C1129" s="134" t="s">
        <v>2932</v>
      </c>
      <c r="D1129" s="134" t="s">
        <v>264</v>
      </c>
      <c r="E1129" s="135" t="s">
        <v>2933</v>
      </c>
      <c r="F1129" s="136" t="s">
        <v>2934</v>
      </c>
      <c r="G1129" s="137" t="s">
        <v>1709</v>
      </c>
      <c r="H1129" s="138">
        <v>1</v>
      </c>
      <c r="I1129" s="139"/>
      <c r="J1129" s="140">
        <f>ROUND(I1129*H1129,2)</f>
        <v>0</v>
      </c>
      <c r="K1129" s="136" t="s">
        <v>1</v>
      </c>
      <c r="L1129" s="32"/>
      <c r="M1129" s="141" t="s">
        <v>1</v>
      </c>
      <c r="N1129" s="142" t="s">
        <v>44</v>
      </c>
      <c r="P1129" s="143">
        <f>O1129*H1129</f>
        <v>0</v>
      </c>
      <c r="Q1129" s="143">
        <v>0</v>
      </c>
      <c r="R1129" s="143">
        <f>Q1129*H1129</f>
        <v>0</v>
      </c>
      <c r="S1129" s="143">
        <v>0</v>
      </c>
      <c r="T1129" s="144">
        <f>S1129*H1129</f>
        <v>0</v>
      </c>
      <c r="AR1129" s="145" t="s">
        <v>268</v>
      </c>
      <c r="AT1129" s="145" t="s">
        <v>264</v>
      </c>
      <c r="AU1129" s="145" t="s">
        <v>179</v>
      </c>
      <c r="AY1129" s="17" t="s">
        <v>262</v>
      </c>
      <c r="BE1129" s="146">
        <f>IF(N1129="základní",J1129,0)</f>
        <v>0</v>
      </c>
      <c r="BF1129" s="146">
        <f>IF(N1129="snížená",J1129,0)</f>
        <v>0</v>
      </c>
      <c r="BG1129" s="146">
        <f>IF(N1129="zákl. přenesená",J1129,0)</f>
        <v>0</v>
      </c>
      <c r="BH1129" s="146">
        <f>IF(N1129="sníž. přenesená",J1129,0)</f>
        <v>0</v>
      </c>
      <c r="BI1129" s="146">
        <f>IF(N1129="nulová",J1129,0)</f>
        <v>0</v>
      </c>
      <c r="BJ1129" s="17" t="s">
        <v>86</v>
      </c>
      <c r="BK1129" s="146">
        <f>ROUND(I1129*H1129,2)</f>
        <v>0</v>
      </c>
      <c r="BL1129" s="17" t="s">
        <v>268</v>
      </c>
      <c r="BM1129" s="145" t="s">
        <v>2935</v>
      </c>
    </row>
    <row r="1130" spans="2:47" s="1" customFormat="1" ht="39">
      <c r="B1130" s="32"/>
      <c r="D1130" s="147" t="s">
        <v>301</v>
      </c>
      <c r="F1130" s="148" t="s">
        <v>2936</v>
      </c>
      <c r="I1130" s="149"/>
      <c r="L1130" s="32"/>
      <c r="M1130" s="150"/>
      <c r="T1130" s="56"/>
      <c r="AT1130" s="17" t="s">
        <v>301</v>
      </c>
      <c r="AU1130" s="17" t="s">
        <v>179</v>
      </c>
    </row>
    <row r="1131" spans="2:65" s="1" customFormat="1" ht="37.9" customHeight="1">
      <c r="B1131" s="32"/>
      <c r="C1131" s="134" t="s">
        <v>2937</v>
      </c>
      <c r="D1131" s="134" t="s">
        <v>264</v>
      </c>
      <c r="E1131" s="135" t="s">
        <v>2938</v>
      </c>
      <c r="F1131" s="136" t="s">
        <v>2939</v>
      </c>
      <c r="G1131" s="137" t="s">
        <v>1709</v>
      </c>
      <c r="H1131" s="138">
        <v>1</v>
      </c>
      <c r="I1131" s="139"/>
      <c r="J1131" s="140">
        <f>ROUND(I1131*H1131,2)</f>
        <v>0</v>
      </c>
      <c r="K1131" s="136" t="s">
        <v>1</v>
      </c>
      <c r="L1131" s="32"/>
      <c r="M1131" s="141" t="s">
        <v>1</v>
      </c>
      <c r="N1131" s="142" t="s">
        <v>44</v>
      </c>
      <c r="P1131" s="143">
        <f>O1131*H1131</f>
        <v>0</v>
      </c>
      <c r="Q1131" s="143">
        <v>0</v>
      </c>
      <c r="R1131" s="143">
        <f>Q1131*H1131</f>
        <v>0</v>
      </c>
      <c r="S1131" s="143">
        <v>0</v>
      </c>
      <c r="T1131" s="144">
        <f>S1131*H1131</f>
        <v>0</v>
      </c>
      <c r="AR1131" s="145" t="s">
        <v>268</v>
      </c>
      <c r="AT1131" s="145" t="s">
        <v>264</v>
      </c>
      <c r="AU1131" s="145" t="s">
        <v>179</v>
      </c>
      <c r="AY1131" s="17" t="s">
        <v>262</v>
      </c>
      <c r="BE1131" s="146">
        <f>IF(N1131="základní",J1131,0)</f>
        <v>0</v>
      </c>
      <c r="BF1131" s="146">
        <f>IF(N1131="snížená",J1131,0)</f>
        <v>0</v>
      </c>
      <c r="BG1131" s="146">
        <f>IF(N1131="zákl. přenesená",J1131,0)</f>
        <v>0</v>
      </c>
      <c r="BH1131" s="146">
        <f>IF(N1131="sníž. přenesená",J1131,0)</f>
        <v>0</v>
      </c>
      <c r="BI1131" s="146">
        <f>IF(N1131="nulová",J1131,0)</f>
        <v>0</v>
      </c>
      <c r="BJ1131" s="17" t="s">
        <v>86</v>
      </c>
      <c r="BK1131" s="146">
        <f>ROUND(I1131*H1131,2)</f>
        <v>0</v>
      </c>
      <c r="BL1131" s="17" t="s">
        <v>268</v>
      </c>
      <c r="BM1131" s="145" t="s">
        <v>2940</v>
      </c>
    </row>
    <row r="1132" spans="2:47" s="1" customFormat="1" ht="39">
      <c r="B1132" s="32"/>
      <c r="D1132" s="147" t="s">
        <v>301</v>
      </c>
      <c r="F1132" s="148" t="s">
        <v>2941</v>
      </c>
      <c r="I1132" s="149"/>
      <c r="L1132" s="32"/>
      <c r="M1132" s="150"/>
      <c r="T1132" s="56"/>
      <c r="AT1132" s="17" t="s">
        <v>301</v>
      </c>
      <c r="AU1132" s="17" t="s">
        <v>179</v>
      </c>
    </row>
    <row r="1133" spans="2:65" s="1" customFormat="1" ht="37.9" customHeight="1">
      <c r="B1133" s="32"/>
      <c r="C1133" s="134" t="s">
        <v>2942</v>
      </c>
      <c r="D1133" s="134" t="s">
        <v>264</v>
      </c>
      <c r="E1133" s="135" t="s">
        <v>2943</v>
      </c>
      <c r="F1133" s="136" t="s">
        <v>2944</v>
      </c>
      <c r="G1133" s="137" t="s">
        <v>1709</v>
      </c>
      <c r="H1133" s="138">
        <v>1</v>
      </c>
      <c r="I1133" s="139"/>
      <c r="J1133" s="140">
        <f>ROUND(I1133*H1133,2)</f>
        <v>0</v>
      </c>
      <c r="K1133" s="136" t="s">
        <v>1</v>
      </c>
      <c r="L1133" s="32"/>
      <c r="M1133" s="141" t="s">
        <v>1</v>
      </c>
      <c r="N1133" s="142" t="s">
        <v>44</v>
      </c>
      <c r="P1133" s="143">
        <f>O1133*H1133</f>
        <v>0</v>
      </c>
      <c r="Q1133" s="143">
        <v>0</v>
      </c>
      <c r="R1133" s="143">
        <f>Q1133*H1133</f>
        <v>0</v>
      </c>
      <c r="S1133" s="143">
        <v>0</v>
      </c>
      <c r="T1133" s="144">
        <f>S1133*H1133</f>
        <v>0</v>
      </c>
      <c r="AR1133" s="145" t="s">
        <v>268</v>
      </c>
      <c r="AT1133" s="145" t="s">
        <v>264</v>
      </c>
      <c r="AU1133" s="145" t="s">
        <v>179</v>
      </c>
      <c r="AY1133" s="17" t="s">
        <v>262</v>
      </c>
      <c r="BE1133" s="146">
        <f>IF(N1133="základní",J1133,0)</f>
        <v>0</v>
      </c>
      <c r="BF1133" s="146">
        <f>IF(N1133="snížená",J1133,0)</f>
        <v>0</v>
      </c>
      <c r="BG1133" s="146">
        <f>IF(N1133="zákl. přenesená",J1133,0)</f>
        <v>0</v>
      </c>
      <c r="BH1133" s="146">
        <f>IF(N1133="sníž. přenesená",J1133,0)</f>
        <v>0</v>
      </c>
      <c r="BI1133" s="146">
        <f>IF(N1133="nulová",J1133,0)</f>
        <v>0</v>
      </c>
      <c r="BJ1133" s="17" t="s">
        <v>86</v>
      </c>
      <c r="BK1133" s="146">
        <f>ROUND(I1133*H1133,2)</f>
        <v>0</v>
      </c>
      <c r="BL1133" s="17" t="s">
        <v>268</v>
      </c>
      <c r="BM1133" s="145" t="s">
        <v>2945</v>
      </c>
    </row>
    <row r="1134" spans="2:47" s="1" customFormat="1" ht="78">
      <c r="B1134" s="32"/>
      <c r="D1134" s="147" t="s">
        <v>301</v>
      </c>
      <c r="F1134" s="148" t="s">
        <v>2946</v>
      </c>
      <c r="I1134" s="149"/>
      <c r="L1134" s="32"/>
      <c r="M1134" s="150"/>
      <c r="T1134" s="56"/>
      <c r="AT1134" s="17" t="s">
        <v>301</v>
      </c>
      <c r="AU1134" s="17" t="s">
        <v>179</v>
      </c>
    </row>
    <row r="1135" spans="2:65" s="1" customFormat="1" ht="44.25" customHeight="1">
      <c r="B1135" s="32"/>
      <c r="C1135" s="134" t="s">
        <v>2947</v>
      </c>
      <c r="D1135" s="134" t="s">
        <v>264</v>
      </c>
      <c r="E1135" s="135" t="s">
        <v>2948</v>
      </c>
      <c r="F1135" s="136" t="s">
        <v>2949</v>
      </c>
      <c r="G1135" s="137" t="s">
        <v>1709</v>
      </c>
      <c r="H1135" s="138">
        <v>1</v>
      </c>
      <c r="I1135" s="139"/>
      <c r="J1135" s="140">
        <f>ROUND(I1135*H1135,2)</f>
        <v>0</v>
      </c>
      <c r="K1135" s="136" t="s">
        <v>1</v>
      </c>
      <c r="L1135" s="32"/>
      <c r="M1135" s="141" t="s">
        <v>1</v>
      </c>
      <c r="N1135" s="142" t="s">
        <v>44</v>
      </c>
      <c r="P1135" s="143">
        <f>O1135*H1135</f>
        <v>0</v>
      </c>
      <c r="Q1135" s="143">
        <v>0</v>
      </c>
      <c r="R1135" s="143">
        <f>Q1135*H1135</f>
        <v>0</v>
      </c>
      <c r="S1135" s="143">
        <v>0</v>
      </c>
      <c r="T1135" s="144">
        <f>S1135*H1135</f>
        <v>0</v>
      </c>
      <c r="AR1135" s="145" t="s">
        <v>268</v>
      </c>
      <c r="AT1135" s="145" t="s">
        <v>264</v>
      </c>
      <c r="AU1135" s="145" t="s">
        <v>179</v>
      </c>
      <c r="AY1135" s="17" t="s">
        <v>262</v>
      </c>
      <c r="BE1135" s="146">
        <f>IF(N1135="základní",J1135,0)</f>
        <v>0</v>
      </c>
      <c r="BF1135" s="146">
        <f>IF(N1135="snížená",J1135,0)</f>
        <v>0</v>
      </c>
      <c r="BG1135" s="146">
        <f>IF(N1135="zákl. přenesená",J1135,0)</f>
        <v>0</v>
      </c>
      <c r="BH1135" s="146">
        <f>IF(N1135="sníž. přenesená",J1135,0)</f>
        <v>0</v>
      </c>
      <c r="BI1135" s="146">
        <f>IF(N1135="nulová",J1135,0)</f>
        <v>0</v>
      </c>
      <c r="BJ1135" s="17" t="s">
        <v>86</v>
      </c>
      <c r="BK1135" s="146">
        <f>ROUND(I1135*H1135,2)</f>
        <v>0</v>
      </c>
      <c r="BL1135" s="17" t="s">
        <v>268</v>
      </c>
      <c r="BM1135" s="145" t="s">
        <v>2950</v>
      </c>
    </row>
    <row r="1136" spans="2:47" s="1" customFormat="1" ht="39">
      <c r="B1136" s="32"/>
      <c r="D1136" s="147" t="s">
        <v>301</v>
      </c>
      <c r="F1136" s="148" t="s">
        <v>2951</v>
      </c>
      <c r="I1136" s="149"/>
      <c r="L1136" s="32"/>
      <c r="M1136" s="150"/>
      <c r="T1136" s="56"/>
      <c r="AT1136" s="17" t="s">
        <v>301</v>
      </c>
      <c r="AU1136" s="17" t="s">
        <v>179</v>
      </c>
    </row>
    <row r="1137" spans="2:65" s="1" customFormat="1" ht="24.2" customHeight="1">
      <c r="B1137" s="32"/>
      <c r="C1137" s="134" t="s">
        <v>2952</v>
      </c>
      <c r="D1137" s="134" t="s">
        <v>264</v>
      </c>
      <c r="E1137" s="135" t="s">
        <v>2953</v>
      </c>
      <c r="F1137" s="136" t="s">
        <v>2954</v>
      </c>
      <c r="G1137" s="137" t="s">
        <v>1730</v>
      </c>
      <c r="H1137" s="138">
        <v>3</v>
      </c>
      <c r="I1137" s="139"/>
      <c r="J1137" s="140">
        <f>ROUND(I1137*H1137,2)</f>
        <v>0</v>
      </c>
      <c r="K1137" s="136" t="s">
        <v>1</v>
      </c>
      <c r="L1137" s="32"/>
      <c r="M1137" s="141" t="s">
        <v>1</v>
      </c>
      <c r="N1137" s="142" t="s">
        <v>44</v>
      </c>
      <c r="P1137" s="143">
        <f>O1137*H1137</f>
        <v>0</v>
      </c>
      <c r="Q1137" s="143">
        <v>0</v>
      </c>
      <c r="R1137" s="143">
        <f>Q1137*H1137</f>
        <v>0</v>
      </c>
      <c r="S1137" s="143">
        <v>0</v>
      </c>
      <c r="T1137" s="144">
        <f>S1137*H1137</f>
        <v>0</v>
      </c>
      <c r="AR1137" s="145" t="s">
        <v>268</v>
      </c>
      <c r="AT1137" s="145" t="s">
        <v>264</v>
      </c>
      <c r="AU1137" s="145" t="s">
        <v>179</v>
      </c>
      <c r="AY1137" s="17" t="s">
        <v>262</v>
      </c>
      <c r="BE1137" s="146">
        <f>IF(N1137="základní",J1137,0)</f>
        <v>0</v>
      </c>
      <c r="BF1137" s="146">
        <f>IF(N1137="snížená",J1137,0)</f>
        <v>0</v>
      </c>
      <c r="BG1137" s="146">
        <f>IF(N1137="zákl. přenesená",J1137,0)</f>
        <v>0</v>
      </c>
      <c r="BH1137" s="146">
        <f>IF(N1137="sníž. přenesená",J1137,0)</f>
        <v>0</v>
      </c>
      <c r="BI1137" s="146">
        <f>IF(N1137="nulová",J1137,0)</f>
        <v>0</v>
      </c>
      <c r="BJ1137" s="17" t="s">
        <v>86</v>
      </c>
      <c r="BK1137" s="146">
        <f>ROUND(I1137*H1137,2)</f>
        <v>0</v>
      </c>
      <c r="BL1137" s="17" t="s">
        <v>268</v>
      </c>
      <c r="BM1137" s="145" t="s">
        <v>2955</v>
      </c>
    </row>
    <row r="1138" spans="2:47" s="1" customFormat="1" ht="29.25">
      <c r="B1138" s="32"/>
      <c r="D1138" s="147" t="s">
        <v>301</v>
      </c>
      <c r="F1138" s="148" t="s">
        <v>1732</v>
      </c>
      <c r="I1138" s="149"/>
      <c r="L1138" s="32"/>
      <c r="M1138" s="150"/>
      <c r="T1138" s="56"/>
      <c r="AT1138" s="17" t="s">
        <v>301</v>
      </c>
      <c r="AU1138" s="17" t="s">
        <v>179</v>
      </c>
    </row>
    <row r="1139" spans="2:65" s="1" customFormat="1" ht="24.2" customHeight="1">
      <c r="B1139" s="32"/>
      <c r="C1139" s="134" t="s">
        <v>2956</v>
      </c>
      <c r="D1139" s="134" t="s">
        <v>264</v>
      </c>
      <c r="E1139" s="135" t="s">
        <v>2957</v>
      </c>
      <c r="F1139" s="136" t="s">
        <v>2958</v>
      </c>
      <c r="G1139" s="137" t="s">
        <v>1730</v>
      </c>
      <c r="H1139" s="138">
        <v>1</v>
      </c>
      <c r="I1139" s="139"/>
      <c r="J1139" s="140">
        <f>ROUND(I1139*H1139,2)</f>
        <v>0</v>
      </c>
      <c r="K1139" s="136" t="s">
        <v>1</v>
      </c>
      <c r="L1139" s="32"/>
      <c r="M1139" s="141" t="s">
        <v>1</v>
      </c>
      <c r="N1139" s="142" t="s">
        <v>44</v>
      </c>
      <c r="P1139" s="143">
        <f>O1139*H1139</f>
        <v>0</v>
      </c>
      <c r="Q1139" s="143">
        <v>0</v>
      </c>
      <c r="R1139" s="143">
        <f>Q1139*H1139</f>
        <v>0</v>
      </c>
      <c r="S1139" s="143">
        <v>0</v>
      </c>
      <c r="T1139" s="144">
        <f>S1139*H1139</f>
        <v>0</v>
      </c>
      <c r="AR1139" s="145" t="s">
        <v>268</v>
      </c>
      <c r="AT1139" s="145" t="s">
        <v>264</v>
      </c>
      <c r="AU1139" s="145" t="s">
        <v>179</v>
      </c>
      <c r="AY1139" s="17" t="s">
        <v>262</v>
      </c>
      <c r="BE1139" s="146">
        <f>IF(N1139="základní",J1139,0)</f>
        <v>0</v>
      </c>
      <c r="BF1139" s="146">
        <f>IF(N1139="snížená",J1139,0)</f>
        <v>0</v>
      </c>
      <c r="BG1139" s="146">
        <f>IF(N1139="zákl. přenesená",J1139,0)</f>
        <v>0</v>
      </c>
      <c r="BH1139" s="146">
        <f>IF(N1139="sníž. přenesená",J1139,0)</f>
        <v>0</v>
      </c>
      <c r="BI1139" s="146">
        <f>IF(N1139="nulová",J1139,0)</f>
        <v>0</v>
      </c>
      <c r="BJ1139" s="17" t="s">
        <v>86</v>
      </c>
      <c r="BK1139" s="146">
        <f>ROUND(I1139*H1139,2)</f>
        <v>0</v>
      </c>
      <c r="BL1139" s="17" t="s">
        <v>268</v>
      </c>
      <c r="BM1139" s="145" t="s">
        <v>2959</v>
      </c>
    </row>
    <row r="1140" spans="2:47" s="1" customFormat="1" ht="29.25">
      <c r="B1140" s="32"/>
      <c r="D1140" s="147" t="s">
        <v>301</v>
      </c>
      <c r="F1140" s="148" t="s">
        <v>1732</v>
      </c>
      <c r="I1140" s="149"/>
      <c r="L1140" s="32"/>
      <c r="M1140" s="150"/>
      <c r="T1140" s="56"/>
      <c r="AT1140" s="17" t="s">
        <v>301</v>
      </c>
      <c r="AU1140" s="17" t="s">
        <v>179</v>
      </c>
    </row>
    <row r="1141" spans="2:63" s="11" customFormat="1" ht="20.85" customHeight="1">
      <c r="B1141" s="124"/>
      <c r="D1141" s="125" t="s">
        <v>78</v>
      </c>
      <c r="E1141" s="151" t="s">
        <v>330</v>
      </c>
      <c r="F1141" s="151" t="s">
        <v>2960</v>
      </c>
      <c r="I1141" s="127"/>
      <c r="J1141" s="152">
        <f>BK1141</f>
        <v>0</v>
      </c>
      <c r="L1141" s="124"/>
      <c r="M1141" s="129"/>
      <c r="P1141" s="130">
        <f>SUM(P1142:P1154)</f>
        <v>0</v>
      </c>
      <c r="R1141" s="130">
        <f>SUM(R1142:R1154)</f>
        <v>0</v>
      </c>
      <c r="T1141" s="131">
        <f>SUM(T1142:T1154)</f>
        <v>0</v>
      </c>
      <c r="AR1141" s="125" t="s">
        <v>179</v>
      </c>
      <c r="AT1141" s="132" t="s">
        <v>78</v>
      </c>
      <c r="AU1141" s="132" t="s">
        <v>88</v>
      </c>
      <c r="AY1141" s="125" t="s">
        <v>262</v>
      </c>
      <c r="BK1141" s="133">
        <f>SUM(BK1142:BK1154)</f>
        <v>0</v>
      </c>
    </row>
    <row r="1142" spans="2:65" s="1" customFormat="1" ht="21.75" customHeight="1">
      <c r="B1142" s="32"/>
      <c r="C1142" s="134" t="s">
        <v>2961</v>
      </c>
      <c r="D1142" s="134" t="s">
        <v>264</v>
      </c>
      <c r="E1142" s="135" t="s">
        <v>1738</v>
      </c>
      <c r="F1142" s="136" t="s">
        <v>1739</v>
      </c>
      <c r="G1142" s="137" t="s">
        <v>1740</v>
      </c>
      <c r="H1142" s="138">
        <v>40</v>
      </c>
      <c r="I1142" s="139"/>
      <c r="J1142" s="140">
        <f aca="true" t="shared" si="10" ref="J1142:J1154">ROUND(I1142*H1142,2)</f>
        <v>0</v>
      </c>
      <c r="K1142" s="136" t="s">
        <v>1</v>
      </c>
      <c r="L1142" s="32"/>
      <c r="M1142" s="141" t="s">
        <v>1</v>
      </c>
      <c r="N1142" s="142" t="s">
        <v>44</v>
      </c>
      <c r="P1142" s="143">
        <f aca="true" t="shared" si="11" ref="P1142:P1154">O1142*H1142</f>
        <v>0</v>
      </c>
      <c r="Q1142" s="143">
        <v>0</v>
      </c>
      <c r="R1142" s="143">
        <f aca="true" t="shared" si="12" ref="R1142:R1154">Q1142*H1142</f>
        <v>0</v>
      </c>
      <c r="S1142" s="143">
        <v>0</v>
      </c>
      <c r="T1142" s="144">
        <f aca="true" t="shared" si="13" ref="T1142:T1154">S1142*H1142</f>
        <v>0</v>
      </c>
      <c r="AR1142" s="145" t="s">
        <v>268</v>
      </c>
      <c r="AT1142" s="145" t="s">
        <v>264</v>
      </c>
      <c r="AU1142" s="145" t="s">
        <v>179</v>
      </c>
      <c r="AY1142" s="17" t="s">
        <v>262</v>
      </c>
      <c r="BE1142" s="146">
        <f aca="true" t="shared" si="14" ref="BE1142:BE1154">IF(N1142="základní",J1142,0)</f>
        <v>0</v>
      </c>
      <c r="BF1142" s="146">
        <f aca="true" t="shared" si="15" ref="BF1142:BF1154">IF(N1142="snížená",J1142,0)</f>
        <v>0</v>
      </c>
      <c r="BG1142" s="146">
        <f aca="true" t="shared" si="16" ref="BG1142:BG1154">IF(N1142="zákl. přenesená",J1142,0)</f>
        <v>0</v>
      </c>
      <c r="BH1142" s="146">
        <f aca="true" t="shared" si="17" ref="BH1142:BH1154">IF(N1142="sníž. přenesená",J1142,0)</f>
        <v>0</v>
      </c>
      <c r="BI1142" s="146">
        <f aca="true" t="shared" si="18" ref="BI1142:BI1154">IF(N1142="nulová",J1142,0)</f>
        <v>0</v>
      </c>
      <c r="BJ1142" s="17" t="s">
        <v>86</v>
      </c>
      <c r="BK1142" s="146">
        <f aca="true" t="shared" si="19" ref="BK1142:BK1154">ROUND(I1142*H1142,2)</f>
        <v>0</v>
      </c>
      <c r="BL1142" s="17" t="s">
        <v>268</v>
      </c>
      <c r="BM1142" s="145" t="s">
        <v>2962</v>
      </c>
    </row>
    <row r="1143" spans="2:65" s="1" customFormat="1" ht="24.2" customHeight="1">
      <c r="B1143" s="32"/>
      <c r="C1143" s="134" t="s">
        <v>2963</v>
      </c>
      <c r="D1143" s="134" t="s">
        <v>264</v>
      </c>
      <c r="E1143" s="135" t="s">
        <v>2964</v>
      </c>
      <c r="F1143" s="136" t="s">
        <v>2965</v>
      </c>
      <c r="G1143" s="137" t="s">
        <v>1740</v>
      </c>
      <c r="H1143" s="138">
        <v>40</v>
      </c>
      <c r="I1143" s="139"/>
      <c r="J1143" s="140">
        <f t="shared" si="10"/>
        <v>0</v>
      </c>
      <c r="K1143" s="136" t="s">
        <v>1</v>
      </c>
      <c r="L1143" s="32"/>
      <c r="M1143" s="141" t="s">
        <v>1</v>
      </c>
      <c r="N1143" s="142" t="s">
        <v>44</v>
      </c>
      <c r="P1143" s="143">
        <f t="shared" si="11"/>
        <v>0</v>
      </c>
      <c r="Q1143" s="143">
        <v>0</v>
      </c>
      <c r="R1143" s="143">
        <f t="shared" si="12"/>
        <v>0</v>
      </c>
      <c r="S1143" s="143">
        <v>0</v>
      </c>
      <c r="T1143" s="144">
        <f t="shared" si="13"/>
        <v>0</v>
      </c>
      <c r="AR1143" s="145" t="s">
        <v>268</v>
      </c>
      <c r="AT1143" s="145" t="s">
        <v>264</v>
      </c>
      <c r="AU1143" s="145" t="s">
        <v>179</v>
      </c>
      <c r="AY1143" s="17" t="s">
        <v>262</v>
      </c>
      <c r="BE1143" s="146">
        <f t="shared" si="14"/>
        <v>0</v>
      </c>
      <c r="BF1143" s="146">
        <f t="shared" si="15"/>
        <v>0</v>
      </c>
      <c r="BG1143" s="146">
        <f t="shared" si="16"/>
        <v>0</v>
      </c>
      <c r="BH1143" s="146">
        <f t="shared" si="17"/>
        <v>0</v>
      </c>
      <c r="BI1143" s="146">
        <f t="shared" si="18"/>
        <v>0</v>
      </c>
      <c r="BJ1143" s="17" t="s">
        <v>86</v>
      </c>
      <c r="BK1143" s="146">
        <f t="shared" si="19"/>
        <v>0</v>
      </c>
      <c r="BL1143" s="17" t="s">
        <v>268</v>
      </c>
      <c r="BM1143" s="145" t="s">
        <v>2966</v>
      </c>
    </row>
    <row r="1144" spans="2:65" s="1" customFormat="1" ht="24.2" customHeight="1">
      <c r="B1144" s="32"/>
      <c r="C1144" s="134" t="s">
        <v>2967</v>
      </c>
      <c r="D1144" s="134" t="s">
        <v>264</v>
      </c>
      <c r="E1144" s="135" t="s">
        <v>2968</v>
      </c>
      <c r="F1144" s="136" t="s">
        <v>2969</v>
      </c>
      <c r="G1144" s="137" t="s">
        <v>1730</v>
      </c>
      <c r="H1144" s="138">
        <v>75</v>
      </c>
      <c r="I1144" s="139"/>
      <c r="J1144" s="140">
        <f t="shared" si="10"/>
        <v>0</v>
      </c>
      <c r="K1144" s="136" t="s">
        <v>1</v>
      </c>
      <c r="L1144" s="32"/>
      <c r="M1144" s="141" t="s">
        <v>1</v>
      </c>
      <c r="N1144" s="142" t="s">
        <v>44</v>
      </c>
      <c r="P1144" s="143">
        <f t="shared" si="11"/>
        <v>0</v>
      </c>
      <c r="Q1144" s="143">
        <v>0</v>
      </c>
      <c r="R1144" s="143">
        <f t="shared" si="12"/>
        <v>0</v>
      </c>
      <c r="S1144" s="143">
        <v>0</v>
      </c>
      <c r="T1144" s="144">
        <f t="shared" si="13"/>
        <v>0</v>
      </c>
      <c r="AR1144" s="145" t="s">
        <v>268</v>
      </c>
      <c r="AT1144" s="145" t="s">
        <v>264</v>
      </c>
      <c r="AU1144" s="145" t="s">
        <v>179</v>
      </c>
      <c r="AY1144" s="17" t="s">
        <v>262</v>
      </c>
      <c r="BE1144" s="146">
        <f t="shared" si="14"/>
        <v>0</v>
      </c>
      <c r="BF1144" s="146">
        <f t="shared" si="15"/>
        <v>0</v>
      </c>
      <c r="BG1144" s="146">
        <f t="shared" si="16"/>
        <v>0</v>
      </c>
      <c r="BH1144" s="146">
        <f t="shared" si="17"/>
        <v>0</v>
      </c>
      <c r="BI1144" s="146">
        <f t="shared" si="18"/>
        <v>0</v>
      </c>
      <c r="BJ1144" s="17" t="s">
        <v>86</v>
      </c>
      <c r="BK1144" s="146">
        <f t="shared" si="19"/>
        <v>0</v>
      </c>
      <c r="BL1144" s="17" t="s">
        <v>268</v>
      </c>
      <c r="BM1144" s="145" t="s">
        <v>2970</v>
      </c>
    </row>
    <row r="1145" spans="2:65" s="1" customFormat="1" ht="16.5" customHeight="1">
      <c r="B1145" s="32"/>
      <c r="C1145" s="134" t="s">
        <v>2971</v>
      </c>
      <c r="D1145" s="134" t="s">
        <v>264</v>
      </c>
      <c r="E1145" s="135" t="s">
        <v>1742</v>
      </c>
      <c r="F1145" s="136" t="s">
        <v>1743</v>
      </c>
      <c r="G1145" s="137" t="s">
        <v>1730</v>
      </c>
      <c r="H1145" s="138">
        <v>330</v>
      </c>
      <c r="I1145" s="139"/>
      <c r="J1145" s="140">
        <f t="shared" si="10"/>
        <v>0</v>
      </c>
      <c r="K1145" s="136" t="s">
        <v>1</v>
      </c>
      <c r="L1145" s="32"/>
      <c r="M1145" s="141" t="s">
        <v>1</v>
      </c>
      <c r="N1145" s="142" t="s">
        <v>44</v>
      </c>
      <c r="P1145" s="143">
        <f t="shared" si="11"/>
        <v>0</v>
      </c>
      <c r="Q1145" s="143">
        <v>0</v>
      </c>
      <c r="R1145" s="143">
        <f t="shared" si="12"/>
        <v>0</v>
      </c>
      <c r="S1145" s="143">
        <v>0</v>
      </c>
      <c r="T1145" s="144">
        <f t="shared" si="13"/>
        <v>0</v>
      </c>
      <c r="AR1145" s="145" t="s">
        <v>268</v>
      </c>
      <c r="AT1145" s="145" t="s">
        <v>264</v>
      </c>
      <c r="AU1145" s="145" t="s">
        <v>179</v>
      </c>
      <c r="AY1145" s="17" t="s">
        <v>262</v>
      </c>
      <c r="BE1145" s="146">
        <f t="shared" si="14"/>
        <v>0</v>
      </c>
      <c r="BF1145" s="146">
        <f t="shared" si="15"/>
        <v>0</v>
      </c>
      <c r="BG1145" s="146">
        <f t="shared" si="16"/>
        <v>0</v>
      </c>
      <c r="BH1145" s="146">
        <f t="shared" si="17"/>
        <v>0</v>
      </c>
      <c r="BI1145" s="146">
        <f t="shared" si="18"/>
        <v>0</v>
      </c>
      <c r="BJ1145" s="17" t="s">
        <v>86</v>
      </c>
      <c r="BK1145" s="146">
        <f t="shared" si="19"/>
        <v>0</v>
      </c>
      <c r="BL1145" s="17" t="s">
        <v>268</v>
      </c>
      <c r="BM1145" s="145" t="s">
        <v>2972</v>
      </c>
    </row>
    <row r="1146" spans="2:65" s="1" customFormat="1" ht="21.75" customHeight="1">
      <c r="B1146" s="32"/>
      <c r="C1146" s="134" t="s">
        <v>2973</v>
      </c>
      <c r="D1146" s="134" t="s">
        <v>264</v>
      </c>
      <c r="E1146" s="135" t="s">
        <v>2974</v>
      </c>
      <c r="F1146" s="136" t="s">
        <v>2975</v>
      </c>
      <c r="G1146" s="137" t="s">
        <v>2976</v>
      </c>
      <c r="H1146" s="138">
        <v>1</v>
      </c>
      <c r="I1146" s="139"/>
      <c r="J1146" s="140">
        <f t="shared" si="10"/>
        <v>0</v>
      </c>
      <c r="K1146" s="136" t="s">
        <v>1</v>
      </c>
      <c r="L1146" s="32"/>
      <c r="M1146" s="141" t="s">
        <v>1</v>
      </c>
      <c r="N1146" s="142" t="s">
        <v>44</v>
      </c>
      <c r="P1146" s="143">
        <f t="shared" si="11"/>
        <v>0</v>
      </c>
      <c r="Q1146" s="143">
        <v>0</v>
      </c>
      <c r="R1146" s="143">
        <f t="shared" si="12"/>
        <v>0</v>
      </c>
      <c r="S1146" s="143">
        <v>0</v>
      </c>
      <c r="T1146" s="144">
        <f t="shared" si="13"/>
        <v>0</v>
      </c>
      <c r="AR1146" s="145" t="s">
        <v>268</v>
      </c>
      <c r="AT1146" s="145" t="s">
        <v>264</v>
      </c>
      <c r="AU1146" s="145" t="s">
        <v>179</v>
      </c>
      <c r="AY1146" s="17" t="s">
        <v>262</v>
      </c>
      <c r="BE1146" s="146">
        <f t="shared" si="14"/>
        <v>0</v>
      </c>
      <c r="BF1146" s="146">
        <f t="shared" si="15"/>
        <v>0</v>
      </c>
      <c r="BG1146" s="146">
        <f t="shared" si="16"/>
        <v>0</v>
      </c>
      <c r="BH1146" s="146">
        <f t="shared" si="17"/>
        <v>0</v>
      </c>
      <c r="BI1146" s="146">
        <f t="shared" si="18"/>
        <v>0</v>
      </c>
      <c r="BJ1146" s="17" t="s">
        <v>86</v>
      </c>
      <c r="BK1146" s="146">
        <f t="shared" si="19"/>
        <v>0</v>
      </c>
      <c r="BL1146" s="17" t="s">
        <v>268</v>
      </c>
      <c r="BM1146" s="145" t="s">
        <v>2977</v>
      </c>
    </row>
    <row r="1147" spans="2:65" s="1" customFormat="1" ht="24.2" customHeight="1">
      <c r="B1147" s="32"/>
      <c r="C1147" s="134" t="s">
        <v>2978</v>
      </c>
      <c r="D1147" s="134" t="s">
        <v>264</v>
      </c>
      <c r="E1147" s="135" t="s">
        <v>2979</v>
      </c>
      <c r="F1147" s="136" t="s">
        <v>2980</v>
      </c>
      <c r="G1147" s="137" t="s">
        <v>1226</v>
      </c>
      <c r="H1147" s="138">
        <v>150</v>
      </c>
      <c r="I1147" s="139"/>
      <c r="J1147" s="140">
        <f t="shared" si="10"/>
        <v>0</v>
      </c>
      <c r="K1147" s="136" t="s">
        <v>1</v>
      </c>
      <c r="L1147" s="32"/>
      <c r="M1147" s="141" t="s">
        <v>1</v>
      </c>
      <c r="N1147" s="142" t="s">
        <v>44</v>
      </c>
      <c r="P1147" s="143">
        <f t="shared" si="11"/>
        <v>0</v>
      </c>
      <c r="Q1147" s="143">
        <v>0</v>
      </c>
      <c r="R1147" s="143">
        <f t="shared" si="12"/>
        <v>0</v>
      </c>
      <c r="S1147" s="143">
        <v>0</v>
      </c>
      <c r="T1147" s="144">
        <f t="shared" si="13"/>
        <v>0</v>
      </c>
      <c r="AR1147" s="145" t="s">
        <v>268</v>
      </c>
      <c r="AT1147" s="145" t="s">
        <v>264</v>
      </c>
      <c r="AU1147" s="145" t="s">
        <v>179</v>
      </c>
      <c r="AY1147" s="17" t="s">
        <v>262</v>
      </c>
      <c r="BE1147" s="146">
        <f t="shared" si="14"/>
        <v>0</v>
      </c>
      <c r="BF1147" s="146">
        <f t="shared" si="15"/>
        <v>0</v>
      </c>
      <c r="BG1147" s="146">
        <f t="shared" si="16"/>
        <v>0</v>
      </c>
      <c r="BH1147" s="146">
        <f t="shared" si="17"/>
        <v>0</v>
      </c>
      <c r="BI1147" s="146">
        <f t="shared" si="18"/>
        <v>0</v>
      </c>
      <c r="BJ1147" s="17" t="s">
        <v>86</v>
      </c>
      <c r="BK1147" s="146">
        <f t="shared" si="19"/>
        <v>0</v>
      </c>
      <c r="BL1147" s="17" t="s">
        <v>268</v>
      </c>
      <c r="BM1147" s="145" t="s">
        <v>2981</v>
      </c>
    </row>
    <row r="1148" spans="2:65" s="1" customFormat="1" ht="16.5" customHeight="1">
      <c r="B1148" s="32"/>
      <c r="C1148" s="134" t="s">
        <v>2982</v>
      </c>
      <c r="D1148" s="134" t="s">
        <v>264</v>
      </c>
      <c r="E1148" s="135" t="s">
        <v>2983</v>
      </c>
      <c r="F1148" s="136" t="s">
        <v>2984</v>
      </c>
      <c r="G1148" s="137" t="s">
        <v>1226</v>
      </c>
      <c r="H1148" s="138">
        <v>10</v>
      </c>
      <c r="I1148" s="139"/>
      <c r="J1148" s="140">
        <f t="shared" si="10"/>
        <v>0</v>
      </c>
      <c r="K1148" s="136" t="s">
        <v>1</v>
      </c>
      <c r="L1148" s="32"/>
      <c r="M1148" s="141" t="s">
        <v>1</v>
      </c>
      <c r="N1148" s="142" t="s">
        <v>44</v>
      </c>
      <c r="P1148" s="143">
        <f t="shared" si="11"/>
        <v>0</v>
      </c>
      <c r="Q1148" s="143">
        <v>0</v>
      </c>
      <c r="R1148" s="143">
        <f t="shared" si="12"/>
        <v>0</v>
      </c>
      <c r="S1148" s="143">
        <v>0</v>
      </c>
      <c r="T1148" s="144">
        <f t="shared" si="13"/>
        <v>0</v>
      </c>
      <c r="AR1148" s="145" t="s">
        <v>268</v>
      </c>
      <c r="AT1148" s="145" t="s">
        <v>264</v>
      </c>
      <c r="AU1148" s="145" t="s">
        <v>179</v>
      </c>
      <c r="AY1148" s="17" t="s">
        <v>262</v>
      </c>
      <c r="BE1148" s="146">
        <f t="shared" si="14"/>
        <v>0</v>
      </c>
      <c r="BF1148" s="146">
        <f t="shared" si="15"/>
        <v>0</v>
      </c>
      <c r="BG1148" s="146">
        <f t="shared" si="16"/>
        <v>0</v>
      </c>
      <c r="BH1148" s="146">
        <f t="shared" si="17"/>
        <v>0</v>
      </c>
      <c r="BI1148" s="146">
        <f t="shared" si="18"/>
        <v>0</v>
      </c>
      <c r="BJ1148" s="17" t="s">
        <v>86</v>
      </c>
      <c r="BK1148" s="146">
        <f t="shared" si="19"/>
        <v>0</v>
      </c>
      <c r="BL1148" s="17" t="s">
        <v>268</v>
      </c>
      <c r="BM1148" s="145" t="s">
        <v>2985</v>
      </c>
    </row>
    <row r="1149" spans="2:65" s="1" customFormat="1" ht="24.2" customHeight="1">
      <c r="B1149" s="32"/>
      <c r="C1149" s="134" t="s">
        <v>2986</v>
      </c>
      <c r="D1149" s="134" t="s">
        <v>264</v>
      </c>
      <c r="E1149" s="135" t="s">
        <v>2987</v>
      </c>
      <c r="F1149" s="136" t="s">
        <v>2988</v>
      </c>
      <c r="G1149" s="137" t="s">
        <v>1730</v>
      </c>
      <c r="H1149" s="138">
        <v>30</v>
      </c>
      <c r="I1149" s="139"/>
      <c r="J1149" s="140">
        <f t="shared" si="10"/>
        <v>0</v>
      </c>
      <c r="K1149" s="136" t="s">
        <v>1</v>
      </c>
      <c r="L1149" s="32"/>
      <c r="M1149" s="141" t="s">
        <v>1</v>
      </c>
      <c r="N1149" s="142" t="s">
        <v>44</v>
      </c>
      <c r="P1149" s="143">
        <f t="shared" si="11"/>
        <v>0</v>
      </c>
      <c r="Q1149" s="143">
        <v>0</v>
      </c>
      <c r="R1149" s="143">
        <f t="shared" si="12"/>
        <v>0</v>
      </c>
      <c r="S1149" s="143">
        <v>0</v>
      </c>
      <c r="T1149" s="144">
        <f t="shared" si="13"/>
        <v>0</v>
      </c>
      <c r="AR1149" s="145" t="s">
        <v>268</v>
      </c>
      <c r="AT1149" s="145" t="s">
        <v>264</v>
      </c>
      <c r="AU1149" s="145" t="s">
        <v>179</v>
      </c>
      <c r="AY1149" s="17" t="s">
        <v>262</v>
      </c>
      <c r="BE1149" s="146">
        <f t="shared" si="14"/>
        <v>0</v>
      </c>
      <c r="BF1149" s="146">
        <f t="shared" si="15"/>
        <v>0</v>
      </c>
      <c r="BG1149" s="146">
        <f t="shared" si="16"/>
        <v>0</v>
      </c>
      <c r="BH1149" s="146">
        <f t="shared" si="17"/>
        <v>0</v>
      </c>
      <c r="BI1149" s="146">
        <f t="shared" si="18"/>
        <v>0</v>
      </c>
      <c r="BJ1149" s="17" t="s">
        <v>86</v>
      </c>
      <c r="BK1149" s="146">
        <f t="shared" si="19"/>
        <v>0</v>
      </c>
      <c r="BL1149" s="17" t="s">
        <v>268</v>
      </c>
      <c r="BM1149" s="145" t="s">
        <v>2989</v>
      </c>
    </row>
    <row r="1150" spans="2:65" s="1" customFormat="1" ht="24.2" customHeight="1">
      <c r="B1150" s="32"/>
      <c r="C1150" s="134" t="s">
        <v>2990</v>
      </c>
      <c r="D1150" s="134" t="s">
        <v>264</v>
      </c>
      <c r="E1150" s="135" t="s">
        <v>2991</v>
      </c>
      <c r="F1150" s="136" t="s">
        <v>2992</v>
      </c>
      <c r="G1150" s="137" t="s">
        <v>1730</v>
      </c>
      <c r="H1150" s="138">
        <v>30</v>
      </c>
      <c r="I1150" s="139"/>
      <c r="J1150" s="140">
        <f t="shared" si="10"/>
        <v>0</v>
      </c>
      <c r="K1150" s="136" t="s">
        <v>1</v>
      </c>
      <c r="L1150" s="32"/>
      <c r="M1150" s="141" t="s">
        <v>1</v>
      </c>
      <c r="N1150" s="142" t="s">
        <v>44</v>
      </c>
      <c r="P1150" s="143">
        <f t="shared" si="11"/>
        <v>0</v>
      </c>
      <c r="Q1150" s="143">
        <v>0</v>
      </c>
      <c r="R1150" s="143">
        <f t="shared" si="12"/>
        <v>0</v>
      </c>
      <c r="S1150" s="143">
        <v>0</v>
      </c>
      <c r="T1150" s="144">
        <f t="shared" si="13"/>
        <v>0</v>
      </c>
      <c r="AR1150" s="145" t="s">
        <v>268</v>
      </c>
      <c r="AT1150" s="145" t="s">
        <v>264</v>
      </c>
      <c r="AU1150" s="145" t="s">
        <v>179</v>
      </c>
      <c r="AY1150" s="17" t="s">
        <v>262</v>
      </c>
      <c r="BE1150" s="146">
        <f t="shared" si="14"/>
        <v>0</v>
      </c>
      <c r="BF1150" s="146">
        <f t="shared" si="15"/>
        <v>0</v>
      </c>
      <c r="BG1150" s="146">
        <f t="shared" si="16"/>
        <v>0</v>
      </c>
      <c r="BH1150" s="146">
        <f t="shared" si="17"/>
        <v>0</v>
      </c>
      <c r="BI1150" s="146">
        <f t="shared" si="18"/>
        <v>0</v>
      </c>
      <c r="BJ1150" s="17" t="s">
        <v>86</v>
      </c>
      <c r="BK1150" s="146">
        <f t="shared" si="19"/>
        <v>0</v>
      </c>
      <c r="BL1150" s="17" t="s">
        <v>268</v>
      </c>
      <c r="BM1150" s="145" t="s">
        <v>2993</v>
      </c>
    </row>
    <row r="1151" spans="2:65" s="1" customFormat="1" ht="16.5" customHeight="1">
      <c r="B1151" s="32"/>
      <c r="C1151" s="134" t="s">
        <v>2994</v>
      </c>
      <c r="D1151" s="134" t="s">
        <v>264</v>
      </c>
      <c r="E1151" s="135" t="s">
        <v>2995</v>
      </c>
      <c r="F1151" s="136" t="s">
        <v>2996</v>
      </c>
      <c r="G1151" s="137" t="s">
        <v>1740</v>
      </c>
      <c r="H1151" s="138">
        <v>10</v>
      </c>
      <c r="I1151" s="139"/>
      <c r="J1151" s="140">
        <f t="shared" si="10"/>
        <v>0</v>
      </c>
      <c r="K1151" s="136" t="s">
        <v>1</v>
      </c>
      <c r="L1151" s="32"/>
      <c r="M1151" s="141" t="s">
        <v>1</v>
      </c>
      <c r="N1151" s="142" t="s">
        <v>44</v>
      </c>
      <c r="P1151" s="143">
        <f t="shared" si="11"/>
        <v>0</v>
      </c>
      <c r="Q1151" s="143">
        <v>0</v>
      </c>
      <c r="R1151" s="143">
        <f t="shared" si="12"/>
        <v>0</v>
      </c>
      <c r="S1151" s="143">
        <v>0</v>
      </c>
      <c r="T1151" s="144">
        <f t="shared" si="13"/>
        <v>0</v>
      </c>
      <c r="AR1151" s="145" t="s">
        <v>268</v>
      </c>
      <c r="AT1151" s="145" t="s">
        <v>264</v>
      </c>
      <c r="AU1151" s="145" t="s">
        <v>179</v>
      </c>
      <c r="AY1151" s="17" t="s">
        <v>262</v>
      </c>
      <c r="BE1151" s="146">
        <f t="shared" si="14"/>
        <v>0</v>
      </c>
      <c r="BF1151" s="146">
        <f t="shared" si="15"/>
        <v>0</v>
      </c>
      <c r="BG1151" s="146">
        <f t="shared" si="16"/>
        <v>0</v>
      </c>
      <c r="BH1151" s="146">
        <f t="shared" si="17"/>
        <v>0</v>
      </c>
      <c r="BI1151" s="146">
        <f t="shared" si="18"/>
        <v>0</v>
      </c>
      <c r="BJ1151" s="17" t="s">
        <v>86</v>
      </c>
      <c r="BK1151" s="146">
        <f t="shared" si="19"/>
        <v>0</v>
      </c>
      <c r="BL1151" s="17" t="s">
        <v>268</v>
      </c>
      <c r="BM1151" s="145" t="s">
        <v>2997</v>
      </c>
    </row>
    <row r="1152" spans="2:65" s="1" customFormat="1" ht="16.5" customHeight="1">
      <c r="B1152" s="32"/>
      <c r="C1152" s="134" t="s">
        <v>2998</v>
      </c>
      <c r="D1152" s="134" t="s">
        <v>264</v>
      </c>
      <c r="E1152" s="135" t="s">
        <v>1745</v>
      </c>
      <c r="F1152" s="136" t="s">
        <v>1746</v>
      </c>
      <c r="G1152" s="137" t="s">
        <v>1747</v>
      </c>
      <c r="H1152" s="138">
        <v>50</v>
      </c>
      <c r="I1152" s="139"/>
      <c r="J1152" s="140">
        <f t="shared" si="10"/>
        <v>0</v>
      </c>
      <c r="K1152" s="136" t="s">
        <v>1</v>
      </c>
      <c r="L1152" s="32"/>
      <c r="M1152" s="141" t="s">
        <v>1</v>
      </c>
      <c r="N1152" s="142" t="s">
        <v>44</v>
      </c>
      <c r="P1152" s="143">
        <f t="shared" si="11"/>
        <v>0</v>
      </c>
      <c r="Q1152" s="143">
        <v>0</v>
      </c>
      <c r="R1152" s="143">
        <f t="shared" si="12"/>
        <v>0</v>
      </c>
      <c r="S1152" s="143">
        <v>0</v>
      </c>
      <c r="T1152" s="144">
        <f t="shared" si="13"/>
        <v>0</v>
      </c>
      <c r="AR1152" s="145" t="s">
        <v>268</v>
      </c>
      <c r="AT1152" s="145" t="s">
        <v>264</v>
      </c>
      <c r="AU1152" s="145" t="s">
        <v>179</v>
      </c>
      <c r="AY1152" s="17" t="s">
        <v>262</v>
      </c>
      <c r="BE1152" s="146">
        <f t="shared" si="14"/>
        <v>0</v>
      </c>
      <c r="BF1152" s="146">
        <f t="shared" si="15"/>
        <v>0</v>
      </c>
      <c r="BG1152" s="146">
        <f t="shared" si="16"/>
        <v>0</v>
      </c>
      <c r="BH1152" s="146">
        <f t="shared" si="17"/>
        <v>0</v>
      </c>
      <c r="BI1152" s="146">
        <f t="shared" si="18"/>
        <v>0</v>
      </c>
      <c r="BJ1152" s="17" t="s">
        <v>86</v>
      </c>
      <c r="BK1152" s="146">
        <f t="shared" si="19"/>
        <v>0</v>
      </c>
      <c r="BL1152" s="17" t="s">
        <v>268</v>
      </c>
      <c r="BM1152" s="145" t="s">
        <v>2999</v>
      </c>
    </row>
    <row r="1153" spans="2:65" s="1" customFormat="1" ht="16.5" customHeight="1">
      <c r="B1153" s="32"/>
      <c r="C1153" s="134" t="s">
        <v>3000</v>
      </c>
      <c r="D1153" s="134" t="s">
        <v>264</v>
      </c>
      <c r="E1153" s="135" t="s">
        <v>1749</v>
      </c>
      <c r="F1153" s="136" t="s">
        <v>1750</v>
      </c>
      <c r="G1153" s="137" t="s">
        <v>704</v>
      </c>
      <c r="H1153" s="138">
        <v>69</v>
      </c>
      <c r="I1153" s="139"/>
      <c r="J1153" s="140">
        <f t="shared" si="10"/>
        <v>0</v>
      </c>
      <c r="K1153" s="136" t="s">
        <v>1</v>
      </c>
      <c r="L1153" s="32"/>
      <c r="M1153" s="141" t="s">
        <v>1</v>
      </c>
      <c r="N1153" s="142" t="s">
        <v>44</v>
      </c>
      <c r="P1153" s="143">
        <f t="shared" si="11"/>
        <v>0</v>
      </c>
      <c r="Q1153" s="143">
        <v>0</v>
      </c>
      <c r="R1153" s="143">
        <f t="shared" si="12"/>
        <v>0</v>
      </c>
      <c r="S1153" s="143">
        <v>0</v>
      </c>
      <c r="T1153" s="144">
        <f t="shared" si="13"/>
        <v>0</v>
      </c>
      <c r="AR1153" s="145" t="s">
        <v>268</v>
      </c>
      <c r="AT1153" s="145" t="s">
        <v>264</v>
      </c>
      <c r="AU1153" s="145" t="s">
        <v>179</v>
      </c>
      <c r="AY1153" s="17" t="s">
        <v>262</v>
      </c>
      <c r="BE1153" s="146">
        <f t="shared" si="14"/>
        <v>0</v>
      </c>
      <c r="BF1153" s="146">
        <f t="shared" si="15"/>
        <v>0</v>
      </c>
      <c r="BG1153" s="146">
        <f t="shared" si="16"/>
        <v>0</v>
      </c>
      <c r="BH1153" s="146">
        <f t="shared" si="17"/>
        <v>0</v>
      </c>
      <c r="BI1153" s="146">
        <f t="shared" si="18"/>
        <v>0</v>
      </c>
      <c r="BJ1153" s="17" t="s">
        <v>86</v>
      </c>
      <c r="BK1153" s="146">
        <f t="shared" si="19"/>
        <v>0</v>
      </c>
      <c r="BL1153" s="17" t="s">
        <v>268</v>
      </c>
      <c r="BM1153" s="145" t="s">
        <v>3001</v>
      </c>
    </row>
    <row r="1154" spans="2:65" s="1" customFormat="1" ht="16.5" customHeight="1">
      <c r="B1154" s="32"/>
      <c r="C1154" s="134" t="s">
        <v>3002</v>
      </c>
      <c r="D1154" s="134" t="s">
        <v>264</v>
      </c>
      <c r="E1154" s="135" t="s">
        <v>1752</v>
      </c>
      <c r="F1154" s="136" t="s">
        <v>1753</v>
      </c>
      <c r="G1154" s="137" t="s">
        <v>1754</v>
      </c>
      <c r="H1154" s="138">
        <v>250</v>
      </c>
      <c r="I1154" s="139"/>
      <c r="J1154" s="140">
        <f t="shared" si="10"/>
        <v>0</v>
      </c>
      <c r="K1154" s="136" t="s">
        <v>1</v>
      </c>
      <c r="L1154" s="32"/>
      <c r="M1154" s="153" t="s">
        <v>1</v>
      </c>
      <c r="N1154" s="154" t="s">
        <v>44</v>
      </c>
      <c r="O1154" s="155"/>
      <c r="P1154" s="156">
        <f t="shared" si="11"/>
        <v>0</v>
      </c>
      <c r="Q1154" s="156">
        <v>0</v>
      </c>
      <c r="R1154" s="156">
        <f t="shared" si="12"/>
        <v>0</v>
      </c>
      <c r="S1154" s="156">
        <v>0</v>
      </c>
      <c r="T1154" s="157">
        <f t="shared" si="13"/>
        <v>0</v>
      </c>
      <c r="AR1154" s="145" t="s">
        <v>268</v>
      </c>
      <c r="AT1154" s="145" t="s">
        <v>264</v>
      </c>
      <c r="AU1154" s="145" t="s">
        <v>179</v>
      </c>
      <c r="AY1154" s="17" t="s">
        <v>262</v>
      </c>
      <c r="BE1154" s="146">
        <f t="shared" si="14"/>
        <v>0</v>
      </c>
      <c r="BF1154" s="146">
        <f t="shared" si="15"/>
        <v>0</v>
      </c>
      <c r="BG1154" s="146">
        <f t="shared" si="16"/>
        <v>0</v>
      </c>
      <c r="BH1154" s="146">
        <f t="shared" si="17"/>
        <v>0</v>
      </c>
      <c r="BI1154" s="146">
        <f t="shared" si="18"/>
        <v>0</v>
      </c>
      <c r="BJ1154" s="17" t="s">
        <v>86</v>
      </c>
      <c r="BK1154" s="146">
        <f t="shared" si="19"/>
        <v>0</v>
      </c>
      <c r="BL1154" s="17" t="s">
        <v>268</v>
      </c>
      <c r="BM1154" s="145" t="s">
        <v>3003</v>
      </c>
    </row>
    <row r="1155" spans="2:12" s="1" customFormat="1" ht="6.95" customHeight="1">
      <c r="B1155" s="44"/>
      <c r="C1155" s="45"/>
      <c r="D1155" s="45"/>
      <c r="E1155" s="45"/>
      <c r="F1155" s="45"/>
      <c r="G1155" s="45"/>
      <c r="H1155" s="45"/>
      <c r="I1155" s="45"/>
      <c r="J1155" s="45"/>
      <c r="K1155" s="45"/>
      <c r="L1155" s="32"/>
    </row>
  </sheetData>
  <sheetProtection algorithmName="SHA-512" hashValue="ibNAapIIOEGk4E8aRp3yPYQt0/ptzuxHNmnEerwlFhErQ5KoqjdT3SRWdYEeY1oBIAIOhSywOHOMD9SjWhOo0Q==" saltValue="qk2C5vu6AwNheCyHDCVtHaFQ9o7tkG9YfrijRzIb/X89a/QPU+3zd0RJ+HpwOyDRWlNlO/UpyXqPgIC26VXg0A==" spinCount="100000" sheet="1" objects="1" scenarios="1" formatColumns="0" formatRows="0" autoFilter="0"/>
  <autoFilter ref="C143:K1154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6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1777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3004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1881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ROUND(J133,2)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ROUND((SUM(BE133:BE688)),2)</f>
        <v>0</v>
      </c>
      <c r="I35" s="96">
        <v>0.21</v>
      </c>
      <c r="J35" s="86">
        <f>ROUND(((SUM(BE133:BE688))*I35),2)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ROUND((SUM(BF133:BF688)),2)</f>
        <v>0</v>
      </c>
      <c r="I36" s="96">
        <v>0.15</v>
      </c>
      <c r="J36" s="86">
        <f>ROUND(((SUM(BF133:BF688))*I36),2)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ROUND((SUM(BG133:BG688)),2)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ROUND((SUM(BH133:BH688)),2)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ROUND((SUM(BI133:BI688)),2)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1777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07.11 - Kalový bunkr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Zdeňka Průšková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J133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J134</f>
        <v>0</v>
      </c>
      <c r="L99" s="108"/>
    </row>
    <row r="100" spans="2:12" s="9" customFormat="1" ht="19.9" customHeight="1">
      <c r="B100" s="112"/>
      <c r="D100" s="113" t="s">
        <v>1185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2:12" s="9" customFormat="1" ht="19.9" customHeight="1">
      <c r="B101" s="112"/>
      <c r="D101" s="113" t="s">
        <v>1186</v>
      </c>
      <c r="E101" s="114"/>
      <c r="F101" s="114"/>
      <c r="G101" s="114"/>
      <c r="H101" s="114"/>
      <c r="I101" s="114"/>
      <c r="J101" s="115">
        <f>J213</f>
        <v>0</v>
      </c>
      <c r="L101" s="112"/>
    </row>
    <row r="102" spans="2:12" s="9" customFormat="1" ht="19.9" customHeight="1">
      <c r="B102" s="112"/>
      <c r="D102" s="113" t="s">
        <v>1187</v>
      </c>
      <c r="E102" s="114"/>
      <c r="F102" s="114"/>
      <c r="G102" s="114"/>
      <c r="H102" s="114"/>
      <c r="I102" s="114"/>
      <c r="J102" s="115">
        <f>J267</f>
        <v>0</v>
      </c>
      <c r="L102" s="112"/>
    </row>
    <row r="103" spans="2:12" s="9" customFormat="1" ht="19.9" customHeight="1">
      <c r="B103" s="112"/>
      <c r="D103" s="113" t="s">
        <v>1919</v>
      </c>
      <c r="E103" s="114"/>
      <c r="F103" s="114"/>
      <c r="G103" s="114"/>
      <c r="H103" s="114"/>
      <c r="I103" s="114"/>
      <c r="J103" s="115">
        <f>J398</f>
        <v>0</v>
      </c>
      <c r="L103" s="112"/>
    </row>
    <row r="104" spans="2:12" s="9" customFormat="1" ht="19.9" customHeight="1">
      <c r="B104" s="112"/>
      <c r="D104" s="113" t="s">
        <v>1302</v>
      </c>
      <c r="E104" s="114"/>
      <c r="F104" s="114"/>
      <c r="G104" s="114"/>
      <c r="H104" s="114"/>
      <c r="I104" s="114"/>
      <c r="J104" s="115">
        <f>J404</f>
        <v>0</v>
      </c>
      <c r="L104" s="112"/>
    </row>
    <row r="105" spans="2:12" s="9" customFormat="1" ht="19.9" customHeight="1">
      <c r="B105" s="112"/>
      <c r="D105" s="113" t="s">
        <v>1188</v>
      </c>
      <c r="E105" s="114"/>
      <c r="F105" s="114"/>
      <c r="G105" s="114"/>
      <c r="H105" s="114"/>
      <c r="I105" s="114"/>
      <c r="J105" s="115">
        <f>J428</f>
        <v>0</v>
      </c>
      <c r="L105" s="112"/>
    </row>
    <row r="106" spans="2:12" s="9" customFormat="1" ht="19.9" customHeight="1">
      <c r="B106" s="112"/>
      <c r="D106" s="113" t="s">
        <v>1920</v>
      </c>
      <c r="E106" s="114"/>
      <c r="F106" s="114"/>
      <c r="G106" s="114"/>
      <c r="H106" s="114"/>
      <c r="I106" s="114"/>
      <c r="J106" s="115">
        <f>J470</f>
        <v>0</v>
      </c>
      <c r="L106" s="112"/>
    </row>
    <row r="107" spans="2:12" s="8" customFormat="1" ht="24.95" customHeight="1">
      <c r="B107" s="108"/>
      <c r="D107" s="109" t="s">
        <v>1304</v>
      </c>
      <c r="E107" s="110"/>
      <c r="F107" s="110"/>
      <c r="G107" s="110"/>
      <c r="H107" s="110"/>
      <c r="I107" s="110"/>
      <c r="J107" s="111">
        <f>J472</f>
        <v>0</v>
      </c>
      <c r="L107" s="108"/>
    </row>
    <row r="108" spans="2:12" s="9" customFormat="1" ht="19.9" customHeight="1">
      <c r="B108" s="112"/>
      <c r="D108" s="113" t="s">
        <v>1921</v>
      </c>
      <c r="E108" s="114"/>
      <c r="F108" s="114"/>
      <c r="G108" s="114"/>
      <c r="H108" s="114"/>
      <c r="I108" s="114"/>
      <c r="J108" s="115">
        <f>J473</f>
        <v>0</v>
      </c>
      <c r="L108" s="112"/>
    </row>
    <row r="109" spans="2:12" s="9" customFormat="1" ht="19.9" customHeight="1">
      <c r="B109" s="112"/>
      <c r="D109" s="113" t="s">
        <v>1306</v>
      </c>
      <c r="E109" s="114"/>
      <c r="F109" s="114"/>
      <c r="G109" s="114"/>
      <c r="H109" s="114"/>
      <c r="I109" s="114"/>
      <c r="J109" s="115">
        <f>J562</f>
        <v>0</v>
      </c>
      <c r="L109" s="112"/>
    </row>
    <row r="110" spans="2:12" s="9" customFormat="1" ht="19.9" customHeight="1">
      <c r="B110" s="112"/>
      <c r="D110" s="113" t="s">
        <v>1924</v>
      </c>
      <c r="E110" s="114"/>
      <c r="F110" s="114"/>
      <c r="G110" s="114"/>
      <c r="H110" s="114"/>
      <c r="I110" s="114"/>
      <c r="J110" s="115">
        <f>J611</f>
        <v>0</v>
      </c>
      <c r="L110" s="112"/>
    </row>
    <row r="111" spans="2:12" s="9" customFormat="1" ht="19.9" customHeight="1">
      <c r="B111" s="112"/>
      <c r="D111" s="113" t="s">
        <v>1309</v>
      </c>
      <c r="E111" s="114"/>
      <c r="F111" s="114"/>
      <c r="G111" s="114"/>
      <c r="H111" s="114"/>
      <c r="I111" s="114"/>
      <c r="J111" s="115">
        <f>J622</f>
        <v>0</v>
      </c>
      <c r="L111" s="112"/>
    </row>
    <row r="112" spans="2:12" s="1" customFormat="1" ht="21.75" customHeight="1">
      <c r="B112" s="32"/>
      <c r="L112" s="32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7" spans="2:12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4.95" customHeight="1">
      <c r="B118" s="32"/>
      <c r="C118" s="21" t="s">
        <v>247</v>
      </c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16</v>
      </c>
      <c r="L120" s="32"/>
    </row>
    <row r="121" spans="2:12" s="1" customFormat="1" ht="16.5" customHeight="1">
      <c r="B121" s="32"/>
      <c r="E121" s="248" t="str">
        <f>E7</f>
        <v>ZPRACOVÁNÍ ČISTÍRENSKÝCH KALŮ AČOV TÁBOR</v>
      </c>
      <c r="F121" s="249"/>
      <c r="G121" s="249"/>
      <c r="H121" s="249"/>
      <c r="L121" s="32"/>
    </row>
    <row r="122" spans="2:12" ht="12" customHeight="1">
      <c r="B122" s="20"/>
      <c r="C122" s="27" t="s">
        <v>222</v>
      </c>
      <c r="L122" s="20"/>
    </row>
    <row r="123" spans="2:12" s="1" customFormat="1" ht="16.5" customHeight="1">
      <c r="B123" s="32"/>
      <c r="E123" s="248" t="s">
        <v>1777</v>
      </c>
      <c r="F123" s="250"/>
      <c r="G123" s="250"/>
      <c r="H123" s="250"/>
      <c r="L123" s="32"/>
    </row>
    <row r="124" spans="2:12" s="1" customFormat="1" ht="12" customHeight="1">
      <c r="B124" s="32"/>
      <c r="C124" s="27" t="s">
        <v>224</v>
      </c>
      <c r="L124" s="32"/>
    </row>
    <row r="125" spans="2:12" s="1" customFormat="1" ht="16.5" customHeight="1">
      <c r="B125" s="32"/>
      <c r="E125" s="230" t="str">
        <f>E11</f>
        <v>07.11 - Kalový bunkr - uznatelná část</v>
      </c>
      <c r="F125" s="250"/>
      <c r="G125" s="250"/>
      <c r="H125" s="250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F14</f>
        <v>Čelkovice</v>
      </c>
      <c r="I127" s="27" t="s">
        <v>22</v>
      </c>
      <c r="J127" s="52" t="str">
        <f>IF(J14="","",J14)</f>
        <v>7. 6. 2023</v>
      </c>
      <c r="L127" s="32"/>
    </row>
    <row r="128" spans="2:12" s="1" customFormat="1" ht="6.95" customHeight="1">
      <c r="B128" s="32"/>
      <c r="L128" s="32"/>
    </row>
    <row r="129" spans="2:12" s="1" customFormat="1" ht="25.7" customHeight="1">
      <c r="B129" s="32"/>
      <c r="C129" s="27" t="s">
        <v>24</v>
      </c>
      <c r="F129" s="25" t="str">
        <f>E17</f>
        <v>Vodárenská společnost Táborsko s.r.o.</v>
      </c>
      <c r="I129" s="27" t="s">
        <v>31</v>
      </c>
      <c r="J129" s="30" t="str">
        <f>E23</f>
        <v>Aquaprocon s.r.o., divize Praha</v>
      </c>
      <c r="L129" s="32"/>
    </row>
    <row r="130" spans="2:12" s="1" customFormat="1" ht="15.2" customHeight="1">
      <c r="B130" s="32"/>
      <c r="C130" s="27" t="s">
        <v>29</v>
      </c>
      <c r="F130" s="25" t="str">
        <f>IF(E20="","",E20)</f>
        <v>Vyplň údaj</v>
      </c>
      <c r="I130" s="27" t="s">
        <v>35</v>
      </c>
      <c r="J130" s="30" t="str">
        <f>E26</f>
        <v>Ing. Zdeňka Průšková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6"/>
      <c r="C132" s="117" t="s">
        <v>248</v>
      </c>
      <c r="D132" s="118" t="s">
        <v>64</v>
      </c>
      <c r="E132" s="118" t="s">
        <v>60</v>
      </c>
      <c r="F132" s="118" t="s">
        <v>61</v>
      </c>
      <c r="G132" s="118" t="s">
        <v>249</v>
      </c>
      <c r="H132" s="118" t="s">
        <v>250</v>
      </c>
      <c r="I132" s="118" t="s">
        <v>251</v>
      </c>
      <c r="J132" s="118" t="s">
        <v>232</v>
      </c>
      <c r="K132" s="119" t="s">
        <v>252</v>
      </c>
      <c r="L132" s="116"/>
      <c r="M132" s="59" t="s">
        <v>1</v>
      </c>
      <c r="N132" s="60" t="s">
        <v>43</v>
      </c>
      <c r="O132" s="60" t="s">
        <v>253</v>
      </c>
      <c r="P132" s="60" t="s">
        <v>254</v>
      </c>
      <c r="Q132" s="60" t="s">
        <v>255</v>
      </c>
      <c r="R132" s="60" t="s">
        <v>256</v>
      </c>
      <c r="S132" s="60" t="s">
        <v>257</v>
      </c>
      <c r="T132" s="61" t="s">
        <v>258</v>
      </c>
    </row>
    <row r="133" spans="2:63" s="1" customFormat="1" ht="22.9" customHeight="1">
      <c r="B133" s="32"/>
      <c r="C133" s="64" t="s">
        <v>259</v>
      </c>
      <c r="J133" s="120">
        <f>BK133</f>
        <v>0</v>
      </c>
      <c r="L133" s="32"/>
      <c r="M133" s="62"/>
      <c r="N133" s="53"/>
      <c r="O133" s="53"/>
      <c r="P133" s="121">
        <f>P134+P472</f>
        <v>0</v>
      </c>
      <c r="Q133" s="53"/>
      <c r="R133" s="121">
        <f>R134+R472</f>
        <v>148.836726438</v>
      </c>
      <c r="S133" s="53"/>
      <c r="T133" s="122">
        <f>T134+T472</f>
        <v>0.2231</v>
      </c>
      <c r="AT133" s="17" t="s">
        <v>78</v>
      </c>
      <c r="AU133" s="17" t="s">
        <v>234</v>
      </c>
      <c r="BK133" s="123">
        <f>BK134+BK472</f>
        <v>0</v>
      </c>
    </row>
    <row r="134" spans="2:63" s="11" customFormat="1" ht="25.9" customHeight="1">
      <c r="B134" s="124"/>
      <c r="D134" s="125" t="s">
        <v>78</v>
      </c>
      <c r="E134" s="126" t="s">
        <v>1191</v>
      </c>
      <c r="F134" s="126" t="s">
        <v>1192</v>
      </c>
      <c r="I134" s="127"/>
      <c r="J134" s="128">
        <f>BK134</f>
        <v>0</v>
      </c>
      <c r="L134" s="124"/>
      <c r="M134" s="129"/>
      <c r="P134" s="130">
        <f>P135+P213+P267+P398+P404+P428+P470</f>
        <v>0</v>
      </c>
      <c r="R134" s="130">
        <f>R135+R213+R267+R398+R404+R428+R470</f>
        <v>143.39152679</v>
      </c>
      <c r="T134" s="131">
        <f>T135+T213+T267+T398+T404+T428+T470</f>
        <v>0.2231</v>
      </c>
      <c r="AR134" s="125" t="s">
        <v>86</v>
      </c>
      <c r="AT134" s="132" t="s">
        <v>78</v>
      </c>
      <c r="AU134" s="132" t="s">
        <v>79</v>
      </c>
      <c r="AY134" s="125" t="s">
        <v>262</v>
      </c>
      <c r="BK134" s="133">
        <f>BK135+BK213+BK267+BK398+BK404+BK428+BK470</f>
        <v>0</v>
      </c>
    </row>
    <row r="135" spans="2:63" s="11" customFormat="1" ht="22.9" customHeight="1">
      <c r="B135" s="124"/>
      <c r="D135" s="125" t="s">
        <v>78</v>
      </c>
      <c r="E135" s="151" t="s">
        <v>86</v>
      </c>
      <c r="F135" s="151" t="s">
        <v>1193</v>
      </c>
      <c r="I135" s="127"/>
      <c r="J135" s="152">
        <f>BK135</f>
        <v>0</v>
      </c>
      <c r="L135" s="124"/>
      <c r="M135" s="129"/>
      <c r="P135" s="130">
        <f>SUM(P136:P212)</f>
        <v>0</v>
      </c>
      <c r="R135" s="130">
        <f>SUM(R136:R212)</f>
        <v>0.0072</v>
      </c>
      <c r="T135" s="131">
        <f>SUM(T136:T212)</f>
        <v>0</v>
      </c>
      <c r="AR135" s="125" t="s">
        <v>86</v>
      </c>
      <c r="AT135" s="132" t="s">
        <v>78</v>
      </c>
      <c r="AU135" s="132" t="s">
        <v>86</v>
      </c>
      <c r="AY135" s="125" t="s">
        <v>262</v>
      </c>
      <c r="BK135" s="133">
        <f>SUM(BK136:BK212)</f>
        <v>0</v>
      </c>
    </row>
    <row r="136" spans="2:65" s="1" customFormat="1" ht="24.2" customHeight="1">
      <c r="B136" s="32"/>
      <c r="C136" s="134" t="s">
        <v>86</v>
      </c>
      <c r="D136" s="134" t="s">
        <v>264</v>
      </c>
      <c r="E136" s="135" t="s">
        <v>1928</v>
      </c>
      <c r="F136" s="136" t="s">
        <v>1929</v>
      </c>
      <c r="G136" s="137" t="s">
        <v>704</v>
      </c>
      <c r="H136" s="138">
        <v>240</v>
      </c>
      <c r="I136" s="139"/>
      <c r="J136" s="140">
        <f>ROUND(I136*H136,2)</f>
        <v>0</v>
      </c>
      <c r="K136" s="136" t="s">
        <v>1197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3E-05</v>
      </c>
      <c r="R136" s="143">
        <f>Q136*H136</f>
        <v>0.0072</v>
      </c>
      <c r="S136" s="143">
        <v>0</v>
      </c>
      <c r="T136" s="144">
        <f>S136*H136</f>
        <v>0</v>
      </c>
      <c r="AR136" s="145" t="s">
        <v>293</v>
      </c>
      <c r="AT136" s="145" t="s">
        <v>264</v>
      </c>
      <c r="AU136" s="145" t="s">
        <v>88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293</v>
      </c>
      <c r="BM136" s="145" t="s">
        <v>3005</v>
      </c>
    </row>
    <row r="137" spans="2:51" s="12" customFormat="1" ht="11.25">
      <c r="B137" s="161"/>
      <c r="D137" s="147" t="s">
        <v>1200</v>
      </c>
      <c r="E137" s="162" t="s">
        <v>1</v>
      </c>
      <c r="F137" s="163" t="s">
        <v>3006</v>
      </c>
      <c r="H137" s="162" t="s">
        <v>1</v>
      </c>
      <c r="I137" s="164"/>
      <c r="L137" s="161"/>
      <c r="M137" s="165"/>
      <c r="T137" s="166"/>
      <c r="AT137" s="162" t="s">
        <v>1200</v>
      </c>
      <c r="AU137" s="162" t="s">
        <v>88</v>
      </c>
      <c r="AV137" s="12" t="s">
        <v>86</v>
      </c>
      <c r="AW137" s="12" t="s">
        <v>34</v>
      </c>
      <c r="AX137" s="12" t="s">
        <v>79</v>
      </c>
      <c r="AY137" s="162" t="s">
        <v>262</v>
      </c>
    </row>
    <row r="138" spans="2:51" s="13" customFormat="1" ht="11.25">
      <c r="B138" s="167"/>
      <c r="D138" s="147" t="s">
        <v>1200</v>
      </c>
      <c r="E138" s="168" t="s">
        <v>1</v>
      </c>
      <c r="F138" s="169" t="s">
        <v>3007</v>
      </c>
      <c r="H138" s="170">
        <v>240</v>
      </c>
      <c r="I138" s="171"/>
      <c r="L138" s="167"/>
      <c r="M138" s="172"/>
      <c r="T138" s="173"/>
      <c r="AT138" s="168" t="s">
        <v>1200</v>
      </c>
      <c r="AU138" s="168" t="s">
        <v>88</v>
      </c>
      <c r="AV138" s="13" t="s">
        <v>88</v>
      </c>
      <c r="AW138" s="13" t="s">
        <v>34</v>
      </c>
      <c r="AX138" s="13" t="s">
        <v>86</v>
      </c>
      <c r="AY138" s="168" t="s">
        <v>262</v>
      </c>
    </row>
    <row r="139" spans="2:65" s="1" customFormat="1" ht="24.2" customHeight="1">
      <c r="B139" s="32"/>
      <c r="C139" s="134" t="s">
        <v>88</v>
      </c>
      <c r="D139" s="134" t="s">
        <v>264</v>
      </c>
      <c r="E139" s="135" t="s">
        <v>1934</v>
      </c>
      <c r="F139" s="136" t="s">
        <v>1935</v>
      </c>
      <c r="G139" s="137" t="s">
        <v>1936</v>
      </c>
      <c r="H139" s="138">
        <v>60</v>
      </c>
      <c r="I139" s="139"/>
      <c r="J139" s="140">
        <f>ROUND(I139*H139,2)</f>
        <v>0</v>
      </c>
      <c r="K139" s="136" t="s">
        <v>1197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293</v>
      </c>
      <c r="AT139" s="145" t="s">
        <v>264</v>
      </c>
      <c r="AU139" s="145" t="s">
        <v>88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293</v>
      </c>
      <c r="BM139" s="145" t="s">
        <v>3008</v>
      </c>
    </row>
    <row r="140" spans="2:51" s="12" customFormat="1" ht="11.25">
      <c r="B140" s="161"/>
      <c r="D140" s="147" t="s">
        <v>1200</v>
      </c>
      <c r="E140" s="162" t="s">
        <v>1</v>
      </c>
      <c r="F140" s="163" t="s">
        <v>3006</v>
      </c>
      <c r="H140" s="162" t="s">
        <v>1</v>
      </c>
      <c r="I140" s="164"/>
      <c r="L140" s="161"/>
      <c r="M140" s="165"/>
      <c r="T140" s="166"/>
      <c r="AT140" s="162" t="s">
        <v>1200</v>
      </c>
      <c r="AU140" s="162" t="s">
        <v>88</v>
      </c>
      <c r="AV140" s="12" t="s">
        <v>86</v>
      </c>
      <c r="AW140" s="12" t="s">
        <v>34</v>
      </c>
      <c r="AX140" s="12" t="s">
        <v>79</v>
      </c>
      <c r="AY140" s="162" t="s">
        <v>262</v>
      </c>
    </row>
    <row r="141" spans="2:51" s="13" customFormat="1" ht="11.25">
      <c r="B141" s="167"/>
      <c r="D141" s="147" t="s">
        <v>1200</v>
      </c>
      <c r="E141" s="168" t="s">
        <v>1</v>
      </c>
      <c r="F141" s="169" t="s">
        <v>515</v>
      </c>
      <c r="H141" s="170">
        <v>60</v>
      </c>
      <c r="I141" s="171"/>
      <c r="L141" s="167"/>
      <c r="M141" s="172"/>
      <c r="T141" s="173"/>
      <c r="AT141" s="168" t="s">
        <v>1200</v>
      </c>
      <c r="AU141" s="168" t="s">
        <v>88</v>
      </c>
      <c r="AV141" s="13" t="s">
        <v>88</v>
      </c>
      <c r="AW141" s="13" t="s">
        <v>34</v>
      </c>
      <c r="AX141" s="13" t="s">
        <v>86</v>
      </c>
      <c r="AY141" s="168" t="s">
        <v>262</v>
      </c>
    </row>
    <row r="142" spans="2:65" s="1" customFormat="1" ht="24.2" customHeight="1">
      <c r="B142" s="32"/>
      <c r="C142" s="134" t="s">
        <v>179</v>
      </c>
      <c r="D142" s="134" t="s">
        <v>264</v>
      </c>
      <c r="E142" s="135" t="s">
        <v>3009</v>
      </c>
      <c r="F142" s="136" t="s">
        <v>3010</v>
      </c>
      <c r="G142" s="137" t="s">
        <v>488</v>
      </c>
      <c r="H142" s="138">
        <v>1</v>
      </c>
      <c r="I142" s="139"/>
      <c r="J142" s="140">
        <f>ROUND(I142*H142,2)</f>
        <v>0</v>
      </c>
      <c r="K142" s="136" t="s">
        <v>1</v>
      </c>
      <c r="L142" s="32"/>
      <c r="M142" s="141" t="s">
        <v>1</v>
      </c>
      <c r="N142" s="142" t="s">
        <v>44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293</v>
      </c>
      <c r="AT142" s="145" t="s">
        <v>264</v>
      </c>
      <c r="AU142" s="145" t="s">
        <v>88</v>
      </c>
      <c r="AY142" s="17" t="s">
        <v>262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86</v>
      </c>
      <c r="BK142" s="146">
        <f>ROUND(I142*H142,2)</f>
        <v>0</v>
      </c>
      <c r="BL142" s="17" t="s">
        <v>293</v>
      </c>
      <c r="BM142" s="145" t="s">
        <v>3011</v>
      </c>
    </row>
    <row r="143" spans="2:47" s="1" customFormat="1" ht="58.5">
      <c r="B143" s="32"/>
      <c r="D143" s="147" t="s">
        <v>301</v>
      </c>
      <c r="F143" s="148" t="s">
        <v>3012</v>
      </c>
      <c r="I143" s="149"/>
      <c r="L143" s="32"/>
      <c r="M143" s="150"/>
      <c r="T143" s="56"/>
      <c r="AT143" s="17" t="s">
        <v>301</v>
      </c>
      <c r="AU143" s="17" t="s">
        <v>88</v>
      </c>
    </row>
    <row r="144" spans="2:65" s="1" customFormat="1" ht="33" customHeight="1">
      <c r="B144" s="32"/>
      <c r="C144" s="134" t="s">
        <v>293</v>
      </c>
      <c r="D144" s="134" t="s">
        <v>264</v>
      </c>
      <c r="E144" s="135" t="s">
        <v>3013</v>
      </c>
      <c r="F144" s="136" t="s">
        <v>3014</v>
      </c>
      <c r="G144" s="137" t="s">
        <v>1196</v>
      </c>
      <c r="H144" s="138">
        <v>149.92</v>
      </c>
      <c r="I144" s="139"/>
      <c r="J144" s="140">
        <f>ROUND(I144*H144,2)</f>
        <v>0</v>
      </c>
      <c r="K144" s="136" t="s">
        <v>1197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293</v>
      </c>
      <c r="AT144" s="145" t="s">
        <v>264</v>
      </c>
      <c r="AU144" s="145" t="s">
        <v>88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293</v>
      </c>
      <c r="BM144" s="145" t="s">
        <v>3015</v>
      </c>
    </row>
    <row r="145" spans="2:51" s="12" customFormat="1" ht="11.25">
      <c r="B145" s="161"/>
      <c r="D145" s="147" t="s">
        <v>1200</v>
      </c>
      <c r="E145" s="162" t="s">
        <v>1</v>
      </c>
      <c r="F145" s="163" t="s">
        <v>3006</v>
      </c>
      <c r="H145" s="162" t="s">
        <v>1</v>
      </c>
      <c r="I145" s="164"/>
      <c r="L145" s="161"/>
      <c r="M145" s="165"/>
      <c r="T145" s="166"/>
      <c r="AT145" s="162" t="s">
        <v>1200</v>
      </c>
      <c r="AU145" s="162" t="s">
        <v>88</v>
      </c>
      <c r="AV145" s="12" t="s">
        <v>86</v>
      </c>
      <c r="AW145" s="12" t="s">
        <v>34</v>
      </c>
      <c r="AX145" s="12" t="s">
        <v>79</v>
      </c>
      <c r="AY145" s="162" t="s">
        <v>262</v>
      </c>
    </row>
    <row r="146" spans="2:51" s="13" customFormat="1" ht="11.25">
      <c r="B146" s="167"/>
      <c r="D146" s="147" t="s">
        <v>1200</v>
      </c>
      <c r="E146" s="168" t="s">
        <v>1</v>
      </c>
      <c r="F146" s="169" t="s">
        <v>3016</v>
      </c>
      <c r="H146" s="170">
        <v>749.6</v>
      </c>
      <c r="I146" s="171"/>
      <c r="L146" s="167"/>
      <c r="M146" s="172"/>
      <c r="T146" s="173"/>
      <c r="AT146" s="168" t="s">
        <v>1200</v>
      </c>
      <c r="AU146" s="168" t="s">
        <v>88</v>
      </c>
      <c r="AV146" s="13" t="s">
        <v>88</v>
      </c>
      <c r="AW146" s="13" t="s">
        <v>34</v>
      </c>
      <c r="AX146" s="13" t="s">
        <v>79</v>
      </c>
      <c r="AY146" s="168" t="s">
        <v>262</v>
      </c>
    </row>
    <row r="147" spans="2:51" s="14" customFormat="1" ht="11.25">
      <c r="B147" s="174"/>
      <c r="D147" s="147" t="s">
        <v>1200</v>
      </c>
      <c r="E147" s="175" t="s">
        <v>1</v>
      </c>
      <c r="F147" s="176" t="s">
        <v>1205</v>
      </c>
      <c r="H147" s="177">
        <v>749.6</v>
      </c>
      <c r="I147" s="178"/>
      <c r="L147" s="174"/>
      <c r="M147" s="179"/>
      <c r="T147" s="180"/>
      <c r="AT147" s="175" t="s">
        <v>1200</v>
      </c>
      <c r="AU147" s="175" t="s">
        <v>88</v>
      </c>
      <c r="AV147" s="14" t="s">
        <v>293</v>
      </c>
      <c r="AW147" s="14" t="s">
        <v>34</v>
      </c>
      <c r="AX147" s="14" t="s">
        <v>79</v>
      </c>
      <c r="AY147" s="175" t="s">
        <v>262</v>
      </c>
    </row>
    <row r="148" spans="2:51" s="12" customFormat="1" ht="11.25">
      <c r="B148" s="161"/>
      <c r="D148" s="147" t="s">
        <v>1200</v>
      </c>
      <c r="E148" s="162" t="s">
        <v>1</v>
      </c>
      <c r="F148" s="163" t="s">
        <v>3017</v>
      </c>
      <c r="H148" s="162" t="s">
        <v>1</v>
      </c>
      <c r="I148" s="164"/>
      <c r="L148" s="161"/>
      <c r="M148" s="165"/>
      <c r="T148" s="166"/>
      <c r="AT148" s="162" t="s">
        <v>1200</v>
      </c>
      <c r="AU148" s="162" t="s">
        <v>88</v>
      </c>
      <c r="AV148" s="12" t="s">
        <v>86</v>
      </c>
      <c r="AW148" s="12" t="s">
        <v>34</v>
      </c>
      <c r="AX148" s="12" t="s">
        <v>79</v>
      </c>
      <c r="AY148" s="162" t="s">
        <v>262</v>
      </c>
    </row>
    <row r="149" spans="2:51" s="13" customFormat="1" ht="11.25">
      <c r="B149" s="167"/>
      <c r="D149" s="147" t="s">
        <v>1200</v>
      </c>
      <c r="E149" s="168" t="s">
        <v>1</v>
      </c>
      <c r="F149" s="169" t="s">
        <v>3018</v>
      </c>
      <c r="H149" s="170">
        <v>149.92</v>
      </c>
      <c r="I149" s="171"/>
      <c r="L149" s="167"/>
      <c r="M149" s="172"/>
      <c r="T149" s="173"/>
      <c r="AT149" s="168" t="s">
        <v>1200</v>
      </c>
      <c r="AU149" s="168" t="s">
        <v>88</v>
      </c>
      <c r="AV149" s="13" t="s">
        <v>88</v>
      </c>
      <c r="AW149" s="13" t="s">
        <v>34</v>
      </c>
      <c r="AX149" s="13" t="s">
        <v>86</v>
      </c>
      <c r="AY149" s="168" t="s">
        <v>262</v>
      </c>
    </row>
    <row r="150" spans="2:65" s="1" customFormat="1" ht="33" customHeight="1">
      <c r="B150" s="32"/>
      <c r="C150" s="134" t="s">
        <v>273</v>
      </c>
      <c r="D150" s="134" t="s">
        <v>264</v>
      </c>
      <c r="E150" s="135" t="s">
        <v>3019</v>
      </c>
      <c r="F150" s="136" t="s">
        <v>3020</v>
      </c>
      <c r="G150" s="137" t="s">
        <v>1196</v>
      </c>
      <c r="H150" s="138">
        <v>374.8</v>
      </c>
      <c r="I150" s="139"/>
      <c r="J150" s="140">
        <f>ROUND(I150*H150,2)</f>
        <v>0</v>
      </c>
      <c r="K150" s="136" t="s">
        <v>1197</v>
      </c>
      <c r="L150" s="32"/>
      <c r="M150" s="141" t="s">
        <v>1</v>
      </c>
      <c r="N150" s="142" t="s">
        <v>44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293</v>
      </c>
      <c r="AT150" s="145" t="s">
        <v>264</v>
      </c>
      <c r="AU150" s="145" t="s">
        <v>88</v>
      </c>
      <c r="AY150" s="17" t="s">
        <v>262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86</v>
      </c>
      <c r="BK150" s="146">
        <f>ROUND(I150*H150,2)</f>
        <v>0</v>
      </c>
      <c r="BL150" s="17" t="s">
        <v>293</v>
      </c>
      <c r="BM150" s="145" t="s">
        <v>3021</v>
      </c>
    </row>
    <row r="151" spans="2:51" s="12" customFormat="1" ht="11.25">
      <c r="B151" s="161"/>
      <c r="D151" s="147" t="s">
        <v>1200</v>
      </c>
      <c r="E151" s="162" t="s">
        <v>1</v>
      </c>
      <c r="F151" s="163" t="s">
        <v>3006</v>
      </c>
      <c r="H151" s="162" t="s">
        <v>1</v>
      </c>
      <c r="I151" s="164"/>
      <c r="L151" s="161"/>
      <c r="M151" s="165"/>
      <c r="T151" s="166"/>
      <c r="AT151" s="162" t="s">
        <v>1200</v>
      </c>
      <c r="AU151" s="162" t="s">
        <v>88</v>
      </c>
      <c r="AV151" s="12" t="s">
        <v>86</v>
      </c>
      <c r="AW151" s="12" t="s">
        <v>34</v>
      </c>
      <c r="AX151" s="12" t="s">
        <v>79</v>
      </c>
      <c r="AY151" s="162" t="s">
        <v>262</v>
      </c>
    </row>
    <row r="152" spans="2:51" s="13" customFormat="1" ht="11.25">
      <c r="B152" s="167"/>
      <c r="D152" s="147" t="s">
        <v>1200</v>
      </c>
      <c r="E152" s="168" t="s">
        <v>1</v>
      </c>
      <c r="F152" s="169" t="s">
        <v>3016</v>
      </c>
      <c r="H152" s="170">
        <v>749.6</v>
      </c>
      <c r="I152" s="171"/>
      <c r="L152" s="167"/>
      <c r="M152" s="172"/>
      <c r="T152" s="173"/>
      <c r="AT152" s="168" t="s">
        <v>1200</v>
      </c>
      <c r="AU152" s="168" t="s">
        <v>88</v>
      </c>
      <c r="AV152" s="13" t="s">
        <v>88</v>
      </c>
      <c r="AW152" s="13" t="s">
        <v>34</v>
      </c>
      <c r="AX152" s="13" t="s">
        <v>79</v>
      </c>
      <c r="AY152" s="168" t="s">
        <v>262</v>
      </c>
    </row>
    <row r="153" spans="2:51" s="14" customFormat="1" ht="11.25">
      <c r="B153" s="174"/>
      <c r="D153" s="147" t="s">
        <v>1200</v>
      </c>
      <c r="E153" s="175" t="s">
        <v>1</v>
      </c>
      <c r="F153" s="176" t="s">
        <v>1205</v>
      </c>
      <c r="H153" s="177">
        <v>749.6</v>
      </c>
      <c r="I153" s="178"/>
      <c r="L153" s="174"/>
      <c r="M153" s="179"/>
      <c r="T153" s="180"/>
      <c r="AT153" s="175" t="s">
        <v>1200</v>
      </c>
      <c r="AU153" s="175" t="s">
        <v>88</v>
      </c>
      <c r="AV153" s="14" t="s">
        <v>293</v>
      </c>
      <c r="AW153" s="14" t="s">
        <v>34</v>
      </c>
      <c r="AX153" s="14" t="s">
        <v>79</v>
      </c>
      <c r="AY153" s="175" t="s">
        <v>262</v>
      </c>
    </row>
    <row r="154" spans="2:51" s="12" customFormat="1" ht="11.25">
      <c r="B154" s="161"/>
      <c r="D154" s="147" t="s">
        <v>1200</v>
      </c>
      <c r="E154" s="162" t="s">
        <v>1</v>
      </c>
      <c r="F154" s="163" t="s">
        <v>1951</v>
      </c>
      <c r="H154" s="162" t="s">
        <v>1</v>
      </c>
      <c r="I154" s="164"/>
      <c r="L154" s="161"/>
      <c r="M154" s="165"/>
      <c r="T154" s="166"/>
      <c r="AT154" s="162" t="s">
        <v>1200</v>
      </c>
      <c r="AU154" s="162" t="s">
        <v>88</v>
      </c>
      <c r="AV154" s="12" t="s">
        <v>86</v>
      </c>
      <c r="AW154" s="12" t="s">
        <v>34</v>
      </c>
      <c r="AX154" s="12" t="s">
        <v>79</v>
      </c>
      <c r="AY154" s="162" t="s">
        <v>262</v>
      </c>
    </row>
    <row r="155" spans="2:51" s="13" customFormat="1" ht="11.25">
      <c r="B155" s="167"/>
      <c r="D155" s="147" t="s">
        <v>1200</v>
      </c>
      <c r="E155" s="168" t="s">
        <v>1</v>
      </c>
      <c r="F155" s="169" t="s">
        <v>3022</v>
      </c>
      <c r="H155" s="170">
        <v>374.8</v>
      </c>
      <c r="I155" s="171"/>
      <c r="L155" s="167"/>
      <c r="M155" s="172"/>
      <c r="T155" s="173"/>
      <c r="AT155" s="168" t="s">
        <v>1200</v>
      </c>
      <c r="AU155" s="168" t="s">
        <v>88</v>
      </c>
      <c r="AV155" s="13" t="s">
        <v>88</v>
      </c>
      <c r="AW155" s="13" t="s">
        <v>34</v>
      </c>
      <c r="AX155" s="13" t="s">
        <v>86</v>
      </c>
      <c r="AY155" s="168" t="s">
        <v>262</v>
      </c>
    </row>
    <row r="156" spans="2:65" s="1" customFormat="1" ht="33" customHeight="1">
      <c r="B156" s="32"/>
      <c r="C156" s="134" t="s">
        <v>286</v>
      </c>
      <c r="D156" s="134" t="s">
        <v>264</v>
      </c>
      <c r="E156" s="135" t="s">
        <v>3023</v>
      </c>
      <c r="F156" s="136" t="s">
        <v>3024</v>
      </c>
      <c r="G156" s="137" t="s">
        <v>1196</v>
      </c>
      <c r="H156" s="138">
        <v>187.4</v>
      </c>
      <c r="I156" s="139"/>
      <c r="J156" s="140">
        <f>ROUND(I156*H156,2)</f>
        <v>0</v>
      </c>
      <c r="K156" s="136" t="s">
        <v>1197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3025</v>
      </c>
    </row>
    <row r="157" spans="2:51" s="12" customFormat="1" ht="11.25">
      <c r="B157" s="161"/>
      <c r="D157" s="147" t="s">
        <v>1200</v>
      </c>
      <c r="E157" s="162" t="s">
        <v>1</v>
      </c>
      <c r="F157" s="163" t="s">
        <v>3006</v>
      </c>
      <c r="H157" s="162" t="s">
        <v>1</v>
      </c>
      <c r="I157" s="164"/>
      <c r="L157" s="161"/>
      <c r="M157" s="165"/>
      <c r="T157" s="166"/>
      <c r="AT157" s="162" t="s">
        <v>1200</v>
      </c>
      <c r="AU157" s="162" t="s">
        <v>88</v>
      </c>
      <c r="AV157" s="12" t="s">
        <v>86</v>
      </c>
      <c r="AW157" s="12" t="s">
        <v>34</v>
      </c>
      <c r="AX157" s="12" t="s">
        <v>79</v>
      </c>
      <c r="AY157" s="162" t="s">
        <v>262</v>
      </c>
    </row>
    <row r="158" spans="2:51" s="13" customFormat="1" ht="11.25">
      <c r="B158" s="167"/>
      <c r="D158" s="147" t="s">
        <v>1200</v>
      </c>
      <c r="E158" s="168" t="s">
        <v>1</v>
      </c>
      <c r="F158" s="169" t="s">
        <v>3016</v>
      </c>
      <c r="H158" s="170">
        <v>749.6</v>
      </c>
      <c r="I158" s="171"/>
      <c r="L158" s="167"/>
      <c r="M158" s="172"/>
      <c r="T158" s="173"/>
      <c r="AT158" s="168" t="s">
        <v>1200</v>
      </c>
      <c r="AU158" s="168" t="s">
        <v>88</v>
      </c>
      <c r="AV158" s="13" t="s">
        <v>88</v>
      </c>
      <c r="AW158" s="13" t="s">
        <v>34</v>
      </c>
      <c r="AX158" s="13" t="s">
        <v>79</v>
      </c>
      <c r="AY158" s="168" t="s">
        <v>262</v>
      </c>
    </row>
    <row r="159" spans="2:51" s="14" customFormat="1" ht="11.25">
      <c r="B159" s="174"/>
      <c r="D159" s="147" t="s">
        <v>1200</v>
      </c>
      <c r="E159" s="175" t="s">
        <v>1</v>
      </c>
      <c r="F159" s="176" t="s">
        <v>1205</v>
      </c>
      <c r="H159" s="177">
        <v>749.6</v>
      </c>
      <c r="I159" s="178"/>
      <c r="L159" s="174"/>
      <c r="M159" s="179"/>
      <c r="T159" s="180"/>
      <c r="AT159" s="175" t="s">
        <v>1200</v>
      </c>
      <c r="AU159" s="175" t="s">
        <v>88</v>
      </c>
      <c r="AV159" s="14" t="s">
        <v>293</v>
      </c>
      <c r="AW159" s="14" t="s">
        <v>34</v>
      </c>
      <c r="AX159" s="14" t="s">
        <v>79</v>
      </c>
      <c r="AY159" s="175" t="s">
        <v>262</v>
      </c>
    </row>
    <row r="160" spans="2:51" s="12" customFormat="1" ht="11.25">
      <c r="B160" s="161"/>
      <c r="D160" s="147" t="s">
        <v>1200</v>
      </c>
      <c r="E160" s="162" t="s">
        <v>1</v>
      </c>
      <c r="F160" s="163" t="s">
        <v>3026</v>
      </c>
      <c r="H160" s="162" t="s">
        <v>1</v>
      </c>
      <c r="I160" s="164"/>
      <c r="L160" s="161"/>
      <c r="M160" s="165"/>
      <c r="T160" s="166"/>
      <c r="AT160" s="162" t="s">
        <v>1200</v>
      </c>
      <c r="AU160" s="162" t="s">
        <v>88</v>
      </c>
      <c r="AV160" s="12" t="s">
        <v>86</v>
      </c>
      <c r="AW160" s="12" t="s">
        <v>34</v>
      </c>
      <c r="AX160" s="12" t="s">
        <v>79</v>
      </c>
      <c r="AY160" s="162" t="s">
        <v>262</v>
      </c>
    </row>
    <row r="161" spans="2:51" s="13" customFormat="1" ht="11.25">
      <c r="B161" s="167"/>
      <c r="D161" s="147" t="s">
        <v>1200</v>
      </c>
      <c r="E161" s="168" t="s">
        <v>1</v>
      </c>
      <c r="F161" s="169" t="s">
        <v>3027</v>
      </c>
      <c r="H161" s="170">
        <v>187.4</v>
      </c>
      <c r="I161" s="171"/>
      <c r="L161" s="167"/>
      <c r="M161" s="172"/>
      <c r="T161" s="173"/>
      <c r="AT161" s="168" t="s">
        <v>1200</v>
      </c>
      <c r="AU161" s="168" t="s">
        <v>88</v>
      </c>
      <c r="AV161" s="13" t="s">
        <v>88</v>
      </c>
      <c r="AW161" s="13" t="s">
        <v>34</v>
      </c>
      <c r="AX161" s="13" t="s">
        <v>86</v>
      </c>
      <c r="AY161" s="168" t="s">
        <v>262</v>
      </c>
    </row>
    <row r="162" spans="2:65" s="1" customFormat="1" ht="33" customHeight="1">
      <c r="B162" s="32"/>
      <c r="C162" s="134" t="s">
        <v>290</v>
      </c>
      <c r="D162" s="134" t="s">
        <v>264</v>
      </c>
      <c r="E162" s="135" t="s">
        <v>3028</v>
      </c>
      <c r="F162" s="136" t="s">
        <v>3029</v>
      </c>
      <c r="G162" s="137" t="s">
        <v>1196</v>
      </c>
      <c r="H162" s="138">
        <v>37.48</v>
      </c>
      <c r="I162" s="139"/>
      <c r="J162" s="140">
        <f>ROUND(I162*H162,2)</f>
        <v>0</v>
      </c>
      <c r="K162" s="136" t="s">
        <v>1197</v>
      </c>
      <c r="L162" s="32"/>
      <c r="M162" s="141" t="s">
        <v>1</v>
      </c>
      <c r="N162" s="142" t="s">
        <v>44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293</v>
      </c>
      <c r="AT162" s="145" t="s">
        <v>264</v>
      </c>
      <c r="AU162" s="145" t="s">
        <v>88</v>
      </c>
      <c r="AY162" s="17" t="s">
        <v>262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86</v>
      </c>
      <c r="BK162" s="146">
        <f>ROUND(I162*H162,2)</f>
        <v>0</v>
      </c>
      <c r="BL162" s="17" t="s">
        <v>293</v>
      </c>
      <c r="BM162" s="145" t="s">
        <v>3030</v>
      </c>
    </row>
    <row r="163" spans="2:51" s="12" customFormat="1" ht="11.25">
      <c r="B163" s="161"/>
      <c r="D163" s="147" t="s">
        <v>1200</v>
      </c>
      <c r="E163" s="162" t="s">
        <v>1</v>
      </c>
      <c r="F163" s="163" t="s">
        <v>3006</v>
      </c>
      <c r="H163" s="162" t="s">
        <v>1</v>
      </c>
      <c r="I163" s="164"/>
      <c r="L163" s="161"/>
      <c r="M163" s="165"/>
      <c r="T163" s="166"/>
      <c r="AT163" s="162" t="s">
        <v>1200</v>
      </c>
      <c r="AU163" s="162" t="s">
        <v>88</v>
      </c>
      <c r="AV163" s="12" t="s">
        <v>86</v>
      </c>
      <c r="AW163" s="12" t="s">
        <v>34</v>
      </c>
      <c r="AX163" s="12" t="s">
        <v>79</v>
      </c>
      <c r="AY163" s="162" t="s">
        <v>262</v>
      </c>
    </row>
    <row r="164" spans="2:51" s="13" customFormat="1" ht="11.25">
      <c r="B164" s="167"/>
      <c r="D164" s="147" t="s">
        <v>1200</v>
      </c>
      <c r="E164" s="168" t="s">
        <v>1</v>
      </c>
      <c r="F164" s="169" t="s">
        <v>3016</v>
      </c>
      <c r="H164" s="170">
        <v>749.6</v>
      </c>
      <c r="I164" s="171"/>
      <c r="L164" s="167"/>
      <c r="M164" s="172"/>
      <c r="T164" s="173"/>
      <c r="AT164" s="168" t="s">
        <v>1200</v>
      </c>
      <c r="AU164" s="168" t="s">
        <v>88</v>
      </c>
      <c r="AV164" s="13" t="s">
        <v>88</v>
      </c>
      <c r="AW164" s="13" t="s">
        <v>34</v>
      </c>
      <c r="AX164" s="13" t="s">
        <v>79</v>
      </c>
      <c r="AY164" s="168" t="s">
        <v>262</v>
      </c>
    </row>
    <row r="165" spans="2:51" s="14" customFormat="1" ht="11.25">
      <c r="B165" s="174"/>
      <c r="D165" s="147" t="s">
        <v>1200</v>
      </c>
      <c r="E165" s="175" t="s">
        <v>1</v>
      </c>
      <c r="F165" s="176" t="s">
        <v>1205</v>
      </c>
      <c r="H165" s="177">
        <v>749.6</v>
      </c>
      <c r="I165" s="178"/>
      <c r="L165" s="174"/>
      <c r="M165" s="179"/>
      <c r="T165" s="180"/>
      <c r="AT165" s="175" t="s">
        <v>1200</v>
      </c>
      <c r="AU165" s="175" t="s">
        <v>88</v>
      </c>
      <c r="AV165" s="14" t="s">
        <v>293</v>
      </c>
      <c r="AW165" s="14" t="s">
        <v>34</v>
      </c>
      <c r="AX165" s="14" t="s">
        <v>79</v>
      </c>
      <c r="AY165" s="175" t="s">
        <v>262</v>
      </c>
    </row>
    <row r="166" spans="2:51" s="12" customFormat="1" ht="11.25">
      <c r="B166" s="161"/>
      <c r="D166" s="147" t="s">
        <v>1200</v>
      </c>
      <c r="E166" s="162" t="s">
        <v>1</v>
      </c>
      <c r="F166" s="163" t="s">
        <v>3031</v>
      </c>
      <c r="H166" s="162" t="s">
        <v>1</v>
      </c>
      <c r="I166" s="164"/>
      <c r="L166" s="161"/>
      <c r="M166" s="165"/>
      <c r="T166" s="166"/>
      <c r="AT166" s="162" t="s">
        <v>1200</v>
      </c>
      <c r="AU166" s="162" t="s">
        <v>88</v>
      </c>
      <c r="AV166" s="12" t="s">
        <v>86</v>
      </c>
      <c r="AW166" s="12" t="s">
        <v>34</v>
      </c>
      <c r="AX166" s="12" t="s">
        <v>79</v>
      </c>
      <c r="AY166" s="162" t="s">
        <v>262</v>
      </c>
    </row>
    <row r="167" spans="2:51" s="13" customFormat="1" ht="11.25">
      <c r="B167" s="167"/>
      <c r="D167" s="147" t="s">
        <v>1200</v>
      </c>
      <c r="E167" s="168" t="s">
        <v>1</v>
      </c>
      <c r="F167" s="169" t="s">
        <v>3032</v>
      </c>
      <c r="H167" s="170">
        <v>37.48</v>
      </c>
      <c r="I167" s="171"/>
      <c r="L167" s="167"/>
      <c r="M167" s="172"/>
      <c r="T167" s="173"/>
      <c r="AT167" s="168" t="s">
        <v>1200</v>
      </c>
      <c r="AU167" s="168" t="s">
        <v>88</v>
      </c>
      <c r="AV167" s="13" t="s">
        <v>88</v>
      </c>
      <c r="AW167" s="13" t="s">
        <v>34</v>
      </c>
      <c r="AX167" s="13" t="s">
        <v>86</v>
      </c>
      <c r="AY167" s="168" t="s">
        <v>262</v>
      </c>
    </row>
    <row r="168" spans="2:65" s="1" customFormat="1" ht="16.5" customHeight="1">
      <c r="B168" s="32"/>
      <c r="C168" s="134" t="s">
        <v>270</v>
      </c>
      <c r="D168" s="134" t="s">
        <v>264</v>
      </c>
      <c r="E168" s="135" t="s">
        <v>3033</v>
      </c>
      <c r="F168" s="136" t="s">
        <v>3034</v>
      </c>
      <c r="G168" s="137" t="s">
        <v>488</v>
      </c>
      <c r="H168" s="138">
        <v>1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293</v>
      </c>
      <c r="AT168" s="145" t="s">
        <v>264</v>
      </c>
      <c r="AU168" s="145" t="s">
        <v>88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293</v>
      </c>
      <c r="BM168" s="145" t="s">
        <v>3035</v>
      </c>
    </row>
    <row r="169" spans="2:47" s="1" customFormat="1" ht="146.25">
      <c r="B169" s="32"/>
      <c r="D169" s="147" t="s">
        <v>301</v>
      </c>
      <c r="F169" s="148" t="s">
        <v>3036</v>
      </c>
      <c r="I169" s="149"/>
      <c r="L169" s="32"/>
      <c r="M169" s="150"/>
      <c r="T169" s="56"/>
      <c r="AT169" s="17" t="s">
        <v>301</v>
      </c>
      <c r="AU169" s="17" t="s">
        <v>88</v>
      </c>
    </row>
    <row r="170" spans="2:65" s="1" customFormat="1" ht="37.9" customHeight="1">
      <c r="B170" s="32"/>
      <c r="C170" s="134" t="s">
        <v>263</v>
      </c>
      <c r="D170" s="134" t="s">
        <v>264</v>
      </c>
      <c r="E170" s="135" t="s">
        <v>1956</v>
      </c>
      <c r="F170" s="136" t="s">
        <v>1957</v>
      </c>
      <c r="G170" s="137" t="s">
        <v>1196</v>
      </c>
      <c r="H170" s="138">
        <v>630.746</v>
      </c>
      <c r="I170" s="139"/>
      <c r="J170" s="140">
        <f>ROUND(I170*H170,2)</f>
        <v>0</v>
      </c>
      <c r="K170" s="136" t="s">
        <v>1197</v>
      </c>
      <c r="L170" s="32"/>
      <c r="M170" s="141" t="s">
        <v>1</v>
      </c>
      <c r="N170" s="142" t="s">
        <v>44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293</v>
      </c>
      <c r="AT170" s="145" t="s">
        <v>264</v>
      </c>
      <c r="AU170" s="145" t="s">
        <v>88</v>
      </c>
      <c r="AY170" s="17" t="s">
        <v>262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86</v>
      </c>
      <c r="BK170" s="146">
        <f>ROUND(I170*H170,2)</f>
        <v>0</v>
      </c>
      <c r="BL170" s="17" t="s">
        <v>293</v>
      </c>
      <c r="BM170" s="145" t="s">
        <v>3037</v>
      </c>
    </row>
    <row r="171" spans="2:51" s="12" customFormat="1" ht="11.25">
      <c r="B171" s="161"/>
      <c r="D171" s="147" t="s">
        <v>1200</v>
      </c>
      <c r="E171" s="162" t="s">
        <v>1</v>
      </c>
      <c r="F171" s="163" t="s">
        <v>3006</v>
      </c>
      <c r="H171" s="162" t="s">
        <v>1</v>
      </c>
      <c r="I171" s="164"/>
      <c r="L171" s="161"/>
      <c r="M171" s="165"/>
      <c r="T171" s="166"/>
      <c r="AT171" s="162" t="s">
        <v>1200</v>
      </c>
      <c r="AU171" s="162" t="s">
        <v>88</v>
      </c>
      <c r="AV171" s="12" t="s">
        <v>86</v>
      </c>
      <c r="AW171" s="12" t="s">
        <v>34</v>
      </c>
      <c r="AX171" s="12" t="s">
        <v>79</v>
      </c>
      <c r="AY171" s="162" t="s">
        <v>262</v>
      </c>
    </row>
    <row r="172" spans="2:51" s="12" customFormat="1" ht="11.25">
      <c r="B172" s="161"/>
      <c r="D172" s="147" t="s">
        <v>1200</v>
      </c>
      <c r="E172" s="162" t="s">
        <v>1</v>
      </c>
      <c r="F172" s="163" t="s">
        <v>1959</v>
      </c>
      <c r="H172" s="162" t="s">
        <v>1</v>
      </c>
      <c r="I172" s="164"/>
      <c r="L172" s="161"/>
      <c r="M172" s="165"/>
      <c r="T172" s="166"/>
      <c r="AT172" s="162" t="s">
        <v>1200</v>
      </c>
      <c r="AU172" s="162" t="s">
        <v>88</v>
      </c>
      <c r="AV172" s="12" t="s">
        <v>86</v>
      </c>
      <c r="AW172" s="12" t="s">
        <v>34</v>
      </c>
      <c r="AX172" s="12" t="s">
        <v>79</v>
      </c>
      <c r="AY172" s="162" t="s">
        <v>262</v>
      </c>
    </row>
    <row r="173" spans="2:51" s="13" customFormat="1" ht="11.25">
      <c r="B173" s="167"/>
      <c r="D173" s="147" t="s">
        <v>1200</v>
      </c>
      <c r="E173" s="168" t="s">
        <v>1</v>
      </c>
      <c r="F173" s="169" t="s">
        <v>3038</v>
      </c>
      <c r="H173" s="170">
        <v>630.746</v>
      </c>
      <c r="I173" s="171"/>
      <c r="L173" s="167"/>
      <c r="M173" s="172"/>
      <c r="T173" s="173"/>
      <c r="AT173" s="168" t="s">
        <v>1200</v>
      </c>
      <c r="AU173" s="168" t="s">
        <v>88</v>
      </c>
      <c r="AV173" s="13" t="s">
        <v>88</v>
      </c>
      <c r="AW173" s="13" t="s">
        <v>34</v>
      </c>
      <c r="AX173" s="13" t="s">
        <v>79</v>
      </c>
      <c r="AY173" s="168" t="s">
        <v>262</v>
      </c>
    </row>
    <row r="174" spans="2:51" s="14" customFormat="1" ht="11.25">
      <c r="B174" s="174"/>
      <c r="D174" s="147" t="s">
        <v>1200</v>
      </c>
      <c r="E174" s="175" t="s">
        <v>1</v>
      </c>
      <c r="F174" s="176" t="s">
        <v>1205</v>
      </c>
      <c r="H174" s="177">
        <v>630.746</v>
      </c>
      <c r="I174" s="178"/>
      <c r="L174" s="174"/>
      <c r="M174" s="179"/>
      <c r="T174" s="180"/>
      <c r="AT174" s="175" t="s">
        <v>1200</v>
      </c>
      <c r="AU174" s="175" t="s">
        <v>88</v>
      </c>
      <c r="AV174" s="14" t="s">
        <v>293</v>
      </c>
      <c r="AW174" s="14" t="s">
        <v>34</v>
      </c>
      <c r="AX174" s="14" t="s">
        <v>86</v>
      </c>
      <c r="AY174" s="175" t="s">
        <v>262</v>
      </c>
    </row>
    <row r="175" spans="2:65" s="1" customFormat="1" ht="37.9" customHeight="1">
      <c r="B175" s="32"/>
      <c r="C175" s="134" t="s">
        <v>297</v>
      </c>
      <c r="D175" s="134" t="s">
        <v>264</v>
      </c>
      <c r="E175" s="135" t="s">
        <v>1329</v>
      </c>
      <c r="F175" s="136" t="s">
        <v>1330</v>
      </c>
      <c r="G175" s="137" t="s">
        <v>1196</v>
      </c>
      <c r="H175" s="138">
        <v>209.347</v>
      </c>
      <c r="I175" s="139"/>
      <c r="J175" s="140">
        <f>ROUND(I175*H175,2)</f>
        <v>0</v>
      </c>
      <c r="K175" s="136" t="s">
        <v>1197</v>
      </c>
      <c r="L175" s="32"/>
      <c r="M175" s="141" t="s">
        <v>1</v>
      </c>
      <c r="N175" s="142" t="s">
        <v>44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AR175" s="145" t="s">
        <v>293</v>
      </c>
      <c r="AT175" s="145" t="s">
        <v>264</v>
      </c>
      <c r="AU175" s="145" t="s">
        <v>88</v>
      </c>
      <c r="AY175" s="17" t="s">
        <v>262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7" t="s">
        <v>86</v>
      </c>
      <c r="BK175" s="146">
        <f>ROUND(I175*H175,2)</f>
        <v>0</v>
      </c>
      <c r="BL175" s="17" t="s">
        <v>293</v>
      </c>
      <c r="BM175" s="145" t="s">
        <v>3039</v>
      </c>
    </row>
    <row r="176" spans="2:51" s="12" customFormat="1" ht="11.25">
      <c r="B176" s="161"/>
      <c r="D176" s="147" t="s">
        <v>1200</v>
      </c>
      <c r="E176" s="162" t="s">
        <v>1</v>
      </c>
      <c r="F176" s="163" t="s">
        <v>3006</v>
      </c>
      <c r="H176" s="162" t="s">
        <v>1</v>
      </c>
      <c r="I176" s="164"/>
      <c r="L176" s="161"/>
      <c r="M176" s="165"/>
      <c r="T176" s="166"/>
      <c r="AT176" s="162" t="s">
        <v>1200</v>
      </c>
      <c r="AU176" s="162" t="s">
        <v>88</v>
      </c>
      <c r="AV176" s="12" t="s">
        <v>86</v>
      </c>
      <c r="AW176" s="12" t="s">
        <v>34</v>
      </c>
      <c r="AX176" s="12" t="s">
        <v>79</v>
      </c>
      <c r="AY176" s="162" t="s">
        <v>262</v>
      </c>
    </row>
    <row r="177" spans="2:51" s="12" customFormat="1" ht="11.25">
      <c r="B177" s="161"/>
      <c r="D177" s="147" t="s">
        <v>1200</v>
      </c>
      <c r="E177" s="162" t="s">
        <v>1</v>
      </c>
      <c r="F177" s="163" t="s">
        <v>1962</v>
      </c>
      <c r="H177" s="162" t="s">
        <v>1</v>
      </c>
      <c r="I177" s="164"/>
      <c r="L177" s="161"/>
      <c r="M177" s="165"/>
      <c r="T177" s="166"/>
      <c r="AT177" s="162" t="s">
        <v>1200</v>
      </c>
      <c r="AU177" s="162" t="s">
        <v>88</v>
      </c>
      <c r="AV177" s="12" t="s">
        <v>86</v>
      </c>
      <c r="AW177" s="12" t="s">
        <v>34</v>
      </c>
      <c r="AX177" s="12" t="s">
        <v>79</v>
      </c>
      <c r="AY177" s="162" t="s">
        <v>262</v>
      </c>
    </row>
    <row r="178" spans="2:51" s="13" customFormat="1" ht="11.25">
      <c r="B178" s="167"/>
      <c r="D178" s="147" t="s">
        <v>1200</v>
      </c>
      <c r="E178" s="168" t="s">
        <v>1</v>
      </c>
      <c r="F178" s="169" t="s">
        <v>3040</v>
      </c>
      <c r="H178" s="170">
        <v>209.347</v>
      </c>
      <c r="I178" s="171"/>
      <c r="L178" s="167"/>
      <c r="M178" s="172"/>
      <c r="T178" s="173"/>
      <c r="AT178" s="168" t="s">
        <v>1200</v>
      </c>
      <c r="AU178" s="168" t="s">
        <v>88</v>
      </c>
      <c r="AV178" s="13" t="s">
        <v>88</v>
      </c>
      <c r="AW178" s="13" t="s">
        <v>34</v>
      </c>
      <c r="AX178" s="13" t="s">
        <v>79</v>
      </c>
      <c r="AY178" s="168" t="s">
        <v>262</v>
      </c>
    </row>
    <row r="179" spans="2:51" s="14" customFormat="1" ht="11.25">
      <c r="B179" s="174"/>
      <c r="D179" s="147" t="s">
        <v>1200</v>
      </c>
      <c r="E179" s="175" t="s">
        <v>1</v>
      </c>
      <c r="F179" s="176" t="s">
        <v>1205</v>
      </c>
      <c r="H179" s="177">
        <v>209.347</v>
      </c>
      <c r="I179" s="178"/>
      <c r="L179" s="174"/>
      <c r="M179" s="179"/>
      <c r="T179" s="180"/>
      <c r="AT179" s="175" t="s">
        <v>1200</v>
      </c>
      <c r="AU179" s="175" t="s">
        <v>88</v>
      </c>
      <c r="AV179" s="14" t="s">
        <v>293</v>
      </c>
      <c r="AW179" s="14" t="s">
        <v>34</v>
      </c>
      <c r="AX179" s="14" t="s">
        <v>86</v>
      </c>
      <c r="AY179" s="175" t="s">
        <v>262</v>
      </c>
    </row>
    <row r="180" spans="2:65" s="1" customFormat="1" ht="37.9" customHeight="1">
      <c r="B180" s="32"/>
      <c r="C180" s="134" t="s">
        <v>326</v>
      </c>
      <c r="D180" s="134" t="s">
        <v>264</v>
      </c>
      <c r="E180" s="135" t="s">
        <v>1334</v>
      </c>
      <c r="F180" s="136" t="s">
        <v>1335</v>
      </c>
      <c r="G180" s="137" t="s">
        <v>1196</v>
      </c>
      <c r="H180" s="138">
        <v>418.694</v>
      </c>
      <c r="I180" s="139"/>
      <c r="J180" s="140">
        <f>ROUND(I180*H180,2)</f>
        <v>0</v>
      </c>
      <c r="K180" s="136" t="s">
        <v>1197</v>
      </c>
      <c r="L180" s="32"/>
      <c r="M180" s="141" t="s">
        <v>1</v>
      </c>
      <c r="N180" s="142" t="s">
        <v>44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AR180" s="145" t="s">
        <v>293</v>
      </c>
      <c r="AT180" s="145" t="s">
        <v>264</v>
      </c>
      <c r="AU180" s="145" t="s">
        <v>88</v>
      </c>
      <c r="AY180" s="17" t="s">
        <v>262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86</v>
      </c>
      <c r="BK180" s="146">
        <f>ROUND(I180*H180,2)</f>
        <v>0</v>
      </c>
      <c r="BL180" s="17" t="s">
        <v>293</v>
      </c>
      <c r="BM180" s="145" t="s">
        <v>3041</v>
      </c>
    </row>
    <row r="181" spans="2:51" s="13" customFormat="1" ht="11.25">
      <c r="B181" s="167"/>
      <c r="D181" s="147" t="s">
        <v>1200</v>
      </c>
      <c r="F181" s="169" t="s">
        <v>3042</v>
      </c>
      <c r="H181" s="170">
        <v>418.694</v>
      </c>
      <c r="I181" s="171"/>
      <c r="L181" s="167"/>
      <c r="M181" s="172"/>
      <c r="T181" s="173"/>
      <c r="AT181" s="168" t="s">
        <v>1200</v>
      </c>
      <c r="AU181" s="168" t="s">
        <v>88</v>
      </c>
      <c r="AV181" s="13" t="s">
        <v>88</v>
      </c>
      <c r="AW181" s="13" t="s">
        <v>4</v>
      </c>
      <c r="AX181" s="13" t="s">
        <v>86</v>
      </c>
      <c r="AY181" s="168" t="s">
        <v>262</v>
      </c>
    </row>
    <row r="182" spans="2:65" s="1" customFormat="1" ht="37.9" customHeight="1">
      <c r="B182" s="32"/>
      <c r="C182" s="134" t="s">
        <v>303</v>
      </c>
      <c r="D182" s="134" t="s">
        <v>264</v>
      </c>
      <c r="E182" s="135" t="s">
        <v>3043</v>
      </c>
      <c r="F182" s="136" t="s">
        <v>3044</v>
      </c>
      <c r="G182" s="137" t="s">
        <v>1196</v>
      </c>
      <c r="H182" s="138">
        <v>224.88</v>
      </c>
      <c r="I182" s="139"/>
      <c r="J182" s="140">
        <f>ROUND(I182*H182,2)</f>
        <v>0</v>
      </c>
      <c r="K182" s="136" t="s">
        <v>1197</v>
      </c>
      <c r="L182" s="32"/>
      <c r="M182" s="141" t="s">
        <v>1</v>
      </c>
      <c r="N182" s="142" t="s">
        <v>44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293</v>
      </c>
      <c r="AT182" s="145" t="s">
        <v>264</v>
      </c>
      <c r="AU182" s="145" t="s">
        <v>88</v>
      </c>
      <c r="AY182" s="17" t="s">
        <v>262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86</v>
      </c>
      <c r="BK182" s="146">
        <f>ROUND(I182*H182,2)</f>
        <v>0</v>
      </c>
      <c r="BL182" s="17" t="s">
        <v>293</v>
      </c>
      <c r="BM182" s="145" t="s">
        <v>3045</v>
      </c>
    </row>
    <row r="183" spans="2:51" s="12" customFormat="1" ht="11.25">
      <c r="B183" s="161"/>
      <c r="D183" s="147" t="s">
        <v>1200</v>
      </c>
      <c r="E183" s="162" t="s">
        <v>1</v>
      </c>
      <c r="F183" s="163" t="s">
        <v>3006</v>
      </c>
      <c r="H183" s="162" t="s">
        <v>1</v>
      </c>
      <c r="I183" s="164"/>
      <c r="L183" s="161"/>
      <c r="M183" s="165"/>
      <c r="T183" s="166"/>
      <c r="AT183" s="162" t="s">
        <v>1200</v>
      </c>
      <c r="AU183" s="162" t="s">
        <v>88</v>
      </c>
      <c r="AV183" s="12" t="s">
        <v>86</v>
      </c>
      <c r="AW183" s="12" t="s">
        <v>34</v>
      </c>
      <c r="AX183" s="12" t="s">
        <v>79</v>
      </c>
      <c r="AY183" s="162" t="s">
        <v>262</v>
      </c>
    </row>
    <row r="184" spans="2:51" s="12" customFormat="1" ht="11.25">
      <c r="B184" s="161"/>
      <c r="D184" s="147" t="s">
        <v>1200</v>
      </c>
      <c r="E184" s="162" t="s">
        <v>1</v>
      </c>
      <c r="F184" s="163" t="s">
        <v>1962</v>
      </c>
      <c r="H184" s="162" t="s">
        <v>1</v>
      </c>
      <c r="I184" s="164"/>
      <c r="L184" s="161"/>
      <c r="M184" s="165"/>
      <c r="T184" s="166"/>
      <c r="AT184" s="162" t="s">
        <v>1200</v>
      </c>
      <c r="AU184" s="162" t="s">
        <v>88</v>
      </c>
      <c r="AV184" s="12" t="s">
        <v>86</v>
      </c>
      <c r="AW184" s="12" t="s">
        <v>34</v>
      </c>
      <c r="AX184" s="12" t="s">
        <v>79</v>
      </c>
      <c r="AY184" s="162" t="s">
        <v>262</v>
      </c>
    </row>
    <row r="185" spans="2:51" s="13" customFormat="1" ht="11.25">
      <c r="B185" s="167"/>
      <c r="D185" s="147" t="s">
        <v>1200</v>
      </c>
      <c r="E185" s="168" t="s">
        <v>1</v>
      </c>
      <c r="F185" s="169" t="s">
        <v>3046</v>
      </c>
      <c r="H185" s="170">
        <v>224.88</v>
      </c>
      <c r="I185" s="171"/>
      <c r="L185" s="167"/>
      <c r="M185" s="172"/>
      <c r="T185" s="173"/>
      <c r="AT185" s="168" t="s">
        <v>1200</v>
      </c>
      <c r="AU185" s="168" t="s">
        <v>88</v>
      </c>
      <c r="AV185" s="13" t="s">
        <v>88</v>
      </c>
      <c r="AW185" s="13" t="s">
        <v>34</v>
      </c>
      <c r="AX185" s="13" t="s">
        <v>79</v>
      </c>
      <c r="AY185" s="168" t="s">
        <v>262</v>
      </c>
    </row>
    <row r="186" spans="2:51" s="14" customFormat="1" ht="11.25">
      <c r="B186" s="174"/>
      <c r="D186" s="147" t="s">
        <v>1200</v>
      </c>
      <c r="E186" s="175" t="s">
        <v>1</v>
      </c>
      <c r="F186" s="176" t="s">
        <v>1205</v>
      </c>
      <c r="H186" s="177">
        <v>224.88</v>
      </c>
      <c r="I186" s="178"/>
      <c r="L186" s="174"/>
      <c r="M186" s="179"/>
      <c r="T186" s="180"/>
      <c r="AT186" s="175" t="s">
        <v>1200</v>
      </c>
      <c r="AU186" s="175" t="s">
        <v>88</v>
      </c>
      <c r="AV186" s="14" t="s">
        <v>293</v>
      </c>
      <c r="AW186" s="14" t="s">
        <v>34</v>
      </c>
      <c r="AX186" s="14" t="s">
        <v>86</v>
      </c>
      <c r="AY186" s="175" t="s">
        <v>262</v>
      </c>
    </row>
    <row r="187" spans="2:65" s="1" customFormat="1" ht="37.9" customHeight="1">
      <c r="B187" s="32"/>
      <c r="C187" s="134" t="s">
        <v>307</v>
      </c>
      <c r="D187" s="134" t="s">
        <v>264</v>
      </c>
      <c r="E187" s="135" t="s">
        <v>3047</v>
      </c>
      <c r="F187" s="136" t="s">
        <v>3048</v>
      </c>
      <c r="G187" s="137" t="s">
        <v>1196</v>
      </c>
      <c r="H187" s="138">
        <v>449.76</v>
      </c>
      <c r="I187" s="139"/>
      <c r="J187" s="140">
        <f>ROUND(I187*H187,2)</f>
        <v>0</v>
      </c>
      <c r="K187" s="136" t="s">
        <v>1197</v>
      </c>
      <c r="L187" s="32"/>
      <c r="M187" s="141" t="s">
        <v>1</v>
      </c>
      <c r="N187" s="142" t="s">
        <v>44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293</v>
      </c>
      <c r="AT187" s="145" t="s">
        <v>264</v>
      </c>
      <c r="AU187" s="145" t="s">
        <v>88</v>
      </c>
      <c r="AY187" s="17" t="s">
        <v>262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86</v>
      </c>
      <c r="BK187" s="146">
        <f>ROUND(I187*H187,2)</f>
        <v>0</v>
      </c>
      <c r="BL187" s="17" t="s">
        <v>293</v>
      </c>
      <c r="BM187" s="145" t="s">
        <v>3049</v>
      </c>
    </row>
    <row r="188" spans="2:51" s="13" customFormat="1" ht="11.25">
      <c r="B188" s="167"/>
      <c r="D188" s="147" t="s">
        <v>1200</v>
      </c>
      <c r="F188" s="169" t="s">
        <v>3050</v>
      </c>
      <c r="H188" s="170">
        <v>449.76</v>
      </c>
      <c r="I188" s="171"/>
      <c r="L188" s="167"/>
      <c r="M188" s="172"/>
      <c r="T188" s="173"/>
      <c r="AT188" s="168" t="s">
        <v>1200</v>
      </c>
      <c r="AU188" s="168" t="s">
        <v>88</v>
      </c>
      <c r="AV188" s="13" t="s">
        <v>88</v>
      </c>
      <c r="AW188" s="13" t="s">
        <v>4</v>
      </c>
      <c r="AX188" s="13" t="s">
        <v>86</v>
      </c>
      <c r="AY188" s="168" t="s">
        <v>262</v>
      </c>
    </row>
    <row r="189" spans="2:65" s="1" customFormat="1" ht="24.2" customHeight="1">
      <c r="B189" s="32"/>
      <c r="C189" s="134" t="s">
        <v>311</v>
      </c>
      <c r="D189" s="134" t="s">
        <v>264</v>
      </c>
      <c r="E189" s="135" t="s">
        <v>3051</v>
      </c>
      <c r="F189" s="136" t="s">
        <v>3052</v>
      </c>
      <c r="G189" s="137" t="s">
        <v>1196</v>
      </c>
      <c r="H189" s="138">
        <v>315.373</v>
      </c>
      <c r="I189" s="139"/>
      <c r="J189" s="140">
        <f>ROUND(I189*H189,2)</f>
        <v>0</v>
      </c>
      <c r="K189" s="136" t="s">
        <v>1197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293</v>
      </c>
      <c r="AT189" s="145" t="s">
        <v>264</v>
      </c>
      <c r="AU189" s="145" t="s">
        <v>88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293</v>
      </c>
      <c r="BM189" s="145" t="s">
        <v>3053</v>
      </c>
    </row>
    <row r="190" spans="2:51" s="12" customFormat="1" ht="11.25">
      <c r="B190" s="161"/>
      <c r="D190" s="147" t="s">
        <v>1200</v>
      </c>
      <c r="E190" s="162" t="s">
        <v>1</v>
      </c>
      <c r="F190" s="163" t="s">
        <v>3006</v>
      </c>
      <c r="H190" s="162" t="s">
        <v>1</v>
      </c>
      <c r="I190" s="164"/>
      <c r="L190" s="161"/>
      <c r="M190" s="165"/>
      <c r="T190" s="166"/>
      <c r="AT190" s="162" t="s">
        <v>1200</v>
      </c>
      <c r="AU190" s="162" t="s">
        <v>88</v>
      </c>
      <c r="AV190" s="12" t="s">
        <v>86</v>
      </c>
      <c r="AW190" s="12" t="s">
        <v>34</v>
      </c>
      <c r="AX190" s="12" t="s">
        <v>79</v>
      </c>
      <c r="AY190" s="162" t="s">
        <v>262</v>
      </c>
    </row>
    <row r="191" spans="2:51" s="12" customFormat="1" ht="11.25">
      <c r="B191" s="161"/>
      <c r="D191" s="147" t="s">
        <v>1200</v>
      </c>
      <c r="E191" s="162" t="s">
        <v>1</v>
      </c>
      <c r="F191" s="163" t="s">
        <v>1972</v>
      </c>
      <c r="H191" s="162" t="s">
        <v>1</v>
      </c>
      <c r="I191" s="164"/>
      <c r="L191" s="161"/>
      <c r="M191" s="165"/>
      <c r="T191" s="166"/>
      <c r="AT191" s="162" t="s">
        <v>1200</v>
      </c>
      <c r="AU191" s="162" t="s">
        <v>88</v>
      </c>
      <c r="AV191" s="12" t="s">
        <v>86</v>
      </c>
      <c r="AW191" s="12" t="s">
        <v>34</v>
      </c>
      <c r="AX191" s="12" t="s">
        <v>79</v>
      </c>
      <c r="AY191" s="162" t="s">
        <v>262</v>
      </c>
    </row>
    <row r="192" spans="2:51" s="13" customFormat="1" ht="11.25">
      <c r="B192" s="167"/>
      <c r="D192" s="147" t="s">
        <v>1200</v>
      </c>
      <c r="E192" s="168" t="s">
        <v>1</v>
      </c>
      <c r="F192" s="169" t="s">
        <v>3054</v>
      </c>
      <c r="H192" s="170">
        <v>315.373</v>
      </c>
      <c r="I192" s="171"/>
      <c r="L192" s="167"/>
      <c r="M192" s="172"/>
      <c r="T192" s="173"/>
      <c r="AT192" s="168" t="s">
        <v>1200</v>
      </c>
      <c r="AU192" s="168" t="s">
        <v>88</v>
      </c>
      <c r="AV192" s="13" t="s">
        <v>88</v>
      </c>
      <c r="AW192" s="13" t="s">
        <v>34</v>
      </c>
      <c r="AX192" s="13" t="s">
        <v>86</v>
      </c>
      <c r="AY192" s="168" t="s">
        <v>262</v>
      </c>
    </row>
    <row r="193" spans="2:65" s="1" customFormat="1" ht="33" customHeight="1">
      <c r="B193" s="32"/>
      <c r="C193" s="134" t="s">
        <v>8</v>
      </c>
      <c r="D193" s="134" t="s">
        <v>264</v>
      </c>
      <c r="E193" s="135" t="s">
        <v>1338</v>
      </c>
      <c r="F193" s="136" t="s">
        <v>1339</v>
      </c>
      <c r="G193" s="137" t="s">
        <v>1234</v>
      </c>
      <c r="H193" s="138">
        <v>738.186</v>
      </c>
      <c r="I193" s="139"/>
      <c r="J193" s="140">
        <f>ROUND(I193*H193,2)</f>
        <v>0</v>
      </c>
      <c r="K193" s="136" t="s">
        <v>1197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AR193" s="145" t="s">
        <v>293</v>
      </c>
      <c r="AT193" s="145" t="s">
        <v>264</v>
      </c>
      <c r="AU193" s="145" t="s">
        <v>88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293</v>
      </c>
      <c r="BM193" s="145" t="s">
        <v>3055</v>
      </c>
    </row>
    <row r="194" spans="2:51" s="12" customFormat="1" ht="11.25">
      <c r="B194" s="161"/>
      <c r="D194" s="147" t="s">
        <v>1200</v>
      </c>
      <c r="E194" s="162" t="s">
        <v>1</v>
      </c>
      <c r="F194" s="163" t="s">
        <v>3006</v>
      </c>
      <c r="H194" s="162" t="s">
        <v>1</v>
      </c>
      <c r="I194" s="164"/>
      <c r="L194" s="161"/>
      <c r="M194" s="165"/>
      <c r="T194" s="166"/>
      <c r="AT194" s="162" t="s">
        <v>1200</v>
      </c>
      <c r="AU194" s="162" t="s">
        <v>88</v>
      </c>
      <c r="AV194" s="12" t="s">
        <v>86</v>
      </c>
      <c r="AW194" s="12" t="s">
        <v>34</v>
      </c>
      <c r="AX194" s="12" t="s">
        <v>79</v>
      </c>
      <c r="AY194" s="162" t="s">
        <v>262</v>
      </c>
    </row>
    <row r="195" spans="2:51" s="12" customFormat="1" ht="11.25">
      <c r="B195" s="161"/>
      <c r="D195" s="147" t="s">
        <v>1200</v>
      </c>
      <c r="E195" s="162" t="s">
        <v>1</v>
      </c>
      <c r="F195" s="163" t="s">
        <v>1975</v>
      </c>
      <c r="H195" s="162" t="s">
        <v>1</v>
      </c>
      <c r="I195" s="164"/>
      <c r="L195" s="161"/>
      <c r="M195" s="165"/>
      <c r="T195" s="166"/>
      <c r="AT195" s="162" t="s">
        <v>1200</v>
      </c>
      <c r="AU195" s="162" t="s">
        <v>88</v>
      </c>
      <c r="AV195" s="12" t="s">
        <v>86</v>
      </c>
      <c r="AW195" s="12" t="s">
        <v>34</v>
      </c>
      <c r="AX195" s="12" t="s">
        <v>79</v>
      </c>
      <c r="AY195" s="162" t="s">
        <v>262</v>
      </c>
    </row>
    <row r="196" spans="2:51" s="13" customFormat="1" ht="11.25">
      <c r="B196" s="167"/>
      <c r="D196" s="147" t="s">
        <v>1200</v>
      </c>
      <c r="E196" s="168" t="s">
        <v>1</v>
      </c>
      <c r="F196" s="169" t="s">
        <v>3056</v>
      </c>
      <c r="H196" s="170">
        <v>355.89</v>
      </c>
      <c r="I196" s="171"/>
      <c r="L196" s="167"/>
      <c r="M196" s="172"/>
      <c r="T196" s="173"/>
      <c r="AT196" s="168" t="s">
        <v>1200</v>
      </c>
      <c r="AU196" s="168" t="s">
        <v>88</v>
      </c>
      <c r="AV196" s="13" t="s">
        <v>88</v>
      </c>
      <c r="AW196" s="13" t="s">
        <v>34</v>
      </c>
      <c r="AX196" s="13" t="s">
        <v>79</v>
      </c>
      <c r="AY196" s="168" t="s">
        <v>262</v>
      </c>
    </row>
    <row r="197" spans="2:51" s="13" customFormat="1" ht="11.25">
      <c r="B197" s="167"/>
      <c r="D197" s="147" t="s">
        <v>1200</v>
      </c>
      <c r="E197" s="168" t="s">
        <v>1</v>
      </c>
      <c r="F197" s="169" t="s">
        <v>3057</v>
      </c>
      <c r="H197" s="170">
        <v>382.296</v>
      </c>
      <c r="I197" s="171"/>
      <c r="L197" s="167"/>
      <c r="M197" s="172"/>
      <c r="T197" s="173"/>
      <c r="AT197" s="168" t="s">
        <v>1200</v>
      </c>
      <c r="AU197" s="168" t="s">
        <v>88</v>
      </c>
      <c r="AV197" s="13" t="s">
        <v>88</v>
      </c>
      <c r="AW197" s="13" t="s">
        <v>34</v>
      </c>
      <c r="AX197" s="13" t="s">
        <v>79</v>
      </c>
      <c r="AY197" s="168" t="s">
        <v>262</v>
      </c>
    </row>
    <row r="198" spans="2:51" s="14" customFormat="1" ht="11.25">
      <c r="B198" s="174"/>
      <c r="D198" s="147" t="s">
        <v>1200</v>
      </c>
      <c r="E198" s="175" t="s">
        <v>1</v>
      </c>
      <c r="F198" s="176" t="s">
        <v>1205</v>
      </c>
      <c r="H198" s="177">
        <v>738.186</v>
      </c>
      <c r="I198" s="178"/>
      <c r="L198" s="174"/>
      <c r="M198" s="179"/>
      <c r="T198" s="180"/>
      <c r="AT198" s="175" t="s">
        <v>1200</v>
      </c>
      <c r="AU198" s="175" t="s">
        <v>88</v>
      </c>
      <c r="AV198" s="14" t="s">
        <v>293</v>
      </c>
      <c r="AW198" s="14" t="s">
        <v>34</v>
      </c>
      <c r="AX198" s="14" t="s">
        <v>86</v>
      </c>
      <c r="AY198" s="175" t="s">
        <v>262</v>
      </c>
    </row>
    <row r="199" spans="2:65" s="1" customFormat="1" ht="16.5" customHeight="1">
      <c r="B199" s="32"/>
      <c r="C199" s="134" t="s">
        <v>318</v>
      </c>
      <c r="D199" s="134" t="s">
        <v>264</v>
      </c>
      <c r="E199" s="135" t="s">
        <v>1343</v>
      </c>
      <c r="F199" s="136" t="s">
        <v>1344</v>
      </c>
      <c r="G199" s="137" t="s">
        <v>1196</v>
      </c>
      <c r="H199" s="138">
        <v>315.373</v>
      </c>
      <c r="I199" s="139"/>
      <c r="J199" s="140">
        <f>ROUND(I199*H199,2)</f>
        <v>0</v>
      </c>
      <c r="K199" s="136" t="s">
        <v>1197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AR199" s="145" t="s">
        <v>293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293</v>
      </c>
      <c r="BM199" s="145" t="s">
        <v>3058</v>
      </c>
    </row>
    <row r="200" spans="2:51" s="12" customFormat="1" ht="11.25">
      <c r="B200" s="161"/>
      <c r="D200" s="147" t="s">
        <v>1200</v>
      </c>
      <c r="E200" s="162" t="s">
        <v>1</v>
      </c>
      <c r="F200" s="163" t="s">
        <v>3006</v>
      </c>
      <c r="H200" s="162" t="s">
        <v>1</v>
      </c>
      <c r="I200" s="164"/>
      <c r="L200" s="161"/>
      <c r="M200" s="165"/>
      <c r="T200" s="166"/>
      <c r="AT200" s="162" t="s">
        <v>1200</v>
      </c>
      <c r="AU200" s="162" t="s">
        <v>88</v>
      </c>
      <c r="AV200" s="12" t="s">
        <v>86</v>
      </c>
      <c r="AW200" s="12" t="s">
        <v>34</v>
      </c>
      <c r="AX200" s="12" t="s">
        <v>79</v>
      </c>
      <c r="AY200" s="162" t="s">
        <v>262</v>
      </c>
    </row>
    <row r="201" spans="2:51" s="12" customFormat="1" ht="11.25">
      <c r="B201" s="161"/>
      <c r="D201" s="147" t="s">
        <v>1200</v>
      </c>
      <c r="E201" s="162" t="s">
        <v>1</v>
      </c>
      <c r="F201" s="163" t="s">
        <v>1972</v>
      </c>
      <c r="H201" s="162" t="s">
        <v>1</v>
      </c>
      <c r="I201" s="164"/>
      <c r="L201" s="161"/>
      <c r="M201" s="165"/>
      <c r="T201" s="166"/>
      <c r="AT201" s="162" t="s">
        <v>1200</v>
      </c>
      <c r="AU201" s="162" t="s">
        <v>88</v>
      </c>
      <c r="AV201" s="12" t="s">
        <v>86</v>
      </c>
      <c r="AW201" s="12" t="s">
        <v>34</v>
      </c>
      <c r="AX201" s="12" t="s">
        <v>79</v>
      </c>
      <c r="AY201" s="162" t="s">
        <v>262</v>
      </c>
    </row>
    <row r="202" spans="2:51" s="13" customFormat="1" ht="11.25">
      <c r="B202" s="167"/>
      <c r="D202" s="147" t="s">
        <v>1200</v>
      </c>
      <c r="E202" s="168" t="s">
        <v>1</v>
      </c>
      <c r="F202" s="169" t="s">
        <v>3054</v>
      </c>
      <c r="H202" s="170">
        <v>315.373</v>
      </c>
      <c r="I202" s="171"/>
      <c r="L202" s="167"/>
      <c r="M202" s="172"/>
      <c r="T202" s="173"/>
      <c r="AT202" s="168" t="s">
        <v>1200</v>
      </c>
      <c r="AU202" s="168" t="s">
        <v>88</v>
      </c>
      <c r="AV202" s="13" t="s">
        <v>88</v>
      </c>
      <c r="AW202" s="13" t="s">
        <v>34</v>
      </c>
      <c r="AX202" s="13" t="s">
        <v>86</v>
      </c>
      <c r="AY202" s="168" t="s">
        <v>262</v>
      </c>
    </row>
    <row r="203" spans="2:65" s="1" customFormat="1" ht="24.2" customHeight="1">
      <c r="B203" s="32"/>
      <c r="C203" s="134" t="s">
        <v>322</v>
      </c>
      <c r="D203" s="134" t="s">
        <v>264</v>
      </c>
      <c r="E203" s="135" t="s">
        <v>1978</v>
      </c>
      <c r="F203" s="136" t="s">
        <v>1195</v>
      </c>
      <c r="G203" s="137" t="s">
        <v>1196</v>
      </c>
      <c r="H203" s="138">
        <v>315.373</v>
      </c>
      <c r="I203" s="139"/>
      <c r="J203" s="140">
        <f>ROUND(I203*H203,2)</f>
        <v>0</v>
      </c>
      <c r="K203" s="136" t="s">
        <v>1197</v>
      </c>
      <c r="L203" s="32"/>
      <c r="M203" s="141" t="s">
        <v>1</v>
      </c>
      <c r="N203" s="142" t="s">
        <v>44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AR203" s="145" t="s">
        <v>293</v>
      </c>
      <c r="AT203" s="145" t="s">
        <v>264</v>
      </c>
      <c r="AU203" s="145" t="s">
        <v>88</v>
      </c>
      <c r="AY203" s="17" t="s">
        <v>262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86</v>
      </c>
      <c r="BK203" s="146">
        <f>ROUND(I203*H203,2)</f>
        <v>0</v>
      </c>
      <c r="BL203" s="17" t="s">
        <v>293</v>
      </c>
      <c r="BM203" s="145" t="s">
        <v>3059</v>
      </c>
    </row>
    <row r="204" spans="2:51" s="12" customFormat="1" ht="11.25">
      <c r="B204" s="161"/>
      <c r="D204" s="147" t="s">
        <v>1200</v>
      </c>
      <c r="E204" s="162" t="s">
        <v>1</v>
      </c>
      <c r="F204" s="163" t="s">
        <v>3006</v>
      </c>
      <c r="H204" s="162" t="s">
        <v>1</v>
      </c>
      <c r="I204" s="164"/>
      <c r="L204" s="161"/>
      <c r="M204" s="165"/>
      <c r="T204" s="166"/>
      <c r="AT204" s="162" t="s">
        <v>1200</v>
      </c>
      <c r="AU204" s="162" t="s">
        <v>88</v>
      </c>
      <c r="AV204" s="12" t="s">
        <v>86</v>
      </c>
      <c r="AW204" s="12" t="s">
        <v>34</v>
      </c>
      <c r="AX204" s="12" t="s">
        <v>79</v>
      </c>
      <c r="AY204" s="162" t="s">
        <v>262</v>
      </c>
    </row>
    <row r="205" spans="2:51" s="13" customFormat="1" ht="11.25">
      <c r="B205" s="167"/>
      <c r="D205" s="147" t="s">
        <v>1200</v>
      </c>
      <c r="E205" s="168" t="s">
        <v>1</v>
      </c>
      <c r="F205" s="169" t="s">
        <v>3060</v>
      </c>
      <c r="H205" s="170">
        <v>749.6</v>
      </c>
      <c r="I205" s="171"/>
      <c r="L205" s="167"/>
      <c r="M205" s="172"/>
      <c r="T205" s="173"/>
      <c r="AT205" s="168" t="s">
        <v>1200</v>
      </c>
      <c r="AU205" s="168" t="s">
        <v>88</v>
      </c>
      <c r="AV205" s="13" t="s">
        <v>88</v>
      </c>
      <c r="AW205" s="13" t="s">
        <v>34</v>
      </c>
      <c r="AX205" s="13" t="s">
        <v>79</v>
      </c>
      <c r="AY205" s="168" t="s">
        <v>262</v>
      </c>
    </row>
    <row r="206" spans="2:51" s="13" customFormat="1" ht="11.25">
      <c r="B206" s="167"/>
      <c r="D206" s="147" t="s">
        <v>1200</v>
      </c>
      <c r="E206" s="168" t="s">
        <v>1</v>
      </c>
      <c r="F206" s="169" t="s">
        <v>3061</v>
      </c>
      <c r="H206" s="170">
        <v>-44.976</v>
      </c>
      <c r="I206" s="171"/>
      <c r="L206" s="167"/>
      <c r="M206" s="172"/>
      <c r="T206" s="173"/>
      <c r="AT206" s="168" t="s">
        <v>1200</v>
      </c>
      <c r="AU206" s="168" t="s">
        <v>88</v>
      </c>
      <c r="AV206" s="13" t="s">
        <v>88</v>
      </c>
      <c r="AW206" s="13" t="s">
        <v>34</v>
      </c>
      <c r="AX206" s="13" t="s">
        <v>79</v>
      </c>
      <c r="AY206" s="168" t="s">
        <v>262</v>
      </c>
    </row>
    <row r="207" spans="2:51" s="13" customFormat="1" ht="11.25">
      <c r="B207" s="167"/>
      <c r="D207" s="147" t="s">
        <v>1200</v>
      </c>
      <c r="E207" s="168" t="s">
        <v>1</v>
      </c>
      <c r="F207" s="169" t="s">
        <v>3062</v>
      </c>
      <c r="H207" s="170">
        <v>-10.263</v>
      </c>
      <c r="I207" s="171"/>
      <c r="L207" s="167"/>
      <c r="M207" s="172"/>
      <c r="T207" s="173"/>
      <c r="AT207" s="168" t="s">
        <v>1200</v>
      </c>
      <c r="AU207" s="168" t="s">
        <v>88</v>
      </c>
      <c r="AV207" s="13" t="s">
        <v>88</v>
      </c>
      <c r="AW207" s="13" t="s">
        <v>34</v>
      </c>
      <c r="AX207" s="13" t="s">
        <v>79</v>
      </c>
      <c r="AY207" s="168" t="s">
        <v>262</v>
      </c>
    </row>
    <row r="208" spans="2:51" s="13" customFormat="1" ht="11.25">
      <c r="B208" s="167"/>
      <c r="D208" s="147" t="s">
        <v>1200</v>
      </c>
      <c r="E208" s="168" t="s">
        <v>1</v>
      </c>
      <c r="F208" s="169" t="s">
        <v>3063</v>
      </c>
      <c r="H208" s="170">
        <v>-36.544</v>
      </c>
      <c r="I208" s="171"/>
      <c r="L208" s="167"/>
      <c r="M208" s="172"/>
      <c r="T208" s="173"/>
      <c r="AT208" s="168" t="s">
        <v>1200</v>
      </c>
      <c r="AU208" s="168" t="s">
        <v>88</v>
      </c>
      <c r="AV208" s="13" t="s">
        <v>88</v>
      </c>
      <c r="AW208" s="13" t="s">
        <v>34</v>
      </c>
      <c r="AX208" s="13" t="s">
        <v>79</v>
      </c>
      <c r="AY208" s="168" t="s">
        <v>262</v>
      </c>
    </row>
    <row r="209" spans="2:51" s="13" customFormat="1" ht="11.25">
      <c r="B209" s="167"/>
      <c r="D209" s="147" t="s">
        <v>1200</v>
      </c>
      <c r="E209" s="168" t="s">
        <v>1</v>
      </c>
      <c r="F209" s="169" t="s">
        <v>3064</v>
      </c>
      <c r="H209" s="170">
        <v>-329.784</v>
      </c>
      <c r="I209" s="171"/>
      <c r="L209" s="167"/>
      <c r="M209" s="172"/>
      <c r="T209" s="173"/>
      <c r="AT209" s="168" t="s">
        <v>1200</v>
      </c>
      <c r="AU209" s="168" t="s">
        <v>88</v>
      </c>
      <c r="AV209" s="13" t="s">
        <v>88</v>
      </c>
      <c r="AW209" s="13" t="s">
        <v>34</v>
      </c>
      <c r="AX209" s="13" t="s">
        <v>79</v>
      </c>
      <c r="AY209" s="168" t="s">
        <v>262</v>
      </c>
    </row>
    <row r="210" spans="2:51" s="13" customFormat="1" ht="11.25">
      <c r="B210" s="167"/>
      <c r="D210" s="147" t="s">
        <v>1200</v>
      </c>
      <c r="E210" s="168" t="s">
        <v>1</v>
      </c>
      <c r="F210" s="169" t="s">
        <v>3065</v>
      </c>
      <c r="H210" s="170">
        <v>-12.255</v>
      </c>
      <c r="I210" s="171"/>
      <c r="L210" s="167"/>
      <c r="M210" s="172"/>
      <c r="T210" s="173"/>
      <c r="AT210" s="168" t="s">
        <v>1200</v>
      </c>
      <c r="AU210" s="168" t="s">
        <v>88</v>
      </c>
      <c r="AV210" s="13" t="s">
        <v>88</v>
      </c>
      <c r="AW210" s="13" t="s">
        <v>34</v>
      </c>
      <c r="AX210" s="13" t="s">
        <v>79</v>
      </c>
      <c r="AY210" s="168" t="s">
        <v>262</v>
      </c>
    </row>
    <row r="211" spans="2:51" s="13" customFormat="1" ht="11.25">
      <c r="B211" s="167"/>
      <c r="D211" s="147" t="s">
        <v>1200</v>
      </c>
      <c r="E211" s="168" t="s">
        <v>1</v>
      </c>
      <c r="F211" s="169" t="s">
        <v>3066</v>
      </c>
      <c r="H211" s="170">
        <v>-0.405</v>
      </c>
      <c r="I211" s="171"/>
      <c r="L211" s="167"/>
      <c r="M211" s="172"/>
      <c r="T211" s="173"/>
      <c r="AT211" s="168" t="s">
        <v>1200</v>
      </c>
      <c r="AU211" s="168" t="s">
        <v>88</v>
      </c>
      <c r="AV211" s="13" t="s">
        <v>88</v>
      </c>
      <c r="AW211" s="13" t="s">
        <v>34</v>
      </c>
      <c r="AX211" s="13" t="s">
        <v>79</v>
      </c>
      <c r="AY211" s="168" t="s">
        <v>262</v>
      </c>
    </row>
    <row r="212" spans="2:51" s="14" customFormat="1" ht="11.25">
      <c r="B212" s="174"/>
      <c r="D212" s="147" t="s">
        <v>1200</v>
      </c>
      <c r="E212" s="175" t="s">
        <v>1</v>
      </c>
      <c r="F212" s="176" t="s">
        <v>1205</v>
      </c>
      <c r="H212" s="177">
        <v>315.373</v>
      </c>
      <c r="I212" s="178"/>
      <c r="L212" s="174"/>
      <c r="M212" s="179"/>
      <c r="T212" s="180"/>
      <c r="AT212" s="175" t="s">
        <v>1200</v>
      </c>
      <c r="AU212" s="175" t="s">
        <v>88</v>
      </c>
      <c r="AV212" s="14" t="s">
        <v>293</v>
      </c>
      <c r="AW212" s="14" t="s">
        <v>34</v>
      </c>
      <c r="AX212" s="14" t="s">
        <v>86</v>
      </c>
      <c r="AY212" s="175" t="s">
        <v>262</v>
      </c>
    </row>
    <row r="213" spans="2:63" s="11" customFormat="1" ht="22.9" customHeight="1">
      <c r="B213" s="124"/>
      <c r="D213" s="125" t="s">
        <v>78</v>
      </c>
      <c r="E213" s="151" t="s">
        <v>88</v>
      </c>
      <c r="F213" s="151" t="s">
        <v>1211</v>
      </c>
      <c r="I213" s="127"/>
      <c r="J213" s="152">
        <f>BK213</f>
        <v>0</v>
      </c>
      <c r="L213" s="124"/>
      <c r="M213" s="129"/>
      <c r="P213" s="130">
        <f>SUM(P214:P266)</f>
        <v>0</v>
      </c>
      <c r="R213" s="130">
        <f>SUM(R214:R266)</f>
        <v>116.95917188</v>
      </c>
      <c r="T213" s="131">
        <f>SUM(T214:T266)</f>
        <v>0</v>
      </c>
      <c r="AR213" s="125" t="s">
        <v>86</v>
      </c>
      <c r="AT213" s="132" t="s">
        <v>78</v>
      </c>
      <c r="AU213" s="132" t="s">
        <v>86</v>
      </c>
      <c r="AY213" s="125" t="s">
        <v>262</v>
      </c>
      <c r="BK213" s="133">
        <f>SUM(BK214:BK266)</f>
        <v>0</v>
      </c>
    </row>
    <row r="214" spans="2:65" s="1" customFormat="1" ht="24.2" customHeight="1">
      <c r="B214" s="32"/>
      <c r="C214" s="134" t="s">
        <v>332</v>
      </c>
      <c r="D214" s="134" t="s">
        <v>264</v>
      </c>
      <c r="E214" s="135" t="s">
        <v>1981</v>
      </c>
      <c r="F214" s="136" t="s">
        <v>1982</v>
      </c>
      <c r="G214" s="137" t="s">
        <v>1226</v>
      </c>
      <c r="H214" s="138">
        <v>67</v>
      </c>
      <c r="I214" s="139"/>
      <c r="J214" s="140">
        <f>ROUND(I214*H214,2)</f>
        <v>0</v>
      </c>
      <c r="K214" s="136" t="s">
        <v>1197</v>
      </c>
      <c r="L214" s="32"/>
      <c r="M214" s="141" t="s">
        <v>1</v>
      </c>
      <c r="N214" s="142" t="s">
        <v>44</v>
      </c>
      <c r="P214" s="143">
        <f>O214*H214</f>
        <v>0</v>
      </c>
      <c r="Q214" s="143">
        <v>0.00017</v>
      </c>
      <c r="R214" s="143">
        <f>Q214*H214</f>
        <v>0.01139</v>
      </c>
      <c r="S214" s="143">
        <v>0</v>
      </c>
      <c r="T214" s="144">
        <f>S214*H214</f>
        <v>0</v>
      </c>
      <c r="AR214" s="145" t="s">
        <v>293</v>
      </c>
      <c r="AT214" s="145" t="s">
        <v>264</v>
      </c>
      <c r="AU214" s="145" t="s">
        <v>88</v>
      </c>
      <c r="AY214" s="17" t="s">
        <v>262</v>
      </c>
      <c r="BE214" s="146">
        <f>IF(N214="základní",J214,0)</f>
        <v>0</v>
      </c>
      <c r="BF214" s="146">
        <f>IF(N214="snížená",J214,0)</f>
        <v>0</v>
      </c>
      <c r="BG214" s="146">
        <f>IF(N214="zákl. přenesená",J214,0)</f>
        <v>0</v>
      </c>
      <c r="BH214" s="146">
        <f>IF(N214="sníž. přenesená",J214,0)</f>
        <v>0</v>
      </c>
      <c r="BI214" s="146">
        <f>IF(N214="nulová",J214,0)</f>
        <v>0</v>
      </c>
      <c r="BJ214" s="17" t="s">
        <v>86</v>
      </c>
      <c r="BK214" s="146">
        <f>ROUND(I214*H214,2)</f>
        <v>0</v>
      </c>
      <c r="BL214" s="17" t="s">
        <v>293</v>
      </c>
      <c r="BM214" s="145" t="s">
        <v>3067</v>
      </c>
    </row>
    <row r="215" spans="2:51" s="12" customFormat="1" ht="11.25">
      <c r="B215" s="161"/>
      <c r="D215" s="147" t="s">
        <v>1200</v>
      </c>
      <c r="E215" s="162" t="s">
        <v>1</v>
      </c>
      <c r="F215" s="163" t="s">
        <v>3006</v>
      </c>
      <c r="H215" s="162" t="s">
        <v>1</v>
      </c>
      <c r="I215" s="164"/>
      <c r="L215" s="161"/>
      <c r="M215" s="165"/>
      <c r="T215" s="166"/>
      <c r="AT215" s="162" t="s">
        <v>1200</v>
      </c>
      <c r="AU215" s="162" t="s">
        <v>88</v>
      </c>
      <c r="AV215" s="12" t="s">
        <v>86</v>
      </c>
      <c r="AW215" s="12" t="s">
        <v>34</v>
      </c>
      <c r="AX215" s="12" t="s">
        <v>79</v>
      </c>
      <c r="AY215" s="162" t="s">
        <v>262</v>
      </c>
    </row>
    <row r="216" spans="2:51" s="13" customFormat="1" ht="11.25">
      <c r="B216" s="167"/>
      <c r="D216" s="147" t="s">
        <v>1200</v>
      </c>
      <c r="E216" s="168" t="s">
        <v>1</v>
      </c>
      <c r="F216" s="169" t="s">
        <v>3068</v>
      </c>
      <c r="H216" s="170">
        <v>67</v>
      </c>
      <c r="I216" s="171"/>
      <c r="L216" s="167"/>
      <c r="M216" s="172"/>
      <c r="T216" s="173"/>
      <c r="AT216" s="168" t="s">
        <v>1200</v>
      </c>
      <c r="AU216" s="168" t="s">
        <v>88</v>
      </c>
      <c r="AV216" s="13" t="s">
        <v>88</v>
      </c>
      <c r="AW216" s="13" t="s">
        <v>34</v>
      </c>
      <c r="AX216" s="13" t="s">
        <v>79</v>
      </c>
      <c r="AY216" s="168" t="s">
        <v>262</v>
      </c>
    </row>
    <row r="217" spans="2:51" s="14" customFormat="1" ht="11.25">
      <c r="B217" s="174"/>
      <c r="D217" s="147" t="s">
        <v>1200</v>
      </c>
      <c r="E217" s="175" t="s">
        <v>1</v>
      </c>
      <c r="F217" s="176" t="s">
        <v>1205</v>
      </c>
      <c r="H217" s="177">
        <v>67</v>
      </c>
      <c r="I217" s="178"/>
      <c r="L217" s="174"/>
      <c r="M217" s="179"/>
      <c r="T217" s="180"/>
      <c r="AT217" s="175" t="s">
        <v>1200</v>
      </c>
      <c r="AU217" s="175" t="s">
        <v>88</v>
      </c>
      <c r="AV217" s="14" t="s">
        <v>293</v>
      </c>
      <c r="AW217" s="14" t="s">
        <v>34</v>
      </c>
      <c r="AX217" s="14" t="s">
        <v>86</v>
      </c>
      <c r="AY217" s="175" t="s">
        <v>262</v>
      </c>
    </row>
    <row r="218" spans="2:65" s="1" customFormat="1" ht="24.2" customHeight="1">
      <c r="B218" s="32"/>
      <c r="C218" s="181" t="s">
        <v>365</v>
      </c>
      <c r="D218" s="181" t="s">
        <v>1114</v>
      </c>
      <c r="E218" s="182" t="s">
        <v>1985</v>
      </c>
      <c r="F218" s="183" t="s">
        <v>1986</v>
      </c>
      <c r="G218" s="184" t="s">
        <v>1226</v>
      </c>
      <c r="H218" s="185">
        <v>79.362</v>
      </c>
      <c r="I218" s="186"/>
      <c r="J218" s="187">
        <f>ROUND(I218*H218,2)</f>
        <v>0</v>
      </c>
      <c r="K218" s="183" t="s">
        <v>1197</v>
      </c>
      <c r="L218" s="188"/>
      <c r="M218" s="189" t="s">
        <v>1</v>
      </c>
      <c r="N218" s="190" t="s">
        <v>44</v>
      </c>
      <c r="P218" s="143">
        <f>O218*H218</f>
        <v>0</v>
      </c>
      <c r="Q218" s="143">
        <v>0.0003</v>
      </c>
      <c r="R218" s="143">
        <f>Q218*H218</f>
        <v>0.023808599999999996</v>
      </c>
      <c r="S218" s="143">
        <v>0</v>
      </c>
      <c r="T218" s="144">
        <f>S218*H218</f>
        <v>0</v>
      </c>
      <c r="AR218" s="145" t="s">
        <v>270</v>
      </c>
      <c r="AT218" s="145" t="s">
        <v>1114</v>
      </c>
      <c r="AU218" s="145" t="s">
        <v>88</v>
      </c>
      <c r="AY218" s="17" t="s">
        <v>262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7" t="s">
        <v>86</v>
      </c>
      <c r="BK218" s="146">
        <f>ROUND(I218*H218,2)</f>
        <v>0</v>
      </c>
      <c r="BL218" s="17" t="s">
        <v>293</v>
      </c>
      <c r="BM218" s="145" t="s">
        <v>3069</v>
      </c>
    </row>
    <row r="219" spans="2:51" s="13" customFormat="1" ht="11.25">
      <c r="B219" s="167"/>
      <c r="D219" s="147" t="s">
        <v>1200</v>
      </c>
      <c r="F219" s="169" t="s">
        <v>3070</v>
      </c>
      <c r="H219" s="170">
        <v>79.362</v>
      </c>
      <c r="I219" s="171"/>
      <c r="L219" s="167"/>
      <c r="M219" s="172"/>
      <c r="T219" s="173"/>
      <c r="AT219" s="168" t="s">
        <v>1200</v>
      </c>
      <c r="AU219" s="168" t="s">
        <v>88</v>
      </c>
      <c r="AV219" s="13" t="s">
        <v>88</v>
      </c>
      <c r="AW219" s="13" t="s">
        <v>4</v>
      </c>
      <c r="AX219" s="13" t="s">
        <v>86</v>
      </c>
      <c r="AY219" s="168" t="s">
        <v>262</v>
      </c>
    </row>
    <row r="220" spans="2:65" s="1" customFormat="1" ht="37.9" customHeight="1">
      <c r="B220" s="32"/>
      <c r="C220" s="134" t="s">
        <v>370</v>
      </c>
      <c r="D220" s="134" t="s">
        <v>264</v>
      </c>
      <c r="E220" s="135" t="s">
        <v>1989</v>
      </c>
      <c r="F220" s="136" t="s">
        <v>1990</v>
      </c>
      <c r="G220" s="137" t="s">
        <v>405</v>
      </c>
      <c r="H220" s="138">
        <v>53.6</v>
      </c>
      <c r="I220" s="139"/>
      <c r="J220" s="140">
        <f>ROUND(I220*H220,2)</f>
        <v>0</v>
      </c>
      <c r="K220" s="136" t="s">
        <v>1197</v>
      </c>
      <c r="L220" s="32"/>
      <c r="M220" s="141" t="s">
        <v>1</v>
      </c>
      <c r="N220" s="142" t="s">
        <v>44</v>
      </c>
      <c r="P220" s="143">
        <f>O220*H220</f>
        <v>0</v>
      </c>
      <c r="Q220" s="143">
        <v>0.28736</v>
      </c>
      <c r="R220" s="143">
        <f>Q220*H220</f>
        <v>15.402496000000001</v>
      </c>
      <c r="S220" s="143">
        <v>0</v>
      </c>
      <c r="T220" s="144">
        <f>S220*H220</f>
        <v>0</v>
      </c>
      <c r="AR220" s="145" t="s">
        <v>293</v>
      </c>
      <c r="AT220" s="145" t="s">
        <v>264</v>
      </c>
      <c r="AU220" s="145" t="s">
        <v>88</v>
      </c>
      <c r="AY220" s="17" t="s">
        <v>262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7" t="s">
        <v>86</v>
      </c>
      <c r="BK220" s="146">
        <f>ROUND(I220*H220,2)</f>
        <v>0</v>
      </c>
      <c r="BL220" s="17" t="s">
        <v>293</v>
      </c>
      <c r="BM220" s="145" t="s">
        <v>3071</v>
      </c>
    </row>
    <row r="221" spans="2:51" s="12" customFormat="1" ht="11.25">
      <c r="B221" s="161"/>
      <c r="D221" s="147" t="s">
        <v>1200</v>
      </c>
      <c r="E221" s="162" t="s">
        <v>1</v>
      </c>
      <c r="F221" s="163" t="s">
        <v>3006</v>
      </c>
      <c r="H221" s="162" t="s">
        <v>1</v>
      </c>
      <c r="I221" s="164"/>
      <c r="L221" s="161"/>
      <c r="M221" s="165"/>
      <c r="T221" s="166"/>
      <c r="AT221" s="162" t="s">
        <v>1200</v>
      </c>
      <c r="AU221" s="162" t="s">
        <v>88</v>
      </c>
      <c r="AV221" s="12" t="s">
        <v>86</v>
      </c>
      <c r="AW221" s="12" t="s">
        <v>34</v>
      </c>
      <c r="AX221" s="12" t="s">
        <v>79</v>
      </c>
      <c r="AY221" s="162" t="s">
        <v>262</v>
      </c>
    </row>
    <row r="222" spans="2:51" s="13" customFormat="1" ht="11.25">
      <c r="B222" s="167"/>
      <c r="D222" s="147" t="s">
        <v>1200</v>
      </c>
      <c r="E222" s="168" t="s">
        <v>1</v>
      </c>
      <c r="F222" s="169" t="s">
        <v>3072</v>
      </c>
      <c r="H222" s="170">
        <v>53.6</v>
      </c>
      <c r="I222" s="171"/>
      <c r="L222" s="167"/>
      <c r="M222" s="172"/>
      <c r="T222" s="173"/>
      <c r="AT222" s="168" t="s">
        <v>1200</v>
      </c>
      <c r="AU222" s="168" t="s">
        <v>88</v>
      </c>
      <c r="AV222" s="13" t="s">
        <v>88</v>
      </c>
      <c r="AW222" s="13" t="s">
        <v>34</v>
      </c>
      <c r="AX222" s="13" t="s">
        <v>79</v>
      </c>
      <c r="AY222" s="168" t="s">
        <v>262</v>
      </c>
    </row>
    <row r="223" spans="2:51" s="14" customFormat="1" ht="11.25">
      <c r="B223" s="174"/>
      <c r="D223" s="147" t="s">
        <v>1200</v>
      </c>
      <c r="E223" s="175" t="s">
        <v>1</v>
      </c>
      <c r="F223" s="176" t="s">
        <v>1205</v>
      </c>
      <c r="H223" s="177">
        <v>53.6</v>
      </c>
      <c r="I223" s="178"/>
      <c r="L223" s="174"/>
      <c r="M223" s="179"/>
      <c r="T223" s="180"/>
      <c r="AT223" s="175" t="s">
        <v>1200</v>
      </c>
      <c r="AU223" s="175" t="s">
        <v>88</v>
      </c>
      <c r="AV223" s="14" t="s">
        <v>293</v>
      </c>
      <c r="AW223" s="14" t="s">
        <v>34</v>
      </c>
      <c r="AX223" s="14" t="s">
        <v>86</v>
      </c>
      <c r="AY223" s="175" t="s">
        <v>262</v>
      </c>
    </row>
    <row r="224" spans="2:65" s="1" customFormat="1" ht="24.2" customHeight="1">
      <c r="B224" s="32"/>
      <c r="C224" s="134" t="s">
        <v>7</v>
      </c>
      <c r="D224" s="134" t="s">
        <v>264</v>
      </c>
      <c r="E224" s="135" t="s">
        <v>1993</v>
      </c>
      <c r="F224" s="136" t="s">
        <v>1994</v>
      </c>
      <c r="G224" s="137" t="s">
        <v>1196</v>
      </c>
      <c r="H224" s="138">
        <v>44.976</v>
      </c>
      <c r="I224" s="139"/>
      <c r="J224" s="140">
        <f>ROUND(I224*H224,2)</f>
        <v>0</v>
      </c>
      <c r="K224" s="136" t="s">
        <v>1197</v>
      </c>
      <c r="L224" s="32"/>
      <c r="M224" s="141" t="s">
        <v>1</v>
      </c>
      <c r="N224" s="142" t="s">
        <v>44</v>
      </c>
      <c r="P224" s="143">
        <f>O224*H224</f>
        <v>0</v>
      </c>
      <c r="Q224" s="143">
        <v>2.16</v>
      </c>
      <c r="R224" s="143">
        <f>Q224*H224</f>
        <v>97.14816</v>
      </c>
      <c r="S224" s="143">
        <v>0</v>
      </c>
      <c r="T224" s="144">
        <f>S224*H224</f>
        <v>0</v>
      </c>
      <c r="AR224" s="145" t="s">
        <v>293</v>
      </c>
      <c r="AT224" s="145" t="s">
        <v>264</v>
      </c>
      <c r="AU224" s="145" t="s">
        <v>88</v>
      </c>
      <c r="AY224" s="17" t="s">
        <v>262</v>
      </c>
      <c r="BE224" s="146">
        <f>IF(N224="základní",J224,0)</f>
        <v>0</v>
      </c>
      <c r="BF224" s="146">
        <f>IF(N224="snížená",J224,0)</f>
        <v>0</v>
      </c>
      <c r="BG224" s="146">
        <f>IF(N224="zákl. přenesená",J224,0)</f>
        <v>0</v>
      </c>
      <c r="BH224" s="146">
        <f>IF(N224="sníž. přenesená",J224,0)</f>
        <v>0</v>
      </c>
      <c r="BI224" s="146">
        <f>IF(N224="nulová",J224,0)</f>
        <v>0</v>
      </c>
      <c r="BJ224" s="17" t="s">
        <v>86</v>
      </c>
      <c r="BK224" s="146">
        <f>ROUND(I224*H224,2)</f>
        <v>0</v>
      </c>
      <c r="BL224" s="17" t="s">
        <v>293</v>
      </c>
      <c r="BM224" s="145" t="s">
        <v>3073</v>
      </c>
    </row>
    <row r="225" spans="2:51" s="12" customFormat="1" ht="11.25">
      <c r="B225" s="161"/>
      <c r="D225" s="147" t="s">
        <v>1200</v>
      </c>
      <c r="E225" s="162" t="s">
        <v>1</v>
      </c>
      <c r="F225" s="163" t="s">
        <v>3006</v>
      </c>
      <c r="H225" s="162" t="s">
        <v>1</v>
      </c>
      <c r="I225" s="164"/>
      <c r="L225" s="161"/>
      <c r="M225" s="165"/>
      <c r="T225" s="166"/>
      <c r="AT225" s="162" t="s">
        <v>1200</v>
      </c>
      <c r="AU225" s="162" t="s">
        <v>88</v>
      </c>
      <c r="AV225" s="12" t="s">
        <v>86</v>
      </c>
      <c r="AW225" s="12" t="s">
        <v>34</v>
      </c>
      <c r="AX225" s="12" t="s">
        <v>79</v>
      </c>
      <c r="AY225" s="162" t="s">
        <v>262</v>
      </c>
    </row>
    <row r="226" spans="2:51" s="12" customFormat="1" ht="11.25">
      <c r="B226" s="161"/>
      <c r="D226" s="147" t="s">
        <v>1200</v>
      </c>
      <c r="E226" s="162" t="s">
        <v>1</v>
      </c>
      <c r="F226" s="163" t="s">
        <v>3074</v>
      </c>
      <c r="H226" s="162" t="s">
        <v>1</v>
      </c>
      <c r="I226" s="164"/>
      <c r="L226" s="161"/>
      <c r="M226" s="165"/>
      <c r="T226" s="166"/>
      <c r="AT226" s="162" t="s">
        <v>1200</v>
      </c>
      <c r="AU226" s="162" t="s">
        <v>88</v>
      </c>
      <c r="AV226" s="12" t="s">
        <v>86</v>
      </c>
      <c r="AW226" s="12" t="s">
        <v>34</v>
      </c>
      <c r="AX226" s="12" t="s">
        <v>79</v>
      </c>
      <c r="AY226" s="162" t="s">
        <v>262</v>
      </c>
    </row>
    <row r="227" spans="2:51" s="12" customFormat="1" ht="11.25">
      <c r="B227" s="161"/>
      <c r="D227" s="147" t="s">
        <v>1200</v>
      </c>
      <c r="E227" s="162" t="s">
        <v>1</v>
      </c>
      <c r="F227" s="163" t="s">
        <v>3075</v>
      </c>
      <c r="H227" s="162" t="s">
        <v>1</v>
      </c>
      <c r="I227" s="164"/>
      <c r="L227" s="161"/>
      <c r="M227" s="165"/>
      <c r="T227" s="166"/>
      <c r="AT227" s="162" t="s">
        <v>1200</v>
      </c>
      <c r="AU227" s="162" t="s">
        <v>88</v>
      </c>
      <c r="AV227" s="12" t="s">
        <v>86</v>
      </c>
      <c r="AW227" s="12" t="s">
        <v>34</v>
      </c>
      <c r="AX227" s="12" t="s">
        <v>79</v>
      </c>
      <c r="AY227" s="162" t="s">
        <v>262</v>
      </c>
    </row>
    <row r="228" spans="2:51" s="13" customFormat="1" ht="11.25">
      <c r="B228" s="167"/>
      <c r="D228" s="147" t="s">
        <v>1200</v>
      </c>
      <c r="E228" s="168" t="s">
        <v>1</v>
      </c>
      <c r="F228" s="169" t="s">
        <v>3076</v>
      </c>
      <c r="H228" s="170">
        <v>44.976</v>
      </c>
      <c r="I228" s="171"/>
      <c r="L228" s="167"/>
      <c r="M228" s="172"/>
      <c r="T228" s="173"/>
      <c r="AT228" s="168" t="s">
        <v>1200</v>
      </c>
      <c r="AU228" s="168" t="s">
        <v>88</v>
      </c>
      <c r="AV228" s="13" t="s">
        <v>88</v>
      </c>
      <c r="AW228" s="13" t="s">
        <v>34</v>
      </c>
      <c r="AX228" s="13" t="s">
        <v>79</v>
      </c>
      <c r="AY228" s="168" t="s">
        <v>262</v>
      </c>
    </row>
    <row r="229" spans="2:51" s="14" customFormat="1" ht="11.25">
      <c r="B229" s="174"/>
      <c r="D229" s="147" t="s">
        <v>1200</v>
      </c>
      <c r="E229" s="175" t="s">
        <v>1</v>
      </c>
      <c r="F229" s="176" t="s">
        <v>1205</v>
      </c>
      <c r="H229" s="177">
        <v>44.976</v>
      </c>
      <c r="I229" s="178"/>
      <c r="L229" s="174"/>
      <c r="M229" s="179"/>
      <c r="T229" s="180"/>
      <c r="AT229" s="175" t="s">
        <v>1200</v>
      </c>
      <c r="AU229" s="175" t="s">
        <v>88</v>
      </c>
      <c r="AV229" s="14" t="s">
        <v>293</v>
      </c>
      <c r="AW229" s="14" t="s">
        <v>34</v>
      </c>
      <c r="AX229" s="14" t="s">
        <v>86</v>
      </c>
      <c r="AY229" s="175" t="s">
        <v>262</v>
      </c>
    </row>
    <row r="230" spans="2:65" s="1" customFormat="1" ht="24.2" customHeight="1">
      <c r="B230" s="32"/>
      <c r="C230" s="134" t="s">
        <v>377</v>
      </c>
      <c r="D230" s="134" t="s">
        <v>264</v>
      </c>
      <c r="E230" s="135" t="s">
        <v>2050</v>
      </c>
      <c r="F230" s="136" t="s">
        <v>2051</v>
      </c>
      <c r="G230" s="137" t="s">
        <v>405</v>
      </c>
      <c r="H230" s="138">
        <v>3</v>
      </c>
      <c r="I230" s="139"/>
      <c r="J230" s="140">
        <f>ROUND(I230*H230,2)</f>
        <v>0</v>
      </c>
      <c r="K230" s="136" t="s">
        <v>1197</v>
      </c>
      <c r="L230" s="32"/>
      <c r="M230" s="141" t="s">
        <v>1</v>
      </c>
      <c r="N230" s="142" t="s">
        <v>44</v>
      </c>
      <c r="P230" s="143">
        <f>O230*H230</f>
        <v>0</v>
      </c>
      <c r="Q230" s="143">
        <v>0.01916</v>
      </c>
      <c r="R230" s="143">
        <f>Q230*H230</f>
        <v>0.05748</v>
      </c>
      <c r="S230" s="143">
        <v>0</v>
      </c>
      <c r="T230" s="144">
        <f>S230*H230</f>
        <v>0</v>
      </c>
      <c r="AR230" s="145" t="s">
        <v>293</v>
      </c>
      <c r="AT230" s="145" t="s">
        <v>264</v>
      </c>
      <c r="AU230" s="145" t="s">
        <v>88</v>
      </c>
      <c r="AY230" s="17" t="s">
        <v>262</v>
      </c>
      <c r="BE230" s="146">
        <f>IF(N230="základní",J230,0)</f>
        <v>0</v>
      </c>
      <c r="BF230" s="146">
        <f>IF(N230="snížená",J230,0)</f>
        <v>0</v>
      </c>
      <c r="BG230" s="146">
        <f>IF(N230="zákl. přenesená",J230,0)</f>
        <v>0</v>
      </c>
      <c r="BH230" s="146">
        <f>IF(N230="sníž. přenesená",J230,0)</f>
        <v>0</v>
      </c>
      <c r="BI230" s="146">
        <f>IF(N230="nulová",J230,0)</f>
        <v>0</v>
      </c>
      <c r="BJ230" s="17" t="s">
        <v>86</v>
      </c>
      <c r="BK230" s="146">
        <f>ROUND(I230*H230,2)</f>
        <v>0</v>
      </c>
      <c r="BL230" s="17" t="s">
        <v>293</v>
      </c>
      <c r="BM230" s="145" t="s">
        <v>3077</v>
      </c>
    </row>
    <row r="231" spans="2:51" s="12" customFormat="1" ht="11.25">
      <c r="B231" s="161"/>
      <c r="D231" s="147" t="s">
        <v>1200</v>
      </c>
      <c r="E231" s="162" t="s">
        <v>1</v>
      </c>
      <c r="F231" s="163" t="s">
        <v>3006</v>
      </c>
      <c r="H231" s="162" t="s">
        <v>1</v>
      </c>
      <c r="I231" s="164"/>
      <c r="L231" s="161"/>
      <c r="M231" s="165"/>
      <c r="T231" s="166"/>
      <c r="AT231" s="162" t="s">
        <v>1200</v>
      </c>
      <c r="AU231" s="162" t="s">
        <v>88</v>
      </c>
      <c r="AV231" s="12" t="s">
        <v>86</v>
      </c>
      <c r="AW231" s="12" t="s">
        <v>34</v>
      </c>
      <c r="AX231" s="12" t="s">
        <v>79</v>
      </c>
      <c r="AY231" s="162" t="s">
        <v>262</v>
      </c>
    </row>
    <row r="232" spans="2:51" s="12" customFormat="1" ht="11.25">
      <c r="B232" s="161"/>
      <c r="D232" s="147" t="s">
        <v>1200</v>
      </c>
      <c r="E232" s="162" t="s">
        <v>1</v>
      </c>
      <c r="F232" s="163" t="s">
        <v>2054</v>
      </c>
      <c r="H232" s="162" t="s">
        <v>1</v>
      </c>
      <c r="I232" s="164"/>
      <c r="L232" s="161"/>
      <c r="M232" s="165"/>
      <c r="T232" s="166"/>
      <c r="AT232" s="162" t="s">
        <v>1200</v>
      </c>
      <c r="AU232" s="162" t="s">
        <v>88</v>
      </c>
      <c r="AV232" s="12" t="s">
        <v>86</v>
      </c>
      <c r="AW232" s="12" t="s">
        <v>34</v>
      </c>
      <c r="AX232" s="12" t="s">
        <v>79</v>
      </c>
      <c r="AY232" s="162" t="s">
        <v>262</v>
      </c>
    </row>
    <row r="233" spans="2:51" s="13" customFormat="1" ht="11.25">
      <c r="B233" s="167"/>
      <c r="D233" s="147" t="s">
        <v>1200</v>
      </c>
      <c r="E233" s="168" t="s">
        <v>1</v>
      </c>
      <c r="F233" s="169" t="s">
        <v>2055</v>
      </c>
      <c r="H233" s="170">
        <v>3</v>
      </c>
      <c r="I233" s="171"/>
      <c r="L233" s="167"/>
      <c r="M233" s="172"/>
      <c r="T233" s="173"/>
      <c r="AT233" s="168" t="s">
        <v>1200</v>
      </c>
      <c r="AU233" s="168" t="s">
        <v>88</v>
      </c>
      <c r="AV233" s="13" t="s">
        <v>88</v>
      </c>
      <c r="AW233" s="13" t="s">
        <v>34</v>
      </c>
      <c r="AX233" s="13" t="s">
        <v>79</v>
      </c>
      <c r="AY233" s="168" t="s">
        <v>262</v>
      </c>
    </row>
    <row r="234" spans="2:51" s="14" customFormat="1" ht="11.25">
      <c r="B234" s="174"/>
      <c r="D234" s="147" t="s">
        <v>1200</v>
      </c>
      <c r="E234" s="175" t="s">
        <v>1</v>
      </c>
      <c r="F234" s="176" t="s">
        <v>1205</v>
      </c>
      <c r="H234" s="177">
        <v>3</v>
      </c>
      <c r="I234" s="178"/>
      <c r="L234" s="174"/>
      <c r="M234" s="179"/>
      <c r="T234" s="180"/>
      <c r="AT234" s="175" t="s">
        <v>1200</v>
      </c>
      <c r="AU234" s="175" t="s">
        <v>88</v>
      </c>
      <c r="AV234" s="14" t="s">
        <v>293</v>
      </c>
      <c r="AW234" s="14" t="s">
        <v>34</v>
      </c>
      <c r="AX234" s="14" t="s">
        <v>86</v>
      </c>
      <c r="AY234" s="175" t="s">
        <v>262</v>
      </c>
    </row>
    <row r="235" spans="2:65" s="1" customFormat="1" ht="16.5" customHeight="1">
      <c r="B235" s="32"/>
      <c r="C235" s="181" t="s">
        <v>381</v>
      </c>
      <c r="D235" s="181" t="s">
        <v>1114</v>
      </c>
      <c r="E235" s="182" t="s">
        <v>2056</v>
      </c>
      <c r="F235" s="183" t="s">
        <v>2057</v>
      </c>
      <c r="G235" s="184" t="s">
        <v>1257</v>
      </c>
      <c r="H235" s="185">
        <v>6</v>
      </c>
      <c r="I235" s="186"/>
      <c r="J235" s="187">
        <f>ROUND(I235*H235,2)</f>
        <v>0</v>
      </c>
      <c r="K235" s="183" t="s">
        <v>1197</v>
      </c>
      <c r="L235" s="188"/>
      <c r="M235" s="189" t="s">
        <v>1</v>
      </c>
      <c r="N235" s="190" t="s">
        <v>44</v>
      </c>
      <c r="P235" s="143">
        <f>O235*H235</f>
        <v>0</v>
      </c>
      <c r="Q235" s="143">
        <v>0.264</v>
      </c>
      <c r="R235" s="143">
        <f>Q235*H235</f>
        <v>1.584</v>
      </c>
      <c r="S235" s="143">
        <v>0</v>
      </c>
      <c r="T235" s="144">
        <f>S235*H235</f>
        <v>0</v>
      </c>
      <c r="AR235" s="145" t="s">
        <v>270</v>
      </c>
      <c r="AT235" s="145" t="s">
        <v>1114</v>
      </c>
      <c r="AU235" s="145" t="s">
        <v>88</v>
      </c>
      <c r="AY235" s="17" t="s">
        <v>262</v>
      </c>
      <c r="BE235" s="146">
        <f>IF(N235="základní",J235,0)</f>
        <v>0</v>
      </c>
      <c r="BF235" s="146">
        <f>IF(N235="snížená",J235,0)</f>
        <v>0</v>
      </c>
      <c r="BG235" s="146">
        <f>IF(N235="zákl. přenesená",J235,0)</f>
        <v>0</v>
      </c>
      <c r="BH235" s="146">
        <f>IF(N235="sníž. přenesená",J235,0)</f>
        <v>0</v>
      </c>
      <c r="BI235" s="146">
        <f>IF(N235="nulová",J235,0)</f>
        <v>0</v>
      </c>
      <c r="BJ235" s="17" t="s">
        <v>86</v>
      </c>
      <c r="BK235" s="146">
        <f>ROUND(I235*H235,2)</f>
        <v>0</v>
      </c>
      <c r="BL235" s="17" t="s">
        <v>293</v>
      </c>
      <c r="BM235" s="145" t="s">
        <v>3078</v>
      </c>
    </row>
    <row r="236" spans="2:65" s="1" customFormat="1" ht="24.2" customHeight="1">
      <c r="B236" s="32"/>
      <c r="C236" s="134" t="s">
        <v>385</v>
      </c>
      <c r="D236" s="134" t="s">
        <v>264</v>
      </c>
      <c r="E236" s="135" t="s">
        <v>2059</v>
      </c>
      <c r="F236" s="136" t="s">
        <v>2060</v>
      </c>
      <c r="G236" s="137" t="s">
        <v>1196</v>
      </c>
      <c r="H236" s="138">
        <v>1.357</v>
      </c>
      <c r="I236" s="139"/>
      <c r="J236" s="140">
        <f>ROUND(I236*H236,2)</f>
        <v>0</v>
      </c>
      <c r="K236" s="136" t="s">
        <v>1197</v>
      </c>
      <c r="L236" s="32"/>
      <c r="M236" s="141" t="s">
        <v>1</v>
      </c>
      <c r="N236" s="142" t="s">
        <v>44</v>
      </c>
      <c r="P236" s="143">
        <f>O236*H236</f>
        <v>0</v>
      </c>
      <c r="Q236" s="143">
        <v>2.004</v>
      </c>
      <c r="R236" s="143">
        <f>Q236*H236</f>
        <v>2.719428</v>
      </c>
      <c r="S236" s="143">
        <v>0</v>
      </c>
      <c r="T236" s="144">
        <f>S236*H236</f>
        <v>0</v>
      </c>
      <c r="AR236" s="145" t="s">
        <v>293</v>
      </c>
      <c r="AT236" s="145" t="s">
        <v>264</v>
      </c>
      <c r="AU236" s="145" t="s">
        <v>88</v>
      </c>
      <c r="AY236" s="17" t="s">
        <v>262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7" t="s">
        <v>86</v>
      </c>
      <c r="BK236" s="146">
        <f>ROUND(I236*H236,2)</f>
        <v>0</v>
      </c>
      <c r="BL236" s="17" t="s">
        <v>293</v>
      </c>
      <c r="BM236" s="145" t="s">
        <v>3079</v>
      </c>
    </row>
    <row r="237" spans="2:51" s="12" customFormat="1" ht="11.25">
      <c r="B237" s="161"/>
      <c r="D237" s="147" t="s">
        <v>1200</v>
      </c>
      <c r="E237" s="162" t="s">
        <v>1</v>
      </c>
      <c r="F237" s="163" t="s">
        <v>3006</v>
      </c>
      <c r="H237" s="162" t="s">
        <v>1</v>
      </c>
      <c r="I237" s="164"/>
      <c r="L237" s="161"/>
      <c r="M237" s="165"/>
      <c r="T237" s="166"/>
      <c r="AT237" s="162" t="s">
        <v>1200</v>
      </c>
      <c r="AU237" s="162" t="s">
        <v>88</v>
      </c>
      <c r="AV237" s="12" t="s">
        <v>86</v>
      </c>
      <c r="AW237" s="12" t="s">
        <v>34</v>
      </c>
      <c r="AX237" s="12" t="s">
        <v>79</v>
      </c>
      <c r="AY237" s="162" t="s">
        <v>262</v>
      </c>
    </row>
    <row r="238" spans="2:51" s="12" customFormat="1" ht="22.5">
      <c r="B238" s="161"/>
      <c r="D238" s="147" t="s">
        <v>1200</v>
      </c>
      <c r="E238" s="162" t="s">
        <v>1</v>
      </c>
      <c r="F238" s="163" t="s">
        <v>2062</v>
      </c>
      <c r="H238" s="162" t="s">
        <v>1</v>
      </c>
      <c r="I238" s="164"/>
      <c r="L238" s="161"/>
      <c r="M238" s="165"/>
      <c r="T238" s="166"/>
      <c r="AT238" s="162" t="s">
        <v>1200</v>
      </c>
      <c r="AU238" s="162" t="s">
        <v>88</v>
      </c>
      <c r="AV238" s="12" t="s">
        <v>86</v>
      </c>
      <c r="AW238" s="12" t="s">
        <v>34</v>
      </c>
      <c r="AX238" s="12" t="s">
        <v>79</v>
      </c>
      <c r="AY238" s="162" t="s">
        <v>262</v>
      </c>
    </row>
    <row r="239" spans="2:51" s="13" customFormat="1" ht="11.25">
      <c r="B239" s="167"/>
      <c r="D239" s="147" t="s">
        <v>1200</v>
      </c>
      <c r="E239" s="168" t="s">
        <v>1</v>
      </c>
      <c r="F239" s="169" t="s">
        <v>2063</v>
      </c>
      <c r="H239" s="170">
        <v>1.357</v>
      </c>
      <c r="I239" s="171"/>
      <c r="L239" s="167"/>
      <c r="M239" s="172"/>
      <c r="T239" s="173"/>
      <c r="AT239" s="168" t="s">
        <v>1200</v>
      </c>
      <c r="AU239" s="168" t="s">
        <v>88</v>
      </c>
      <c r="AV239" s="13" t="s">
        <v>88</v>
      </c>
      <c r="AW239" s="13" t="s">
        <v>34</v>
      </c>
      <c r="AX239" s="13" t="s">
        <v>79</v>
      </c>
      <c r="AY239" s="168" t="s">
        <v>262</v>
      </c>
    </row>
    <row r="240" spans="2:51" s="14" customFormat="1" ht="11.25">
      <c r="B240" s="174"/>
      <c r="D240" s="147" t="s">
        <v>1200</v>
      </c>
      <c r="E240" s="175" t="s">
        <v>1</v>
      </c>
      <c r="F240" s="176" t="s">
        <v>1205</v>
      </c>
      <c r="H240" s="177">
        <v>1.357</v>
      </c>
      <c r="I240" s="178"/>
      <c r="L240" s="174"/>
      <c r="M240" s="179"/>
      <c r="T240" s="180"/>
      <c r="AT240" s="175" t="s">
        <v>1200</v>
      </c>
      <c r="AU240" s="175" t="s">
        <v>88</v>
      </c>
      <c r="AV240" s="14" t="s">
        <v>293</v>
      </c>
      <c r="AW240" s="14" t="s">
        <v>34</v>
      </c>
      <c r="AX240" s="14" t="s">
        <v>86</v>
      </c>
      <c r="AY240" s="175" t="s">
        <v>262</v>
      </c>
    </row>
    <row r="241" spans="2:65" s="1" customFormat="1" ht="16.5" customHeight="1">
      <c r="B241" s="32"/>
      <c r="C241" s="134" t="s">
        <v>390</v>
      </c>
      <c r="D241" s="134" t="s">
        <v>264</v>
      </c>
      <c r="E241" s="135" t="s">
        <v>1356</v>
      </c>
      <c r="F241" s="136" t="s">
        <v>1357</v>
      </c>
      <c r="G241" s="137" t="s">
        <v>1196</v>
      </c>
      <c r="H241" s="138">
        <v>10.263</v>
      </c>
      <c r="I241" s="139"/>
      <c r="J241" s="140">
        <f>ROUND(I241*H241,2)</f>
        <v>0</v>
      </c>
      <c r="K241" s="136" t="s">
        <v>1197</v>
      </c>
      <c r="L241" s="32"/>
      <c r="M241" s="141" t="s">
        <v>1</v>
      </c>
      <c r="N241" s="142" t="s">
        <v>44</v>
      </c>
      <c r="P241" s="143">
        <f>O241*H241</f>
        <v>0</v>
      </c>
      <c r="Q241" s="143">
        <v>0</v>
      </c>
      <c r="R241" s="143">
        <f>Q241*H241</f>
        <v>0</v>
      </c>
      <c r="S241" s="143">
        <v>0</v>
      </c>
      <c r="T241" s="144">
        <f>S241*H241</f>
        <v>0</v>
      </c>
      <c r="AR241" s="145" t="s">
        <v>293</v>
      </c>
      <c r="AT241" s="145" t="s">
        <v>264</v>
      </c>
      <c r="AU241" s="145" t="s">
        <v>88</v>
      </c>
      <c r="AY241" s="17" t="s">
        <v>262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7" t="s">
        <v>86</v>
      </c>
      <c r="BK241" s="146">
        <f>ROUND(I241*H241,2)</f>
        <v>0</v>
      </c>
      <c r="BL241" s="17" t="s">
        <v>293</v>
      </c>
      <c r="BM241" s="145" t="s">
        <v>3080</v>
      </c>
    </row>
    <row r="242" spans="2:47" s="1" customFormat="1" ht="48.75">
      <c r="B242" s="32"/>
      <c r="D242" s="147" t="s">
        <v>301</v>
      </c>
      <c r="F242" s="148" t="s">
        <v>2065</v>
      </c>
      <c r="I242" s="149"/>
      <c r="L242" s="32"/>
      <c r="M242" s="150"/>
      <c r="T242" s="56"/>
      <c r="AT242" s="17" t="s">
        <v>301</v>
      </c>
      <c r="AU242" s="17" t="s">
        <v>88</v>
      </c>
    </row>
    <row r="243" spans="2:51" s="12" customFormat="1" ht="11.25">
      <c r="B243" s="161"/>
      <c r="D243" s="147" t="s">
        <v>1200</v>
      </c>
      <c r="E243" s="162" t="s">
        <v>1</v>
      </c>
      <c r="F243" s="163" t="s">
        <v>3006</v>
      </c>
      <c r="H243" s="162" t="s">
        <v>1</v>
      </c>
      <c r="I243" s="164"/>
      <c r="L243" s="161"/>
      <c r="M243" s="165"/>
      <c r="T243" s="166"/>
      <c r="AT243" s="162" t="s">
        <v>1200</v>
      </c>
      <c r="AU243" s="162" t="s">
        <v>88</v>
      </c>
      <c r="AV243" s="12" t="s">
        <v>86</v>
      </c>
      <c r="AW243" s="12" t="s">
        <v>34</v>
      </c>
      <c r="AX243" s="12" t="s">
        <v>79</v>
      </c>
      <c r="AY243" s="162" t="s">
        <v>262</v>
      </c>
    </row>
    <row r="244" spans="2:51" s="12" customFormat="1" ht="11.25">
      <c r="B244" s="161"/>
      <c r="D244" s="147" t="s">
        <v>1200</v>
      </c>
      <c r="E244" s="162" t="s">
        <v>1</v>
      </c>
      <c r="F244" s="163" t="s">
        <v>3074</v>
      </c>
      <c r="H244" s="162" t="s">
        <v>1</v>
      </c>
      <c r="I244" s="164"/>
      <c r="L244" s="161"/>
      <c r="M244" s="165"/>
      <c r="T244" s="166"/>
      <c r="AT244" s="162" t="s">
        <v>1200</v>
      </c>
      <c r="AU244" s="162" t="s">
        <v>88</v>
      </c>
      <c r="AV244" s="12" t="s">
        <v>86</v>
      </c>
      <c r="AW244" s="12" t="s">
        <v>34</v>
      </c>
      <c r="AX244" s="12" t="s">
        <v>79</v>
      </c>
      <c r="AY244" s="162" t="s">
        <v>262</v>
      </c>
    </row>
    <row r="245" spans="2:51" s="12" customFormat="1" ht="11.25">
      <c r="B245" s="161"/>
      <c r="D245" s="147" t="s">
        <v>1200</v>
      </c>
      <c r="E245" s="162" t="s">
        <v>1</v>
      </c>
      <c r="F245" s="163" t="s">
        <v>2066</v>
      </c>
      <c r="H245" s="162" t="s">
        <v>1</v>
      </c>
      <c r="I245" s="164"/>
      <c r="L245" s="161"/>
      <c r="M245" s="165"/>
      <c r="T245" s="166"/>
      <c r="AT245" s="162" t="s">
        <v>1200</v>
      </c>
      <c r="AU245" s="162" t="s">
        <v>88</v>
      </c>
      <c r="AV245" s="12" t="s">
        <v>86</v>
      </c>
      <c r="AW245" s="12" t="s">
        <v>34</v>
      </c>
      <c r="AX245" s="12" t="s">
        <v>79</v>
      </c>
      <c r="AY245" s="162" t="s">
        <v>262</v>
      </c>
    </row>
    <row r="246" spans="2:51" s="13" customFormat="1" ht="11.25">
      <c r="B246" s="167"/>
      <c r="D246" s="147" t="s">
        <v>1200</v>
      </c>
      <c r="E246" s="168" t="s">
        <v>1</v>
      </c>
      <c r="F246" s="169" t="s">
        <v>3081</v>
      </c>
      <c r="H246" s="170">
        <v>10.032</v>
      </c>
      <c r="I246" s="171"/>
      <c r="L246" s="167"/>
      <c r="M246" s="172"/>
      <c r="T246" s="173"/>
      <c r="AT246" s="168" t="s">
        <v>1200</v>
      </c>
      <c r="AU246" s="168" t="s">
        <v>88</v>
      </c>
      <c r="AV246" s="13" t="s">
        <v>88</v>
      </c>
      <c r="AW246" s="13" t="s">
        <v>34</v>
      </c>
      <c r="AX246" s="13" t="s">
        <v>79</v>
      </c>
      <c r="AY246" s="168" t="s">
        <v>262</v>
      </c>
    </row>
    <row r="247" spans="2:51" s="13" customFormat="1" ht="22.5">
      <c r="B247" s="167"/>
      <c r="D247" s="147" t="s">
        <v>1200</v>
      </c>
      <c r="E247" s="168" t="s">
        <v>1</v>
      </c>
      <c r="F247" s="169" t="s">
        <v>3082</v>
      </c>
      <c r="H247" s="170">
        <v>0.231</v>
      </c>
      <c r="I247" s="171"/>
      <c r="L247" s="167"/>
      <c r="M247" s="172"/>
      <c r="T247" s="173"/>
      <c r="AT247" s="168" t="s">
        <v>1200</v>
      </c>
      <c r="AU247" s="168" t="s">
        <v>88</v>
      </c>
      <c r="AV247" s="13" t="s">
        <v>88</v>
      </c>
      <c r="AW247" s="13" t="s">
        <v>34</v>
      </c>
      <c r="AX247" s="13" t="s">
        <v>79</v>
      </c>
      <c r="AY247" s="168" t="s">
        <v>262</v>
      </c>
    </row>
    <row r="248" spans="2:51" s="14" customFormat="1" ht="11.25">
      <c r="B248" s="174"/>
      <c r="D248" s="147" t="s">
        <v>1200</v>
      </c>
      <c r="E248" s="175" t="s">
        <v>1</v>
      </c>
      <c r="F248" s="176" t="s">
        <v>1205</v>
      </c>
      <c r="H248" s="177">
        <v>10.263</v>
      </c>
      <c r="I248" s="178"/>
      <c r="L248" s="174"/>
      <c r="M248" s="179"/>
      <c r="T248" s="180"/>
      <c r="AT248" s="175" t="s">
        <v>1200</v>
      </c>
      <c r="AU248" s="175" t="s">
        <v>88</v>
      </c>
      <c r="AV248" s="14" t="s">
        <v>293</v>
      </c>
      <c r="AW248" s="14" t="s">
        <v>34</v>
      </c>
      <c r="AX248" s="14" t="s">
        <v>86</v>
      </c>
      <c r="AY248" s="175" t="s">
        <v>262</v>
      </c>
    </row>
    <row r="249" spans="2:65" s="1" customFormat="1" ht="16.5" customHeight="1">
      <c r="B249" s="32"/>
      <c r="C249" s="134" t="s">
        <v>395</v>
      </c>
      <c r="D249" s="134" t="s">
        <v>264</v>
      </c>
      <c r="E249" s="135" t="s">
        <v>1366</v>
      </c>
      <c r="F249" s="136" t="s">
        <v>1367</v>
      </c>
      <c r="G249" s="137" t="s">
        <v>1226</v>
      </c>
      <c r="H249" s="138">
        <v>5.024</v>
      </c>
      <c r="I249" s="139"/>
      <c r="J249" s="140">
        <f>ROUND(I249*H249,2)</f>
        <v>0</v>
      </c>
      <c r="K249" s="136" t="s">
        <v>1197</v>
      </c>
      <c r="L249" s="32"/>
      <c r="M249" s="141" t="s">
        <v>1</v>
      </c>
      <c r="N249" s="142" t="s">
        <v>44</v>
      </c>
      <c r="P249" s="143">
        <f>O249*H249</f>
        <v>0</v>
      </c>
      <c r="Q249" s="143">
        <v>0.00247</v>
      </c>
      <c r="R249" s="143">
        <f>Q249*H249</f>
        <v>0.01240928</v>
      </c>
      <c r="S249" s="143">
        <v>0</v>
      </c>
      <c r="T249" s="144">
        <f>S249*H249</f>
        <v>0</v>
      </c>
      <c r="AR249" s="145" t="s">
        <v>293</v>
      </c>
      <c r="AT249" s="145" t="s">
        <v>264</v>
      </c>
      <c r="AU249" s="145" t="s">
        <v>88</v>
      </c>
      <c r="AY249" s="17" t="s">
        <v>262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7" t="s">
        <v>86</v>
      </c>
      <c r="BK249" s="146">
        <f>ROUND(I249*H249,2)</f>
        <v>0</v>
      </c>
      <c r="BL249" s="17" t="s">
        <v>293</v>
      </c>
      <c r="BM249" s="145" t="s">
        <v>3083</v>
      </c>
    </row>
    <row r="250" spans="2:47" s="1" customFormat="1" ht="48.75">
      <c r="B250" s="32"/>
      <c r="D250" s="147" t="s">
        <v>301</v>
      </c>
      <c r="F250" s="148" t="s">
        <v>2065</v>
      </c>
      <c r="I250" s="149"/>
      <c r="L250" s="32"/>
      <c r="M250" s="150"/>
      <c r="T250" s="56"/>
      <c r="AT250" s="17" t="s">
        <v>301</v>
      </c>
      <c r="AU250" s="17" t="s">
        <v>88</v>
      </c>
    </row>
    <row r="251" spans="2:51" s="12" customFormat="1" ht="11.25">
      <c r="B251" s="161"/>
      <c r="D251" s="147" t="s">
        <v>1200</v>
      </c>
      <c r="E251" s="162" t="s">
        <v>1</v>
      </c>
      <c r="F251" s="163" t="s">
        <v>3006</v>
      </c>
      <c r="H251" s="162" t="s">
        <v>1</v>
      </c>
      <c r="I251" s="164"/>
      <c r="L251" s="161"/>
      <c r="M251" s="165"/>
      <c r="T251" s="166"/>
      <c r="AT251" s="162" t="s">
        <v>1200</v>
      </c>
      <c r="AU251" s="162" t="s">
        <v>88</v>
      </c>
      <c r="AV251" s="12" t="s">
        <v>86</v>
      </c>
      <c r="AW251" s="12" t="s">
        <v>34</v>
      </c>
      <c r="AX251" s="12" t="s">
        <v>79</v>
      </c>
      <c r="AY251" s="162" t="s">
        <v>262</v>
      </c>
    </row>
    <row r="252" spans="2:51" s="12" customFormat="1" ht="11.25">
      <c r="B252" s="161"/>
      <c r="D252" s="147" t="s">
        <v>1200</v>
      </c>
      <c r="E252" s="162" t="s">
        <v>1</v>
      </c>
      <c r="F252" s="163" t="s">
        <v>3074</v>
      </c>
      <c r="H252" s="162" t="s">
        <v>1</v>
      </c>
      <c r="I252" s="164"/>
      <c r="L252" s="161"/>
      <c r="M252" s="165"/>
      <c r="T252" s="166"/>
      <c r="AT252" s="162" t="s">
        <v>1200</v>
      </c>
      <c r="AU252" s="162" t="s">
        <v>88</v>
      </c>
      <c r="AV252" s="12" t="s">
        <v>86</v>
      </c>
      <c r="AW252" s="12" t="s">
        <v>34</v>
      </c>
      <c r="AX252" s="12" t="s">
        <v>79</v>
      </c>
      <c r="AY252" s="162" t="s">
        <v>262</v>
      </c>
    </row>
    <row r="253" spans="2:51" s="12" customFormat="1" ht="11.25">
      <c r="B253" s="161"/>
      <c r="D253" s="147" t="s">
        <v>1200</v>
      </c>
      <c r="E253" s="162" t="s">
        <v>1</v>
      </c>
      <c r="F253" s="163" t="s">
        <v>2066</v>
      </c>
      <c r="H253" s="162" t="s">
        <v>1</v>
      </c>
      <c r="I253" s="164"/>
      <c r="L253" s="161"/>
      <c r="M253" s="165"/>
      <c r="T253" s="166"/>
      <c r="AT253" s="162" t="s">
        <v>1200</v>
      </c>
      <c r="AU253" s="162" t="s">
        <v>88</v>
      </c>
      <c r="AV253" s="12" t="s">
        <v>86</v>
      </c>
      <c r="AW253" s="12" t="s">
        <v>34</v>
      </c>
      <c r="AX253" s="12" t="s">
        <v>79</v>
      </c>
      <c r="AY253" s="162" t="s">
        <v>262</v>
      </c>
    </row>
    <row r="254" spans="2:51" s="13" customFormat="1" ht="11.25">
      <c r="B254" s="167"/>
      <c r="D254" s="147" t="s">
        <v>1200</v>
      </c>
      <c r="E254" s="168" t="s">
        <v>1</v>
      </c>
      <c r="F254" s="169" t="s">
        <v>3084</v>
      </c>
      <c r="H254" s="170">
        <v>4.56</v>
      </c>
      <c r="I254" s="171"/>
      <c r="L254" s="167"/>
      <c r="M254" s="172"/>
      <c r="T254" s="173"/>
      <c r="AT254" s="168" t="s">
        <v>1200</v>
      </c>
      <c r="AU254" s="168" t="s">
        <v>88</v>
      </c>
      <c r="AV254" s="13" t="s">
        <v>88</v>
      </c>
      <c r="AW254" s="13" t="s">
        <v>34</v>
      </c>
      <c r="AX254" s="13" t="s">
        <v>79</v>
      </c>
      <c r="AY254" s="168" t="s">
        <v>262</v>
      </c>
    </row>
    <row r="255" spans="2:51" s="13" customFormat="1" ht="22.5">
      <c r="B255" s="167"/>
      <c r="D255" s="147" t="s">
        <v>1200</v>
      </c>
      <c r="E255" s="168" t="s">
        <v>1</v>
      </c>
      <c r="F255" s="169" t="s">
        <v>3085</v>
      </c>
      <c r="H255" s="170">
        <v>0.464</v>
      </c>
      <c r="I255" s="171"/>
      <c r="L255" s="167"/>
      <c r="M255" s="172"/>
      <c r="T255" s="173"/>
      <c r="AT255" s="168" t="s">
        <v>1200</v>
      </c>
      <c r="AU255" s="168" t="s">
        <v>88</v>
      </c>
      <c r="AV255" s="13" t="s">
        <v>88</v>
      </c>
      <c r="AW255" s="13" t="s">
        <v>34</v>
      </c>
      <c r="AX255" s="13" t="s">
        <v>79</v>
      </c>
      <c r="AY255" s="168" t="s">
        <v>262</v>
      </c>
    </row>
    <row r="256" spans="2:51" s="14" customFormat="1" ht="11.25">
      <c r="B256" s="174"/>
      <c r="D256" s="147" t="s">
        <v>1200</v>
      </c>
      <c r="E256" s="175" t="s">
        <v>1</v>
      </c>
      <c r="F256" s="176" t="s">
        <v>1205</v>
      </c>
      <c r="H256" s="177">
        <v>5.024</v>
      </c>
      <c r="I256" s="178"/>
      <c r="L256" s="174"/>
      <c r="M256" s="179"/>
      <c r="T256" s="180"/>
      <c r="AT256" s="175" t="s">
        <v>1200</v>
      </c>
      <c r="AU256" s="175" t="s">
        <v>88</v>
      </c>
      <c r="AV256" s="14" t="s">
        <v>293</v>
      </c>
      <c r="AW256" s="14" t="s">
        <v>34</v>
      </c>
      <c r="AX256" s="14" t="s">
        <v>86</v>
      </c>
      <c r="AY256" s="175" t="s">
        <v>262</v>
      </c>
    </row>
    <row r="257" spans="2:65" s="1" customFormat="1" ht="16.5" customHeight="1">
      <c r="B257" s="32"/>
      <c r="C257" s="134" t="s">
        <v>336</v>
      </c>
      <c r="D257" s="134" t="s">
        <v>264</v>
      </c>
      <c r="E257" s="135" t="s">
        <v>1371</v>
      </c>
      <c r="F257" s="136" t="s">
        <v>1372</v>
      </c>
      <c r="G257" s="137" t="s">
        <v>1226</v>
      </c>
      <c r="H257" s="138">
        <v>5.024</v>
      </c>
      <c r="I257" s="139"/>
      <c r="J257" s="140">
        <f>ROUND(I257*H257,2)</f>
        <v>0</v>
      </c>
      <c r="K257" s="136" t="s">
        <v>1197</v>
      </c>
      <c r="L257" s="32"/>
      <c r="M257" s="141" t="s">
        <v>1</v>
      </c>
      <c r="N257" s="142" t="s">
        <v>44</v>
      </c>
      <c r="P257" s="143">
        <f>O257*H257</f>
        <v>0</v>
      </c>
      <c r="Q257" s="143">
        <v>0</v>
      </c>
      <c r="R257" s="143">
        <f>Q257*H257</f>
        <v>0</v>
      </c>
      <c r="S257" s="143">
        <v>0</v>
      </c>
      <c r="T257" s="144">
        <f>S257*H257</f>
        <v>0</v>
      </c>
      <c r="AR257" s="145" t="s">
        <v>293</v>
      </c>
      <c r="AT257" s="145" t="s">
        <v>264</v>
      </c>
      <c r="AU257" s="145" t="s">
        <v>88</v>
      </c>
      <c r="AY257" s="17" t="s">
        <v>262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7" t="s">
        <v>86</v>
      </c>
      <c r="BK257" s="146">
        <f>ROUND(I257*H257,2)</f>
        <v>0</v>
      </c>
      <c r="BL257" s="17" t="s">
        <v>293</v>
      </c>
      <c r="BM257" s="145" t="s">
        <v>3086</v>
      </c>
    </row>
    <row r="258" spans="2:65" s="1" customFormat="1" ht="24.2" customHeight="1">
      <c r="B258" s="32"/>
      <c r="C258" s="134" t="s">
        <v>341</v>
      </c>
      <c r="D258" s="134" t="s">
        <v>264</v>
      </c>
      <c r="E258" s="135" t="s">
        <v>3087</v>
      </c>
      <c r="F258" s="136" t="s">
        <v>3088</v>
      </c>
      <c r="G258" s="137" t="s">
        <v>1196</v>
      </c>
      <c r="H258" s="138">
        <v>13.94</v>
      </c>
      <c r="I258" s="139"/>
      <c r="J258" s="140">
        <f>ROUND(I258*H258,2)</f>
        <v>0</v>
      </c>
      <c r="K258" s="136" t="s">
        <v>1197</v>
      </c>
      <c r="L258" s="32"/>
      <c r="M258" s="141" t="s">
        <v>1</v>
      </c>
      <c r="N258" s="142" t="s">
        <v>44</v>
      </c>
      <c r="P258" s="143">
        <f>O258*H258</f>
        <v>0</v>
      </c>
      <c r="Q258" s="143">
        <v>0</v>
      </c>
      <c r="R258" s="143">
        <f>Q258*H258</f>
        <v>0</v>
      </c>
      <c r="S258" s="143">
        <v>0</v>
      </c>
      <c r="T258" s="144">
        <f>S258*H258</f>
        <v>0</v>
      </c>
      <c r="AR258" s="145" t="s">
        <v>293</v>
      </c>
      <c r="AT258" s="145" t="s">
        <v>264</v>
      </c>
      <c r="AU258" s="145" t="s">
        <v>88</v>
      </c>
      <c r="AY258" s="17" t="s">
        <v>262</v>
      </c>
      <c r="BE258" s="146">
        <f>IF(N258="základní",J258,0)</f>
        <v>0</v>
      </c>
      <c r="BF258" s="146">
        <f>IF(N258="snížená",J258,0)</f>
        <v>0</v>
      </c>
      <c r="BG258" s="146">
        <f>IF(N258="zákl. přenesená",J258,0)</f>
        <v>0</v>
      </c>
      <c r="BH258" s="146">
        <f>IF(N258="sníž. přenesená",J258,0)</f>
        <v>0</v>
      </c>
      <c r="BI258" s="146">
        <f>IF(N258="nulová",J258,0)</f>
        <v>0</v>
      </c>
      <c r="BJ258" s="17" t="s">
        <v>86</v>
      </c>
      <c r="BK258" s="146">
        <f>ROUND(I258*H258,2)</f>
        <v>0</v>
      </c>
      <c r="BL258" s="17" t="s">
        <v>293</v>
      </c>
      <c r="BM258" s="145" t="s">
        <v>3089</v>
      </c>
    </row>
    <row r="259" spans="2:51" s="12" customFormat="1" ht="11.25">
      <c r="B259" s="161"/>
      <c r="D259" s="147" t="s">
        <v>1200</v>
      </c>
      <c r="E259" s="162" t="s">
        <v>1</v>
      </c>
      <c r="F259" s="163" t="s">
        <v>3006</v>
      </c>
      <c r="H259" s="162" t="s">
        <v>1</v>
      </c>
      <c r="I259" s="164"/>
      <c r="L259" s="161"/>
      <c r="M259" s="165"/>
      <c r="T259" s="166"/>
      <c r="AT259" s="162" t="s">
        <v>1200</v>
      </c>
      <c r="AU259" s="162" t="s">
        <v>88</v>
      </c>
      <c r="AV259" s="12" t="s">
        <v>86</v>
      </c>
      <c r="AW259" s="12" t="s">
        <v>34</v>
      </c>
      <c r="AX259" s="12" t="s">
        <v>79</v>
      </c>
      <c r="AY259" s="162" t="s">
        <v>262</v>
      </c>
    </row>
    <row r="260" spans="2:51" s="12" customFormat="1" ht="11.25">
      <c r="B260" s="161"/>
      <c r="D260" s="147" t="s">
        <v>1200</v>
      </c>
      <c r="E260" s="162" t="s">
        <v>1</v>
      </c>
      <c r="F260" s="163" t="s">
        <v>3090</v>
      </c>
      <c r="H260" s="162" t="s">
        <v>1</v>
      </c>
      <c r="I260" s="164"/>
      <c r="L260" s="161"/>
      <c r="M260" s="165"/>
      <c r="T260" s="166"/>
      <c r="AT260" s="162" t="s">
        <v>1200</v>
      </c>
      <c r="AU260" s="162" t="s">
        <v>88</v>
      </c>
      <c r="AV260" s="12" t="s">
        <v>86</v>
      </c>
      <c r="AW260" s="12" t="s">
        <v>34</v>
      </c>
      <c r="AX260" s="12" t="s">
        <v>79</v>
      </c>
      <c r="AY260" s="162" t="s">
        <v>262</v>
      </c>
    </row>
    <row r="261" spans="2:51" s="13" customFormat="1" ht="11.25">
      <c r="B261" s="167"/>
      <c r="D261" s="147" t="s">
        <v>1200</v>
      </c>
      <c r="E261" s="168" t="s">
        <v>1</v>
      </c>
      <c r="F261" s="169" t="s">
        <v>3091</v>
      </c>
      <c r="H261" s="170">
        <v>13.306</v>
      </c>
      <c r="I261" s="171"/>
      <c r="L261" s="167"/>
      <c r="M261" s="172"/>
      <c r="T261" s="173"/>
      <c r="AT261" s="168" t="s">
        <v>1200</v>
      </c>
      <c r="AU261" s="168" t="s">
        <v>88</v>
      </c>
      <c r="AV261" s="13" t="s">
        <v>88</v>
      </c>
      <c r="AW261" s="13" t="s">
        <v>34</v>
      </c>
      <c r="AX261" s="13" t="s">
        <v>79</v>
      </c>
      <c r="AY261" s="168" t="s">
        <v>262</v>
      </c>
    </row>
    <row r="262" spans="2:51" s="13" customFormat="1" ht="11.25">
      <c r="B262" s="167"/>
      <c r="D262" s="147" t="s">
        <v>1200</v>
      </c>
      <c r="E262" s="168" t="s">
        <v>1</v>
      </c>
      <c r="F262" s="169" t="s">
        <v>3092</v>
      </c>
      <c r="H262" s="170">
        <v>0.144</v>
      </c>
      <c r="I262" s="171"/>
      <c r="L262" s="167"/>
      <c r="M262" s="172"/>
      <c r="T262" s="173"/>
      <c r="AT262" s="168" t="s">
        <v>1200</v>
      </c>
      <c r="AU262" s="168" t="s">
        <v>88</v>
      </c>
      <c r="AV262" s="13" t="s">
        <v>88</v>
      </c>
      <c r="AW262" s="13" t="s">
        <v>34</v>
      </c>
      <c r="AX262" s="13" t="s">
        <v>79</v>
      </c>
      <c r="AY262" s="168" t="s">
        <v>262</v>
      </c>
    </row>
    <row r="263" spans="2:51" s="13" customFormat="1" ht="11.25">
      <c r="B263" s="167"/>
      <c r="D263" s="147" t="s">
        <v>1200</v>
      </c>
      <c r="E263" s="168" t="s">
        <v>1</v>
      </c>
      <c r="F263" s="169" t="s">
        <v>3093</v>
      </c>
      <c r="H263" s="170">
        <v>0.315</v>
      </c>
      <c r="I263" s="171"/>
      <c r="L263" s="167"/>
      <c r="M263" s="172"/>
      <c r="T263" s="173"/>
      <c r="AT263" s="168" t="s">
        <v>1200</v>
      </c>
      <c r="AU263" s="168" t="s">
        <v>88</v>
      </c>
      <c r="AV263" s="13" t="s">
        <v>88</v>
      </c>
      <c r="AW263" s="13" t="s">
        <v>34</v>
      </c>
      <c r="AX263" s="13" t="s">
        <v>79</v>
      </c>
      <c r="AY263" s="168" t="s">
        <v>262</v>
      </c>
    </row>
    <row r="264" spans="2:51" s="12" customFormat="1" ht="11.25">
      <c r="B264" s="161"/>
      <c r="D264" s="147" t="s">
        <v>1200</v>
      </c>
      <c r="E264" s="162" t="s">
        <v>1</v>
      </c>
      <c r="F264" s="163" t="s">
        <v>3094</v>
      </c>
      <c r="H264" s="162" t="s">
        <v>1</v>
      </c>
      <c r="I264" s="164"/>
      <c r="L264" s="161"/>
      <c r="M264" s="165"/>
      <c r="T264" s="166"/>
      <c r="AT264" s="162" t="s">
        <v>1200</v>
      </c>
      <c r="AU264" s="162" t="s">
        <v>88</v>
      </c>
      <c r="AV264" s="12" t="s">
        <v>86</v>
      </c>
      <c r="AW264" s="12" t="s">
        <v>34</v>
      </c>
      <c r="AX264" s="12" t="s">
        <v>79</v>
      </c>
      <c r="AY264" s="162" t="s">
        <v>262</v>
      </c>
    </row>
    <row r="265" spans="2:51" s="13" customFormat="1" ht="11.25">
      <c r="B265" s="167"/>
      <c r="D265" s="147" t="s">
        <v>1200</v>
      </c>
      <c r="E265" s="168" t="s">
        <v>1</v>
      </c>
      <c r="F265" s="169" t="s">
        <v>3095</v>
      </c>
      <c r="H265" s="170">
        <v>0.175</v>
      </c>
      <c r="I265" s="171"/>
      <c r="L265" s="167"/>
      <c r="M265" s="172"/>
      <c r="T265" s="173"/>
      <c r="AT265" s="168" t="s">
        <v>1200</v>
      </c>
      <c r="AU265" s="168" t="s">
        <v>88</v>
      </c>
      <c r="AV265" s="13" t="s">
        <v>88</v>
      </c>
      <c r="AW265" s="13" t="s">
        <v>34</v>
      </c>
      <c r="AX265" s="13" t="s">
        <v>79</v>
      </c>
      <c r="AY265" s="168" t="s">
        <v>262</v>
      </c>
    </row>
    <row r="266" spans="2:51" s="14" customFormat="1" ht="11.25">
      <c r="B266" s="174"/>
      <c r="D266" s="147" t="s">
        <v>1200</v>
      </c>
      <c r="E266" s="175" t="s">
        <v>1</v>
      </c>
      <c r="F266" s="176" t="s">
        <v>1205</v>
      </c>
      <c r="H266" s="177">
        <v>13.94</v>
      </c>
      <c r="I266" s="178"/>
      <c r="L266" s="174"/>
      <c r="M266" s="179"/>
      <c r="T266" s="180"/>
      <c r="AT266" s="175" t="s">
        <v>1200</v>
      </c>
      <c r="AU266" s="175" t="s">
        <v>88</v>
      </c>
      <c r="AV266" s="14" t="s">
        <v>293</v>
      </c>
      <c r="AW266" s="14" t="s">
        <v>34</v>
      </c>
      <c r="AX266" s="14" t="s">
        <v>86</v>
      </c>
      <c r="AY266" s="175" t="s">
        <v>262</v>
      </c>
    </row>
    <row r="267" spans="2:63" s="11" customFormat="1" ht="22.9" customHeight="1">
      <c r="B267" s="124"/>
      <c r="D267" s="125" t="s">
        <v>78</v>
      </c>
      <c r="E267" s="151" t="s">
        <v>179</v>
      </c>
      <c r="F267" s="151" t="s">
        <v>1218</v>
      </c>
      <c r="I267" s="127"/>
      <c r="J267" s="152">
        <f>BK267</f>
        <v>0</v>
      </c>
      <c r="L267" s="124"/>
      <c r="M267" s="129"/>
      <c r="P267" s="130">
        <f>SUM(P268:P397)</f>
        <v>0</v>
      </c>
      <c r="R267" s="130">
        <f>SUM(R268:R397)</f>
        <v>22.974202670000004</v>
      </c>
      <c r="T267" s="131">
        <f>SUM(T268:T397)</f>
        <v>0</v>
      </c>
      <c r="AR267" s="125" t="s">
        <v>86</v>
      </c>
      <c r="AT267" s="132" t="s">
        <v>78</v>
      </c>
      <c r="AU267" s="132" t="s">
        <v>86</v>
      </c>
      <c r="AY267" s="125" t="s">
        <v>262</v>
      </c>
      <c r="BK267" s="133">
        <f>SUM(BK268:BK397)</f>
        <v>0</v>
      </c>
    </row>
    <row r="268" spans="2:65" s="1" customFormat="1" ht="33" customHeight="1">
      <c r="B268" s="32"/>
      <c r="C268" s="134" t="s">
        <v>345</v>
      </c>
      <c r="D268" s="134" t="s">
        <v>264</v>
      </c>
      <c r="E268" s="135" t="s">
        <v>3096</v>
      </c>
      <c r="F268" s="136" t="s">
        <v>3097</v>
      </c>
      <c r="G268" s="137" t="s">
        <v>1196</v>
      </c>
      <c r="H268" s="138">
        <v>1.44</v>
      </c>
      <c r="I268" s="139"/>
      <c r="J268" s="140">
        <f>ROUND(I268*H268,2)</f>
        <v>0</v>
      </c>
      <c r="K268" s="136" t="s">
        <v>1197</v>
      </c>
      <c r="L268" s="32"/>
      <c r="M268" s="141" t="s">
        <v>1</v>
      </c>
      <c r="N268" s="142" t="s">
        <v>44</v>
      </c>
      <c r="P268" s="143">
        <f>O268*H268</f>
        <v>0</v>
      </c>
      <c r="Q268" s="143">
        <v>2.50187</v>
      </c>
      <c r="R268" s="143">
        <f>Q268*H268</f>
        <v>3.6026928</v>
      </c>
      <c r="S268" s="143">
        <v>0</v>
      </c>
      <c r="T268" s="144">
        <f>S268*H268</f>
        <v>0</v>
      </c>
      <c r="AR268" s="145" t="s">
        <v>293</v>
      </c>
      <c r="AT268" s="145" t="s">
        <v>264</v>
      </c>
      <c r="AU268" s="145" t="s">
        <v>88</v>
      </c>
      <c r="AY268" s="17" t="s">
        <v>262</v>
      </c>
      <c r="BE268" s="146">
        <f>IF(N268="základní",J268,0)</f>
        <v>0</v>
      </c>
      <c r="BF268" s="146">
        <f>IF(N268="snížená",J268,0)</f>
        <v>0</v>
      </c>
      <c r="BG268" s="146">
        <f>IF(N268="zákl. přenesená",J268,0)</f>
        <v>0</v>
      </c>
      <c r="BH268" s="146">
        <f>IF(N268="sníž. přenesená",J268,0)</f>
        <v>0</v>
      </c>
      <c r="BI268" s="146">
        <f>IF(N268="nulová",J268,0)</f>
        <v>0</v>
      </c>
      <c r="BJ268" s="17" t="s">
        <v>86</v>
      </c>
      <c r="BK268" s="146">
        <f>ROUND(I268*H268,2)</f>
        <v>0</v>
      </c>
      <c r="BL268" s="17" t="s">
        <v>293</v>
      </c>
      <c r="BM268" s="145" t="s">
        <v>3098</v>
      </c>
    </row>
    <row r="269" spans="2:51" s="12" customFormat="1" ht="11.25">
      <c r="B269" s="161"/>
      <c r="D269" s="147" t="s">
        <v>1200</v>
      </c>
      <c r="E269" s="162" t="s">
        <v>1</v>
      </c>
      <c r="F269" s="163" t="s">
        <v>3006</v>
      </c>
      <c r="H269" s="162" t="s">
        <v>1</v>
      </c>
      <c r="I269" s="164"/>
      <c r="L269" s="161"/>
      <c r="M269" s="165"/>
      <c r="T269" s="166"/>
      <c r="AT269" s="162" t="s">
        <v>1200</v>
      </c>
      <c r="AU269" s="162" t="s">
        <v>88</v>
      </c>
      <c r="AV269" s="12" t="s">
        <v>86</v>
      </c>
      <c r="AW269" s="12" t="s">
        <v>34</v>
      </c>
      <c r="AX269" s="12" t="s">
        <v>79</v>
      </c>
      <c r="AY269" s="162" t="s">
        <v>262</v>
      </c>
    </row>
    <row r="270" spans="2:51" s="12" customFormat="1" ht="11.25">
      <c r="B270" s="161"/>
      <c r="D270" s="147" t="s">
        <v>1200</v>
      </c>
      <c r="E270" s="162" t="s">
        <v>1</v>
      </c>
      <c r="F270" s="163" t="s">
        <v>3099</v>
      </c>
      <c r="H270" s="162" t="s">
        <v>1</v>
      </c>
      <c r="I270" s="164"/>
      <c r="L270" s="161"/>
      <c r="M270" s="165"/>
      <c r="T270" s="166"/>
      <c r="AT270" s="162" t="s">
        <v>1200</v>
      </c>
      <c r="AU270" s="162" t="s">
        <v>88</v>
      </c>
      <c r="AV270" s="12" t="s">
        <v>86</v>
      </c>
      <c r="AW270" s="12" t="s">
        <v>34</v>
      </c>
      <c r="AX270" s="12" t="s">
        <v>79</v>
      </c>
      <c r="AY270" s="162" t="s">
        <v>262</v>
      </c>
    </row>
    <row r="271" spans="2:51" s="13" customFormat="1" ht="11.25">
      <c r="B271" s="167"/>
      <c r="D271" s="147" t="s">
        <v>1200</v>
      </c>
      <c r="E271" s="168" t="s">
        <v>1</v>
      </c>
      <c r="F271" s="169" t="s">
        <v>3100</v>
      </c>
      <c r="H271" s="170">
        <v>1.44</v>
      </c>
      <c r="I271" s="171"/>
      <c r="L271" s="167"/>
      <c r="M271" s="172"/>
      <c r="T271" s="173"/>
      <c r="AT271" s="168" t="s">
        <v>1200</v>
      </c>
      <c r="AU271" s="168" t="s">
        <v>88</v>
      </c>
      <c r="AV271" s="13" t="s">
        <v>88</v>
      </c>
      <c r="AW271" s="13" t="s">
        <v>34</v>
      </c>
      <c r="AX271" s="13" t="s">
        <v>86</v>
      </c>
      <c r="AY271" s="168" t="s">
        <v>262</v>
      </c>
    </row>
    <row r="272" spans="2:65" s="1" customFormat="1" ht="24.2" customHeight="1">
      <c r="B272" s="32"/>
      <c r="C272" s="134" t="s">
        <v>349</v>
      </c>
      <c r="D272" s="134" t="s">
        <v>264</v>
      </c>
      <c r="E272" s="135" t="s">
        <v>3101</v>
      </c>
      <c r="F272" s="136" t="s">
        <v>3102</v>
      </c>
      <c r="G272" s="137" t="s">
        <v>1226</v>
      </c>
      <c r="H272" s="138">
        <v>9.6</v>
      </c>
      <c r="I272" s="139"/>
      <c r="J272" s="140">
        <f>ROUND(I272*H272,2)</f>
        <v>0</v>
      </c>
      <c r="K272" s="136" t="s">
        <v>1197</v>
      </c>
      <c r="L272" s="32"/>
      <c r="M272" s="141" t="s">
        <v>1</v>
      </c>
      <c r="N272" s="142" t="s">
        <v>44</v>
      </c>
      <c r="P272" s="143">
        <f>O272*H272</f>
        <v>0</v>
      </c>
      <c r="Q272" s="143">
        <v>0.0022</v>
      </c>
      <c r="R272" s="143">
        <f>Q272*H272</f>
        <v>0.02112</v>
      </c>
      <c r="S272" s="143">
        <v>0</v>
      </c>
      <c r="T272" s="144">
        <f>S272*H272</f>
        <v>0</v>
      </c>
      <c r="AR272" s="145" t="s">
        <v>293</v>
      </c>
      <c r="AT272" s="145" t="s">
        <v>264</v>
      </c>
      <c r="AU272" s="145" t="s">
        <v>88</v>
      </c>
      <c r="AY272" s="17" t="s">
        <v>262</v>
      </c>
      <c r="BE272" s="146">
        <f>IF(N272="základní",J272,0)</f>
        <v>0</v>
      </c>
      <c r="BF272" s="146">
        <f>IF(N272="snížená",J272,0)</f>
        <v>0</v>
      </c>
      <c r="BG272" s="146">
        <f>IF(N272="zákl. přenesená",J272,0)</f>
        <v>0</v>
      </c>
      <c r="BH272" s="146">
        <f>IF(N272="sníž. přenesená",J272,0)</f>
        <v>0</v>
      </c>
      <c r="BI272" s="146">
        <f>IF(N272="nulová",J272,0)</f>
        <v>0</v>
      </c>
      <c r="BJ272" s="17" t="s">
        <v>86</v>
      </c>
      <c r="BK272" s="146">
        <f>ROUND(I272*H272,2)</f>
        <v>0</v>
      </c>
      <c r="BL272" s="17" t="s">
        <v>293</v>
      </c>
      <c r="BM272" s="145" t="s">
        <v>3103</v>
      </c>
    </row>
    <row r="273" spans="2:51" s="12" customFormat="1" ht="11.25">
      <c r="B273" s="161"/>
      <c r="D273" s="147" t="s">
        <v>1200</v>
      </c>
      <c r="E273" s="162" t="s">
        <v>1</v>
      </c>
      <c r="F273" s="163" t="s">
        <v>3006</v>
      </c>
      <c r="H273" s="162" t="s">
        <v>1</v>
      </c>
      <c r="I273" s="164"/>
      <c r="L273" s="161"/>
      <c r="M273" s="165"/>
      <c r="T273" s="166"/>
      <c r="AT273" s="162" t="s">
        <v>1200</v>
      </c>
      <c r="AU273" s="162" t="s">
        <v>88</v>
      </c>
      <c r="AV273" s="12" t="s">
        <v>86</v>
      </c>
      <c r="AW273" s="12" t="s">
        <v>34</v>
      </c>
      <c r="AX273" s="12" t="s">
        <v>79</v>
      </c>
      <c r="AY273" s="162" t="s">
        <v>262</v>
      </c>
    </row>
    <row r="274" spans="2:51" s="12" customFormat="1" ht="11.25">
      <c r="B274" s="161"/>
      <c r="D274" s="147" t="s">
        <v>1200</v>
      </c>
      <c r="E274" s="162" t="s">
        <v>1</v>
      </c>
      <c r="F274" s="163" t="s">
        <v>3099</v>
      </c>
      <c r="H274" s="162" t="s">
        <v>1</v>
      </c>
      <c r="I274" s="164"/>
      <c r="L274" s="161"/>
      <c r="M274" s="165"/>
      <c r="T274" s="166"/>
      <c r="AT274" s="162" t="s">
        <v>1200</v>
      </c>
      <c r="AU274" s="162" t="s">
        <v>88</v>
      </c>
      <c r="AV274" s="12" t="s">
        <v>86</v>
      </c>
      <c r="AW274" s="12" t="s">
        <v>34</v>
      </c>
      <c r="AX274" s="12" t="s">
        <v>79</v>
      </c>
      <c r="AY274" s="162" t="s">
        <v>262</v>
      </c>
    </row>
    <row r="275" spans="2:51" s="13" customFormat="1" ht="11.25">
      <c r="B275" s="167"/>
      <c r="D275" s="147" t="s">
        <v>1200</v>
      </c>
      <c r="E275" s="168" t="s">
        <v>1</v>
      </c>
      <c r="F275" s="169" t="s">
        <v>3104</v>
      </c>
      <c r="H275" s="170">
        <v>9.6</v>
      </c>
      <c r="I275" s="171"/>
      <c r="L275" s="167"/>
      <c r="M275" s="172"/>
      <c r="T275" s="173"/>
      <c r="AT275" s="168" t="s">
        <v>1200</v>
      </c>
      <c r="AU275" s="168" t="s">
        <v>88</v>
      </c>
      <c r="AV275" s="13" t="s">
        <v>88</v>
      </c>
      <c r="AW275" s="13" t="s">
        <v>34</v>
      </c>
      <c r="AX275" s="13" t="s">
        <v>86</v>
      </c>
      <c r="AY275" s="168" t="s">
        <v>262</v>
      </c>
    </row>
    <row r="276" spans="2:65" s="1" customFormat="1" ht="24.2" customHeight="1">
      <c r="B276" s="32"/>
      <c r="C276" s="134" t="s">
        <v>353</v>
      </c>
      <c r="D276" s="134" t="s">
        <v>264</v>
      </c>
      <c r="E276" s="135" t="s">
        <v>3105</v>
      </c>
      <c r="F276" s="136" t="s">
        <v>3106</v>
      </c>
      <c r="G276" s="137" t="s">
        <v>1226</v>
      </c>
      <c r="H276" s="138">
        <v>9.6</v>
      </c>
      <c r="I276" s="139"/>
      <c r="J276" s="140">
        <f>ROUND(I276*H276,2)</f>
        <v>0</v>
      </c>
      <c r="K276" s="136" t="s">
        <v>1197</v>
      </c>
      <c r="L276" s="32"/>
      <c r="M276" s="141" t="s">
        <v>1</v>
      </c>
      <c r="N276" s="142" t="s">
        <v>44</v>
      </c>
      <c r="P276" s="143">
        <f>O276*H276</f>
        <v>0</v>
      </c>
      <c r="Q276" s="143">
        <v>0</v>
      </c>
      <c r="R276" s="143">
        <f>Q276*H276</f>
        <v>0</v>
      </c>
      <c r="S276" s="143">
        <v>0</v>
      </c>
      <c r="T276" s="144">
        <f>S276*H276</f>
        <v>0</v>
      </c>
      <c r="AR276" s="145" t="s">
        <v>293</v>
      </c>
      <c r="AT276" s="145" t="s">
        <v>264</v>
      </c>
      <c r="AU276" s="145" t="s">
        <v>88</v>
      </c>
      <c r="AY276" s="17" t="s">
        <v>262</v>
      </c>
      <c r="BE276" s="146">
        <f>IF(N276="základní",J276,0)</f>
        <v>0</v>
      </c>
      <c r="BF276" s="146">
        <f>IF(N276="snížená",J276,0)</f>
        <v>0</v>
      </c>
      <c r="BG276" s="146">
        <f>IF(N276="zákl. přenesená",J276,0)</f>
        <v>0</v>
      </c>
      <c r="BH276" s="146">
        <f>IF(N276="sníž. přenesená",J276,0)</f>
        <v>0</v>
      </c>
      <c r="BI276" s="146">
        <f>IF(N276="nulová",J276,0)</f>
        <v>0</v>
      </c>
      <c r="BJ276" s="17" t="s">
        <v>86</v>
      </c>
      <c r="BK276" s="146">
        <f>ROUND(I276*H276,2)</f>
        <v>0</v>
      </c>
      <c r="BL276" s="17" t="s">
        <v>293</v>
      </c>
      <c r="BM276" s="145" t="s">
        <v>3107</v>
      </c>
    </row>
    <row r="277" spans="2:65" s="1" customFormat="1" ht="21.75" customHeight="1">
      <c r="B277" s="32"/>
      <c r="C277" s="134" t="s">
        <v>357</v>
      </c>
      <c r="D277" s="134" t="s">
        <v>264</v>
      </c>
      <c r="E277" s="135" t="s">
        <v>3108</v>
      </c>
      <c r="F277" s="136" t="s">
        <v>3109</v>
      </c>
      <c r="G277" s="137" t="s">
        <v>1234</v>
      </c>
      <c r="H277" s="138">
        <v>0.187</v>
      </c>
      <c r="I277" s="139"/>
      <c r="J277" s="140">
        <f>ROUND(I277*H277,2)</f>
        <v>0</v>
      </c>
      <c r="K277" s="136" t="s">
        <v>1197</v>
      </c>
      <c r="L277" s="32"/>
      <c r="M277" s="141" t="s">
        <v>1</v>
      </c>
      <c r="N277" s="142" t="s">
        <v>44</v>
      </c>
      <c r="P277" s="143">
        <f>O277*H277</f>
        <v>0</v>
      </c>
      <c r="Q277" s="143">
        <v>1.05237</v>
      </c>
      <c r="R277" s="143">
        <f>Q277*H277</f>
        <v>0.19679319</v>
      </c>
      <c r="S277" s="143">
        <v>0</v>
      </c>
      <c r="T277" s="144">
        <f>S277*H277</f>
        <v>0</v>
      </c>
      <c r="AR277" s="145" t="s">
        <v>293</v>
      </c>
      <c r="AT277" s="145" t="s">
        <v>264</v>
      </c>
      <c r="AU277" s="145" t="s">
        <v>88</v>
      </c>
      <c r="AY277" s="17" t="s">
        <v>262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7" t="s">
        <v>86</v>
      </c>
      <c r="BK277" s="146">
        <f>ROUND(I277*H277,2)</f>
        <v>0</v>
      </c>
      <c r="BL277" s="17" t="s">
        <v>293</v>
      </c>
      <c r="BM277" s="145" t="s">
        <v>3110</v>
      </c>
    </row>
    <row r="278" spans="2:51" s="12" customFormat="1" ht="11.25">
      <c r="B278" s="161"/>
      <c r="D278" s="147" t="s">
        <v>1200</v>
      </c>
      <c r="E278" s="162" t="s">
        <v>1</v>
      </c>
      <c r="F278" s="163" t="s">
        <v>3006</v>
      </c>
      <c r="H278" s="162" t="s">
        <v>1</v>
      </c>
      <c r="I278" s="164"/>
      <c r="L278" s="161"/>
      <c r="M278" s="165"/>
      <c r="T278" s="166"/>
      <c r="AT278" s="162" t="s">
        <v>1200</v>
      </c>
      <c r="AU278" s="162" t="s">
        <v>88</v>
      </c>
      <c r="AV278" s="12" t="s">
        <v>86</v>
      </c>
      <c r="AW278" s="12" t="s">
        <v>34</v>
      </c>
      <c r="AX278" s="12" t="s">
        <v>79</v>
      </c>
      <c r="AY278" s="162" t="s">
        <v>262</v>
      </c>
    </row>
    <row r="279" spans="2:51" s="12" customFormat="1" ht="11.25">
      <c r="B279" s="161"/>
      <c r="D279" s="147" t="s">
        <v>1200</v>
      </c>
      <c r="E279" s="162" t="s">
        <v>1</v>
      </c>
      <c r="F279" s="163" t="s">
        <v>3111</v>
      </c>
      <c r="H279" s="162" t="s">
        <v>1</v>
      </c>
      <c r="I279" s="164"/>
      <c r="L279" s="161"/>
      <c r="M279" s="165"/>
      <c r="T279" s="166"/>
      <c r="AT279" s="162" t="s">
        <v>1200</v>
      </c>
      <c r="AU279" s="162" t="s">
        <v>88</v>
      </c>
      <c r="AV279" s="12" t="s">
        <v>86</v>
      </c>
      <c r="AW279" s="12" t="s">
        <v>34</v>
      </c>
      <c r="AX279" s="12" t="s">
        <v>79</v>
      </c>
      <c r="AY279" s="162" t="s">
        <v>262</v>
      </c>
    </row>
    <row r="280" spans="2:51" s="13" customFormat="1" ht="11.25">
      <c r="B280" s="167"/>
      <c r="D280" s="147" t="s">
        <v>1200</v>
      </c>
      <c r="E280" s="168" t="s">
        <v>1</v>
      </c>
      <c r="F280" s="169" t="s">
        <v>3112</v>
      </c>
      <c r="H280" s="170">
        <v>0.187</v>
      </c>
      <c r="I280" s="171"/>
      <c r="L280" s="167"/>
      <c r="M280" s="172"/>
      <c r="T280" s="173"/>
      <c r="AT280" s="168" t="s">
        <v>1200</v>
      </c>
      <c r="AU280" s="168" t="s">
        <v>88</v>
      </c>
      <c r="AV280" s="13" t="s">
        <v>88</v>
      </c>
      <c r="AW280" s="13" t="s">
        <v>34</v>
      </c>
      <c r="AX280" s="13" t="s">
        <v>86</v>
      </c>
      <c r="AY280" s="168" t="s">
        <v>262</v>
      </c>
    </row>
    <row r="281" spans="2:65" s="1" customFormat="1" ht="33" customHeight="1">
      <c r="B281" s="32"/>
      <c r="C281" s="134" t="s">
        <v>361</v>
      </c>
      <c r="D281" s="134" t="s">
        <v>264</v>
      </c>
      <c r="E281" s="135" t="s">
        <v>3113</v>
      </c>
      <c r="F281" s="136" t="s">
        <v>3114</v>
      </c>
      <c r="G281" s="137" t="s">
        <v>1196</v>
      </c>
      <c r="H281" s="138">
        <v>30.24</v>
      </c>
      <c r="I281" s="139"/>
      <c r="J281" s="140">
        <f>ROUND(I281*H281,2)</f>
        <v>0</v>
      </c>
      <c r="K281" s="136" t="s">
        <v>1197</v>
      </c>
      <c r="L281" s="32"/>
      <c r="M281" s="141" t="s">
        <v>1</v>
      </c>
      <c r="N281" s="142" t="s">
        <v>44</v>
      </c>
      <c r="P281" s="143">
        <f>O281*H281</f>
        <v>0</v>
      </c>
      <c r="Q281" s="143">
        <v>0</v>
      </c>
      <c r="R281" s="143">
        <f>Q281*H281</f>
        <v>0</v>
      </c>
      <c r="S281" s="143">
        <v>0</v>
      </c>
      <c r="T281" s="144">
        <f>S281*H281</f>
        <v>0</v>
      </c>
      <c r="AR281" s="145" t="s">
        <v>293</v>
      </c>
      <c r="AT281" s="145" t="s">
        <v>264</v>
      </c>
      <c r="AU281" s="145" t="s">
        <v>88</v>
      </c>
      <c r="AY281" s="17" t="s">
        <v>262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7" t="s">
        <v>86</v>
      </c>
      <c r="BK281" s="146">
        <f>ROUND(I281*H281,2)</f>
        <v>0</v>
      </c>
      <c r="BL281" s="17" t="s">
        <v>293</v>
      </c>
      <c r="BM281" s="145" t="s">
        <v>3115</v>
      </c>
    </row>
    <row r="282" spans="2:51" s="12" customFormat="1" ht="11.25">
      <c r="B282" s="161"/>
      <c r="D282" s="147" t="s">
        <v>1200</v>
      </c>
      <c r="E282" s="162" t="s">
        <v>1</v>
      </c>
      <c r="F282" s="163" t="s">
        <v>3006</v>
      </c>
      <c r="H282" s="162" t="s">
        <v>1</v>
      </c>
      <c r="I282" s="164"/>
      <c r="L282" s="161"/>
      <c r="M282" s="165"/>
      <c r="T282" s="166"/>
      <c r="AT282" s="162" t="s">
        <v>1200</v>
      </c>
      <c r="AU282" s="162" t="s">
        <v>88</v>
      </c>
      <c r="AV282" s="12" t="s">
        <v>86</v>
      </c>
      <c r="AW282" s="12" t="s">
        <v>34</v>
      </c>
      <c r="AX282" s="12" t="s">
        <v>79</v>
      </c>
      <c r="AY282" s="162" t="s">
        <v>262</v>
      </c>
    </row>
    <row r="283" spans="2:51" s="12" customFormat="1" ht="11.25">
      <c r="B283" s="161"/>
      <c r="D283" s="147" t="s">
        <v>1200</v>
      </c>
      <c r="E283" s="162" t="s">
        <v>1</v>
      </c>
      <c r="F283" s="163" t="s">
        <v>3116</v>
      </c>
      <c r="H283" s="162" t="s">
        <v>1</v>
      </c>
      <c r="I283" s="164"/>
      <c r="L283" s="161"/>
      <c r="M283" s="165"/>
      <c r="T283" s="166"/>
      <c r="AT283" s="162" t="s">
        <v>1200</v>
      </c>
      <c r="AU283" s="162" t="s">
        <v>88</v>
      </c>
      <c r="AV283" s="12" t="s">
        <v>86</v>
      </c>
      <c r="AW283" s="12" t="s">
        <v>34</v>
      </c>
      <c r="AX283" s="12" t="s">
        <v>79</v>
      </c>
      <c r="AY283" s="162" t="s">
        <v>262</v>
      </c>
    </row>
    <row r="284" spans="2:51" s="12" customFormat="1" ht="11.25">
      <c r="B284" s="161"/>
      <c r="D284" s="147" t="s">
        <v>1200</v>
      </c>
      <c r="E284" s="162" t="s">
        <v>1</v>
      </c>
      <c r="F284" s="163" t="s">
        <v>3117</v>
      </c>
      <c r="H284" s="162" t="s">
        <v>1</v>
      </c>
      <c r="I284" s="164"/>
      <c r="L284" s="161"/>
      <c r="M284" s="165"/>
      <c r="T284" s="166"/>
      <c r="AT284" s="162" t="s">
        <v>1200</v>
      </c>
      <c r="AU284" s="162" t="s">
        <v>88</v>
      </c>
      <c r="AV284" s="12" t="s">
        <v>86</v>
      </c>
      <c r="AW284" s="12" t="s">
        <v>34</v>
      </c>
      <c r="AX284" s="12" t="s">
        <v>79</v>
      </c>
      <c r="AY284" s="162" t="s">
        <v>262</v>
      </c>
    </row>
    <row r="285" spans="2:51" s="13" customFormat="1" ht="11.25">
      <c r="B285" s="167"/>
      <c r="D285" s="147" t="s">
        <v>1200</v>
      </c>
      <c r="E285" s="168" t="s">
        <v>1</v>
      </c>
      <c r="F285" s="169" t="s">
        <v>3118</v>
      </c>
      <c r="H285" s="170">
        <v>30.24</v>
      </c>
      <c r="I285" s="171"/>
      <c r="L285" s="167"/>
      <c r="M285" s="172"/>
      <c r="T285" s="173"/>
      <c r="AT285" s="168" t="s">
        <v>1200</v>
      </c>
      <c r="AU285" s="168" t="s">
        <v>88</v>
      </c>
      <c r="AV285" s="13" t="s">
        <v>88</v>
      </c>
      <c r="AW285" s="13" t="s">
        <v>34</v>
      </c>
      <c r="AX285" s="13" t="s">
        <v>86</v>
      </c>
      <c r="AY285" s="168" t="s">
        <v>262</v>
      </c>
    </row>
    <row r="286" spans="2:65" s="1" customFormat="1" ht="33" customHeight="1">
      <c r="B286" s="32"/>
      <c r="C286" s="134" t="s">
        <v>411</v>
      </c>
      <c r="D286" s="134" t="s">
        <v>264</v>
      </c>
      <c r="E286" s="135" t="s">
        <v>2241</v>
      </c>
      <c r="F286" s="136" t="s">
        <v>2242</v>
      </c>
      <c r="G286" s="137" t="s">
        <v>1196</v>
      </c>
      <c r="H286" s="138">
        <v>64.356</v>
      </c>
      <c r="I286" s="139"/>
      <c r="J286" s="140">
        <f>ROUND(I286*H286,2)</f>
        <v>0</v>
      </c>
      <c r="K286" s="136" t="s">
        <v>1197</v>
      </c>
      <c r="L286" s="32"/>
      <c r="M286" s="141" t="s">
        <v>1</v>
      </c>
      <c r="N286" s="142" t="s">
        <v>44</v>
      </c>
      <c r="P286" s="143">
        <f>O286*H286</f>
        <v>0</v>
      </c>
      <c r="Q286" s="143">
        <v>0</v>
      </c>
      <c r="R286" s="143">
        <f>Q286*H286</f>
        <v>0</v>
      </c>
      <c r="S286" s="143">
        <v>0</v>
      </c>
      <c r="T286" s="144">
        <f>S286*H286</f>
        <v>0</v>
      </c>
      <c r="AR286" s="145" t="s">
        <v>293</v>
      </c>
      <c r="AT286" s="145" t="s">
        <v>264</v>
      </c>
      <c r="AU286" s="145" t="s">
        <v>88</v>
      </c>
      <c r="AY286" s="17" t="s">
        <v>262</v>
      </c>
      <c r="BE286" s="146">
        <f>IF(N286="základní",J286,0)</f>
        <v>0</v>
      </c>
      <c r="BF286" s="146">
        <f>IF(N286="snížená",J286,0)</f>
        <v>0</v>
      </c>
      <c r="BG286" s="146">
        <f>IF(N286="zákl. přenesená",J286,0)</f>
        <v>0</v>
      </c>
      <c r="BH286" s="146">
        <f>IF(N286="sníž. přenesená",J286,0)</f>
        <v>0</v>
      </c>
      <c r="BI286" s="146">
        <f>IF(N286="nulová",J286,0)</f>
        <v>0</v>
      </c>
      <c r="BJ286" s="17" t="s">
        <v>86</v>
      </c>
      <c r="BK286" s="146">
        <f>ROUND(I286*H286,2)</f>
        <v>0</v>
      </c>
      <c r="BL286" s="17" t="s">
        <v>293</v>
      </c>
      <c r="BM286" s="145" t="s">
        <v>3119</v>
      </c>
    </row>
    <row r="287" spans="2:51" s="12" customFormat="1" ht="11.25">
      <c r="B287" s="161"/>
      <c r="D287" s="147" t="s">
        <v>1200</v>
      </c>
      <c r="E287" s="162" t="s">
        <v>1</v>
      </c>
      <c r="F287" s="163" t="s">
        <v>3006</v>
      </c>
      <c r="H287" s="162" t="s">
        <v>1</v>
      </c>
      <c r="I287" s="164"/>
      <c r="L287" s="161"/>
      <c r="M287" s="165"/>
      <c r="T287" s="166"/>
      <c r="AT287" s="162" t="s">
        <v>1200</v>
      </c>
      <c r="AU287" s="162" t="s">
        <v>88</v>
      </c>
      <c r="AV287" s="12" t="s">
        <v>86</v>
      </c>
      <c r="AW287" s="12" t="s">
        <v>34</v>
      </c>
      <c r="AX287" s="12" t="s">
        <v>79</v>
      </c>
      <c r="AY287" s="162" t="s">
        <v>262</v>
      </c>
    </row>
    <row r="288" spans="2:51" s="12" customFormat="1" ht="11.25">
      <c r="B288" s="161"/>
      <c r="D288" s="147" t="s">
        <v>1200</v>
      </c>
      <c r="E288" s="162" t="s">
        <v>1</v>
      </c>
      <c r="F288" s="163" t="s">
        <v>3120</v>
      </c>
      <c r="H288" s="162" t="s">
        <v>1</v>
      </c>
      <c r="I288" s="164"/>
      <c r="L288" s="161"/>
      <c r="M288" s="165"/>
      <c r="T288" s="166"/>
      <c r="AT288" s="162" t="s">
        <v>1200</v>
      </c>
      <c r="AU288" s="162" t="s">
        <v>88</v>
      </c>
      <c r="AV288" s="12" t="s">
        <v>86</v>
      </c>
      <c r="AW288" s="12" t="s">
        <v>34</v>
      </c>
      <c r="AX288" s="12" t="s">
        <v>79</v>
      </c>
      <c r="AY288" s="162" t="s">
        <v>262</v>
      </c>
    </row>
    <row r="289" spans="2:51" s="12" customFormat="1" ht="11.25">
      <c r="B289" s="161"/>
      <c r="D289" s="147" t="s">
        <v>1200</v>
      </c>
      <c r="E289" s="162" t="s">
        <v>1</v>
      </c>
      <c r="F289" s="163" t="s">
        <v>3121</v>
      </c>
      <c r="H289" s="162" t="s">
        <v>1</v>
      </c>
      <c r="I289" s="164"/>
      <c r="L289" s="161"/>
      <c r="M289" s="165"/>
      <c r="T289" s="166"/>
      <c r="AT289" s="162" t="s">
        <v>1200</v>
      </c>
      <c r="AU289" s="162" t="s">
        <v>88</v>
      </c>
      <c r="AV289" s="12" t="s">
        <v>86</v>
      </c>
      <c r="AW289" s="12" t="s">
        <v>34</v>
      </c>
      <c r="AX289" s="12" t="s">
        <v>79</v>
      </c>
      <c r="AY289" s="162" t="s">
        <v>262</v>
      </c>
    </row>
    <row r="290" spans="2:51" s="12" customFormat="1" ht="11.25">
      <c r="B290" s="161"/>
      <c r="D290" s="147" t="s">
        <v>1200</v>
      </c>
      <c r="E290" s="162" t="s">
        <v>1</v>
      </c>
      <c r="F290" s="163" t="s">
        <v>3122</v>
      </c>
      <c r="H290" s="162" t="s">
        <v>1</v>
      </c>
      <c r="I290" s="164"/>
      <c r="L290" s="161"/>
      <c r="M290" s="165"/>
      <c r="T290" s="166"/>
      <c r="AT290" s="162" t="s">
        <v>1200</v>
      </c>
      <c r="AU290" s="162" t="s">
        <v>88</v>
      </c>
      <c r="AV290" s="12" t="s">
        <v>86</v>
      </c>
      <c r="AW290" s="12" t="s">
        <v>34</v>
      </c>
      <c r="AX290" s="12" t="s">
        <v>79</v>
      </c>
      <c r="AY290" s="162" t="s">
        <v>262</v>
      </c>
    </row>
    <row r="291" spans="2:51" s="13" customFormat="1" ht="11.25">
      <c r="B291" s="167"/>
      <c r="D291" s="147" t="s">
        <v>1200</v>
      </c>
      <c r="E291" s="168" t="s">
        <v>1</v>
      </c>
      <c r="F291" s="169" t="s">
        <v>3123</v>
      </c>
      <c r="H291" s="170">
        <v>27.12</v>
      </c>
      <c r="I291" s="171"/>
      <c r="L291" s="167"/>
      <c r="M291" s="172"/>
      <c r="T291" s="173"/>
      <c r="AT291" s="168" t="s">
        <v>1200</v>
      </c>
      <c r="AU291" s="168" t="s">
        <v>88</v>
      </c>
      <c r="AV291" s="13" t="s">
        <v>88</v>
      </c>
      <c r="AW291" s="13" t="s">
        <v>34</v>
      </c>
      <c r="AX291" s="13" t="s">
        <v>79</v>
      </c>
      <c r="AY291" s="168" t="s">
        <v>262</v>
      </c>
    </row>
    <row r="292" spans="2:51" s="12" customFormat="1" ht="11.25">
      <c r="B292" s="161"/>
      <c r="D292" s="147" t="s">
        <v>1200</v>
      </c>
      <c r="E292" s="162" t="s">
        <v>1</v>
      </c>
      <c r="F292" s="163" t="s">
        <v>3124</v>
      </c>
      <c r="H292" s="162" t="s">
        <v>1</v>
      </c>
      <c r="I292" s="164"/>
      <c r="L292" s="161"/>
      <c r="M292" s="165"/>
      <c r="T292" s="166"/>
      <c r="AT292" s="162" t="s">
        <v>1200</v>
      </c>
      <c r="AU292" s="162" t="s">
        <v>88</v>
      </c>
      <c r="AV292" s="12" t="s">
        <v>86</v>
      </c>
      <c r="AW292" s="12" t="s">
        <v>34</v>
      </c>
      <c r="AX292" s="12" t="s">
        <v>79</v>
      </c>
      <c r="AY292" s="162" t="s">
        <v>262</v>
      </c>
    </row>
    <row r="293" spans="2:51" s="12" customFormat="1" ht="11.25">
      <c r="B293" s="161"/>
      <c r="D293" s="147" t="s">
        <v>1200</v>
      </c>
      <c r="E293" s="162" t="s">
        <v>1</v>
      </c>
      <c r="F293" s="163" t="s">
        <v>3125</v>
      </c>
      <c r="H293" s="162" t="s">
        <v>1</v>
      </c>
      <c r="I293" s="164"/>
      <c r="L293" s="161"/>
      <c r="M293" s="165"/>
      <c r="T293" s="166"/>
      <c r="AT293" s="162" t="s">
        <v>1200</v>
      </c>
      <c r="AU293" s="162" t="s">
        <v>88</v>
      </c>
      <c r="AV293" s="12" t="s">
        <v>86</v>
      </c>
      <c r="AW293" s="12" t="s">
        <v>34</v>
      </c>
      <c r="AX293" s="12" t="s">
        <v>79</v>
      </c>
      <c r="AY293" s="162" t="s">
        <v>262</v>
      </c>
    </row>
    <row r="294" spans="2:51" s="12" customFormat="1" ht="11.25">
      <c r="B294" s="161"/>
      <c r="D294" s="147" t="s">
        <v>1200</v>
      </c>
      <c r="E294" s="162" t="s">
        <v>1</v>
      </c>
      <c r="F294" s="163" t="s">
        <v>3126</v>
      </c>
      <c r="H294" s="162" t="s">
        <v>1</v>
      </c>
      <c r="I294" s="164"/>
      <c r="L294" s="161"/>
      <c r="M294" s="165"/>
      <c r="T294" s="166"/>
      <c r="AT294" s="162" t="s">
        <v>1200</v>
      </c>
      <c r="AU294" s="162" t="s">
        <v>88</v>
      </c>
      <c r="AV294" s="12" t="s">
        <v>86</v>
      </c>
      <c r="AW294" s="12" t="s">
        <v>34</v>
      </c>
      <c r="AX294" s="12" t="s">
        <v>79</v>
      </c>
      <c r="AY294" s="162" t="s">
        <v>262</v>
      </c>
    </row>
    <row r="295" spans="2:51" s="13" customFormat="1" ht="11.25">
      <c r="B295" s="167"/>
      <c r="D295" s="147" t="s">
        <v>1200</v>
      </c>
      <c r="E295" s="168" t="s">
        <v>1</v>
      </c>
      <c r="F295" s="169" t="s">
        <v>3127</v>
      </c>
      <c r="H295" s="170">
        <v>10.488</v>
      </c>
      <c r="I295" s="171"/>
      <c r="L295" s="167"/>
      <c r="M295" s="172"/>
      <c r="T295" s="173"/>
      <c r="AT295" s="168" t="s">
        <v>1200</v>
      </c>
      <c r="AU295" s="168" t="s">
        <v>88</v>
      </c>
      <c r="AV295" s="13" t="s">
        <v>88</v>
      </c>
      <c r="AW295" s="13" t="s">
        <v>34</v>
      </c>
      <c r="AX295" s="13" t="s">
        <v>79</v>
      </c>
      <c r="AY295" s="168" t="s">
        <v>262</v>
      </c>
    </row>
    <row r="296" spans="2:51" s="12" customFormat="1" ht="11.25">
      <c r="B296" s="161"/>
      <c r="D296" s="147" t="s">
        <v>1200</v>
      </c>
      <c r="E296" s="162" t="s">
        <v>1</v>
      </c>
      <c r="F296" s="163" t="s">
        <v>3122</v>
      </c>
      <c r="H296" s="162" t="s">
        <v>1</v>
      </c>
      <c r="I296" s="164"/>
      <c r="L296" s="161"/>
      <c r="M296" s="165"/>
      <c r="T296" s="166"/>
      <c r="AT296" s="162" t="s">
        <v>1200</v>
      </c>
      <c r="AU296" s="162" t="s">
        <v>88</v>
      </c>
      <c r="AV296" s="12" t="s">
        <v>86</v>
      </c>
      <c r="AW296" s="12" t="s">
        <v>34</v>
      </c>
      <c r="AX296" s="12" t="s">
        <v>79</v>
      </c>
      <c r="AY296" s="162" t="s">
        <v>262</v>
      </c>
    </row>
    <row r="297" spans="2:51" s="13" customFormat="1" ht="11.25">
      <c r="B297" s="167"/>
      <c r="D297" s="147" t="s">
        <v>1200</v>
      </c>
      <c r="E297" s="168" t="s">
        <v>1</v>
      </c>
      <c r="F297" s="169" t="s">
        <v>3128</v>
      </c>
      <c r="H297" s="170">
        <v>18.9</v>
      </c>
      <c r="I297" s="171"/>
      <c r="L297" s="167"/>
      <c r="M297" s="172"/>
      <c r="T297" s="173"/>
      <c r="AT297" s="168" t="s">
        <v>1200</v>
      </c>
      <c r="AU297" s="168" t="s">
        <v>88</v>
      </c>
      <c r="AV297" s="13" t="s">
        <v>88</v>
      </c>
      <c r="AW297" s="13" t="s">
        <v>34</v>
      </c>
      <c r="AX297" s="13" t="s">
        <v>79</v>
      </c>
      <c r="AY297" s="168" t="s">
        <v>262</v>
      </c>
    </row>
    <row r="298" spans="2:51" s="13" customFormat="1" ht="11.25">
      <c r="B298" s="167"/>
      <c r="D298" s="147" t="s">
        <v>1200</v>
      </c>
      <c r="E298" s="168" t="s">
        <v>1</v>
      </c>
      <c r="F298" s="169" t="s">
        <v>3129</v>
      </c>
      <c r="H298" s="170">
        <v>7.848</v>
      </c>
      <c r="I298" s="171"/>
      <c r="L298" s="167"/>
      <c r="M298" s="172"/>
      <c r="T298" s="173"/>
      <c r="AT298" s="168" t="s">
        <v>1200</v>
      </c>
      <c r="AU298" s="168" t="s">
        <v>88</v>
      </c>
      <c r="AV298" s="13" t="s">
        <v>88</v>
      </c>
      <c r="AW298" s="13" t="s">
        <v>34</v>
      </c>
      <c r="AX298" s="13" t="s">
        <v>79</v>
      </c>
      <c r="AY298" s="168" t="s">
        <v>262</v>
      </c>
    </row>
    <row r="299" spans="2:51" s="14" customFormat="1" ht="11.25">
      <c r="B299" s="174"/>
      <c r="D299" s="147" t="s">
        <v>1200</v>
      </c>
      <c r="E299" s="175" t="s">
        <v>1</v>
      </c>
      <c r="F299" s="176" t="s">
        <v>1205</v>
      </c>
      <c r="H299" s="177">
        <v>64.356</v>
      </c>
      <c r="I299" s="178"/>
      <c r="L299" s="174"/>
      <c r="M299" s="179"/>
      <c r="T299" s="180"/>
      <c r="AT299" s="175" t="s">
        <v>1200</v>
      </c>
      <c r="AU299" s="175" t="s">
        <v>88</v>
      </c>
      <c r="AV299" s="14" t="s">
        <v>293</v>
      </c>
      <c r="AW299" s="14" t="s">
        <v>34</v>
      </c>
      <c r="AX299" s="14" t="s">
        <v>86</v>
      </c>
      <c r="AY299" s="175" t="s">
        <v>262</v>
      </c>
    </row>
    <row r="300" spans="2:65" s="1" customFormat="1" ht="33" customHeight="1">
      <c r="B300" s="32"/>
      <c r="C300" s="134" t="s">
        <v>415</v>
      </c>
      <c r="D300" s="134" t="s">
        <v>264</v>
      </c>
      <c r="E300" s="135" t="s">
        <v>2241</v>
      </c>
      <c r="F300" s="136" t="s">
        <v>2242</v>
      </c>
      <c r="G300" s="137" t="s">
        <v>1196</v>
      </c>
      <c r="H300" s="138">
        <v>22.876</v>
      </c>
      <c r="I300" s="139"/>
      <c r="J300" s="140">
        <f>ROUND(I300*H300,2)</f>
        <v>0</v>
      </c>
      <c r="K300" s="136" t="s">
        <v>1197</v>
      </c>
      <c r="L300" s="32"/>
      <c r="M300" s="141" t="s">
        <v>1</v>
      </c>
      <c r="N300" s="142" t="s">
        <v>44</v>
      </c>
      <c r="P300" s="143">
        <f>O300*H300</f>
        <v>0</v>
      </c>
      <c r="Q300" s="143">
        <v>0</v>
      </c>
      <c r="R300" s="143">
        <f>Q300*H300</f>
        <v>0</v>
      </c>
      <c r="S300" s="143">
        <v>0</v>
      </c>
      <c r="T300" s="144">
        <f>S300*H300</f>
        <v>0</v>
      </c>
      <c r="AR300" s="145" t="s">
        <v>293</v>
      </c>
      <c r="AT300" s="145" t="s">
        <v>264</v>
      </c>
      <c r="AU300" s="145" t="s">
        <v>88</v>
      </c>
      <c r="AY300" s="17" t="s">
        <v>262</v>
      </c>
      <c r="BE300" s="146">
        <f>IF(N300="základní",J300,0)</f>
        <v>0</v>
      </c>
      <c r="BF300" s="146">
        <f>IF(N300="snížená",J300,0)</f>
        <v>0</v>
      </c>
      <c r="BG300" s="146">
        <f>IF(N300="zákl. přenesená",J300,0)</f>
        <v>0</v>
      </c>
      <c r="BH300" s="146">
        <f>IF(N300="sníž. přenesená",J300,0)</f>
        <v>0</v>
      </c>
      <c r="BI300" s="146">
        <f>IF(N300="nulová",J300,0)</f>
        <v>0</v>
      </c>
      <c r="BJ300" s="17" t="s">
        <v>86</v>
      </c>
      <c r="BK300" s="146">
        <f>ROUND(I300*H300,2)</f>
        <v>0</v>
      </c>
      <c r="BL300" s="17" t="s">
        <v>293</v>
      </c>
      <c r="BM300" s="145" t="s">
        <v>3130</v>
      </c>
    </row>
    <row r="301" spans="2:51" s="12" customFormat="1" ht="11.25">
      <c r="B301" s="161"/>
      <c r="D301" s="147" t="s">
        <v>1200</v>
      </c>
      <c r="E301" s="162" t="s">
        <v>1</v>
      </c>
      <c r="F301" s="163" t="s">
        <v>3006</v>
      </c>
      <c r="H301" s="162" t="s">
        <v>1</v>
      </c>
      <c r="I301" s="164"/>
      <c r="L301" s="161"/>
      <c r="M301" s="165"/>
      <c r="T301" s="166"/>
      <c r="AT301" s="162" t="s">
        <v>1200</v>
      </c>
      <c r="AU301" s="162" t="s">
        <v>88</v>
      </c>
      <c r="AV301" s="12" t="s">
        <v>86</v>
      </c>
      <c r="AW301" s="12" t="s">
        <v>34</v>
      </c>
      <c r="AX301" s="12" t="s">
        <v>79</v>
      </c>
      <c r="AY301" s="162" t="s">
        <v>262</v>
      </c>
    </row>
    <row r="302" spans="2:51" s="12" customFormat="1" ht="11.25">
      <c r="B302" s="161"/>
      <c r="D302" s="147" t="s">
        <v>1200</v>
      </c>
      <c r="E302" s="162" t="s">
        <v>1</v>
      </c>
      <c r="F302" s="163" t="s">
        <v>3131</v>
      </c>
      <c r="H302" s="162" t="s">
        <v>1</v>
      </c>
      <c r="I302" s="164"/>
      <c r="L302" s="161"/>
      <c r="M302" s="165"/>
      <c r="T302" s="166"/>
      <c r="AT302" s="162" t="s">
        <v>1200</v>
      </c>
      <c r="AU302" s="162" t="s">
        <v>88</v>
      </c>
      <c r="AV302" s="12" t="s">
        <v>86</v>
      </c>
      <c r="AW302" s="12" t="s">
        <v>34</v>
      </c>
      <c r="AX302" s="12" t="s">
        <v>79</v>
      </c>
      <c r="AY302" s="162" t="s">
        <v>262</v>
      </c>
    </row>
    <row r="303" spans="2:51" s="12" customFormat="1" ht="11.25">
      <c r="B303" s="161"/>
      <c r="D303" s="147" t="s">
        <v>1200</v>
      </c>
      <c r="E303" s="162" t="s">
        <v>1</v>
      </c>
      <c r="F303" s="163" t="s">
        <v>3132</v>
      </c>
      <c r="H303" s="162" t="s">
        <v>1</v>
      </c>
      <c r="I303" s="164"/>
      <c r="L303" s="161"/>
      <c r="M303" s="165"/>
      <c r="T303" s="166"/>
      <c r="AT303" s="162" t="s">
        <v>1200</v>
      </c>
      <c r="AU303" s="162" t="s">
        <v>88</v>
      </c>
      <c r="AV303" s="12" t="s">
        <v>86</v>
      </c>
      <c r="AW303" s="12" t="s">
        <v>34</v>
      </c>
      <c r="AX303" s="12" t="s">
        <v>79</v>
      </c>
      <c r="AY303" s="162" t="s">
        <v>262</v>
      </c>
    </row>
    <row r="304" spans="2:51" s="12" customFormat="1" ht="11.25">
      <c r="B304" s="161"/>
      <c r="D304" s="147" t="s">
        <v>1200</v>
      </c>
      <c r="E304" s="162" t="s">
        <v>1</v>
      </c>
      <c r="F304" s="163" t="s">
        <v>3133</v>
      </c>
      <c r="H304" s="162" t="s">
        <v>1</v>
      </c>
      <c r="I304" s="164"/>
      <c r="L304" s="161"/>
      <c r="M304" s="165"/>
      <c r="T304" s="166"/>
      <c r="AT304" s="162" t="s">
        <v>1200</v>
      </c>
      <c r="AU304" s="162" t="s">
        <v>88</v>
      </c>
      <c r="AV304" s="12" t="s">
        <v>86</v>
      </c>
      <c r="AW304" s="12" t="s">
        <v>34</v>
      </c>
      <c r="AX304" s="12" t="s">
        <v>79</v>
      </c>
      <c r="AY304" s="162" t="s">
        <v>262</v>
      </c>
    </row>
    <row r="305" spans="2:51" s="13" customFormat="1" ht="11.25">
      <c r="B305" s="167"/>
      <c r="D305" s="147" t="s">
        <v>1200</v>
      </c>
      <c r="E305" s="168" t="s">
        <v>1</v>
      </c>
      <c r="F305" s="169" t="s">
        <v>3134</v>
      </c>
      <c r="H305" s="170">
        <v>23.556</v>
      </c>
      <c r="I305" s="171"/>
      <c r="L305" s="167"/>
      <c r="M305" s="172"/>
      <c r="T305" s="173"/>
      <c r="AT305" s="168" t="s">
        <v>1200</v>
      </c>
      <c r="AU305" s="168" t="s">
        <v>88</v>
      </c>
      <c r="AV305" s="13" t="s">
        <v>88</v>
      </c>
      <c r="AW305" s="13" t="s">
        <v>34</v>
      </c>
      <c r="AX305" s="13" t="s">
        <v>79</v>
      </c>
      <c r="AY305" s="168" t="s">
        <v>262</v>
      </c>
    </row>
    <row r="306" spans="2:51" s="12" customFormat="1" ht="11.25">
      <c r="B306" s="161"/>
      <c r="D306" s="147" t="s">
        <v>1200</v>
      </c>
      <c r="E306" s="162" t="s">
        <v>1</v>
      </c>
      <c r="F306" s="163" t="s">
        <v>3135</v>
      </c>
      <c r="H306" s="162" t="s">
        <v>1</v>
      </c>
      <c r="I306" s="164"/>
      <c r="L306" s="161"/>
      <c r="M306" s="165"/>
      <c r="T306" s="166"/>
      <c r="AT306" s="162" t="s">
        <v>1200</v>
      </c>
      <c r="AU306" s="162" t="s">
        <v>88</v>
      </c>
      <c r="AV306" s="12" t="s">
        <v>86</v>
      </c>
      <c r="AW306" s="12" t="s">
        <v>34</v>
      </c>
      <c r="AX306" s="12" t="s">
        <v>79</v>
      </c>
      <c r="AY306" s="162" t="s">
        <v>262</v>
      </c>
    </row>
    <row r="307" spans="2:51" s="13" customFormat="1" ht="11.25">
      <c r="B307" s="167"/>
      <c r="D307" s="147" t="s">
        <v>1200</v>
      </c>
      <c r="E307" s="168" t="s">
        <v>1</v>
      </c>
      <c r="F307" s="169" t="s">
        <v>3136</v>
      </c>
      <c r="H307" s="170">
        <v>0.39</v>
      </c>
      <c r="I307" s="171"/>
      <c r="L307" s="167"/>
      <c r="M307" s="172"/>
      <c r="T307" s="173"/>
      <c r="AT307" s="168" t="s">
        <v>1200</v>
      </c>
      <c r="AU307" s="168" t="s">
        <v>88</v>
      </c>
      <c r="AV307" s="13" t="s">
        <v>88</v>
      </c>
      <c r="AW307" s="13" t="s">
        <v>34</v>
      </c>
      <c r="AX307" s="13" t="s">
        <v>79</v>
      </c>
      <c r="AY307" s="168" t="s">
        <v>262</v>
      </c>
    </row>
    <row r="308" spans="2:51" s="13" customFormat="1" ht="11.25">
      <c r="B308" s="167"/>
      <c r="D308" s="147" t="s">
        <v>1200</v>
      </c>
      <c r="E308" s="168" t="s">
        <v>1</v>
      </c>
      <c r="F308" s="169" t="s">
        <v>3137</v>
      </c>
      <c r="H308" s="170">
        <v>0.325</v>
      </c>
      <c r="I308" s="171"/>
      <c r="L308" s="167"/>
      <c r="M308" s="172"/>
      <c r="T308" s="173"/>
      <c r="AT308" s="168" t="s">
        <v>1200</v>
      </c>
      <c r="AU308" s="168" t="s">
        <v>88</v>
      </c>
      <c r="AV308" s="13" t="s">
        <v>88</v>
      </c>
      <c r="AW308" s="13" t="s">
        <v>34</v>
      </c>
      <c r="AX308" s="13" t="s">
        <v>79</v>
      </c>
      <c r="AY308" s="168" t="s">
        <v>262</v>
      </c>
    </row>
    <row r="309" spans="2:51" s="13" customFormat="1" ht="11.25">
      <c r="B309" s="167"/>
      <c r="D309" s="147" t="s">
        <v>1200</v>
      </c>
      <c r="E309" s="168" t="s">
        <v>1</v>
      </c>
      <c r="F309" s="169" t="s">
        <v>3138</v>
      </c>
      <c r="H309" s="170">
        <v>0.075</v>
      </c>
      <c r="I309" s="171"/>
      <c r="L309" s="167"/>
      <c r="M309" s="172"/>
      <c r="T309" s="173"/>
      <c r="AT309" s="168" t="s">
        <v>1200</v>
      </c>
      <c r="AU309" s="168" t="s">
        <v>88</v>
      </c>
      <c r="AV309" s="13" t="s">
        <v>88</v>
      </c>
      <c r="AW309" s="13" t="s">
        <v>34</v>
      </c>
      <c r="AX309" s="13" t="s">
        <v>79</v>
      </c>
      <c r="AY309" s="168" t="s">
        <v>262</v>
      </c>
    </row>
    <row r="310" spans="2:51" s="15" customFormat="1" ht="11.25">
      <c r="B310" s="191"/>
      <c r="D310" s="147" t="s">
        <v>1200</v>
      </c>
      <c r="E310" s="192" t="s">
        <v>1</v>
      </c>
      <c r="F310" s="193" t="s">
        <v>1323</v>
      </c>
      <c r="H310" s="194">
        <v>24.346</v>
      </c>
      <c r="I310" s="195"/>
      <c r="L310" s="191"/>
      <c r="M310" s="196"/>
      <c r="T310" s="197"/>
      <c r="AT310" s="192" t="s">
        <v>1200</v>
      </c>
      <c r="AU310" s="192" t="s">
        <v>88</v>
      </c>
      <c r="AV310" s="15" t="s">
        <v>179</v>
      </c>
      <c r="AW310" s="15" t="s">
        <v>34</v>
      </c>
      <c r="AX310" s="15" t="s">
        <v>79</v>
      </c>
      <c r="AY310" s="192" t="s">
        <v>262</v>
      </c>
    </row>
    <row r="311" spans="2:51" s="12" customFormat="1" ht="11.25">
      <c r="B311" s="161"/>
      <c r="D311" s="147" t="s">
        <v>1200</v>
      </c>
      <c r="E311" s="162" t="s">
        <v>1</v>
      </c>
      <c r="F311" s="163" t="s">
        <v>3139</v>
      </c>
      <c r="H311" s="162" t="s">
        <v>1</v>
      </c>
      <c r="I311" s="164"/>
      <c r="L311" s="161"/>
      <c r="M311" s="165"/>
      <c r="T311" s="166"/>
      <c r="AT311" s="162" t="s">
        <v>1200</v>
      </c>
      <c r="AU311" s="162" t="s">
        <v>88</v>
      </c>
      <c r="AV311" s="12" t="s">
        <v>86</v>
      </c>
      <c r="AW311" s="12" t="s">
        <v>34</v>
      </c>
      <c r="AX311" s="12" t="s">
        <v>79</v>
      </c>
      <c r="AY311" s="162" t="s">
        <v>262</v>
      </c>
    </row>
    <row r="312" spans="2:51" s="13" customFormat="1" ht="11.25">
      <c r="B312" s="167"/>
      <c r="D312" s="147" t="s">
        <v>1200</v>
      </c>
      <c r="E312" s="168" t="s">
        <v>1</v>
      </c>
      <c r="F312" s="169" t="s">
        <v>3140</v>
      </c>
      <c r="H312" s="170">
        <v>-2.7</v>
      </c>
      <c r="I312" s="171"/>
      <c r="L312" s="167"/>
      <c r="M312" s="172"/>
      <c r="T312" s="173"/>
      <c r="AT312" s="168" t="s">
        <v>1200</v>
      </c>
      <c r="AU312" s="168" t="s">
        <v>88</v>
      </c>
      <c r="AV312" s="13" t="s">
        <v>88</v>
      </c>
      <c r="AW312" s="13" t="s">
        <v>34</v>
      </c>
      <c r="AX312" s="13" t="s">
        <v>79</v>
      </c>
      <c r="AY312" s="168" t="s">
        <v>262</v>
      </c>
    </row>
    <row r="313" spans="2:51" s="13" customFormat="1" ht="11.25">
      <c r="B313" s="167"/>
      <c r="D313" s="147" t="s">
        <v>1200</v>
      </c>
      <c r="E313" s="168" t="s">
        <v>1</v>
      </c>
      <c r="F313" s="169" t="s">
        <v>3141</v>
      </c>
      <c r="H313" s="170">
        <v>-0.108</v>
      </c>
      <c r="I313" s="171"/>
      <c r="L313" s="167"/>
      <c r="M313" s="172"/>
      <c r="T313" s="173"/>
      <c r="AT313" s="168" t="s">
        <v>1200</v>
      </c>
      <c r="AU313" s="168" t="s">
        <v>88</v>
      </c>
      <c r="AV313" s="13" t="s">
        <v>88</v>
      </c>
      <c r="AW313" s="13" t="s">
        <v>34</v>
      </c>
      <c r="AX313" s="13" t="s">
        <v>79</v>
      </c>
      <c r="AY313" s="168" t="s">
        <v>262</v>
      </c>
    </row>
    <row r="314" spans="2:51" s="13" customFormat="1" ht="11.25">
      <c r="B314" s="167"/>
      <c r="D314" s="147" t="s">
        <v>1200</v>
      </c>
      <c r="E314" s="168" t="s">
        <v>1</v>
      </c>
      <c r="F314" s="169" t="s">
        <v>3142</v>
      </c>
      <c r="H314" s="170">
        <v>-0.189</v>
      </c>
      <c r="I314" s="171"/>
      <c r="L314" s="167"/>
      <c r="M314" s="172"/>
      <c r="T314" s="173"/>
      <c r="AT314" s="168" t="s">
        <v>1200</v>
      </c>
      <c r="AU314" s="168" t="s">
        <v>88</v>
      </c>
      <c r="AV314" s="13" t="s">
        <v>88</v>
      </c>
      <c r="AW314" s="13" t="s">
        <v>34</v>
      </c>
      <c r="AX314" s="13" t="s">
        <v>79</v>
      </c>
      <c r="AY314" s="168" t="s">
        <v>262</v>
      </c>
    </row>
    <row r="315" spans="2:51" s="13" customFormat="1" ht="11.25">
      <c r="B315" s="167"/>
      <c r="D315" s="147" t="s">
        <v>1200</v>
      </c>
      <c r="E315" s="168" t="s">
        <v>1</v>
      </c>
      <c r="F315" s="169" t="s">
        <v>3143</v>
      </c>
      <c r="H315" s="170">
        <v>-2.4</v>
      </c>
      <c r="I315" s="171"/>
      <c r="L315" s="167"/>
      <c r="M315" s="172"/>
      <c r="T315" s="173"/>
      <c r="AT315" s="168" t="s">
        <v>1200</v>
      </c>
      <c r="AU315" s="168" t="s">
        <v>88</v>
      </c>
      <c r="AV315" s="13" t="s">
        <v>88</v>
      </c>
      <c r="AW315" s="13" t="s">
        <v>34</v>
      </c>
      <c r="AX315" s="13" t="s">
        <v>79</v>
      </c>
      <c r="AY315" s="168" t="s">
        <v>262</v>
      </c>
    </row>
    <row r="316" spans="2:51" s="13" customFormat="1" ht="11.25">
      <c r="B316" s="167"/>
      <c r="D316" s="147" t="s">
        <v>1200</v>
      </c>
      <c r="E316" s="168" t="s">
        <v>1</v>
      </c>
      <c r="F316" s="169" t="s">
        <v>3144</v>
      </c>
      <c r="H316" s="170">
        <v>-0.192</v>
      </c>
      <c r="I316" s="171"/>
      <c r="L316" s="167"/>
      <c r="M316" s="172"/>
      <c r="T316" s="173"/>
      <c r="AT316" s="168" t="s">
        <v>1200</v>
      </c>
      <c r="AU316" s="168" t="s">
        <v>88</v>
      </c>
      <c r="AV316" s="13" t="s">
        <v>88</v>
      </c>
      <c r="AW316" s="13" t="s">
        <v>34</v>
      </c>
      <c r="AX316" s="13" t="s">
        <v>79</v>
      </c>
      <c r="AY316" s="168" t="s">
        <v>262</v>
      </c>
    </row>
    <row r="317" spans="2:51" s="13" customFormat="1" ht="11.25">
      <c r="B317" s="167"/>
      <c r="D317" s="147" t="s">
        <v>1200</v>
      </c>
      <c r="E317" s="168" t="s">
        <v>1</v>
      </c>
      <c r="F317" s="169" t="s">
        <v>3145</v>
      </c>
      <c r="H317" s="170">
        <v>-1.872</v>
      </c>
      <c r="I317" s="171"/>
      <c r="L317" s="167"/>
      <c r="M317" s="172"/>
      <c r="T317" s="173"/>
      <c r="AT317" s="168" t="s">
        <v>1200</v>
      </c>
      <c r="AU317" s="168" t="s">
        <v>88</v>
      </c>
      <c r="AV317" s="13" t="s">
        <v>88</v>
      </c>
      <c r="AW317" s="13" t="s">
        <v>34</v>
      </c>
      <c r="AX317" s="13" t="s">
        <v>79</v>
      </c>
      <c r="AY317" s="168" t="s">
        <v>262</v>
      </c>
    </row>
    <row r="318" spans="2:51" s="15" customFormat="1" ht="11.25">
      <c r="B318" s="191"/>
      <c r="D318" s="147" t="s">
        <v>1200</v>
      </c>
      <c r="E318" s="192" t="s">
        <v>1</v>
      </c>
      <c r="F318" s="193" t="s">
        <v>1323</v>
      </c>
      <c r="H318" s="194">
        <v>-7.461</v>
      </c>
      <c r="I318" s="195"/>
      <c r="L318" s="191"/>
      <c r="M318" s="196"/>
      <c r="T318" s="197"/>
      <c r="AT318" s="192" t="s">
        <v>1200</v>
      </c>
      <c r="AU318" s="192" t="s">
        <v>88</v>
      </c>
      <c r="AV318" s="15" t="s">
        <v>179</v>
      </c>
      <c r="AW318" s="15" t="s">
        <v>34</v>
      </c>
      <c r="AX318" s="15" t="s">
        <v>79</v>
      </c>
      <c r="AY318" s="192" t="s">
        <v>262</v>
      </c>
    </row>
    <row r="319" spans="2:51" s="12" customFormat="1" ht="11.25">
      <c r="B319" s="161"/>
      <c r="D319" s="147" t="s">
        <v>1200</v>
      </c>
      <c r="E319" s="162" t="s">
        <v>1</v>
      </c>
      <c r="F319" s="163" t="s">
        <v>3146</v>
      </c>
      <c r="H319" s="162" t="s">
        <v>1</v>
      </c>
      <c r="I319" s="164"/>
      <c r="L319" s="161"/>
      <c r="M319" s="165"/>
      <c r="T319" s="166"/>
      <c r="AT319" s="162" t="s">
        <v>1200</v>
      </c>
      <c r="AU319" s="162" t="s">
        <v>88</v>
      </c>
      <c r="AV319" s="12" t="s">
        <v>86</v>
      </c>
      <c r="AW319" s="12" t="s">
        <v>34</v>
      </c>
      <c r="AX319" s="12" t="s">
        <v>79</v>
      </c>
      <c r="AY319" s="162" t="s">
        <v>262</v>
      </c>
    </row>
    <row r="320" spans="2:51" s="13" customFormat="1" ht="11.25">
      <c r="B320" s="167"/>
      <c r="D320" s="147" t="s">
        <v>1200</v>
      </c>
      <c r="E320" s="168" t="s">
        <v>1</v>
      </c>
      <c r="F320" s="169" t="s">
        <v>3147</v>
      </c>
      <c r="H320" s="170">
        <v>0.189</v>
      </c>
      <c r="I320" s="171"/>
      <c r="L320" s="167"/>
      <c r="M320" s="172"/>
      <c r="T320" s="173"/>
      <c r="AT320" s="168" t="s">
        <v>1200</v>
      </c>
      <c r="AU320" s="168" t="s">
        <v>88</v>
      </c>
      <c r="AV320" s="13" t="s">
        <v>88</v>
      </c>
      <c r="AW320" s="13" t="s">
        <v>34</v>
      </c>
      <c r="AX320" s="13" t="s">
        <v>79</v>
      </c>
      <c r="AY320" s="168" t="s">
        <v>262</v>
      </c>
    </row>
    <row r="321" spans="2:51" s="13" customFormat="1" ht="11.25">
      <c r="B321" s="167"/>
      <c r="D321" s="147" t="s">
        <v>1200</v>
      </c>
      <c r="E321" s="168" t="s">
        <v>1</v>
      </c>
      <c r="F321" s="169" t="s">
        <v>3148</v>
      </c>
      <c r="H321" s="170">
        <v>0.203</v>
      </c>
      <c r="I321" s="171"/>
      <c r="L321" s="167"/>
      <c r="M321" s="172"/>
      <c r="T321" s="173"/>
      <c r="AT321" s="168" t="s">
        <v>1200</v>
      </c>
      <c r="AU321" s="168" t="s">
        <v>88</v>
      </c>
      <c r="AV321" s="13" t="s">
        <v>88</v>
      </c>
      <c r="AW321" s="13" t="s">
        <v>34</v>
      </c>
      <c r="AX321" s="13" t="s">
        <v>79</v>
      </c>
      <c r="AY321" s="168" t="s">
        <v>262</v>
      </c>
    </row>
    <row r="322" spans="2:51" s="13" customFormat="1" ht="11.25">
      <c r="B322" s="167"/>
      <c r="D322" s="147" t="s">
        <v>1200</v>
      </c>
      <c r="E322" s="168" t="s">
        <v>1</v>
      </c>
      <c r="F322" s="169" t="s">
        <v>3149</v>
      </c>
      <c r="H322" s="170">
        <v>0.11</v>
      </c>
      <c r="I322" s="171"/>
      <c r="L322" s="167"/>
      <c r="M322" s="172"/>
      <c r="T322" s="173"/>
      <c r="AT322" s="168" t="s">
        <v>1200</v>
      </c>
      <c r="AU322" s="168" t="s">
        <v>88</v>
      </c>
      <c r="AV322" s="13" t="s">
        <v>88</v>
      </c>
      <c r="AW322" s="13" t="s">
        <v>34</v>
      </c>
      <c r="AX322" s="13" t="s">
        <v>79</v>
      </c>
      <c r="AY322" s="168" t="s">
        <v>262</v>
      </c>
    </row>
    <row r="323" spans="2:51" s="12" customFormat="1" ht="11.25">
      <c r="B323" s="161"/>
      <c r="D323" s="147" t="s">
        <v>1200</v>
      </c>
      <c r="E323" s="162" t="s">
        <v>1</v>
      </c>
      <c r="F323" s="163" t="s">
        <v>3150</v>
      </c>
      <c r="H323" s="162" t="s">
        <v>1</v>
      </c>
      <c r="I323" s="164"/>
      <c r="L323" s="161"/>
      <c r="M323" s="165"/>
      <c r="T323" s="166"/>
      <c r="AT323" s="162" t="s">
        <v>1200</v>
      </c>
      <c r="AU323" s="162" t="s">
        <v>88</v>
      </c>
      <c r="AV323" s="12" t="s">
        <v>86</v>
      </c>
      <c r="AW323" s="12" t="s">
        <v>34</v>
      </c>
      <c r="AX323" s="12" t="s">
        <v>79</v>
      </c>
      <c r="AY323" s="162" t="s">
        <v>262</v>
      </c>
    </row>
    <row r="324" spans="2:51" s="13" customFormat="1" ht="11.25">
      <c r="B324" s="167"/>
      <c r="D324" s="147" t="s">
        <v>1200</v>
      </c>
      <c r="E324" s="168" t="s">
        <v>1</v>
      </c>
      <c r="F324" s="169" t="s">
        <v>3151</v>
      </c>
      <c r="H324" s="170">
        <v>2.946</v>
      </c>
      <c r="I324" s="171"/>
      <c r="L324" s="167"/>
      <c r="M324" s="172"/>
      <c r="T324" s="173"/>
      <c r="AT324" s="168" t="s">
        <v>1200</v>
      </c>
      <c r="AU324" s="168" t="s">
        <v>88</v>
      </c>
      <c r="AV324" s="13" t="s">
        <v>88</v>
      </c>
      <c r="AW324" s="13" t="s">
        <v>34</v>
      </c>
      <c r="AX324" s="13" t="s">
        <v>79</v>
      </c>
      <c r="AY324" s="168" t="s">
        <v>262</v>
      </c>
    </row>
    <row r="325" spans="2:51" s="13" customFormat="1" ht="11.25">
      <c r="B325" s="167"/>
      <c r="D325" s="147" t="s">
        <v>1200</v>
      </c>
      <c r="E325" s="168" t="s">
        <v>1</v>
      </c>
      <c r="F325" s="169" t="s">
        <v>3152</v>
      </c>
      <c r="H325" s="170">
        <v>2.016</v>
      </c>
      <c r="I325" s="171"/>
      <c r="L325" s="167"/>
      <c r="M325" s="172"/>
      <c r="T325" s="173"/>
      <c r="AT325" s="168" t="s">
        <v>1200</v>
      </c>
      <c r="AU325" s="168" t="s">
        <v>88</v>
      </c>
      <c r="AV325" s="13" t="s">
        <v>88</v>
      </c>
      <c r="AW325" s="13" t="s">
        <v>34</v>
      </c>
      <c r="AX325" s="13" t="s">
        <v>79</v>
      </c>
      <c r="AY325" s="168" t="s">
        <v>262</v>
      </c>
    </row>
    <row r="326" spans="2:51" s="13" customFormat="1" ht="11.25">
      <c r="B326" s="167"/>
      <c r="D326" s="147" t="s">
        <v>1200</v>
      </c>
      <c r="E326" s="168" t="s">
        <v>1</v>
      </c>
      <c r="F326" s="169" t="s">
        <v>3153</v>
      </c>
      <c r="H326" s="170">
        <v>0.527</v>
      </c>
      <c r="I326" s="171"/>
      <c r="L326" s="167"/>
      <c r="M326" s="172"/>
      <c r="T326" s="173"/>
      <c r="AT326" s="168" t="s">
        <v>1200</v>
      </c>
      <c r="AU326" s="168" t="s">
        <v>88</v>
      </c>
      <c r="AV326" s="13" t="s">
        <v>88</v>
      </c>
      <c r="AW326" s="13" t="s">
        <v>34</v>
      </c>
      <c r="AX326" s="13" t="s">
        <v>79</v>
      </c>
      <c r="AY326" s="168" t="s">
        <v>262</v>
      </c>
    </row>
    <row r="327" spans="2:51" s="15" customFormat="1" ht="11.25">
      <c r="B327" s="191"/>
      <c r="D327" s="147" t="s">
        <v>1200</v>
      </c>
      <c r="E327" s="192" t="s">
        <v>1</v>
      </c>
      <c r="F327" s="193" t="s">
        <v>1323</v>
      </c>
      <c r="H327" s="194">
        <v>5.991</v>
      </c>
      <c r="I327" s="195"/>
      <c r="L327" s="191"/>
      <c r="M327" s="196"/>
      <c r="T327" s="197"/>
      <c r="AT327" s="192" t="s">
        <v>1200</v>
      </c>
      <c r="AU327" s="192" t="s">
        <v>88</v>
      </c>
      <c r="AV327" s="15" t="s">
        <v>179</v>
      </c>
      <c r="AW327" s="15" t="s">
        <v>34</v>
      </c>
      <c r="AX327" s="15" t="s">
        <v>79</v>
      </c>
      <c r="AY327" s="192" t="s">
        <v>262</v>
      </c>
    </row>
    <row r="328" spans="2:51" s="14" customFormat="1" ht="11.25">
      <c r="B328" s="174"/>
      <c r="D328" s="147" t="s">
        <v>1200</v>
      </c>
      <c r="E328" s="175" t="s">
        <v>1</v>
      </c>
      <c r="F328" s="176" t="s">
        <v>1205</v>
      </c>
      <c r="H328" s="177">
        <v>22.876</v>
      </c>
      <c r="I328" s="178"/>
      <c r="L328" s="174"/>
      <c r="M328" s="179"/>
      <c r="T328" s="180"/>
      <c r="AT328" s="175" t="s">
        <v>1200</v>
      </c>
      <c r="AU328" s="175" t="s">
        <v>88</v>
      </c>
      <c r="AV328" s="14" t="s">
        <v>293</v>
      </c>
      <c r="AW328" s="14" t="s">
        <v>34</v>
      </c>
      <c r="AX328" s="14" t="s">
        <v>86</v>
      </c>
      <c r="AY328" s="175" t="s">
        <v>262</v>
      </c>
    </row>
    <row r="329" spans="2:65" s="1" customFormat="1" ht="33" customHeight="1">
      <c r="B329" s="32"/>
      <c r="C329" s="134" t="s">
        <v>419</v>
      </c>
      <c r="D329" s="134" t="s">
        <v>264</v>
      </c>
      <c r="E329" s="135" t="s">
        <v>2258</v>
      </c>
      <c r="F329" s="136" t="s">
        <v>2259</v>
      </c>
      <c r="G329" s="137" t="s">
        <v>1196</v>
      </c>
      <c r="H329" s="138">
        <v>36.544</v>
      </c>
      <c r="I329" s="139"/>
      <c r="J329" s="140">
        <f>ROUND(I329*H329,2)</f>
        <v>0</v>
      </c>
      <c r="K329" s="136" t="s">
        <v>1197</v>
      </c>
      <c r="L329" s="32"/>
      <c r="M329" s="141" t="s">
        <v>1</v>
      </c>
      <c r="N329" s="142" t="s">
        <v>44</v>
      </c>
      <c r="P329" s="143">
        <f>O329*H329</f>
        <v>0</v>
      </c>
      <c r="Q329" s="143">
        <v>0</v>
      </c>
      <c r="R329" s="143">
        <f>Q329*H329</f>
        <v>0</v>
      </c>
      <c r="S329" s="143">
        <v>0</v>
      </c>
      <c r="T329" s="144">
        <f>S329*H329</f>
        <v>0</v>
      </c>
      <c r="AR329" s="145" t="s">
        <v>293</v>
      </c>
      <c r="AT329" s="145" t="s">
        <v>264</v>
      </c>
      <c r="AU329" s="145" t="s">
        <v>88</v>
      </c>
      <c r="AY329" s="17" t="s">
        <v>262</v>
      </c>
      <c r="BE329" s="146">
        <f>IF(N329="základní",J329,0)</f>
        <v>0</v>
      </c>
      <c r="BF329" s="146">
        <f>IF(N329="snížená",J329,0)</f>
        <v>0</v>
      </c>
      <c r="BG329" s="146">
        <f>IF(N329="zákl. přenesená",J329,0)</f>
        <v>0</v>
      </c>
      <c r="BH329" s="146">
        <f>IF(N329="sníž. přenesená",J329,0)</f>
        <v>0</v>
      </c>
      <c r="BI329" s="146">
        <f>IF(N329="nulová",J329,0)</f>
        <v>0</v>
      </c>
      <c r="BJ329" s="17" t="s">
        <v>86</v>
      </c>
      <c r="BK329" s="146">
        <f>ROUND(I329*H329,2)</f>
        <v>0</v>
      </c>
      <c r="BL329" s="17" t="s">
        <v>293</v>
      </c>
      <c r="BM329" s="145" t="s">
        <v>3154</v>
      </c>
    </row>
    <row r="330" spans="2:51" s="12" customFormat="1" ht="11.25">
      <c r="B330" s="161"/>
      <c r="D330" s="147" t="s">
        <v>1200</v>
      </c>
      <c r="E330" s="162" t="s">
        <v>1</v>
      </c>
      <c r="F330" s="163" t="s">
        <v>3006</v>
      </c>
      <c r="H330" s="162" t="s">
        <v>1</v>
      </c>
      <c r="I330" s="164"/>
      <c r="L330" s="161"/>
      <c r="M330" s="165"/>
      <c r="T330" s="166"/>
      <c r="AT330" s="162" t="s">
        <v>1200</v>
      </c>
      <c r="AU330" s="162" t="s">
        <v>88</v>
      </c>
      <c r="AV330" s="12" t="s">
        <v>86</v>
      </c>
      <c r="AW330" s="12" t="s">
        <v>34</v>
      </c>
      <c r="AX330" s="12" t="s">
        <v>79</v>
      </c>
      <c r="AY330" s="162" t="s">
        <v>262</v>
      </c>
    </row>
    <row r="331" spans="2:51" s="12" customFormat="1" ht="11.25">
      <c r="B331" s="161"/>
      <c r="D331" s="147" t="s">
        <v>1200</v>
      </c>
      <c r="E331" s="162" t="s">
        <v>1</v>
      </c>
      <c r="F331" s="163" t="s">
        <v>3155</v>
      </c>
      <c r="H331" s="162" t="s">
        <v>1</v>
      </c>
      <c r="I331" s="164"/>
      <c r="L331" s="161"/>
      <c r="M331" s="165"/>
      <c r="T331" s="166"/>
      <c r="AT331" s="162" t="s">
        <v>1200</v>
      </c>
      <c r="AU331" s="162" t="s">
        <v>88</v>
      </c>
      <c r="AV331" s="12" t="s">
        <v>86</v>
      </c>
      <c r="AW331" s="12" t="s">
        <v>34</v>
      </c>
      <c r="AX331" s="12" t="s">
        <v>79</v>
      </c>
      <c r="AY331" s="162" t="s">
        <v>262</v>
      </c>
    </row>
    <row r="332" spans="2:51" s="12" customFormat="1" ht="11.25">
      <c r="B332" s="161"/>
      <c r="D332" s="147" t="s">
        <v>1200</v>
      </c>
      <c r="E332" s="162" t="s">
        <v>1</v>
      </c>
      <c r="F332" s="163" t="s">
        <v>3156</v>
      </c>
      <c r="H332" s="162" t="s">
        <v>1</v>
      </c>
      <c r="I332" s="164"/>
      <c r="L332" s="161"/>
      <c r="M332" s="165"/>
      <c r="T332" s="166"/>
      <c r="AT332" s="162" t="s">
        <v>1200</v>
      </c>
      <c r="AU332" s="162" t="s">
        <v>88</v>
      </c>
      <c r="AV332" s="12" t="s">
        <v>86</v>
      </c>
      <c r="AW332" s="12" t="s">
        <v>34</v>
      </c>
      <c r="AX332" s="12" t="s">
        <v>79</v>
      </c>
      <c r="AY332" s="162" t="s">
        <v>262</v>
      </c>
    </row>
    <row r="333" spans="2:51" s="12" customFormat="1" ht="11.25">
      <c r="B333" s="161"/>
      <c r="D333" s="147" t="s">
        <v>1200</v>
      </c>
      <c r="E333" s="162" t="s">
        <v>1</v>
      </c>
      <c r="F333" s="163" t="s">
        <v>3157</v>
      </c>
      <c r="H333" s="162" t="s">
        <v>1</v>
      </c>
      <c r="I333" s="164"/>
      <c r="L333" s="161"/>
      <c r="M333" s="165"/>
      <c r="T333" s="166"/>
      <c r="AT333" s="162" t="s">
        <v>1200</v>
      </c>
      <c r="AU333" s="162" t="s">
        <v>88</v>
      </c>
      <c r="AV333" s="12" t="s">
        <v>86</v>
      </c>
      <c r="AW333" s="12" t="s">
        <v>34</v>
      </c>
      <c r="AX333" s="12" t="s">
        <v>79</v>
      </c>
      <c r="AY333" s="162" t="s">
        <v>262</v>
      </c>
    </row>
    <row r="334" spans="2:51" s="13" customFormat="1" ht="11.25">
      <c r="B334" s="167"/>
      <c r="D334" s="147" t="s">
        <v>1200</v>
      </c>
      <c r="E334" s="168" t="s">
        <v>1</v>
      </c>
      <c r="F334" s="169" t="s">
        <v>3158</v>
      </c>
      <c r="H334" s="170">
        <v>36.544</v>
      </c>
      <c r="I334" s="171"/>
      <c r="L334" s="167"/>
      <c r="M334" s="172"/>
      <c r="T334" s="173"/>
      <c r="AT334" s="168" t="s">
        <v>1200</v>
      </c>
      <c r="AU334" s="168" t="s">
        <v>88</v>
      </c>
      <c r="AV334" s="13" t="s">
        <v>88</v>
      </c>
      <c r="AW334" s="13" t="s">
        <v>34</v>
      </c>
      <c r="AX334" s="13" t="s">
        <v>79</v>
      </c>
      <c r="AY334" s="168" t="s">
        <v>262</v>
      </c>
    </row>
    <row r="335" spans="2:51" s="14" customFormat="1" ht="11.25">
      <c r="B335" s="174"/>
      <c r="D335" s="147" t="s">
        <v>1200</v>
      </c>
      <c r="E335" s="175" t="s">
        <v>1</v>
      </c>
      <c r="F335" s="176" t="s">
        <v>1205</v>
      </c>
      <c r="H335" s="177">
        <v>36.544</v>
      </c>
      <c r="I335" s="178"/>
      <c r="L335" s="174"/>
      <c r="M335" s="179"/>
      <c r="T335" s="180"/>
      <c r="AT335" s="175" t="s">
        <v>1200</v>
      </c>
      <c r="AU335" s="175" t="s">
        <v>88</v>
      </c>
      <c r="AV335" s="14" t="s">
        <v>293</v>
      </c>
      <c r="AW335" s="14" t="s">
        <v>34</v>
      </c>
      <c r="AX335" s="14" t="s">
        <v>86</v>
      </c>
      <c r="AY335" s="175" t="s">
        <v>262</v>
      </c>
    </row>
    <row r="336" spans="2:65" s="1" customFormat="1" ht="33" customHeight="1">
      <c r="B336" s="32"/>
      <c r="C336" s="134" t="s">
        <v>423</v>
      </c>
      <c r="D336" s="134" t="s">
        <v>264</v>
      </c>
      <c r="E336" s="135" t="s">
        <v>2267</v>
      </c>
      <c r="F336" s="136" t="s">
        <v>2268</v>
      </c>
      <c r="G336" s="137" t="s">
        <v>1226</v>
      </c>
      <c r="H336" s="138">
        <v>529.373</v>
      </c>
      <c r="I336" s="139"/>
      <c r="J336" s="140">
        <f>ROUND(I336*H336,2)</f>
        <v>0</v>
      </c>
      <c r="K336" s="136" t="s">
        <v>1197</v>
      </c>
      <c r="L336" s="32"/>
      <c r="M336" s="141" t="s">
        <v>1</v>
      </c>
      <c r="N336" s="142" t="s">
        <v>44</v>
      </c>
      <c r="P336" s="143">
        <f>O336*H336</f>
        <v>0</v>
      </c>
      <c r="Q336" s="143">
        <v>0.00247</v>
      </c>
      <c r="R336" s="143">
        <f>Q336*H336</f>
        <v>1.30755131</v>
      </c>
      <c r="S336" s="143">
        <v>0</v>
      </c>
      <c r="T336" s="144">
        <f>S336*H336</f>
        <v>0</v>
      </c>
      <c r="AR336" s="145" t="s">
        <v>293</v>
      </c>
      <c r="AT336" s="145" t="s">
        <v>264</v>
      </c>
      <c r="AU336" s="145" t="s">
        <v>88</v>
      </c>
      <c r="AY336" s="17" t="s">
        <v>262</v>
      </c>
      <c r="BE336" s="146">
        <f>IF(N336="základní",J336,0)</f>
        <v>0</v>
      </c>
      <c r="BF336" s="146">
        <f>IF(N336="snížená",J336,0)</f>
        <v>0</v>
      </c>
      <c r="BG336" s="146">
        <f>IF(N336="zákl. přenesená",J336,0)</f>
        <v>0</v>
      </c>
      <c r="BH336" s="146">
        <f>IF(N336="sníž. přenesená",J336,0)</f>
        <v>0</v>
      </c>
      <c r="BI336" s="146">
        <f>IF(N336="nulová",J336,0)</f>
        <v>0</v>
      </c>
      <c r="BJ336" s="17" t="s">
        <v>86</v>
      </c>
      <c r="BK336" s="146">
        <f>ROUND(I336*H336,2)</f>
        <v>0</v>
      </c>
      <c r="BL336" s="17" t="s">
        <v>293</v>
      </c>
      <c r="BM336" s="145" t="s">
        <v>3159</v>
      </c>
    </row>
    <row r="337" spans="2:51" s="12" customFormat="1" ht="11.25">
      <c r="B337" s="161"/>
      <c r="D337" s="147" t="s">
        <v>1200</v>
      </c>
      <c r="E337" s="162" t="s">
        <v>1</v>
      </c>
      <c r="F337" s="163" t="s">
        <v>3006</v>
      </c>
      <c r="H337" s="162" t="s">
        <v>1</v>
      </c>
      <c r="I337" s="164"/>
      <c r="L337" s="161"/>
      <c r="M337" s="165"/>
      <c r="T337" s="166"/>
      <c r="AT337" s="162" t="s">
        <v>1200</v>
      </c>
      <c r="AU337" s="162" t="s">
        <v>88</v>
      </c>
      <c r="AV337" s="12" t="s">
        <v>86</v>
      </c>
      <c r="AW337" s="12" t="s">
        <v>34</v>
      </c>
      <c r="AX337" s="12" t="s">
        <v>79</v>
      </c>
      <c r="AY337" s="162" t="s">
        <v>262</v>
      </c>
    </row>
    <row r="338" spans="2:51" s="12" customFormat="1" ht="11.25">
      <c r="B338" s="161"/>
      <c r="D338" s="147" t="s">
        <v>1200</v>
      </c>
      <c r="E338" s="162" t="s">
        <v>1</v>
      </c>
      <c r="F338" s="163" t="s">
        <v>3160</v>
      </c>
      <c r="H338" s="162" t="s">
        <v>1</v>
      </c>
      <c r="I338" s="164"/>
      <c r="L338" s="161"/>
      <c r="M338" s="165"/>
      <c r="T338" s="166"/>
      <c r="AT338" s="162" t="s">
        <v>1200</v>
      </c>
      <c r="AU338" s="162" t="s">
        <v>88</v>
      </c>
      <c r="AV338" s="12" t="s">
        <v>86</v>
      </c>
      <c r="AW338" s="12" t="s">
        <v>34</v>
      </c>
      <c r="AX338" s="12" t="s">
        <v>79</v>
      </c>
      <c r="AY338" s="162" t="s">
        <v>262</v>
      </c>
    </row>
    <row r="339" spans="2:51" s="13" customFormat="1" ht="11.25">
      <c r="B339" s="167"/>
      <c r="D339" s="147" t="s">
        <v>1200</v>
      </c>
      <c r="E339" s="168" t="s">
        <v>1</v>
      </c>
      <c r="F339" s="169" t="s">
        <v>3161</v>
      </c>
      <c r="H339" s="170">
        <v>17.6</v>
      </c>
      <c r="I339" s="171"/>
      <c r="L339" s="167"/>
      <c r="M339" s="172"/>
      <c r="T339" s="173"/>
      <c r="AT339" s="168" t="s">
        <v>1200</v>
      </c>
      <c r="AU339" s="168" t="s">
        <v>88</v>
      </c>
      <c r="AV339" s="13" t="s">
        <v>88</v>
      </c>
      <c r="AW339" s="13" t="s">
        <v>34</v>
      </c>
      <c r="AX339" s="13" t="s">
        <v>79</v>
      </c>
      <c r="AY339" s="168" t="s">
        <v>262</v>
      </c>
    </row>
    <row r="340" spans="2:51" s="15" customFormat="1" ht="11.25">
      <c r="B340" s="191"/>
      <c r="D340" s="147" t="s">
        <v>1200</v>
      </c>
      <c r="E340" s="192" t="s">
        <v>1</v>
      </c>
      <c r="F340" s="193" t="s">
        <v>1323</v>
      </c>
      <c r="H340" s="194">
        <v>17.6</v>
      </c>
      <c r="I340" s="195"/>
      <c r="L340" s="191"/>
      <c r="M340" s="196"/>
      <c r="T340" s="197"/>
      <c r="AT340" s="192" t="s">
        <v>1200</v>
      </c>
      <c r="AU340" s="192" t="s">
        <v>88</v>
      </c>
      <c r="AV340" s="15" t="s">
        <v>179</v>
      </c>
      <c r="AW340" s="15" t="s">
        <v>34</v>
      </c>
      <c r="AX340" s="15" t="s">
        <v>79</v>
      </c>
      <c r="AY340" s="192" t="s">
        <v>262</v>
      </c>
    </row>
    <row r="341" spans="2:51" s="12" customFormat="1" ht="11.25">
      <c r="B341" s="161"/>
      <c r="D341" s="147" t="s">
        <v>1200</v>
      </c>
      <c r="E341" s="162" t="s">
        <v>1</v>
      </c>
      <c r="F341" s="163" t="s">
        <v>3125</v>
      </c>
      <c r="H341" s="162" t="s">
        <v>1</v>
      </c>
      <c r="I341" s="164"/>
      <c r="L341" s="161"/>
      <c r="M341" s="165"/>
      <c r="T341" s="166"/>
      <c r="AT341" s="162" t="s">
        <v>1200</v>
      </c>
      <c r="AU341" s="162" t="s">
        <v>88</v>
      </c>
      <c r="AV341" s="12" t="s">
        <v>86</v>
      </c>
      <c r="AW341" s="12" t="s">
        <v>34</v>
      </c>
      <c r="AX341" s="12" t="s">
        <v>79</v>
      </c>
      <c r="AY341" s="162" t="s">
        <v>262</v>
      </c>
    </row>
    <row r="342" spans="2:51" s="12" customFormat="1" ht="11.25">
      <c r="B342" s="161"/>
      <c r="D342" s="147" t="s">
        <v>1200</v>
      </c>
      <c r="E342" s="162" t="s">
        <v>1</v>
      </c>
      <c r="F342" s="163" t="s">
        <v>3162</v>
      </c>
      <c r="H342" s="162" t="s">
        <v>1</v>
      </c>
      <c r="I342" s="164"/>
      <c r="L342" s="161"/>
      <c r="M342" s="165"/>
      <c r="T342" s="166"/>
      <c r="AT342" s="162" t="s">
        <v>1200</v>
      </c>
      <c r="AU342" s="162" t="s">
        <v>88</v>
      </c>
      <c r="AV342" s="12" t="s">
        <v>86</v>
      </c>
      <c r="AW342" s="12" t="s">
        <v>34</v>
      </c>
      <c r="AX342" s="12" t="s">
        <v>79</v>
      </c>
      <c r="AY342" s="162" t="s">
        <v>262</v>
      </c>
    </row>
    <row r="343" spans="2:51" s="13" customFormat="1" ht="11.25">
      <c r="B343" s="167"/>
      <c r="D343" s="147" t="s">
        <v>1200</v>
      </c>
      <c r="E343" s="168" t="s">
        <v>1</v>
      </c>
      <c r="F343" s="169" t="s">
        <v>3163</v>
      </c>
      <c r="H343" s="170">
        <v>19.52</v>
      </c>
      <c r="I343" s="171"/>
      <c r="L343" s="167"/>
      <c r="M343" s="172"/>
      <c r="T343" s="173"/>
      <c r="AT343" s="168" t="s">
        <v>1200</v>
      </c>
      <c r="AU343" s="168" t="s">
        <v>88</v>
      </c>
      <c r="AV343" s="13" t="s">
        <v>88</v>
      </c>
      <c r="AW343" s="13" t="s">
        <v>34</v>
      </c>
      <c r="AX343" s="13" t="s">
        <v>79</v>
      </c>
      <c r="AY343" s="168" t="s">
        <v>262</v>
      </c>
    </row>
    <row r="344" spans="2:51" s="12" customFormat="1" ht="11.25">
      <c r="B344" s="161"/>
      <c r="D344" s="147" t="s">
        <v>1200</v>
      </c>
      <c r="E344" s="162" t="s">
        <v>1</v>
      </c>
      <c r="F344" s="163" t="s">
        <v>3164</v>
      </c>
      <c r="H344" s="162" t="s">
        <v>1</v>
      </c>
      <c r="I344" s="164"/>
      <c r="L344" s="161"/>
      <c r="M344" s="165"/>
      <c r="T344" s="166"/>
      <c r="AT344" s="162" t="s">
        <v>1200</v>
      </c>
      <c r="AU344" s="162" t="s">
        <v>88</v>
      </c>
      <c r="AV344" s="12" t="s">
        <v>86</v>
      </c>
      <c r="AW344" s="12" t="s">
        <v>34</v>
      </c>
      <c r="AX344" s="12" t="s">
        <v>79</v>
      </c>
      <c r="AY344" s="162" t="s">
        <v>262</v>
      </c>
    </row>
    <row r="345" spans="2:51" s="13" customFormat="1" ht="11.25">
      <c r="B345" s="167"/>
      <c r="D345" s="147" t="s">
        <v>1200</v>
      </c>
      <c r="E345" s="168" t="s">
        <v>1</v>
      </c>
      <c r="F345" s="169" t="s">
        <v>3165</v>
      </c>
      <c r="H345" s="170">
        <v>66</v>
      </c>
      <c r="I345" s="171"/>
      <c r="L345" s="167"/>
      <c r="M345" s="172"/>
      <c r="T345" s="173"/>
      <c r="AT345" s="168" t="s">
        <v>1200</v>
      </c>
      <c r="AU345" s="168" t="s">
        <v>88</v>
      </c>
      <c r="AV345" s="13" t="s">
        <v>88</v>
      </c>
      <c r="AW345" s="13" t="s">
        <v>34</v>
      </c>
      <c r="AX345" s="13" t="s">
        <v>79</v>
      </c>
      <c r="AY345" s="168" t="s">
        <v>262</v>
      </c>
    </row>
    <row r="346" spans="2:51" s="13" customFormat="1" ht="11.25">
      <c r="B346" s="167"/>
      <c r="D346" s="147" t="s">
        <v>1200</v>
      </c>
      <c r="E346" s="168" t="s">
        <v>1</v>
      </c>
      <c r="F346" s="169" t="s">
        <v>3166</v>
      </c>
      <c r="H346" s="170">
        <v>27.6</v>
      </c>
      <c r="I346" s="171"/>
      <c r="L346" s="167"/>
      <c r="M346" s="172"/>
      <c r="T346" s="173"/>
      <c r="AT346" s="168" t="s">
        <v>1200</v>
      </c>
      <c r="AU346" s="168" t="s">
        <v>88</v>
      </c>
      <c r="AV346" s="13" t="s">
        <v>88</v>
      </c>
      <c r="AW346" s="13" t="s">
        <v>34</v>
      </c>
      <c r="AX346" s="13" t="s">
        <v>79</v>
      </c>
      <c r="AY346" s="168" t="s">
        <v>262</v>
      </c>
    </row>
    <row r="347" spans="2:51" s="12" customFormat="1" ht="11.25">
      <c r="B347" s="161"/>
      <c r="D347" s="147" t="s">
        <v>1200</v>
      </c>
      <c r="E347" s="162" t="s">
        <v>1</v>
      </c>
      <c r="F347" s="163" t="s">
        <v>3167</v>
      </c>
      <c r="H347" s="162" t="s">
        <v>1</v>
      </c>
      <c r="I347" s="164"/>
      <c r="L347" s="161"/>
      <c r="M347" s="165"/>
      <c r="T347" s="166"/>
      <c r="AT347" s="162" t="s">
        <v>1200</v>
      </c>
      <c r="AU347" s="162" t="s">
        <v>88</v>
      </c>
      <c r="AV347" s="12" t="s">
        <v>86</v>
      </c>
      <c r="AW347" s="12" t="s">
        <v>34</v>
      </c>
      <c r="AX347" s="12" t="s">
        <v>79</v>
      </c>
      <c r="AY347" s="162" t="s">
        <v>262</v>
      </c>
    </row>
    <row r="348" spans="2:51" s="13" customFormat="1" ht="11.25">
      <c r="B348" s="167"/>
      <c r="D348" s="147" t="s">
        <v>1200</v>
      </c>
      <c r="E348" s="168" t="s">
        <v>1</v>
      </c>
      <c r="F348" s="169" t="s">
        <v>3168</v>
      </c>
      <c r="H348" s="170">
        <v>60</v>
      </c>
      <c r="I348" s="171"/>
      <c r="L348" s="167"/>
      <c r="M348" s="172"/>
      <c r="T348" s="173"/>
      <c r="AT348" s="168" t="s">
        <v>1200</v>
      </c>
      <c r="AU348" s="168" t="s">
        <v>88</v>
      </c>
      <c r="AV348" s="13" t="s">
        <v>88</v>
      </c>
      <c r="AW348" s="13" t="s">
        <v>34</v>
      </c>
      <c r="AX348" s="13" t="s">
        <v>79</v>
      </c>
      <c r="AY348" s="168" t="s">
        <v>262</v>
      </c>
    </row>
    <row r="349" spans="2:51" s="13" customFormat="1" ht="11.25">
      <c r="B349" s="167"/>
      <c r="D349" s="147" t="s">
        <v>1200</v>
      </c>
      <c r="E349" s="168" t="s">
        <v>1</v>
      </c>
      <c r="F349" s="169" t="s">
        <v>3169</v>
      </c>
      <c r="H349" s="170">
        <v>24.72</v>
      </c>
      <c r="I349" s="171"/>
      <c r="L349" s="167"/>
      <c r="M349" s="172"/>
      <c r="T349" s="173"/>
      <c r="AT349" s="168" t="s">
        <v>1200</v>
      </c>
      <c r="AU349" s="168" t="s">
        <v>88</v>
      </c>
      <c r="AV349" s="13" t="s">
        <v>88</v>
      </c>
      <c r="AW349" s="13" t="s">
        <v>34</v>
      </c>
      <c r="AX349" s="13" t="s">
        <v>79</v>
      </c>
      <c r="AY349" s="168" t="s">
        <v>262</v>
      </c>
    </row>
    <row r="350" spans="2:51" s="15" customFormat="1" ht="11.25">
      <c r="B350" s="191"/>
      <c r="D350" s="147" t="s">
        <v>1200</v>
      </c>
      <c r="E350" s="192" t="s">
        <v>1</v>
      </c>
      <c r="F350" s="193" t="s">
        <v>1323</v>
      </c>
      <c r="H350" s="194">
        <v>197.84</v>
      </c>
      <c r="I350" s="195"/>
      <c r="L350" s="191"/>
      <c r="M350" s="196"/>
      <c r="T350" s="197"/>
      <c r="AT350" s="192" t="s">
        <v>1200</v>
      </c>
      <c r="AU350" s="192" t="s">
        <v>88</v>
      </c>
      <c r="AV350" s="15" t="s">
        <v>179</v>
      </c>
      <c r="AW350" s="15" t="s">
        <v>34</v>
      </c>
      <c r="AX350" s="15" t="s">
        <v>79</v>
      </c>
      <c r="AY350" s="192" t="s">
        <v>262</v>
      </c>
    </row>
    <row r="351" spans="2:51" s="12" customFormat="1" ht="11.25">
      <c r="B351" s="161"/>
      <c r="D351" s="147" t="s">
        <v>1200</v>
      </c>
      <c r="E351" s="162" t="s">
        <v>1</v>
      </c>
      <c r="F351" s="163" t="s">
        <v>3121</v>
      </c>
      <c r="H351" s="162" t="s">
        <v>1</v>
      </c>
      <c r="I351" s="164"/>
      <c r="L351" s="161"/>
      <c r="M351" s="165"/>
      <c r="T351" s="166"/>
      <c r="AT351" s="162" t="s">
        <v>1200</v>
      </c>
      <c r="AU351" s="162" t="s">
        <v>88</v>
      </c>
      <c r="AV351" s="12" t="s">
        <v>86</v>
      </c>
      <c r="AW351" s="12" t="s">
        <v>34</v>
      </c>
      <c r="AX351" s="12" t="s">
        <v>79</v>
      </c>
      <c r="AY351" s="162" t="s">
        <v>262</v>
      </c>
    </row>
    <row r="352" spans="2:51" s="12" customFormat="1" ht="11.25">
      <c r="B352" s="161"/>
      <c r="D352" s="147" t="s">
        <v>1200</v>
      </c>
      <c r="E352" s="162" t="s">
        <v>1</v>
      </c>
      <c r="F352" s="163" t="s">
        <v>3164</v>
      </c>
      <c r="H352" s="162" t="s">
        <v>1</v>
      </c>
      <c r="I352" s="164"/>
      <c r="L352" s="161"/>
      <c r="M352" s="165"/>
      <c r="T352" s="166"/>
      <c r="AT352" s="162" t="s">
        <v>1200</v>
      </c>
      <c r="AU352" s="162" t="s">
        <v>88</v>
      </c>
      <c r="AV352" s="12" t="s">
        <v>86</v>
      </c>
      <c r="AW352" s="12" t="s">
        <v>34</v>
      </c>
      <c r="AX352" s="12" t="s">
        <v>79</v>
      </c>
      <c r="AY352" s="162" t="s">
        <v>262</v>
      </c>
    </row>
    <row r="353" spans="2:51" s="13" customFormat="1" ht="11.25">
      <c r="B353" s="167"/>
      <c r="D353" s="147" t="s">
        <v>1200</v>
      </c>
      <c r="E353" s="168" t="s">
        <v>1</v>
      </c>
      <c r="F353" s="169" t="s">
        <v>3170</v>
      </c>
      <c r="H353" s="170">
        <v>95.2</v>
      </c>
      <c r="I353" s="171"/>
      <c r="L353" s="167"/>
      <c r="M353" s="172"/>
      <c r="T353" s="173"/>
      <c r="AT353" s="168" t="s">
        <v>1200</v>
      </c>
      <c r="AU353" s="168" t="s">
        <v>88</v>
      </c>
      <c r="AV353" s="13" t="s">
        <v>88</v>
      </c>
      <c r="AW353" s="13" t="s">
        <v>34</v>
      </c>
      <c r="AX353" s="13" t="s">
        <v>79</v>
      </c>
      <c r="AY353" s="168" t="s">
        <v>262</v>
      </c>
    </row>
    <row r="354" spans="2:51" s="12" customFormat="1" ht="11.25">
      <c r="B354" s="161"/>
      <c r="D354" s="147" t="s">
        <v>1200</v>
      </c>
      <c r="E354" s="162" t="s">
        <v>1</v>
      </c>
      <c r="F354" s="163" t="s">
        <v>3167</v>
      </c>
      <c r="H354" s="162" t="s">
        <v>1</v>
      </c>
      <c r="I354" s="164"/>
      <c r="L354" s="161"/>
      <c r="M354" s="165"/>
      <c r="T354" s="166"/>
      <c r="AT354" s="162" t="s">
        <v>1200</v>
      </c>
      <c r="AU354" s="162" t="s">
        <v>88</v>
      </c>
      <c r="AV354" s="12" t="s">
        <v>86</v>
      </c>
      <c r="AW354" s="12" t="s">
        <v>34</v>
      </c>
      <c r="AX354" s="12" t="s">
        <v>79</v>
      </c>
      <c r="AY354" s="162" t="s">
        <v>262</v>
      </c>
    </row>
    <row r="355" spans="2:51" s="13" customFormat="1" ht="11.25">
      <c r="B355" s="167"/>
      <c r="D355" s="147" t="s">
        <v>1200</v>
      </c>
      <c r="E355" s="168" t="s">
        <v>1</v>
      </c>
      <c r="F355" s="169" t="s">
        <v>3171</v>
      </c>
      <c r="H355" s="170">
        <v>85.6</v>
      </c>
      <c r="I355" s="171"/>
      <c r="L355" s="167"/>
      <c r="M355" s="172"/>
      <c r="T355" s="173"/>
      <c r="AT355" s="168" t="s">
        <v>1200</v>
      </c>
      <c r="AU355" s="168" t="s">
        <v>88</v>
      </c>
      <c r="AV355" s="13" t="s">
        <v>88</v>
      </c>
      <c r="AW355" s="13" t="s">
        <v>34</v>
      </c>
      <c r="AX355" s="13" t="s">
        <v>79</v>
      </c>
      <c r="AY355" s="168" t="s">
        <v>262</v>
      </c>
    </row>
    <row r="356" spans="2:51" s="12" customFormat="1" ht="11.25">
      <c r="B356" s="161"/>
      <c r="D356" s="147" t="s">
        <v>1200</v>
      </c>
      <c r="E356" s="162" t="s">
        <v>1</v>
      </c>
      <c r="F356" s="163" t="s">
        <v>3172</v>
      </c>
      <c r="H356" s="162" t="s">
        <v>1</v>
      </c>
      <c r="I356" s="164"/>
      <c r="L356" s="161"/>
      <c r="M356" s="165"/>
      <c r="T356" s="166"/>
      <c r="AT356" s="162" t="s">
        <v>1200</v>
      </c>
      <c r="AU356" s="162" t="s">
        <v>88</v>
      </c>
      <c r="AV356" s="12" t="s">
        <v>86</v>
      </c>
      <c r="AW356" s="12" t="s">
        <v>34</v>
      </c>
      <c r="AX356" s="12" t="s">
        <v>79</v>
      </c>
      <c r="AY356" s="162" t="s">
        <v>262</v>
      </c>
    </row>
    <row r="357" spans="2:51" s="13" customFormat="1" ht="11.25">
      <c r="B357" s="167"/>
      <c r="D357" s="147" t="s">
        <v>1200</v>
      </c>
      <c r="E357" s="168" t="s">
        <v>1</v>
      </c>
      <c r="F357" s="169" t="s">
        <v>3173</v>
      </c>
      <c r="H357" s="170">
        <v>70.36</v>
      </c>
      <c r="I357" s="171"/>
      <c r="L357" s="167"/>
      <c r="M357" s="172"/>
      <c r="T357" s="173"/>
      <c r="AT357" s="168" t="s">
        <v>1200</v>
      </c>
      <c r="AU357" s="168" t="s">
        <v>88</v>
      </c>
      <c r="AV357" s="13" t="s">
        <v>88</v>
      </c>
      <c r="AW357" s="13" t="s">
        <v>34</v>
      </c>
      <c r="AX357" s="13" t="s">
        <v>79</v>
      </c>
      <c r="AY357" s="168" t="s">
        <v>262</v>
      </c>
    </row>
    <row r="358" spans="2:51" s="13" customFormat="1" ht="11.25">
      <c r="B358" s="167"/>
      <c r="D358" s="147" t="s">
        <v>1200</v>
      </c>
      <c r="E358" s="168" t="s">
        <v>1</v>
      </c>
      <c r="F358" s="169" t="s">
        <v>3174</v>
      </c>
      <c r="H358" s="170">
        <v>12.48</v>
      </c>
      <c r="I358" s="171"/>
      <c r="L358" s="167"/>
      <c r="M358" s="172"/>
      <c r="T358" s="173"/>
      <c r="AT358" s="168" t="s">
        <v>1200</v>
      </c>
      <c r="AU358" s="168" t="s">
        <v>88</v>
      </c>
      <c r="AV358" s="13" t="s">
        <v>88</v>
      </c>
      <c r="AW358" s="13" t="s">
        <v>34</v>
      </c>
      <c r="AX358" s="13" t="s">
        <v>79</v>
      </c>
      <c r="AY358" s="168" t="s">
        <v>262</v>
      </c>
    </row>
    <row r="359" spans="2:51" s="13" customFormat="1" ht="11.25">
      <c r="B359" s="167"/>
      <c r="D359" s="147" t="s">
        <v>1200</v>
      </c>
      <c r="E359" s="168" t="s">
        <v>1</v>
      </c>
      <c r="F359" s="169" t="s">
        <v>3175</v>
      </c>
      <c r="H359" s="170">
        <v>1</v>
      </c>
      <c r="I359" s="171"/>
      <c r="L359" s="167"/>
      <c r="M359" s="172"/>
      <c r="T359" s="173"/>
      <c r="AT359" s="168" t="s">
        <v>1200</v>
      </c>
      <c r="AU359" s="168" t="s">
        <v>88</v>
      </c>
      <c r="AV359" s="13" t="s">
        <v>88</v>
      </c>
      <c r="AW359" s="13" t="s">
        <v>34</v>
      </c>
      <c r="AX359" s="13" t="s">
        <v>79</v>
      </c>
      <c r="AY359" s="168" t="s">
        <v>262</v>
      </c>
    </row>
    <row r="360" spans="2:51" s="12" customFormat="1" ht="11.25">
      <c r="B360" s="161"/>
      <c r="D360" s="147" t="s">
        <v>1200</v>
      </c>
      <c r="E360" s="162" t="s">
        <v>1</v>
      </c>
      <c r="F360" s="163" t="s">
        <v>3176</v>
      </c>
      <c r="H360" s="162" t="s">
        <v>1</v>
      </c>
      <c r="I360" s="164"/>
      <c r="L360" s="161"/>
      <c r="M360" s="165"/>
      <c r="T360" s="166"/>
      <c r="AT360" s="162" t="s">
        <v>1200</v>
      </c>
      <c r="AU360" s="162" t="s">
        <v>88</v>
      </c>
      <c r="AV360" s="12" t="s">
        <v>86</v>
      </c>
      <c r="AW360" s="12" t="s">
        <v>34</v>
      </c>
      <c r="AX360" s="12" t="s">
        <v>79</v>
      </c>
      <c r="AY360" s="162" t="s">
        <v>262</v>
      </c>
    </row>
    <row r="361" spans="2:51" s="13" customFormat="1" ht="11.25">
      <c r="B361" s="167"/>
      <c r="D361" s="147" t="s">
        <v>1200</v>
      </c>
      <c r="E361" s="168" t="s">
        <v>1</v>
      </c>
      <c r="F361" s="169" t="s">
        <v>3177</v>
      </c>
      <c r="H361" s="170">
        <v>10.26</v>
      </c>
      <c r="I361" s="171"/>
      <c r="L361" s="167"/>
      <c r="M361" s="172"/>
      <c r="T361" s="173"/>
      <c r="AT361" s="168" t="s">
        <v>1200</v>
      </c>
      <c r="AU361" s="168" t="s">
        <v>88</v>
      </c>
      <c r="AV361" s="13" t="s">
        <v>88</v>
      </c>
      <c r="AW361" s="13" t="s">
        <v>34</v>
      </c>
      <c r="AX361" s="13" t="s">
        <v>79</v>
      </c>
      <c r="AY361" s="168" t="s">
        <v>262</v>
      </c>
    </row>
    <row r="362" spans="2:51" s="13" customFormat="1" ht="11.25">
      <c r="B362" s="167"/>
      <c r="D362" s="147" t="s">
        <v>1200</v>
      </c>
      <c r="E362" s="168" t="s">
        <v>1</v>
      </c>
      <c r="F362" s="169" t="s">
        <v>3178</v>
      </c>
      <c r="H362" s="170">
        <v>0.98</v>
      </c>
      <c r="I362" s="171"/>
      <c r="L362" s="167"/>
      <c r="M362" s="172"/>
      <c r="T362" s="173"/>
      <c r="AT362" s="168" t="s">
        <v>1200</v>
      </c>
      <c r="AU362" s="168" t="s">
        <v>88</v>
      </c>
      <c r="AV362" s="13" t="s">
        <v>88</v>
      </c>
      <c r="AW362" s="13" t="s">
        <v>34</v>
      </c>
      <c r="AX362" s="13" t="s">
        <v>79</v>
      </c>
      <c r="AY362" s="168" t="s">
        <v>262</v>
      </c>
    </row>
    <row r="363" spans="2:51" s="13" customFormat="1" ht="11.25">
      <c r="B363" s="167"/>
      <c r="D363" s="147" t="s">
        <v>1200</v>
      </c>
      <c r="E363" s="168" t="s">
        <v>1</v>
      </c>
      <c r="F363" s="169" t="s">
        <v>3179</v>
      </c>
      <c r="H363" s="170">
        <v>1.155</v>
      </c>
      <c r="I363" s="171"/>
      <c r="L363" s="167"/>
      <c r="M363" s="172"/>
      <c r="T363" s="173"/>
      <c r="AT363" s="168" t="s">
        <v>1200</v>
      </c>
      <c r="AU363" s="168" t="s">
        <v>88</v>
      </c>
      <c r="AV363" s="13" t="s">
        <v>88</v>
      </c>
      <c r="AW363" s="13" t="s">
        <v>34</v>
      </c>
      <c r="AX363" s="13" t="s">
        <v>79</v>
      </c>
      <c r="AY363" s="168" t="s">
        <v>262</v>
      </c>
    </row>
    <row r="364" spans="2:51" s="13" customFormat="1" ht="11.25">
      <c r="B364" s="167"/>
      <c r="D364" s="147" t="s">
        <v>1200</v>
      </c>
      <c r="E364" s="168" t="s">
        <v>1</v>
      </c>
      <c r="F364" s="169" t="s">
        <v>3180</v>
      </c>
      <c r="H364" s="170">
        <v>1.838</v>
      </c>
      <c r="I364" s="171"/>
      <c r="L364" s="167"/>
      <c r="M364" s="172"/>
      <c r="T364" s="173"/>
      <c r="AT364" s="168" t="s">
        <v>1200</v>
      </c>
      <c r="AU364" s="168" t="s">
        <v>88</v>
      </c>
      <c r="AV364" s="13" t="s">
        <v>88</v>
      </c>
      <c r="AW364" s="13" t="s">
        <v>34</v>
      </c>
      <c r="AX364" s="13" t="s">
        <v>79</v>
      </c>
      <c r="AY364" s="168" t="s">
        <v>262</v>
      </c>
    </row>
    <row r="365" spans="2:51" s="13" customFormat="1" ht="11.25">
      <c r="B365" s="167"/>
      <c r="D365" s="147" t="s">
        <v>1200</v>
      </c>
      <c r="E365" s="168" t="s">
        <v>1</v>
      </c>
      <c r="F365" s="169" t="s">
        <v>3181</v>
      </c>
      <c r="H365" s="170">
        <v>7.14</v>
      </c>
      <c r="I365" s="171"/>
      <c r="L365" s="167"/>
      <c r="M365" s="172"/>
      <c r="T365" s="173"/>
      <c r="AT365" s="168" t="s">
        <v>1200</v>
      </c>
      <c r="AU365" s="168" t="s">
        <v>88</v>
      </c>
      <c r="AV365" s="13" t="s">
        <v>88</v>
      </c>
      <c r="AW365" s="13" t="s">
        <v>34</v>
      </c>
      <c r="AX365" s="13" t="s">
        <v>79</v>
      </c>
      <c r="AY365" s="168" t="s">
        <v>262</v>
      </c>
    </row>
    <row r="366" spans="2:51" s="12" customFormat="1" ht="11.25">
      <c r="B366" s="161"/>
      <c r="D366" s="147" t="s">
        <v>1200</v>
      </c>
      <c r="E366" s="162" t="s">
        <v>1</v>
      </c>
      <c r="F366" s="163" t="s">
        <v>3182</v>
      </c>
      <c r="H366" s="162" t="s">
        <v>1</v>
      </c>
      <c r="I366" s="164"/>
      <c r="L366" s="161"/>
      <c r="M366" s="165"/>
      <c r="T366" s="166"/>
      <c r="AT366" s="162" t="s">
        <v>1200</v>
      </c>
      <c r="AU366" s="162" t="s">
        <v>88</v>
      </c>
      <c r="AV366" s="12" t="s">
        <v>86</v>
      </c>
      <c r="AW366" s="12" t="s">
        <v>34</v>
      </c>
      <c r="AX366" s="12" t="s">
        <v>79</v>
      </c>
      <c r="AY366" s="162" t="s">
        <v>262</v>
      </c>
    </row>
    <row r="367" spans="2:51" s="13" customFormat="1" ht="11.25">
      <c r="B367" s="167"/>
      <c r="D367" s="147" t="s">
        <v>1200</v>
      </c>
      <c r="E367" s="168" t="s">
        <v>1</v>
      </c>
      <c r="F367" s="169" t="s">
        <v>3183</v>
      </c>
      <c r="H367" s="170">
        <v>6.9</v>
      </c>
      <c r="I367" s="171"/>
      <c r="L367" s="167"/>
      <c r="M367" s="172"/>
      <c r="T367" s="173"/>
      <c r="AT367" s="168" t="s">
        <v>1200</v>
      </c>
      <c r="AU367" s="168" t="s">
        <v>88</v>
      </c>
      <c r="AV367" s="13" t="s">
        <v>88</v>
      </c>
      <c r="AW367" s="13" t="s">
        <v>34</v>
      </c>
      <c r="AX367" s="13" t="s">
        <v>79</v>
      </c>
      <c r="AY367" s="168" t="s">
        <v>262</v>
      </c>
    </row>
    <row r="368" spans="2:51" s="13" customFormat="1" ht="11.25">
      <c r="B368" s="167"/>
      <c r="D368" s="147" t="s">
        <v>1200</v>
      </c>
      <c r="E368" s="168" t="s">
        <v>1</v>
      </c>
      <c r="F368" s="169" t="s">
        <v>3184</v>
      </c>
      <c r="H368" s="170">
        <v>0.84</v>
      </c>
      <c r="I368" s="171"/>
      <c r="L368" s="167"/>
      <c r="M368" s="172"/>
      <c r="T368" s="173"/>
      <c r="AT368" s="168" t="s">
        <v>1200</v>
      </c>
      <c r="AU368" s="168" t="s">
        <v>88</v>
      </c>
      <c r="AV368" s="13" t="s">
        <v>88</v>
      </c>
      <c r="AW368" s="13" t="s">
        <v>34</v>
      </c>
      <c r="AX368" s="13" t="s">
        <v>79</v>
      </c>
      <c r="AY368" s="168" t="s">
        <v>262</v>
      </c>
    </row>
    <row r="369" spans="2:51" s="13" customFormat="1" ht="11.25">
      <c r="B369" s="167"/>
      <c r="D369" s="147" t="s">
        <v>1200</v>
      </c>
      <c r="E369" s="168" t="s">
        <v>1</v>
      </c>
      <c r="F369" s="169" t="s">
        <v>3185</v>
      </c>
      <c r="H369" s="170">
        <v>1.12</v>
      </c>
      <c r="I369" s="171"/>
      <c r="L369" s="167"/>
      <c r="M369" s="172"/>
      <c r="T369" s="173"/>
      <c r="AT369" s="168" t="s">
        <v>1200</v>
      </c>
      <c r="AU369" s="168" t="s">
        <v>88</v>
      </c>
      <c r="AV369" s="13" t="s">
        <v>88</v>
      </c>
      <c r="AW369" s="13" t="s">
        <v>34</v>
      </c>
      <c r="AX369" s="13" t="s">
        <v>79</v>
      </c>
      <c r="AY369" s="168" t="s">
        <v>262</v>
      </c>
    </row>
    <row r="370" spans="2:51" s="13" customFormat="1" ht="11.25">
      <c r="B370" s="167"/>
      <c r="D370" s="147" t="s">
        <v>1200</v>
      </c>
      <c r="E370" s="168" t="s">
        <v>1</v>
      </c>
      <c r="F370" s="169" t="s">
        <v>3186</v>
      </c>
      <c r="H370" s="170">
        <v>1.12</v>
      </c>
      <c r="I370" s="171"/>
      <c r="L370" s="167"/>
      <c r="M370" s="172"/>
      <c r="T370" s="173"/>
      <c r="AT370" s="168" t="s">
        <v>1200</v>
      </c>
      <c r="AU370" s="168" t="s">
        <v>88</v>
      </c>
      <c r="AV370" s="13" t="s">
        <v>88</v>
      </c>
      <c r="AW370" s="13" t="s">
        <v>34</v>
      </c>
      <c r="AX370" s="13" t="s">
        <v>79</v>
      </c>
      <c r="AY370" s="168" t="s">
        <v>262</v>
      </c>
    </row>
    <row r="371" spans="2:51" s="13" customFormat="1" ht="11.25">
      <c r="B371" s="167"/>
      <c r="D371" s="147" t="s">
        <v>1200</v>
      </c>
      <c r="E371" s="168" t="s">
        <v>1</v>
      </c>
      <c r="F371" s="169" t="s">
        <v>3187</v>
      </c>
      <c r="H371" s="170">
        <v>6.3</v>
      </c>
      <c r="I371" s="171"/>
      <c r="L371" s="167"/>
      <c r="M371" s="172"/>
      <c r="T371" s="173"/>
      <c r="AT371" s="168" t="s">
        <v>1200</v>
      </c>
      <c r="AU371" s="168" t="s">
        <v>88</v>
      </c>
      <c r="AV371" s="13" t="s">
        <v>88</v>
      </c>
      <c r="AW371" s="13" t="s">
        <v>34</v>
      </c>
      <c r="AX371" s="13" t="s">
        <v>79</v>
      </c>
      <c r="AY371" s="168" t="s">
        <v>262</v>
      </c>
    </row>
    <row r="372" spans="2:51" s="12" customFormat="1" ht="11.25">
      <c r="B372" s="161"/>
      <c r="D372" s="147" t="s">
        <v>1200</v>
      </c>
      <c r="E372" s="162" t="s">
        <v>1</v>
      </c>
      <c r="F372" s="163" t="s">
        <v>3188</v>
      </c>
      <c r="H372" s="162" t="s">
        <v>1</v>
      </c>
      <c r="I372" s="164"/>
      <c r="L372" s="161"/>
      <c r="M372" s="165"/>
      <c r="T372" s="166"/>
      <c r="AT372" s="162" t="s">
        <v>1200</v>
      </c>
      <c r="AU372" s="162" t="s">
        <v>88</v>
      </c>
      <c r="AV372" s="12" t="s">
        <v>86</v>
      </c>
      <c r="AW372" s="12" t="s">
        <v>34</v>
      </c>
      <c r="AX372" s="12" t="s">
        <v>79</v>
      </c>
      <c r="AY372" s="162" t="s">
        <v>262</v>
      </c>
    </row>
    <row r="373" spans="2:51" s="13" customFormat="1" ht="11.25">
      <c r="B373" s="167"/>
      <c r="D373" s="147" t="s">
        <v>1200</v>
      </c>
      <c r="E373" s="168" t="s">
        <v>1</v>
      </c>
      <c r="F373" s="169" t="s">
        <v>3189</v>
      </c>
      <c r="H373" s="170">
        <v>3.6</v>
      </c>
      <c r="I373" s="171"/>
      <c r="L373" s="167"/>
      <c r="M373" s="172"/>
      <c r="T373" s="173"/>
      <c r="AT373" s="168" t="s">
        <v>1200</v>
      </c>
      <c r="AU373" s="168" t="s">
        <v>88</v>
      </c>
      <c r="AV373" s="13" t="s">
        <v>88</v>
      </c>
      <c r="AW373" s="13" t="s">
        <v>34</v>
      </c>
      <c r="AX373" s="13" t="s">
        <v>79</v>
      </c>
      <c r="AY373" s="168" t="s">
        <v>262</v>
      </c>
    </row>
    <row r="374" spans="2:51" s="13" customFormat="1" ht="11.25">
      <c r="B374" s="167"/>
      <c r="D374" s="147" t="s">
        <v>1200</v>
      </c>
      <c r="E374" s="168" t="s">
        <v>1</v>
      </c>
      <c r="F374" s="169" t="s">
        <v>3190</v>
      </c>
      <c r="H374" s="170">
        <v>0.72</v>
      </c>
      <c r="I374" s="171"/>
      <c r="L374" s="167"/>
      <c r="M374" s="172"/>
      <c r="T374" s="173"/>
      <c r="AT374" s="168" t="s">
        <v>1200</v>
      </c>
      <c r="AU374" s="168" t="s">
        <v>88</v>
      </c>
      <c r="AV374" s="13" t="s">
        <v>88</v>
      </c>
      <c r="AW374" s="13" t="s">
        <v>34</v>
      </c>
      <c r="AX374" s="13" t="s">
        <v>79</v>
      </c>
      <c r="AY374" s="168" t="s">
        <v>262</v>
      </c>
    </row>
    <row r="375" spans="2:51" s="13" customFormat="1" ht="11.25">
      <c r="B375" s="167"/>
      <c r="D375" s="147" t="s">
        <v>1200</v>
      </c>
      <c r="E375" s="168" t="s">
        <v>1</v>
      </c>
      <c r="F375" s="169" t="s">
        <v>3191</v>
      </c>
      <c r="H375" s="170">
        <v>5.4</v>
      </c>
      <c r="I375" s="171"/>
      <c r="L375" s="167"/>
      <c r="M375" s="172"/>
      <c r="T375" s="173"/>
      <c r="AT375" s="168" t="s">
        <v>1200</v>
      </c>
      <c r="AU375" s="168" t="s">
        <v>88</v>
      </c>
      <c r="AV375" s="13" t="s">
        <v>88</v>
      </c>
      <c r="AW375" s="13" t="s">
        <v>34</v>
      </c>
      <c r="AX375" s="13" t="s">
        <v>79</v>
      </c>
      <c r="AY375" s="168" t="s">
        <v>262</v>
      </c>
    </row>
    <row r="376" spans="2:51" s="13" customFormat="1" ht="11.25">
      <c r="B376" s="167"/>
      <c r="D376" s="147" t="s">
        <v>1200</v>
      </c>
      <c r="E376" s="168" t="s">
        <v>1</v>
      </c>
      <c r="F376" s="169" t="s">
        <v>3192</v>
      </c>
      <c r="H376" s="170">
        <v>0.96</v>
      </c>
      <c r="I376" s="171"/>
      <c r="L376" s="167"/>
      <c r="M376" s="172"/>
      <c r="T376" s="173"/>
      <c r="AT376" s="168" t="s">
        <v>1200</v>
      </c>
      <c r="AU376" s="168" t="s">
        <v>88</v>
      </c>
      <c r="AV376" s="13" t="s">
        <v>88</v>
      </c>
      <c r="AW376" s="13" t="s">
        <v>34</v>
      </c>
      <c r="AX376" s="13" t="s">
        <v>79</v>
      </c>
      <c r="AY376" s="168" t="s">
        <v>262</v>
      </c>
    </row>
    <row r="377" spans="2:51" s="13" customFormat="1" ht="11.25">
      <c r="B377" s="167"/>
      <c r="D377" s="147" t="s">
        <v>1200</v>
      </c>
      <c r="E377" s="168" t="s">
        <v>1</v>
      </c>
      <c r="F377" s="169" t="s">
        <v>3193</v>
      </c>
      <c r="H377" s="170">
        <v>0.96</v>
      </c>
      <c r="I377" s="171"/>
      <c r="L377" s="167"/>
      <c r="M377" s="172"/>
      <c r="T377" s="173"/>
      <c r="AT377" s="168" t="s">
        <v>1200</v>
      </c>
      <c r="AU377" s="168" t="s">
        <v>88</v>
      </c>
      <c r="AV377" s="13" t="s">
        <v>88</v>
      </c>
      <c r="AW377" s="13" t="s">
        <v>34</v>
      </c>
      <c r="AX377" s="13" t="s">
        <v>79</v>
      </c>
      <c r="AY377" s="168" t="s">
        <v>262</v>
      </c>
    </row>
    <row r="378" spans="2:51" s="15" customFormat="1" ht="11.25">
      <c r="B378" s="191"/>
      <c r="D378" s="147" t="s">
        <v>1200</v>
      </c>
      <c r="E378" s="192" t="s">
        <v>1</v>
      </c>
      <c r="F378" s="193" t="s">
        <v>1323</v>
      </c>
      <c r="H378" s="194">
        <v>313.933</v>
      </c>
      <c r="I378" s="195"/>
      <c r="L378" s="191"/>
      <c r="M378" s="196"/>
      <c r="T378" s="197"/>
      <c r="AT378" s="192" t="s">
        <v>1200</v>
      </c>
      <c r="AU378" s="192" t="s">
        <v>88</v>
      </c>
      <c r="AV378" s="15" t="s">
        <v>179</v>
      </c>
      <c r="AW378" s="15" t="s">
        <v>34</v>
      </c>
      <c r="AX378" s="15" t="s">
        <v>79</v>
      </c>
      <c r="AY378" s="192" t="s">
        <v>262</v>
      </c>
    </row>
    <row r="379" spans="2:51" s="14" customFormat="1" ht="11.25">
      <c r="B379" s="174"/>
      <c r="D379" s="147" t="s">
        <v>1200</v>
      </c>
      <c r="E379" s="175" t="s">
        <v>1</v>
      </c>
      <c r="F379" s="176" t="s">
        <v>1205</v>
      </c>
      <c r="H379" s="177">
        <v>529.373</v>
      </c>
      <c r="I379" s="178"/>
      <c r="L379" s="174"/>
      <c r="M379" s="179"/>
      <c r="T379" s="180"/>
      <c r="AT379" s="175" t="s">
        <v>1200</v>
      </c>
      <c r="AU379" s="175" t="s">
        <v>88</v>
      </c>
      <c r="AV379" s="14" t="s">
        <v>293</v>
      </c>
      <c r="AW379" s="14" t="s">
        <v>34</v>
      </c>
      <c r="AX379" s="14" t="s">
        <v>86</v>
      </c>
      <c r="AY379" s="175" t="s">
        <v>262</v>
      </c>
    </row>
    <row r="380" spans="2:65" s="1" customFormat="1" ht="33" customHeight="1">
      <c r="B380" s="32"/>
      <c r="C380" s="134" t="s">
        <v>427</v>
      </c>
      <c r="D380" s="134" t="s">
        <v>264</v>
      </c>
      <c r="E380" s="135" t="s">
        <v>2278</v>
      </c>
      <c r="F380" s="136" t="s">
        <v>2279</v>
      </c>
      <c r="G380" s="137" t="s">
        <v>1226</v>
      </c>
      <c r="H380" s="138">
        <v>529.373</v>
      </c>
      <c r="I380" s="139"/>
      <c r="J380" s="140">
        <f>ROUND(I380*H380,2)</f>
        <v>0</v>
      </c>
      <c r="K380" s="136" t="s">
        <v>1197</v>
      </c>
      <c r="L380" s="32"/>
      <c r="M380" s="141" t="s">
        <v>1</v>
      </c>
      <c r="N380" s="142" t="s">
        <v>44</v>
      </c>
      <c r="P380" s="143">
        <f>O380*H380</f>
        <v>0</v>
      </c>
      <c r="Q380" s="143">
        <v>0</v>
      </c>
      <c r="R380" s="143">
        <f>Q380*H380</f>
        <v>0</v>
      </c>
      <c r="S380" s="143">
        <v>0</v>
      </c>
      <c r="T380" s="144">
        <f>S380*H380</f>
        <v>0</v>
      </c>
      <c r="AR380" s="145" t="s">
        <v>293</v>
      </c>
      <c r="AT380" s="145" t="s">
        <v>264</v>
      </c>
      <c r="AU380" s="145" t="s">
        <v>88</v>
      </c>
      <c r="AY380" s="17" t="s">
        <v>262</v>
      </c>
      <c r="BE380" s="146">
        <f>IF(N380="základní",J380,0)</f>
        <v>0</v>
      </c>
      <c r="BF380" s="146">
        <f>IF(N380="snížená",J380,0)</f>
        <v>0</v>
      </c>
      <c r="BG380" s="146">
        <f>IF(N380="zákl. přenesená",J380,0)</f>
        <v>0</v>
      </c>
      <c r="BH380" s="146">
        <f>IF(N380="sníž. přenesená",J380,0)</f>
        <v>0</v>
      </c>
      <c r="BI380" s="146">
        <f>IF(N380="nulová",J380,0)</f>
        <v>0</v>
      </c>
      <c r="BJ380" s="17" t="s">
        <v>86</v>
      </c>
      <c r="BK380" s="146">
        <f>ROUND(I380*H380,2)</f>
        <v>0</v>
      </c>
      <c r="BL380" s="17" t="s">
        <v>293</v>
      </c>
      <c r="BM380" s="145" t="s">
        <v>3194</v>
      </c>
    </row>
    <row r="381" spans="2:65" s="1" customFormat="1" ht="24.2" customHeight="1">
      <c r="B381" s="32"/>
      <c r="C381" s="134" t="s">
        <v>431</v>
      </c>
      <c r="D381" s="134" t="s">
        <v>264</v>
      </c>
      <c r="E381" s="135" t="s">
        <v>1232</v>
      </c>
      <c r="F381" s="136" t="s">
        <v>1233</v>
      </c>
      <c r="G381" s="137" t="s">
        <v>1234</v>
      </c>
      <c r="H381" s="138">
        <v>16.091</v>
      </c>
      <c r="I381" s="139"/>
      <c r="J381" s="140">
        <f>ROUND(I381*H381,2)</f>
        <v>0</v>
      </c>
      <c r="K381" s="136" t="s">
        <v>1197</v>
      </c>
      <c r="L381" s="32"/>
      <c r="M381" s="141" t="s">
        <v>1</v>
      </c>
      <c r="N381" s="142" t="s">
        <v>44</v>
      </c>
      <c r="P381" s="143">
        <f>O381*H381</f>
        <v>0</v>
      </c>
      <c r="Q381" s="143">
        <v>1.10907</v>
      </c>
      <c r="R381" s="143">
        <f>Q381*H381</f>
        <v>17.846045370000002</v>
      </c>
      <c r="S381" s="143">
        <v>0</v>
      </c>
      <c r="T381" s="144">
        <f>S381*H381</f>
        <v>0</v>
      </c>
      <c r="AR381" s="145" t="s">
        <v>293</v>
      </c>
      <c r="AT381" s="145" t="s">
        <v>264</v>
      </c>
      <c r="AU381" s="145" t="s">
        <v>88</v>
      </c>
      <c r="AY381" s="17" t="s">
        <v>262</v>
      </c>
      <c r="BE381" s="146">
        <f>IF(N381="základní",J381,0)</f>
        <v>0</v>
      </c>
      <c r="BF381" s="146">
        <f>IF(N381="snížená",J381,0)</f>
        <v>0</v>
      </c>
      <c r="BG381" s="146">
        <f>IF(N381="zákl. přenesená",J381,0)</f>
        <v>0</v>
      </c>
      <c r="BH381" s="146">
        <f>IF(N381="sníž. přenesená",J381,0)</f>
        <v>0</v>
      </c>
      <c r="BI381" s="146">
        <f>IF(N381="nulová",J381,0)</f>
        <v>0</v>
      </c>
      <c r="BJ381" s="17" t="s">
        <v>86</v>
      </c>
      <c r="BK381" s="146">
        <f>ROUND(I381*H381,2)</f>
        <v>0</v>
      </c>
      <c r="BL381" s="17" t="s">
        <v>293</v>
      </c>
      <c r="BM381" s="145" t="s">
        <v>3195</v>
      </c>
    </row>
    <row r="382" spans="2:51" s="12" customFormat="1" ht="11.25">
      <c r="B382" s="161"/>
      <c r="D382" s="147" t="s">
        <v>1200</v>
      </c>
      <c r="E382" s="162" t="s">
        <v>1</v>
      </c>
      <c r="F382" s="163" t="s">
        <v>3006</v>
      </c>
      <c r="H382" s="162" t="s">
        <v>1</v>
      </c>
      <c r="I382" s="164"/>
      <c r="L382" s="161"/>
      <c r="M382" s="165"/>
      <c r="T382" s="166"/>
      <c r="AT382" s="162" t="s">
        <v>1200</v>
      </c>
      <c r="AU382" s="162" t="s">
        <v>88</v>
      </c>
      <c r="AV382" s="12" t="s">
        <v>86</v>
      </c>
      <c r="AW382" s="12" t="s">
        <v>34</v>
      </c>
      <c r="AX382" s="12" t="s">
        <v>79</v>
      </c>
      <c r="AY382" s="162" t="s">
        <v>262</v>
      </c>
    </row>
    <row r="383" spans="2:51" s="12" customFormat="1" ht="11.25">
      <c r="B383" s="161"/>
      <c r="D383" s="147" t="s">
        <v>1200</v>
      </c>
      <c r="E383" s="162" t="s">
        <v>1</v>
      </c>
      <c r="F383" s="163" t="s">
        <v>3196</v>
      </c>
      <c r="H383" s="162" t="s">
        <v>1</v>
      </c>
      <c r="I383" s="164"/>
      <c r="L383" s="161"/>
      <c r="M383" s="165"/>
      <c r="T383" s="166"/>
      <c r="AT383" s="162" t="s">
        <v>1200</v>
      </c>
      <c r="AU383" s="162" t="s">
        <v>88</v>
      </c>
      <c r="AV383" s="12" t="s">
        <v>86</v>
      </c>
      <c r="AW383" s="12" t="s">
        <v>34</v>
      </c>
      <c r="AX383" s="12" t="s">
        <v>79</v>
      </c>
      <c r="AY383" s="162" t="s">
        <v>262</v>
      </c>
    </row>
    <row r="384" spans="2:51" s="12" customFormat="1" ht="11.25">
      <c r="B384" s="161"/>
      <c r="D384" s="147" t="s">
        <v>1200</v>
      </c>
      <c r="E384" s="162" t="s">
        <v>1</v>
      </c>
      <c r="F384" s="163" t="s">
        <v>3157</v>
      </c>
      <c r="H384" s="162" t="s">
        <v>1</v>
      </c>
      <c r="I384" s="164"/>
      <c r="L384" s="161"/>
      <c r="M384" s="165"/>
      <c r="T384" s="166"/>
      <c r="AT384" s="162" t="s">
        <v>1200</v>
      </c>
      <c r="AU384" s="162" t="s">
        <v>88</v>
      </c>
      <c r="AV384" s="12" t="s">
        <v>86</v>
      </c>
      <c r="AW384" s="12" t="s">
        <v>34</v>
      </c>
      <c r="AX384" s="12" t="s">
        <v>79</v>
      </c>
      <c r="AY384" s="162" t="s">
        <v>262</v>
      </c>
    </row>
    <row r="385" spans="2:51" s="13" customFormat="1" ht="11.25">
      <c r="B385" s="167"/>
      <c r="D385" s="147" t="s">
        <v>1200</v>
      </c>
      <c r="E385" s="168" t="s">
        <v>1</v>
      </c>
      <c r="F385" s="169" t="s">
        <v>3197</v>
      </c>
      <c r="H385" s="170">
        <v>4.751</v>
      </c>
      <c r="I385" s="171"/>
      <c r="L385" s="167"/>
      <c r="M385" s="172"/>
      <c r="T385" s="173"/>
      <c r="AT385" s="168" t="s">
        <v>1200</v>
      </c>
      <c r="AU385" s="168" t="s">
        <v>88</v>
      </c>
      <c r="AV385" s="13" t="s">
        <v>88</v>
      </c>
      <c r="AW385" s="13" t="s">
        <v>34</v>
      </c>
      <c r="AX385" s="13" t="s">
        <v>79</v>
      </c>
      <c r="AY385" s="168" t="s">
        <v>262</v>
      </c>
    </row>
    <row r="386" spans="2:51" s="12" customFormat="1" ht="11.25">
      <c r="B386" s="161"/>
      <c r="D386" s="147" t="s">
        <v>1200</v>
      </c>
      <c r="E386" s="162" t="s">
        <v>1</v>
      </c>
      <c r="F386" s="163" t="s">
        <v>3121</v>
      </c>
      <c r="H386" s="162" t="s">
        <v>1</v>
      </c>
      <c r="I386" s="164"/>
      <c r="L386" s="161"/>
      <c r="M386" s="165"/>
      <c r="T386" s="166"/>
      <c r="AT386" s="162" t="s">
        <v>1200</v>
      </c>
      <c r="AU386" s="162" t="s">
        <v>88</v>
      </c>
      <c r="AV386" s="12" t="s">
        <v>86</v>
      </c>
      <c r="AW386" s="12" t="s">
        <v>34</v>
      </c>
      <c r="AX386" s="12" t="s">
        <v>79</v>
      </c>
      <c r="AY386" s="162" t="s">
        <v>262</v>
      </c>
    </row>
    <row r="387" spans="2:51" s="12" customFormat="1" ht="11.25">
      <c r="B387" s="161"/>
      <c r="D387" s="147" t="s">
        <v>1200</v>
      </c>
      <c r="E387" s="162" t="s">
        <v>1</v>
      </c>
      <c r="F387" s="163" t="s">
        <v>3122</v>
      </c>
      <c r="H387" s="162" t="s">
        <v>1</v>
      </c>
      <c r="I387" s="164"/>
      <c r="L387" s="161"/>
      <c r="M387" s="165"/>
      <c r="T387" s="166"/>
      <c r="AT387" s="162" t="s">
        <v>1200</v>
      </c>
      <c r="AU387" s="162" t="s">
        <v>88</v>
      </c>
      <c r="AV387" s="12" t="s">
        <v>86</v>
      </c>
      <c r="AW387" s="12" t="s">
        <v>34</v>
      </c>
      <c r="AX387" s="12" t="s">
        <v>79</v>
      </c>
      <c r="AY387" s="162" t="s">
        <v>262</v>
      </c>
    </row>
    <row r="388" spans="2:51" s="13" customFormat="1" ht="11.25">
      <c r="B388" s="167"/>
      <c r="D388" s="147" t="s">
        <v>1200</v>
      </c>
      <c r="E388" s="168" t="s">
        <v>1</v>
      </c>
      <c r="F388" s="169" t="s">
        <v>3198</v>
      </c>
      <c r="H388" s="170">
        <v>3.526</v>
      </c>
      <c r="I388" s="171"/>
      <c r="L388" s="167"/>
      <c r="M388" s="172"/>
      <c r="T388" s="173"/>
      <c r="AT388" s="168" t="s">
        <v>1200</v>
      </c>
      <c r="AU388" s="168" t="s">
        <v>88</v>
      </c>
      <c r="AV388" s="13" t="s">
        <v>88</v>
      </c>
      <c r="AW388" s="13" t="s">
        <v>34</v>
      </c>
      <c r="AX388" s="13" t="s">
        <v>79</v>
      </c>
      <c r="AY388" s="168" t="s">
        <v>262</v>
      </c>
    </row>
    <row r="389" spans="2:51" s="12" customFormat="1" ht="11.25">
      <c r="B389" s="161"/>
      <c r="D389" s="147" t="s">
        <v>1200</v>
      </c>
      <c r="E389" s="162" t="s">
        <v>1</v>
      </c>
      <c r="F389" s="163" t="s">
        <v>3125</v>
      </c>
      <c r="H389" s="162" t="s">
        <v>1</v>
      </c>
      <c r="I389" s="164"/>
      <c r="L389" s="161"/>
      <c r="M389" s="165"/>
      <c r="T389" s="166"/>
      <c r="AT389" s="162" t="s">
        <v>1200</v>
      </c>
      <c r="AU389" s="162" t="s">
        <v>88</v>
      </c>
      <c r="AV389" s="12" t="s">
        <v>86</v>
      </c>
      <c r="AW389" s="12" t="s">
        <v>34</v>
      </c>
      <c r="AX389" s="12" t="s">
        <v>79</v>
      </c>
      <c r="AY389" s="162" t="s">
        <v>262</v>
      </c>
    </row>
    <row r="390" spans="2:51" s="12" customFormat="1" ht="11.25">
      <c r="B390" s="161"/>
      <c r="D390" s="147" t="s">
        <v>1200</v>
      </c>
      <c r="E390" s="162" t="s">
        <v>1</v>
      </c>
      <c r="F390" s="163" t="s">
        <v>3126</v>
      </c>
      <c r="H390" s="162" t="s">
        <v>1</v>
      </c>
      <c r="I390" s="164"/>
      <c r="L390" s="161"/>
      <c r="M390" s="165"/>
      <c r="T390" s="166"/>
      <c r="AT390" s="162" t="s">
        <v>1200</v>
      </c>
      <c r="AU390" s="162" t="s">
        <v>88</v>
      </c>
      <c r="AV390" s="12" t="s">
        <v>86</v>
      </c>
      <c r="AW390" s="12" t="s">
        <v>34</v>
      </c>
      <c r="AX390" s="12" t="s">
        <v>79</v>
      </c>
      <c r="AY390" s="162" t="s">
        <v>262</v>
      </c>
    </row>
    <row r="391" spans="2:51" s="13" customFormat="1" ht="11.25">
      <c r="B391" s="167"/>
      <c r="D391" s="147" t="s">
        <v>1200</v>
      </c>
      <c r="E391" s="168" t="s">
        <v>1</v>
      </c>
      <c r="F391" s="169" t="s">
        <v>3199</v>
      </c>
      <c r="H391" s="170">
        <v>1.363</v>
      </c>
      <c r="I391" s="171"/>
      <c r="L391" s="167"/>
      <c r="M391" s="172"/>
      <c r="T391" s="173"/>
      <c r="AT391" s="168" t="s">
        <v>1200</v>
      </c>
      <c r="AU391" s="168" t="s">
        <v>88</v>
      </c>
      <c r="AV391" s="13" t="s">
        <v>88</v>
      </c>
      <c r="AW391" s="13" t="s">
        <v>34</v>
      </c>
      <c r="AX391" s="13" t="s">
        <v>79</v>
      </c>
      <c r="AY391" s="168" t="s">
        <v>262</v>
      </c>
    </row>
    <row r="392" spans="2:51" s="12" customFormat="1" ht="11.25">
      <c r="B392" s="161"/>
      <c r="D392" s="147" t="s">
        <v>1200</v>
      </c>
      <c r="E392" s="162" t="s">
        <v>1</v>
      </c>
      <c r="F392" s="163" t="s">
        <v>3122</v>
      </c>
      <c r="H392" s="162" t="s">
        <v>1</v>
      </c>
      <c r="I392" s="164"/>
      <c r="L392" s="161"/>
      <c r="M392" s="165"/>
      <c r="T392" s="166"/>
      <c r="AT392" s="162" t="s">
        <v>1200</v>
      </c>
      <c r="AU392" s="162" t="s">
        <v>88</v>
      </c>
      <c r="AV392" s="12" t="s">
        <v>86</v>
      </c>
      <c r="AW392" s="12" t="s">
        <v>34</v>
      </c>
      <c r="AX392" s="12" t="s">
        <v>79</v>
      </c>
      <c r="AY392" s="162" t="s">
        <v>262</v>
      </c>
    </row>
    <row r="393" spans="2:51" s="13" customFormat="1" ht="11.25">
      <c r="B393" s="167"/>
      <c r="D393" s="147" t="s">
        <v>1200</v>
      </c>
      <c r="E393" s="168" t="s">
        <v>1</v>
      </c>
      <c r="F393" s="169" t="s">
        <v>3200</v>
      </c>
      <c r="H393" s="170">
        <v>2.457</v>
      </c>
      <c r="I393" s="171"/>
      <c r="L393" s="167"/>
      <c r="M393" s="172"/>
      <c r="T393" s="173"/>
      <c r="AT393" s="168" t="s">
        <v>1200</v>
      </c>
      <c r="AU393" s="168" t="s">
        <v>88</v>
      </c>
      <c r="AV393" s="13" t="s">
        <v>88</v>
      </c>
      <c r="AW393" s="13" t="s">
        <v>34</v>
      </c>
      <c r="AX393" s="13" t="s">
        <v>79</v>
      </c>
      <c r="AY393" s="168" t="s">
        <v>262</v>
      </c>
    </row>
    <row r="394" spans="2:51" s="13" customFormat="1" ht="11.25">
      <c r="B394" s="167"/>
      <c r="D394" s="147" t="s">
        <v>1200</v>
      </c>
      <c r="E394" s="168" t="s">
        <v>1</v>
      </c>
      <c r="F394" s="169" t="s">
        <v>3201</v>
      </c>
      <c r="H394" s="170">
        <v>1.02</v>
      </c>
      <c r="I394" s="171"/>
      <c r="L394" s="167"/>
      <c r="M394" s="172"/>
      <c r="T394" s="173"/>
      <c r="AT394" s="168" t="s">
        <v>1200</v>
      </c>
      <c r="AU394" s="168" t="s">
        <v>88</v>
      </c>
      <c r="AV394" s="13" t="s">
        <v>88</v>
      </c>
      <c r="AW394" s="13" t="s">
        <v>34</v>
      </c>
      <c r="AX394" s="13" t="s">
        <v>79</v>
      </c>
      <c r="AY394" s="168" t="s">
        <v>262</v>
      </c>
    </row>
    <row r="395" spans="2:51" s="12" customFormat="1" ht="11.25">
      <c r="B395" s="161"/>
      <c r="D395" s="147" t="s">
        <v>1200</v>
      </c>
      <c r="E395" s="162" t="s">
        <v>1</v>
      </c>
      <c r="F395" s="163" t="s">
        <v>3202</v>
      </c>
      <c r="H395" s="162" t="s">
        <v>1</v>
      </c>
      <c r="I395" s="164"/>
      <c r="L395" s="161"/>
      <c r="M395" s="165"/>
      <c r="T395" s="166"/>
      <c r="AT395" s="162" t="s">
        <v>1200</v>
      </c>
      <c r="AU395" s="162" t="s">
        <v>88</v>
      </c>
      <c r="AV395" s="12" t="s">
        <v>86</v>
      </c>
      <c r="AW395" s="12" t="s">
        <v>34</v>
      </c>
      <c r="AX395" s="12" t="s">
        <v>79</v>
      </c>
      <c r="AY395" s="162" t="s">
        <v>262</v>
      </c>
    </row>
    <row r="396" spans="2:51" s="13" customFormat="1" ht="11.25">
      <c r="B396" s="167"/>
      <c r="D396" s="147" t="s">
        <v>1200</v>
      </c>
      <c r="E396" s="168" t="s">
        <v>1</v>
      </c>
      <c r="F396" s="169" t="s">
        <v>3203</v>
      </c>
      <c r="H396" s="170">
        <v>2.974</v>
      </c>
      <c r="I396" s="171"/>
      <c r="L396" s="167"/>
      <c r="M396" s="172"/>
      <c r="T396" s="173"/>
      <c r="AT396" s="168" t="s">
        <v>1200</v>
      </c>
      <c r="AU396" s="168" t="s">
        <v>88</v>
      </c>
      <c r="AV396" s="13" t="s">
        <v>88</v>
      </c>
      <c r="AW396" s="13" t="s">
        <v>34</v>
      </c>
      <c r="AX396" s="13" t="s">
        <v>79</v>
      </c>
      <c r="AY396" s="168" t="s">
        <v>262</v>
      </c>
    </row>
    <row r="397" spans="2:51" s="14" customFormat="1" ht="11.25">
      <c r="B397" s="174"/>
      <c r="D397" s="147" t="s">
        <v>1200</v>
      </c>
      <c r="E397" s="175" t="s">
        <v>1</v>
      </c>
      <c r="F397" s="176" t="s">
        <v>1205</v>
      </c>
      <c r="H397" s="177">
        <v>16.091</v>
      </c>
      <c r="I397" s="178"/>
      <c r="L397" s="174"/>
      <c r="M397" s="179"/>
      <c r="T397" s="180"/>
      <c r="AT397" s="175" t="s">
        <v>1200</v>
      </c>
      <c r="AU397" s="175" t="s">
        <v>88</v>
      </c>
      <c r="AV397" s="14" t="s">
        <v>293</v>
      </c>
      <c r="AW397" s="14" t="s">
        <v>34</v>
      </c>
      <c r="AX397" s="14" t="s">
        <v>86</v>
      </c>
      <c r="AY397" s="175" t="s">
        <v>262</v>
      </c>
    </row>
    <row r="398" spans="2:63" s="11" customFormat="1" ht="22.9" customHeight="1">
      <c r="B398" s="124"/>
      <c r="D398" s="125" t="s">
        <v>78</v>
      </c>
      <c r="E398" s="151" t="s">
        <v>293</v>
      </c>
      <c r="F398" s="151" t="s">
        <v>2284</v>
      </c>
      <c r="I398" s="127"/>
      <c r="J398" s="152">
        <f>BK398</f>
        <v>0</v>
      </c>
      <c r="L398" s="124"/>
      <c r="M398" s="129"/>
      <c r="P398" s="130">
        <f>SUM(P399:P403)</f>
        <v>0</v>
      </c>
      <c r="R398" s="130">
        <f>SUM(R399:R403)</f>
        <v>0.07036</v>
      </c>
      <c r="T398" s="131">
        <f>SUM(T399:T403)</f>
        <v>0</v>
      </c>
      <c r="AR398" s="125" t="s">
        <v>86</v>
      </c>
      <c r="AT398" s="132" t="s">
        <v>78</v>
      </c>
      <c r="AU398" s="132" t="s">
        <v>86</v>
      </c>
      <c r="AY398" s="125" t="s">
        <v>262</v>
      </c>
      <c r="BK398" s="133">
        <f>SUM(BK399:BK403)</f>
        <v>0</v>
      </c>
    </row>
    <row r="399" spans="2:65" s="1" customFormat="1" ht="24.2" customHeight="1">
      <c r="B399" s="32"/>
      <c r="C399" s="134" t="s">
        <v>402</v>
      </c>
      <c r="D399" s="134" t="s">
        <v>264</v>
      </c>
      <c r="E399" s="135" t="s">
        <v>3204</v>
      </c>
      <c r="F399" s="136" t="s">
        <v>3205</v>
      </c>
      <c r="G399" s="137" t="s">
        <v>1226</v>
      </c>
      <c r="H399" s="138">
        <v>70.36</v>
      </c>
      <c r="I399" s="139"/>
      <c r="J399" s="140">
        <f>ROUND(I399*H399,2)</f>
        <v>0</v>
      </c>
      <c r="K399" s="136" t="s">
        <v>1197</v>
      </c>
      <c r="L399" s="32"/>
      <c r="M399" s="141" t="s">
        <v>1</v>
      </c>
      <c r="N399" s="142" t="s">
        <v>44</v>
      </c>
      <c r="P399" s="143">
        <f>O399*H399</f>
        <v>0</v>
      </c>
      <c r="Q399" s="143">
        <v>0.001</v>
      </c>
      <c r="R399" s="143">
        <f>Q399*H399</f>
        <v>0.07036</v>
      </c>
      <c r="S399" s="143">
        <v>0</v>
      </c>
      <c r="T399" s="144">
        <f>S399*H399</f>
        <v>0</v>
      </c>
      <c r="AR399" s="145" t="s">
        <v>293</v>
      </c>
      <c r="AT399" s="145" t="s">
        <v>264</v>
      </c>
      <c r="AU399" s="145" t="s">
        <v>88</v>
      </c>
      <c r="AY399" s="17" t="s">
        <v>262</v>
      </c>
      <c r="BE399" s="146">
        <f>IF(N399="základní",J399,0)</f>
        <v>0</v>
      </c>
      <c r="BF399" s="146">
        <f>IF(N399="snížená",J399,0)</f>
        <v>0</v>
      </c>
      <c r="BG399" s="146">
        <f>IF(N399="zákl. přenesená",J399,0)</f>
        <v>0</v>
      </c>
      <c r="BH399" s="146">
        <f>IF(N399="sníž. přenesená",J399,0)</f>
        <v>0</v>
      </c>
      <c r="BI399" s="146">
        <f>IF(N399="nulová",J399,0)</f>
        <v>0</v>
      </c>
      <c r="BJ399" s="17" t="s">
        <v>86</v>
      </c>
      <c r="BK399" s="146">
        <f>ROUND(I399*H399,2)</f>
        <v>0</v>
      </c>
      <c r="BL399" s="17" t="s">
        <v>293</v>
      </c>
      <c r="BM399" s="145" t="s">
        <v>3206</v>
      </c>
    </row>
    <row r="400" spans="2:51" s="12" customFormat="1" ht="11.25">
      <c r="B400" s="161"/>
      <c r="D400" s="147" t="s">
        <v>1200</v>
      </c>
      <c r="E400" s="162" t="s">
        <v>1</v>
      </c>
      <c r="F400" s="163" t="s">
        <v>3006</v>
      </c>
      <c r="H400" s="162" t="s">
        <v>1</v>
      </c>
      <c r="I400" s="164"/>
      <c r="L400" s="161"/>
      <c r="M400" s="165"/>
      <c r="T400" s="166"/>
      <c r="AT400" s="162" t="s">
        <v>1200</v>
      </c>
      <c r="AU400" s="162" t="s">
        <v>88</v>
      </c>
      <c r="AV400" s="12" t="s">
        <v>86</v>
      </c>
      <c r="AW400" s="12" t="s">
        <v>34</v>
      </c>
      <c r="AX400" s="12" t="s">
        <v>79</v>
      </c>
      <c r="AY400" s="162" t="s">
        <v>262</v>
      </c>
    </row>
    <row r="401" spans="2:51" s="12" customFormat="1" ht="11.25">
      <c r="B401" s="161"/>
      <c r="D401" s="147" t="s">
        <v>1200</v>
      </c>
      <c r="E401" s="162" t="s">
        <v>1</v>
      </c>
      <c r="F401" s="163" t="s">
        <v>3172</v>
      </c>
      <c r="H401" s="162" t="s">
        <v>1</v>
      </c>
      <c r="I401" s="164"/>
      <c r="L401" s="161"/>
      <c r="M401" s="165"/>
      <c r="T401" s="166"/>
      <c r="AT401" s="162" t="s">
        <v>1200</v>
      </c>
      <c r="AU401" s="162" t="s">
        <v>88</v>
      </c>
      <c r="AV401" s="12" t="s">
        <v>86</v>
      </c>
      <c r="AW401" s="12" t="s">
        <v>34</v>
      </c>
      <c r="AX401" s="12" t="s">
        <v>79</v>
      </c>
      <c r="AY401" s="162" t="s">
        <v>262</v>
      </c>
    </row>
    <row r="402" spans="2:51" s="13" customFormat="1" ht="11.25">
      <c r="B402" s="167"/>
      <c r="D402" s="147" t="s">
        <v>1200</v>
      </c>
      <c r="E402" s="168" t="s">
        <v>1</v>
      </c>
      <c r="F402" s="169" t="s">
        <v>3173</v>
      </c>
      <c r="H402" s="170">
        <v>70.36</v>
      </c>
      <c r="I402" s="171"/>
      <c r="L402" s="167"/>
      <c r="M402" s="172"/>
      <c r="T402" s="173"/>
      <c r="AT402" s="168" t="s">
        <v>1200</v>
      </c>
      <c r="AU402" s="168" t="s">
        <v>88</v>
      </c>
      <c r="AV402" s="13" t="s">
        <v>88</v>
      </c>
      <c r="AW402" s="13" t="s">
        <v>34</v>
      </c>
      <c r="AX402" s="13" t="s">
        <v>86</v>
      </c>
      <c r="AY402" s="168" t="s">
        <v>262</v>
      </c>
    </row>
    <row r="403" spans="2:65" s="1" customFormat="1" ht="24.2" customHeight="1">
      <c r="B403" s="32"/>
      <c r="C403" s="134" t="s">
        <v>407</v>
      </c>
      <c r="D403" s="134" t="s">
        <v>264</v>
      </c>
      <c r="E403" s="135" t="s">
        <v>3207</v>
      </c>
      <c r="F403" s="136" t="s">
        <v>3208</v>
      </c>
      <c r="G403" s="137" t="s">
        <v>1226</v>
      </c>
      <c r="H403" s="138">
        <v>70.36</v>
      </c>
      <c r="I403" s="139"/>
      <c r="J403" s="140">
        <f>ROUND(I403*H403,2)</f>
        <v>0</v>
      </c>
      <c r="K403" s="136" t="s">
        <v>1197</v>
      </c>
      <c r="L403" s="32"/>
      <c r="M403" s="141" t="s">
        <v>1</v>
      </c>
      <c r="N403" s="142" t="s">
        <v>44</v>
      </c>
      <c r="P403" s="143">
        <f>O403*H403</f>
        <v>0</v>
      </c>
      <c r="Q403" s="143">
        <v>0</v>
      </c>
      <c r="R403" s="143">
        <f>Q403*H403</f>
        <v>0</v>
      </c>
      <c r="S403" s="143">
        <v>0</v>
      </c>
      <c r="T403" s="144">
        <f>S403*H403</f>
        <v>0</v>
      </c>
      <c r="AR403" s="145" t="s">
        <v>293</v>
      </c>
      <c r="AT403" s="145" t="s">
        <v>264</v>
      </c>
      <c r="AU403" s="145" t="s">
        <v>88</v>
      </c>
      <c r="AY403" s="17" t="s">
        <v>262</v>
      </c>
      <c r="BE403" s="146">
        <f>IF(N403="základní",J403,0)</f>
        <v>0</v>
      </c>
      <c r="BF403" s="146">
        <f>IF(N403="snížená",J403,0)</f>
        <v>0</v>
      </c>
      <c r="BG403" s="146">
        <f>IF(N403="zákl. přenesená",J403,0)</f>
        <v>0</v>
      </c>
      <c r="BH403" s="146">
        <f>IF(N403="sníž. přenesená",J403,0)</f>
        <v>0</v>
      </c>
      <c r="BI403" s="146">
        <f>IF(N403="nulová",J403,0)</f>
        <v>0</v>
      </c>
      <c r="BJ403" s="17" t="s">
        <v>86</v>
      </c>
      <c r="BK403" s="146">
        <f>ROUND(I403*H403,2)</f>
        <v>0</v>
      </c>
      <c r="BL403" s="17" t="s">
        <v>293</v>
      </c>
      <c r="BM403" s="145" t="s">
        <v>3209</v>
      </c>
    </row>
    <row r="404" spans="2:63" s="11" customFormat="1" ht="22.9" customHeight="1">
      <c r="B404" s="124"/>
      <c r="D404" s="125" t="s">
        <v>78</v>
      </c>
      <c r="E404" s="151" t="s">
        <v>286</v>
      </c>
      <c r="F404" s="151" t="s">
        <v>1407</v>
      </c>
      <c r="I404" s="127"/>
      <c r="J404" s="152">
        <f>BK404</f>
        <v>0</v>
      </c>
      <c r="L404" s="124"/>
      <c r="M404" s="129"/>
      <c r="P404" s="130">
        <f>SUM(P405:P427)</f>
        <v>0</v>
      </c>
      <c r="R404" s="130">
        <f>SUM(R405:R427)</f>
        <v>0.07129974</v>
      </c>
      <c r="T404" s="131">
        <f>SUM(T405:T427)</f>
        <v>0</v>
      </c>
      <c r="AR404" s="125" t="s">
        <v>86</v>
      </c>
      <c r="AT404" s="132" t="s">
        <v>78</v>
      </c>
      <c r="AU404" s="132" t="s">
        <v>86</v>
      </c>
      <c r="AY404" s="125" t="s">
        <v>262</v>
      </c>
      <c r="BK404" s="133">
        <f>SUM(BK405:BK427)</f>
        <v>0</v>
      </c>
    </row>
    <row r="405" spans="2:65" s="1" customFormat="1" ht="33" customHeight="1">
      <c r="B405" s="32"/>
      <c r="C405" s="134" t="s">
        <v>437</v>
      </c>
      <c r="D405" s="134" t="s">
        <v>264</v>
      </c>
      <c r="E405" s="135" t="s">
        <v>2318</v>
      </c>
      <c r="F405" s="136" t="s">
        <v>2319</v>
      </c>
      <c r="G405" s="137" t="s">
        <v>1196</v>
      </c>
      <c r="H405" s="138">
        <v>6.607</v>
      </c>
      <c r="I405" s="139"/>
      <c r="J405" s="140">
        <f>ROUND(I405*H405,2)</f>
        <v>0</v>
      </c>
      <c r="K405" s="136" t="s">
        <v>1197</v>
      </c>
      <c r="L405" s="32"/>
      <c r="M405" s="141" t="s">
        <v>1</v>
      </c>
      <c r="N405" s="142" t="s">
        <v>44</v>
      </c>
      <c r="P405" s="143">
        <f>O405*H405</f>
        <v>0</v>
      </c>
      <c r="Q405" s="143">
        <v>0</v>
      </c>
      <c r="R405" s="143">
        <f>Q405*H405</f>
        <v>0</v>
      </c>
      <c r="S405" s="143">
        <v>0</v>
      </c>
      <c r="T405" s="144">
        <f>S405*H405</f>
        <v>0</v>
      </c>
      <c r="AR405" s="145" t="s">
        <v>293</v>
      </c>
      <c r="AT405" s="145" t="s">
        <v>264</v>
      </c>
      <c r="AU405" s="145" t="s">
        <v>88</v>
      </c>
      <c r="AY405" s="17" t="s">
        <v>262</v>
      </c>
      <c r="BE405" s="146">
        <f>IF(N405="základní",J405,0)</f>
        <v>0</v>
      </c>
      <c r="BF405" s="146">
        <f>IF(N405="snížená",J405,0)</f>
        <v>0</v>
      </c>
      <c r="BG405" s="146">
        <f>IF(N405="zákl. přenesená",J405,0)</f>
        <v>0</v>
      </c>
      <c r="BH405" s="146">
        <f>IF(N405="sníž. přenesená",J405,0)</f>
        <v>0</v>
      </c>
      <c r="BI405" s="146">
        <f>IF(N405="nulová",J405,0)</f>
        <v>0</v>
      </c>
      <c r="BJ405" s="17" t="s">
        <v>86</v>
      </c>
      <c r="BK405" s="146">
        <f>ROUND(I405*H405,2)</f>
        <v>0</v>
      </c>
      <c r="BL405" s="17" t="s">
        <v>293</v>
      </c>
      <c r="BM405" s="145" t="s">
        <v>3210</v>
      </c>
    </row>
    <row r="406" spans="2:51" s="12" customFormat="1" ht="11.25">
      <c r="B406" s="161"/>
      <c r="D406" s="147" t="s">
        <v>1200</v>
      </c>
      <c r="E406" s="162" t="s">
        <v>1</v>
      </c>
      <c r="F406" s="163" t="s">
        <v>3006</v>
      </c>
      <c r="H406" s="162" t="s">
        <v>1</v>
      </c>
      <c r="I406" s="164"/>
      <c r="L406" s="161"/>
      <c r="M406" s="165"/>
      <c r="T406" s="166"/>
      <c r="AT406" s="162" t="s">
        <v>1200</v>
      </c>
      <c r="AU406" s="162" t="s">
        <v>88</v>
      </c>
      <c r="AV406" s="12" t="s">
        <v>86</v>
      </c>
      <c r="AW406" s="12" t="s">
        <v>34</v>
      </c>
      <c r="AX406" s="12" t="s">
        <v>79</v>
      </c>
      <c r="AY406" s="162" t="s">
        <v>262</v>
      </c>
    </row>
    <row r="407" spans="2:51" s="12" customFormat="1" ht="11.25">
      <c r="B407" s="161"/>
      <c r="D407" s="147" t="s">
        <v>1200</v>
      </c>
      <c r="E407" s="162" t="s">
        <v>1</v>
      </c>
      <c r="F407" s="163" t="s">
        <v>3211</v>
      </c>
      <c r="H407" s="162" t="s">
        <v>1</v>
      </c>
      <c r="I407" s="164"/>
      <c r="L407" s="161"/>
      <c r="M407" s="165"/>
      <c r="T407" s="166"/>
      <c r="AT407" s="162" t="s">
        <v>1200</v>
      </c>
      <c r="AU407" s="162" t="s">
        <v>88</v>
      </c>
      <c r="AV407" s="12" t="s">
        <v>86</v>
      </c>
      <c r="AW407" s="12" t="s">
        <v>34</v>
      </c>
      <c r="AX407" s="12" t="s">
        <v>79</v>
      </c>
      <c r="AY407" s="162" t="s">
        <v>262</v>
      </c>
    </row>
    <row r="408" spans="2:51" s="12" customFormat="1" ht="11.25">
      <c r="B408" s="161"/>
      <c r="D408" s="147" t="s">
        <v>1200</v>
      </c>
      <c r="E408" s="162" t="s">
        <v>1</v>
      </c>
      <c r="F408" s="163" t="s">
        <v>3212</v>
      </c>
      <c r="H408" s="162" t="s">
        <v>1</v>
      </c>
      <c r="I408" s="164"/>
      <c r="L408" s="161"/>
      <c r="M408" s="165"/>
      <c r="T408" s="166"/>
      <c r="AT408" s="162" t="s">
        <v>1200</v>
      </c>
      <c r="AU408" s="162" t="s">
        <v>88</v>
      </c>
      <c r="AV408" s="12" t="s">
        <v>86</v>
      </c>
      <c r="AW408" s="12" t="s">
        <v>34</v>
      </c>
      <c r="AX408" s="12" t="s">
        <v>79</v>
      </c>
      <c r="AY408" s="162" t="s">
        <v>262</v>
      </c>
    </row>
    <row r="409" spans="2:51" s="13" customFormat="1" ht="22.5">
      <c r="B409" s="167"/>
      <c r="D409" s="147" t="s">
        <v>1200</v>
      </c>
      <c r="E409" s="168" t="s">
        <v>1</v>
      </c>
      <c r="F409" s="169" t="s">
        <v>3213</v>
      </c>
      <c r="H409" s="170">
        <v>6.607</v>
      </c>
      <c r="I409" s="171"/>
      <c r="L409" s="167"/>
      <c r="M409" s="172"/>
      <c r="T409" s="173"/>
      <c r="AT409" s="168" t="s">
        <v>1200</v>
      </c>
      <c r="AU409" s="168" t="s">
        <v>88</v>
      </c>
      <c r="AV409" s="13" t="s">
        <v>88</v>
      </c>
      <c r="AW409" s="13" t="s">
        <v>34</v>
      </c>
      <c r="AX409" s="13" t="s">
        <v>79</v>
      </c>
      <c r="AY409" s="168" t="s">
        <v>262</v>
      </c>
    </row>
    <row r="410" spans="2:51" s="14" customFormat="1" ht="11.25">
      <c r="B410" s="174"/>
      <c r="D410" s="147" t="s">
        <v>1200</v>
      </c>
      <c r="E410" s="175" t="s">
        <v>1</v>
      </c>
      <c r="F410" s="176" t="s">
        <v>1205</v>
      </c>
      <c r="H410" s="177">
        <v>6.607</v>
      </c>
      <c r="I410" s="178"/>
      <c r="L410" s="174"/>
      <c r="M410" s="179"/>
      <c r="T410" s="180"/>
      <c r="AT410" s="175" t="s">
        <v>1200</v>
      </c>
      <c r="AU410" s="175" t="s">
        <v>88</v>
      </c>
      <c r="AV410" s="14" t="s">
        <v>293</v>
      </c>
      <c r="AW410" s="14" t="s">
        <v>34</v>
      </c>
      <c r="AX410" s="14" t="s">
        <v>86</v>
      </c>
      <c r="AY410" s="175" t="s">
        <v>262</v>
      </c>
    </row>
    <row r="411" spans="2:65" s="1" customFormat="1" ht="24.2" customHeight="1">
      <c r="B411" s="32"/>
      <c r="C411" s="134" t="s">
        <v>442</v>
      </c>
      <c r="D411" s="134" t="s">
        <v>264</v>
      </c>
      <c r="E411" s="135" t="s">
        <v>2334</v>
      </c>
      <c r="F411" s="136" t="s">
        <v>2335</v>
      </c>
      <c r="G411" s="137" t="s">
        <v>1196</v>
      </c>
      <c r="H411" s="138">
        <v>6.607</v>
      </c>
      <c r="I411" s="139"/>
      <c r="J411" s="140">
        <f>ROUND(I411*H411,2)</f>
        <v>0</v>
      </c>
      <c r="K411" s="136" t="s">
        <v>1197</v>
      </c>
      <c r="L411" s="32"/>
      <c r="M411" s="141" t="s">
        <v>1</v>
      </c>
      <c r="N411" s="142" t="s">
        <v>44</v>
      </c>
      <c r="P411" s="143">
        <f>O411*H411</f>
        <v>0</v>
      </c>
      <c r="Q411" s="143">
        <v>0</v>
      </c>
      <c r="R411" s="143">
        <f>Q411*H411</f>
        <v>0</v>
      </c>
      <c r="S411" s="143">
        <v>0</v>
      </c>
      <c r="T411" s="144">
        <f>S411*H411</f>
        <v>0</v>
      </c>
      <c r="AR411" s="145" t="s">
        <v>293</v>
      </c>
      <c r="AT411" s="145" t="s">
        <v>264</v>
      </c>
      <c r="AU411" s="145" t="s">
        <v>88</v>
      </c>
      <c r="AY411" s="17" t="s">
        <v>262</v>
      </c>
      <c r="BE411" s="146">
        <f>IF(N411="základní",J411,0)</f>
        <v>0</v>
      </c>
      <c r="BF411" s="146">
        <f>IF(N411="snížená",J411,0)</f>
        <v>0</v>
      </c>
      <c r="BG411" s="146">
        <f>IF(N411="zákl. přenesená",J411,0)</f>
        <v>0</v>
      </c>
      <c r="BH411" s="146">
        <f>IF(N411="sníž. přenesená",J411,0)</f>
        <v>0</v>
      </c>
      <c r="BI411" s="146">
        <f>IF(N411="nulová",J411,0)</f>
        <v>0</v>
      </c>
      <c r="BJ411" s="17" t="s">
        <v>86</v>
      </c>
      <c r="BK411" s="146">
        <f>ROUND(I411*H411,2)</f>
        <v>0</v>
      </c>
      <c r="BL411" s="17" t="s">
        <v>293</v>
      </c>
      <c r="BM411" s="145" t="s">
        <v>3214</v>
      </c>
    </row>
    <row r="412" spans="2:65" s="1" customFormat="1" ht="33" customHeight="1">
      <c r="B412" s="32"/>
      <c r="C412" s="134" t="s">
        <v>446</v>
      </c>
      <c r="D412" s="134" t="s">
        <v>264</v>
      </c>
      <c r="E412" s="135" t="s">
        <v>2337</v>
      </c>
      <c r="F412" s="136" t="s">
        <v>2338</v>
      </c>
      <c r="G412" s="137" t="s">
        <v>1196</v>
      </c>
      <c r="H412" s="138">
        <v>6.607</v>
      </c>
      <c r="I412" s="139"/>
      <c r="J412" s="140">
        <f>ROUND(I412*H412,2)</f>
        <v>0</v>
      </c>
      <c r="K412" s="136" t="s">
        <v>1197</v>
      </c>
      <c r="L412" s="32"/>
      <c r="M412" s="141" t="s">
        <v>1</v>
      </c>
      <c r="N412" s="142" t="s">
        <v>44</v>
      </c>
      <c r="P412" s="143">
        <f>O412*H412</f>
        <v>0</v>
      </c>
      <c r="Q412" s="143">
        <v>0</v>
      </c>
      <c r="R412" s="143">
        <f>Q412*H412</f>
        <v>0</v>
      </c>
      <c r="S412" s="143">
        <v>0</v>
      </c>
      <c r="T412" s="144">
        <f>S412*H412</f>
        <v>0</v>
      </c>
      <c r="AR412" s="145" t="s">
        <v>293</v>
      </c>
      <c r="AT412" s="145" t="s">
        <v>264</v>
      </c>
      <c r="AU412" s="145" t="s">
        <v>88</v>
      </c>
      <c r="AY412" s="17" t="s">
        <v>262</v>
      </c>
      <c r="BE412" s="146">
        <f>IF(N412="základní",J412,0)</f>
        <v>0</v>
      </c>
      <c r="BF412" s="146">
        <f>IF(N412="snížená",J412,0)</f>
        <v>0</v>
      </c>
      <c r="BG412" s="146">
        <f>IF(N412="zákl. přenesená",J412,0)</f>
        <v>0</v>
      </c>
      <c r="BH412" s="146">
        <f>IF(N412="sníž. přenesená",J412,0)</f>
        <v>0</v>
      </c>
      <c r="BI412" s="146">
        <f>IF(N412="nulová",J412,0)</f>
        <v>0</v>
      </c>
      <c r="BJ412" s="17" t="s">
        <v>86</v>
      </c>
      <c r="BK412" s="146">
        <f>ROUND(I412*H412,2)</f>
        <v>0</v>
      </c>
      <c r="BL412" s="17" t="s">
        <v>293</v>
      </c>
      <c r="BM412" s="145" t="s">
        <v>3215</v>
      </c>
    </row>
    <row r="413" spans="2:65" s="1" customFormat="1" ht="16.5" customHeight="1">
      <c r="B413" s="32"/>
      <c r="C413" s="134" t="s">
        <v>450</v>
      </c>
      <c r="D413" s="134" t="s">
        <v>264</v>
      </c>
      <c r="E413" s="135" t="s">
        <v>2359</v>
      </c>
      <c r="F413" s="136" t="s">
        <v>2360</v>
      </c>
      <c r="G413" s="137" t="s">
        <v>1226</v>
      </c>
      <c r="H413" s="138">
        <v>0.4</v>
      </c>
      <c r="I413" s="139"/>
      <c r="J413" s="140">
        <f>ROUND(I413*H413,2)</f>
        <v>0</v>
      </c>
      <c r="K413" s="136" t="s">
        <v>1197</v>
      </c>
      <c r="L413" s="32"/>
      <c r="M413" s="141" t="s">
        <v>1</v>
      </c>
      <c r="N413" s="142" t="s">
        <v>44</v>
      </c>
      <c r="P413" s="143">
        <f>O413*H413</f>
        <v>0</v>
      </c>
      <c r="Q413" s="143">
        <v>0.01352</v>
      </c>
      <c r="R413" s="143">
        <f>Q413*H413</f>
        <v>0.0054080000000000005</v>
      </c>
      <c r="S413" s="143">
        <v>0</v>
      </c>
      <c r="T413" s="144">
        <f>S413*H413</f>
        <v>0</v>
      </c>
      <c r="AR413" s="145" t="s">
        <v>293</v>
      </c>
      <c r="AT413" s="145" t="s">
        <v>264</v>
      </c>
      <c r="AU413" s="145" t="s">
        <v>88</v>
      </c>
      <c r="AY413" s="17" t="s">
        <v>262</v>
      </c>
      <c r="BE413" s="146">
        <f>IF(N413="základní",J413,0)</f>
        <v>0</v>
      </c>
      <c r="BF413" s="146">
        <f>IF(N413="snížená",J413,0)</f>
        <v>0</v>
      </c>
      <c r="BG413" s="146">
        <f>IF(N413="zákl. přenesená",J413,0)</f>
        <v>0</v>
      </c>
      <c r="BH413" s="146">
        <f>IF(N413="sníž. přenesená",J413,0)</f>
        <v>0</v>
      </c>
      <c r="BI413" s="146">
        <f>IF(N413="nulová",J413,0)</f>
        <v>0</v>
      </c>
      <c r="BJ413" s="17" t="s">
        <v>86</v>
      </c>
      <c r="BK413" s="146">
        <f>ROUND(I413*H413,2)</f>
        <v>0</v>
      </c>
      <c r="BL413" s="17" t="s">
        <v>293</v>
      </c>
      <c r="BM413" s="145" t="s">
        <v>3216</v>
      </c>
    </row>
    <row r="414" spans="2:51" s="12" customFormat="1" ht="11.25">
      <c r="B414" s="161"/>
      <c r="D414" s="147" t="s">
        <v>1200</v>
      </c>
      <c r="E414" s="162" t="s">
        <v>1</v>
      </c>
      <c r="F414" s="163" t="s">
        <v>3006</v>
      </c>
      <c r="H414" s="162" t="s">
        <v>1</v>
      </c>
      <c r="I414" s="164"/>
      <c r="L414" s="161"/>
      <c r="M414" s="165"/>
      <c r="T414" s="166"/>
      <c r="AT414" s="162" t="s">
        <v>1200</v>
      </c>
      <c r="AU414" s="162" t="s">
        <v>88</v>
      </c>
      <c r="AV414" s="12" t="s">
        <v>86</v>
      </c>
      <c r="AW414" s="12" t="s">
        <v>34</v>
      </c>
      <c r="AX414" s="12" t="s">
        <v>79</v>
      </c>
      <c r="AY414" s="162" t="s">
        <v>262</v>
      </c>
    </row>
    <row r="415" spans="2:51" s="12" customFormat="1" ht="11.25">
      <c r="B415" s="161"/>
      <c r="D415" s="147" t="s">
        <v>1200</v>
      </c>
      <c r="E415" s="162" t="s">
        <v>1</v>
      </c>
      <c r="F415" s="163" t="s">
        <v>3211</v>
      </c>
      <c r="H415" s="162" t="s">
        <v>1</v>
      </c>
      <c r="I415" s="164"/>
      <c r="L415" s="161"/>
      <c r="M415" s="165"/>
      <c r="T415" s="166"/>
      <c r="AT415" s="162" t="s">
        <v>1200</v>
      </c>
      <c r="AU415" s="162" t="s">
        <v>88</v>
      </c>
      <c r="AV415" s="12" t="s">
        <v>86</v>
      </c>
      <c r="AW415" s="12" t="s">
        <v>34</v>
      </c>
      <c r="AX415" s="12" t="s">
        <v>79</v>
      </c>
      <c r="AY415" s="162" t="s">
        <v>262</v>
      </c>
    </row>
    <row r="416" spans="2:51" s="12" customFormat="1" ht="11.25">
      <c r="B416" s="161"/>
      <c r="D416" s="147" t="s">
        <v>1200</v>
      </c>
      <c r="E416" s="162" t="s">
        <v>1</v>
      </c>
      <c r="F416" s="163" t="s">
        <v>3217</v>
      </c>
      <c r="H416" s="162" t="s">
        <v>1</v>
      </c>
      <c r="I416" s="164"/>
      <c r="L416" s="161"/>
      <c r="M416" s="165"/>
      <c r="T416" s="166"/>
      <c r="AT416" s="162" t="s">
        <v>1200</v>
      </c>
      <c r="AU416" s="162" t="s">
        <v>88</v>
      </c>
      <c r="AV416" s="12" t="s">
        <v>86</v>
      </c>
      <c r="AW416" s="12" t="s">
        <v>34</v>
      </c>
      <c r="AX416" s="12" t="s">
        <v>79</v>
      </c>
      <c r="AY416" s="162" t="s">
        <v>262</v>
      </c>
    </row>
    <row r="417" spans="2:51" s="13" customFormat="1" ht="11.25">
      <c r="B417" s="167"/>
      <c r="D417" s="147" t="s">
        <v>1200</v>
      </c>
      <c r="E417" s="168" t="s">
        <v>1</v>
      </c>
      <c r="F417" s="169" t="s">
        <v>3218</v>
      </c>
      <c r="H417" s="170">
        <v>0.4</v>
      </c>
      <c r="I417" s="171"/>
      <c r="L417" s="167"/>
      <c r="M417" s="172"/>
      <c r="T417" s="173"/>
      <c r="AT417" s="168" t="s">
        <v>1200</v>
      </c>
      <c r="AU417" s="168" t="s">
        <v>88</v>
      </c>
      <c r="AV417" s="13" t="s">
        <v>88</v>
      </c>
      <c r="AW417" s="13" t="s">
        <v>34</v>
      </c>
      <c r="AX417" s="13" t="s">
        <v>79</v>
      </c>
      <c r="AY417" s="168" t="s">
        <v>262</v>
      </c>
    </row>
    <row r="418" spans="2:51" s="14" customFormat="1" ht="11.25">
      <c r="B418" s="174"/>
      <c r="D418" s="147" t="s">
        <v>1200</v>
      </c>
      <c r="E418" s="175" t="s">
        <v>1</v>
      </c>
      <c r="F418" s="176" t="s">
        <v>1205</v>
      </c>
      <c r="H418" s="177">
        <v>0.4</v>
      </c>
      <c r="I418" s="178"/>
      <c r="L418" s="174"/>
      <c r="M418" s="179"/>
      <c r="T418" s="180"/>
      <c r="AT418" s="175" t="s">
        <v>1200</v>
      </c>
      <c r="AU418" s="175" t="s">
        <v>88</v>
      </c>
      <c r="AV418" s="14" t="s">
        <v>293</v>
      </c>
      <c r="AW418" s="14" t="s">
        <v>34</v>
      </c>
      <c r="AX418" s="14" t="s">
        <v>86</v>
      </c>
      <c r="AY418" s="175" t="s">
        <v>262</v>
      </c>
    </row>
    <row r="419" spans="2:65" s="1" customFormat="1" ht="16.5" customHeight="1">
      <c r="B419" s="32"/>
      <c r="C419" s="134" t="s">
        <v>454</v>
      </c>
      <c r="D419" s="134" t="s">
        <v>264</v>
      </c>
      <c r="E419" s="135" t="s">
        <v>2366</v>
      </c>
      <c r="F419" s="136" t="s">
        <v>2367</v>
      </c>
      <c r="G419" s="137" t="s">
        <v>1226</v>
      </c>
      <c r="H419" s="138">
        <v>0.4</v>
      </c>
      <c r="I419" s="139"/>
      <c r="J419" s="140">
        <f>ROUND(I419*H419,2)</f>
        <v>0</v>
      </c>
      <c r="K419" s="136" t="s">
        <v>1197</v>
      </c>
      <c r="L419" s="32"/>
      <c r="M419" s="141" t="s">
        <v>1</v>
      </c>
      <c r="N419" s="142" t="s">
        <v>44</v>
      </c>
      <c r="P419" s="143">
        <f>O419*H419</f>
        <v>0</v>
      </c>
      <c r="Q419" s="143">
        <v>0</v>
      </c>
      <c r="R419" s="143">
        <f>Q419*H419</f>
        <v>0</v>
      </c>
      <c r="S419" s="143">
        <v>0</v>
      </c>
      <c r="T419" s="144">
        <f>S419*H419</f>
        <v>0</v>
      </c>
      <c r="AR419" s="145" t="s">
        <v>293</v>
      </c>
      <c r="AT419" s="145" t="s">
        <v>264</v>
      </c>
      <c r="AU419" s="145" t="s">
        <v>88</v>
      </c>
      <c r="AY419" s="17" t="s">
        <v>262</v>
      </c>
      <c r="BE419" s="146">
        <f>IF(N419="základní",J419,0)</f>
        <v>0</v>
      </c>
      <c r="BF419" s="146">
        <f>IF(N419="snížená",J419,0)</f>
        <v>0</v>
      </c>
      <c r="BG419" s="146">
        <f>IF(N419="zákl. přenesená",J419,0)</f>
        <v>0</v>
      </c>
      <c r="BH419" s="146">
        <f>IF(N419="sníž. přenesená",J419,0)</f>
        <v>0</v>
      </c>
      <c r="BI419" s="146">
        <f>IF(N419="nulová",J419,0)</f>
        <v>0</v>
      </c>
      <c r="BJ419" s="17" t="s">
        <v>86</v>
      </c>
      <c r="BK419" s="146">
        <f>ROUND(I419*H419,2)</f>
        <v>0</v>
      </c>
      <c r="BL419" s="17" t="s">
        <v>293</v>
      </c>
      <c r="BM419" s="145" t="s">
        <v>3219</v>
      </c>
    </row>
    <row r="420" spans="2:65" s="1" customFormat="1" ht="16.5" customHeight="1">
      <c r="B420" s="32"/>
      <c r="C420" s="134" t="s">
        <v>458</v>
      </c>
      <c r="D420" s="134" t="s">
        <v>264</v>
      </c>
      <c r="E420" s="135" t="s">
        <v>2369</v>
      </c>
      <c r="F420" s="136" t="s">
        <v>2370</v>
      </c>
      <c r="G420" s="137" t="s">
        <v>1234</v>
      </c>
      <c r="H420" s="138">
        <v>0.062</v>
      </c>
      <c r="I420" s="139"/>
      <c r="J420" s="140">
        <f>ROUND(I420*H420,2)</f>
        <v>0</v>
      </c>
      <c r="K420" s="136" t="s">
        <v>1197</v>
      </c>
      <c r="L420" s="32"/>
      <c r="M420" s="141" t="s">
        <v>1</v>
      </c>
      <c r="N420" s="142" t="s">
        <v>44</v>
      </c>
      <c r="P420" s="143">
        <f>O420*H420</f>
        <v>0</v>
      </c>
      <c r="Q420" s="143">
        <v>1.06277</v>
      </c>
      <c r="R420" s="143">
        <f>Q420*H420</f>
        <v>0.06589174</v>
      </c>
      <c r="S420" s="143">
        <v>0</v>
      </c>
      <c r="T420" s="144">
        <f>S420*H420</f>
        <v>0</v>
      </c>
      <c r="AR420" s="145" t="s">
        <v>293</v>
      </c>
      <c r="AT420" s="145" t="s">
        <v>264</v>
      </c>
      <c r="AU420" s="145" t="s">
        <v>88</v>
      </c>
      <c r="AY420" s="17" t="s">
        <v>262</v>
      </c>
      <c r="BE420" s="146">
        <f>IF(N420="základní",J420,0)</f>
        <v>0</v>
      </c>
      <c r="BF420" s="146">
        <f>IF(N420="snížená",J420,0)</f>
        <v>0</v>
      </c>
      <c r="BG420" s="146">
        <f>IF(N420="zákl. přenesená",J420,0)</f>
        <v>0</v>
      </c>
      <c r="BH420" s="146">
        <f>IF(N420="sníž. přenesená",J420,0)</f>
        <v>0</v>
      </c>
      <c r="BI420" s="146">
        <f>IF(N420="nulová",J420,0)</f>
        <v>0</v>
      </c>
      <c r="BJ420" s="17" t="s">
        <v>86</v>
      </c>
      <c r="BK420" s="146">
        <f>ROUND(I420*H420,2)</f>
        <v>0</v>
      </c>
      <c r="BL420" s="17" t="s">
        <v>293</v>
      </c>
      <c r="BM420" s="145" t="s">
        <v>3220</v>
      </c>
    </row>
    <row r="421" spans="2:51" s="12" customFormat="1" ht="11.25">
      <c r="B421" s="161"/>
      <c r="D421" s="147" t="s">
        <v>1200</v>
      </c>
      <c r="E421" s="162" t="s">
        <v>1</v>
      </c>
      <c r="F421" s="163" t="s">
        <v>3006</v>
      </c>
      <c r="H421" s="162" t="s">
        <v>1</v>
      </c>
      <c r="I421" s="164"/>
      <c r="L421" s="161"/>
      <c r="M421" s="165"/>
      <c r="T421" s="166"/>
      <c r="AT421" s="162" t="s">
        <v>1200</v>
      </c>
      <c r="AU421" s="162" t="s">
        <v>88</v>
      </c>
      <c r="AV421" s="12" t="s">
        <v>86</v>
      </c>
      <c r="AW421" s="12" t="s">
        <v>34</v>
      </c>
      <c r="AX421" s="12" t="s">
        <v>79</v>
      </c>
      <c r="AY421" s="162" t="s">
        <v>262</v>
      </c>
    </row>
    <row r="422" spans="2:51" s="12" customFormat="1" ht="11.25">
      <c r="B422" s="161"/>
      <c r="D422" s="147" t="s">
        <v>1200</v>
      </c>
      <c r="E422" s="162" t="s">
        <v>1</v>
      </c>
      <c r="F422" s="163" t="s">
        <v>3211</v>
      </c>
      <c r="H422" s="162" t="s">
        <v>1</v>
      </c>
      <c r="I422" s="164"/>
      <c r="L422" s="161"/>
      <c r="M422" s="165"/>
      <c r="T422" s="166"/>
      <c r="AT422" s="162" t="s">
        <v>1200</v>
      </c>
      <c r="AU422" s="162" t="s">
        <v>88</v>
      </c>
      <c r="AV422" s="12" t="s">
        <v>86</v>
      </c>
      <c r="AW422" s="12" t="s">
        <v>34</v>
      </c>
      <c r="AX422" s="12" t="s">
        <v>79</v>
      </c>
      <c r="AY422" s="162" t="s">
        <v>262</v>
      </c>
    </row>
    <row r="423" spans="2:51" s="12" customFormat="1" ht="11.25">
      <c r="B423" s="161"/>
      <c r="D423" s="147" t="s">
        <v>1200</v>
      </c>
      <c r="E423" s="162" t="s">
        <v>1</v>
      </c>
      <c r="F423" s="163" t="s">
        <v>2372</v>
      </c>
      <c r="H423" s="162" t="s">
        <v>1</v>
      </c>
      <c r="I423" s="164"/>
      <c r="L423" s="161"/>
      <c r="M423" s="165"/>
      <c r="T423" s="166"/>
      <c r="AT423" s="162" t="s">
        <v>1200</v>
      </c>
      <c r="AU423" s="162" t="s">
        <v>88</v>
      </c>
      <c r="AV423" s="12" t="s">
        <v>86</v>
      </c>
      <c r="AW423" s="12" t="s">
        <v>34</v>
      </c>
      <c r="AX423" s="12" t="s">
        <v>79</v>
      </c>
      <c r="AY423" s="162" t="s">
        <v>262</v>
      </c>
    </row>
    <row r="424" spans="2:51" s="13" customFormat="1" ht="11.25">
      <c r="B424" s="167"/>
      <c r="D424" s="147" t="s">
        <v>1200</v>
      </c>
      <c r="E424" s="168" t="s">
        <v>1</v>
      </c>
      <c r="F424" s="169" t="s">
        <v>3221</v>
      </c>
      <c r="H424" s="170">
        <v>29.363</v>
      </c>
      <c r="I424" s="171"/>
      <c r="L424" s="167"/>
      <c r="M424" s="172"/>
      <c r="T424" s="173"/>
      <c r="AT424" s="168" t="s">
        <v>1200</v>
      </c>
      <c r="AU424" s="168" t="s">
        <v>88</v>
      </c>
      <c r="AV424" s="13" t="s">
        <v>88</v>
      </c>
      <c r="AW424" s="13" t="s">
        <v>34</v>
      </c>
      <c r="AX424" s="13" t="s">
        <v>79</v>
      </c>
      <c r="AY424" s="168" t="s">
        <v>262</v>
      </c>
    </row>
    <row r="425" spans="2:51" s="14" customFormat="1" ht="11.25">
      <c r="B425" s="174"/>
      <c r="D425" s="147" t="s">
        <v>1200</v>
      </c>
      <c r="E425" s="175" t="s">
        <v>1</v>
      </c>
      <c r="F425" s="176" t="s">
        <v>1205</v>
      </c>
      <c r="H425" s="177">
        <v>29.363</v>
      </c>
      <c r="I425" s="178"/>
      <c r="L425" s="174"/>
      <c r="M425" s="179"/>
      <c r="T425" s="180"/>
      <c r="AT425" s="175" t="s">
        <v>1200</v>
      </c>
      <c r="AU425" s="175" t="s">
        <v>88</v>
      </c>
      <c r="AV425" s="14" t="s">
        <v>293</v>
      </c>
      <c r="AW425" s="14" t="s">
        <v>34</v>
      </c>
      <c r="AX425" s="14" t="s">
        <v>79</v>
      </c>
      <c r="AY425" s="175" t="s">
        <v>262</v>
      </c>
    </row>
    <row r="426" spans="2:51" s="12" customFormat="1" ht="11.25">
      <c r="B426" s="161"/>
      <c r="D426" s="147" t="s">
        <v>1200</v>
      </c>
      <c r="E426" s="162" t="s">
        <v>1</v>
      </c>
      <c r="F426" s="163" t="s">
        <v>2112</v>
      </c>
      <c r="H426" s="162" t="s">
        <v>1</v>
      </c>
      <c r="I426" s="164"/>
      <c r="L426" s="161"/>
      <c r="M426" s="165"/>
      <c r="T426" s="166"/>
      <c r="AT426" s="162" t="s">
        <v>1200</v>
      </c>
      <c r="AU426" s="162" t="s">
        <v>88</v>
      </c>
      <c r="AV426" s="12" t="s">
        <v>86</v>
      </c>
      <c r="AW426" s="12" t="s">
        <v>34</v>
      </c>
      <c r="AX426" s="12" t="s">
        <v>79</v>
      </c>
      <c r="AY426" s="162" t="s">
        <v>262</v>
      </c>
    </row>
    <row r="427" spans="2:51" s="13" customFormat="1" ht="11.25">
      <c r="B427" s="167"/>
      <c r="D427" s="147" t="s">
        <v>1200</v>
      </c>
      <c r="E427" s="168" t="s">
        <v>1</v>
      </c>
      <c r="F427" s="169" t="s">
        <v>3222</v>
      </c>
      <c r="H427" s="170">
        <v>0.062</v>
      </c>
      <c r="I427" s="171"/>
      <c r="L427" s="167"/>
      <c r="M427" s="172"/>
      <c r="T427" s="173"/>
      <c r="AT427" s="168" t="s">
        <v>1200</v>
      </c>
      <c r="AU427" s="168" t="s">
        <v>88</v>
      </c>
      <c r="AV427" s="13" t="s">
        <v>88</v>
      </c>
      <c r="AW427" s="13" t="s">
        <v>34</v>
      </c>
      <c r="AX427" s="13" t="s">
        <v>86</v>
      </c>
      <c r="AY427" s="168" t="s">
        <v>262</v>
      </c>
    </row>
    <row r="428" spans="2:63" s="11" customFormat="1" ht="22.9" customHeight="1">
      <c r="B428" s="124"/>
      <c r="D428" s="125" t="s">
        <v>78</v>
      </c>
      <c r="E428" s="151" t="s">
        <v>263</v>
      </c>
      <c r="F428" s="151" t="s">
        <v>1238</v>
      </c>
      <c r="I428" s="127"/>
      <c r="J428" s="152">
        <f>BK428</f>
        <v>0</v>
      </c>
      <c r="L428" s="124"/>
      <c r="M428" s="129"/>
      <c r="P428" s="130">
        <f>SUM(P429:P469)</f>
        <v>0</v>
      </c>
      <c r="R428" s="130">
        <f>SUM(R429:R469)</f>
        <v>3.3092924999999993</v>
      </c>
      <c r="T428" s="131">
        <f>SUM(T429:T469)</f>
        <v>0.2231</v>
      </c>
      <c r="AR428" s="125" t="s">
        <v>86</v>
      </c>
      <c r="AT428" s="132" t="s">
        <v>78</v>
      </c>
      <c r="AU428" s="132" t="s">
        <v>86</v>
      </c>
      <c r="AY428" s="125" t="s">
        <v>262</v>
      </c>
      <c r="BK428" s="133">
        <f>SUM(BK429:BK469)</f>
        <v>0</v>
      </c>
    </row>
    <row r="429" spans="2:65" s="1" customFormat="1" ht="24.2" customHeight="1">
      <c r="B429" s="32"/>
      <c r="C429" s="134" t="s">
        <v>466</v>
      </c>
      <c r="D429" s="134" t="s">
        <v>264</v>
      </c>
      <c r="E429" s="135" t="s">
        <v>2397</v>
      </c>
      <c r="F429" s="136" t="s">
        <v>2398</v>
      </c>
      <c r="G429" s="137" t="s">
        <v>405</v>
      </c>
      <c r="H429" s="138">
        <v>140.2</v>
      </c>
      <c r="I429" s="139"/>
      <c r="J429" s="140">
        <f>ROUND(I429*H429,2)</f>
        <v>0</v>
      </c>
      <c r="K429" s="136" t="s">
        <v>1</v>
      </c>
      <c r="L429" s="32"/>
      <c r="M429" s="141" t="s">
        <v>1</v>
      </c>
      <c r="N429" s="142" t="s">
        <v>44</v>
      </c>
      <c r="P429" s="143">
        <f>O429*H429</f>
        <v>0</v>
      </c>
      <c r="Q429" s="143">
        <v>0.0235</v>
      </c>
      <c r="R429" s="143">
        <f>Q429*H429</f>
        <v>3.2946999999999997</v>
      </c>
      <c r="S429" s="143">
        <v>0</v>
      </c>
      <c r="T429" s="144">
        <f>S429*H429</f>
        <v>0</v>
      </c>
      <c r="AR429" s="145" t="s">
        <v>293</v>
      </c>
      <c r="AT429" s="145" t="s">
        <v>264</v>
      </c>
      <c r="AU429" s="145" t="s">
        <v>88</v>
      </c>
      <c r="AY429" s="17" t="s">
        <v>262</v>
      </c>
      <c r="BE429" s="146">
        <f>IF(N429="základní",J429,0)</f>
        <v>0</v>
      </c>
      <c r="BF429" s="146">
        <f>IF(N429="snížená",J429,0)</f>
        <v>0</v>
      </c>
      <c r="BG429" s="146">
        <f>IF(N429="zákl. přenesená",J429,0)</f>
        <v>0</v>
      </c>
      <c r="BH429" s="146">
        <f>IF(N429="sníž. přenesená",J429,0)</f>
        <v>0</v>
      </c>
      <c r="BI429" s="146">
        <f>IF(N429="nulová",J429,0)</f>
        <v>0</v>
      </c>
      <c r="BJ429" s="17" t="s">
        <v>86</v>
      </c>
      <c r="BK429" s="146">
        <f>ROUND(I429*H429,2)</f>
        <v>0</v>
      </c>
      <c r="BL429" s="17" t="s">
        <v>293</v>
      </c>
      <c r="BM429" s="145" t="s">
        <v>3223</v>
      </c>
    </row>
    <row r="430" spans="2:47" s="1" customFormat="1" ht="48.75">
      <c r="B430" s="32"/>
      <c r="D430" s="147" t="s">
        <v>301</v>
      </c>
      <c r="F430" s="148" t="s">
        <v>3224</v>
      </c>
      <c r="I430" s="149"/>
      <c r="L430" s="32"/>
      <c r="M430" s="150"/>
      <c r="T430" s="56"/>
      <c r="AT430" s="17" t="s">
        <v>301</v>
      </c>
      <c r="AU430" s="17" t="s">
        <v>88</v>
      </c>
    </row>
    <row r="431" spans="2:51" s="12" customFormat="1" ht="11.25">
      <c r="B431" s="161"/>
      <c r="D431" s="147" t="s">
        <v>1200</v>
      </c>
      <c r="E431" s="162" t="s">
        <v>1</v>
      </c>
      <c r="F431" s="163" t="s">
        <v>3225</v>
      </c>
      <c r="H431" s="162" t="s">
        <v>1</v>
      </c>
      <c r="I431" s="164"/>
      <c r="L431" s="161"/>
      <c r="M431" s="165"/>
      <c r="T431" s="166"/>
      <c r="AT431" s="162" t="s">
        <v>1200</v>
      </c>
      <c r="AU431" s="162" t="s">
        <v>88</v>
      </c>
      <c r="AV431" s="12" t="s">
        <v>86</v>
      </c>
      <c r="AW431" s="12" t="s">
        <v>34</v>
      </c>
      <c r="AX431" s="12" t="s">
        <v>79</v>
      </c>
      <c r="AY431" s="162" t="s">
        <v>262</v>
      </c>
    </row>
    <row r="432" spans="2:51" s="13" customFormat="1" ht="11.25">
      <c r="B432" s="167"/>
      <c r="D432" s="147" t="s">
        <v>1200</v>
      </c>
      <c r="E432" s="168" t="s">
        <v>1</v>
      </c>
      <c r="F432" s="169" t="s">
        <v>3226</v>
      </c>
      <c r="H432" s="170">
        <v>140.2</v>
      </c>
      <c r="I432" s="171"/>
      <c r="L432" s="167"/>
      <c r="M432" s="172"/>
      <c r="T432" s="173"/>
      <c r="AT432" s="168" t="s">
        <v>1200</v>
      </c>
      <c r="AU432" s="168" t="s">
        <v>88</v>
      </c>
      <c r="AV432" s="13" t="s">
        <v>88</v>
      </c>
      <c r="AW432" s="13" t="s">
        <v>34</v>
      </c>
      <c r="AX432" s="13" t="s">
        <v>86</v>
      </c>
      <c r="AY432" s="168" t="s">
        <v>262</v>
      </c>
    </row>
    <row r="433" spans="2:65" s="1" customFormat="1" ht="21.75" customHeight="1">
      <c r="B433" s="32"/>
      <c r="C433" s="134" t="s">
        <v>462</v>
      </c>
      <c r="D433" s="134" t="s">
        <v>264</v>
      </c>
      <c r="E433" s="135" t="s">
        <v>3227</v>
      </c>
      <c r="F433" s="136" t="s">
        <v>3228</v>
      </c>
      <c r="G433" s="137" t="s">
        <v>1196</v>
      </c>
      <c r="H433" s="138">
        <v>80</v>
      </c>
      <c r="I433" s="139"/>
      <c r="J433" s="140">
        <f>ROUND(I433*H433,2)</f>
        <v>0</v>
      </c>
      <c r="K433" s="136" t="s">
        <v>1197</v>
      </c>
      <c r="L433" s="32"/>
      <c r="M433" s="141" t="s">
        <v>1</v>
      </c>
      <c r="N433" s="142" t="s">
        <v>44</v>
      </c>
      <c r="P433" s="143">
        <f>O433*H433</f>
        <v>0</v>
      </c>
      <c r="Q433" s="143">
        <v>0</v>
      </c>
      <c r="R433" s="143">
        <f>Q433*H433</f>
        <v>0</v>
      </c>
      <c r="S433" s="143">
        <v>0</v>
      </c>
      <c r="T433" s="144">
        <f>S433*H433</f>
        <v>0</v>
      </c>
      <c r="AR433" s="145" t="s">
        <v>293</v>
      </c>
      <c r="AT433" s="145" t="s">
        <v>264</v>
      </c>
      <c r="AU433" s="145" t="s">
        <v>88</v>
      </c>
      <c r="AY433" s="17" t="s">
        <v>262</v>
      </c>
      <c r="BE433" s="146">
        <f>IF(N433="základní",J433,0)</f>
        <v>0</v>
      </c>
      <c r="BF433" s="146">
        <f>IF(N433="snížená",J433,0)</f>
        <v>0</v>
      </c>
      <c r="BG433" s="146">
        <f>IF(N433="zákl. přenesená",J433,0)</f>
        <v>0</v>
      </c>
      <c r="BH433" s="146">
        <f>IF(N433="sníž. přenesená",J433,0)</f>
        <v>0</v>
      </c>
      <c r="BI433" s="146">
        <f>IF(N433="nulová",J433,0)</f>
        <v>0</v>
      </c>
      <c r="BJ433" s="17" t="s">
        <v>86</v>
      </c>
      <c r="BK433" s="146">
        <f>ROUND(I433*H433,2)</f>
        <v>0</v>
      </c>
      <c r="BL433" s="17" t="s">
        <v>293</v>
      </c>
      <c r="BM433" s="145" t="s">
        <v>3229</v>
      </c>
    </row>
    <row r="434" spans="2:51" s="12" customFormat="1" ht="11.25">
      <c r="B434" s="161"/>
      <c r="D434" s="147" t="s">
        <v>1200</v>
      </c>
      <c r="E434" s="162" t="s">
        <v>1</v>
      </c>
      <c r="F434" s="163" t="s">
        <v>3006</v>
      </c>
      <c r="H434" s="162" t="s">
        <v>1</v>
      </c>
      <c r="I434" s="164"/>
      <c r="L434" s="161"/>
      <c r="M434" s="165"/>
      <c r="T434" s="166"/>
      <c r="AT434" s="162" t="s">
        <v>1200</v>
      </c>
      <c r="AU434" s="162" t="s">
        <v>88</v>
      </c>
      <c r="AV434" s="12" t="s">
        <v>86</v>
      </c>
      <c r="AW434" s="12" t="s">
        <v>34</v>
      </c>
      <c r="AX434" s="12" t="s">
        <v>79</v>
      </c>
      <c r="AY434" s="162" t="s">
        <v>262</v>
      </c>
    </row>
    <row r="435" spans="2:51" s="12" customFormat="1" ht="11.25">
      <c r="B435" s="161"/>
      <c r="D435" s="147" t="s">
        <v>1200</v>
      </c>
      <c r="E435" s="162" t="s">
        <v>1</v>
      </c>
      <c r="F435" s="163" t="s">
        <v>3125</v>
      </c>
      <c r="H435" s="162" t="s">
        <v>1</v>
      </c>
      <c r="I435" s="164"/>
      <c r="L435" s="161"/>
      <c r="M435" s="165"/>
      <c r="T435" s="166"/>
      <c r="AT435" s="162" t="s">
        <v>1200</v>
      </c>
      <c r="AU435" s="162" t="s">
        <v>88</v>
      </c>
      <c r="AV435" s="12" t="s">
        <v>86</v>
      </c>
      <c r="AW435" s="12" t="s">
        <v>34</v>
      </c>
      <c r="AX435" s="12" t="s">
        <v>79</v>
      </c>
      <c r="AY435" s="162" t="s">
        <v>262</v>
      </c>
    </row>
    <row r="436" spans="2:51" s="13" customFormat="1" ht="11.25">
      <c r="B436" s="167"/>
      <c r="D436" s="147" t="s">
        <v>1200</v>
      </c>
      <c r="E436" s="168" t="s">
        <v>1</v>
      </c>
      <c r="F436" s="169" t="s">
        <v>3230</v>
      </c>
      <c r="H436" s="170">
        <v>80</v>
      </c>
      <c r="I436" s="171"/>
      <c r="L436" s="167"/>
      <c r="M436" s="172"/>
      <c r="T436" s="173"/>
      <c r="AT436" s="168" t="s">
        <v>1200</v>
      </c>
      <c r="AU436" s="168" t="s">
        <v>88</v>
      </c>
      <c r="AV436" s="13" t="s">
        <v>88</v>
      </c>
      <c r="AW436" s="13" t="s">
        <v>34</v>
      </c>
      <c r="AX436" s="13" t="s">
        <v>86</v>
      </c>
      <c r="AY436" s="168" t="s">
        <v>262</v>
      </c>
    </row>
    <row r="437" spans="2:65" s="1" customFormat="1" ht="16.5" customHeight="1">
      <c r="B437" s="32"/>
      <c r="C437" s="181" t="s">
        <v>473</v>
      </c>
      <c r="D437" s="181" t="s">
        <v>1114</v>
      </c>
      <c r="E437" s="182" t="s">
        <v>3231</v>
      </c>
      <c r="F437" s="183" t="s">
        <v>3232</v>
      </c>
      <c r="G437" s="184" t="s">
        <v>1196</v>
      </c>
      <c r="H437" s="185">
        <v>80</v>
      </c>
      <c r="I437" s="186"/>
      <c r="J437" s="187">
        <f>ROUND(I437*H437,2)</f>
        <v>0</v>
      </c>
      <c r="K437" s="183" t="s">
        <v>1197</v>
      </c>
      <c r="L437" s="188"/>
      <c r="M437" s="189" t="s">
        <v>1</v>
      </c>
      <c r="N437" s="190" t="s">
        <v>44</v>
      </c>
      <c r="P437" s="143">
        <f>O437*H437</f>
        <v>0</v>
      </c>
      <c r="Q437" s="143">
        <v>0</v>
      </c>
      <c r="R437" s="143">
        <f>Q437*H437</f>
        <v>0</v>
      </c>
      <c r="S437" s="143">
        <v>0</v>
      </c>
      <c r="T437" s="144">
        <f>S437*H437</f>
        <v>0</v>
      </c>
      <c r="AR437" s="145" t="s">
        <v>270</v>
      </c>
      <c r="AT437" s="145" t="s">
        <v>1114</v>
      </c>
      <c r="AU437" s="145" t="s">
        <v>88</v>
      </c>
      <c r="AY437" s="17" t="s">
        <v>262</v>
      </c>
      <c r="BE437" s="146">
        <f>IF(N437="základní",J437,0)</f>
        <v>0</v>
      </c>
      <c r="BF437" s="146">
        <f>IF(N437="snížená",J437,0)</f>
        <v>0</v>
      </c>
      <c r="BG437" s="146">
        <f>IF(N437="zákl. přenesená",J437,0)</f>
        <v>0</v>
      </c>
      <c r="BH437" s="146">
        <f>IF(N437="sníž. přenesená",J437,0)</f>
        <v>0</v>
      </c>
      <c r="BI437" s="146">
        <f>IF(N437="nulová",J437,0)</f>
        <v>0</v>
      </c>
      <c r="BJ437" s="17" t="s">
        <v>86</v>
      </c>
      <c r="BK437" s="146">
        <f>ROUND(I437*H437,2)</f>
        <v>0</v>
      </c>
      <c r="BL437" s="17" t="s">
        <v>293</v>
      </c>
      <c r="BM437" s="145" t="s">
        <v>3233</v>
      </c>
    </row>
    <row r="438" spans="2:65" s="1" customFormat="1" ht="33" customHeight="1">
      <c r="B438" s="32"/>
      <c r="C438" s="134" t="s">
        <v>477</v>
      </c>
      <c r="D438" s="134" t="s">
        <v>264</v>
      </c>
      <c r="E438" s="135" t="s">
        <v>3234</v>
      </c>
      <c r="F438" s="136" t="s">
        <v>3235</v>
      </c>
      <c r="G438" s="137" t="s">
        <v>1257</v>
      </c>
      <c r="H438" s="138">
        <v>2</v>
      </c>
      <c r="I438" s="139"/>
      <c r="J438" s="140">
        <f>ROUND(I438*H438,2)</f>
        <v>0</v>
      </c>
      <c r="K438" s="136" t="s">
        <v>1197</v>
      </c>
      <c r="L438" s="32"/>
      <c r="M438" s="141" t="s">
        <v>1</v>
      </c>
      <c r="N438" s="142" t="s">
        <v>44</v>
      </c>
      <c r="P438" s="143">
        <f>O438*H438</f>
        <v>0</v>
      </c>
      <c r="Q438" s="143">
        <v>0</v>
      </c>
      <c r="R438" s="143">
        <f>Q438*H438</f>
        <v>0</v>
      </c>
      <c r="S438" s="143">
        <v>0</v>
      </c>
      <c r="T438" s="144">
        <f>S438*H438</f>
        <v>0</v>
      </c>
      <c r="AR438" s="145" t="s">
        <v>293</v>
      </c>
      <c r="AT438" s="145" t="s">
        <v>264</v>
      </c>
      <c r="AU438" s="145" t="s">
        <v>88</v>
      </c>
      <c r="AY438" s="17" t="s">
        <v>262</v>
      </c>
      <c r="BE438" s="146">
        <f>IF(N438="základní",J438,0)</f>
        <v>0</v>
      </c>
      <c r="BF438" s="146">
        <f>IF(N438="snížená",J438,0)</f>
        <v>0</v>
      </c>
      <c r="BG438" s="146">
        <f>IF(N438="zákl. přenesená",J438,0)</f>
        <v>0</v>
      </c>
      <c r="BH438" s="146">
        <f>IF(N438="sníž. přenesená",J438,0)</f>
        <v>0</v>
      </c>
      <c r="BI438" s="146">
        <f>IF(N438="nulová",J438,0)</f>
        <v>0</v>
      </c>
      <c r="BJ438" s="17" t="s">
        <v>86</v>
      </c>
      <c r="BK438" s="146">
        <f>ROUND(I438*H438,2)</f>
        <v>0</v>
      </c>
      <c r="BL438" s="17" t="s">
        <v>293</v>
      </c>
      <c r="BM438" s="145" t="s">
        <v>3236</v>
      </c>
    </row>
    <row r="439" spans="2:65" s="1" customFormat="1" ht="33" customHeight="1">
      <c r="B439" s="32"/>
      <c r="C439" s="134" t="s">
        <v>481</v>
      </c>
      <c r="D439" s="134" t="s">
        <v>264</v>
      </c>
      <c r="E439" s="135" t="s">
        <v>3237</v>
      </c>
      <c r="F439" s="136" t="s">
        <v>3238</v>
      </c>
      <c r="G439" s="137" t="s">
        <v>1257</v>
      </c>
      <c r="H439" s="138">
        <v>60</v>
      </c>
      <c r="I439" s="139"/>
      <c r="J439" s="140">
        <f>ROUND(I439*H439,2)</f>
        <v>0</v>
      </c>
      <c r="K439" s="136" t="s">
        <v>1197</v>
      </c>
      <c r="L439" s="32"/>
      <c r="M439" s="141" t="s">
        <v>1</v>
      </c>
      <c r="N439" s="142" t="s">
        <v>44</v>
      </c>
      <c r="P439" s="143">
        <f>O439*H439</f>
        <v>0</v>
      </c>
      <c r="Q439" s="143">
        <v>0</v>
      </c>
      <c r="R439" s="143">
        <f>Q439*H439</f>
        <v>0</v>
      </c>
      <c r="S439" s="143">
        <v>0</v>
      </c>
      <c r="T439" s="144">
        <f>S439*H439</f>
        <v>0</v>
      </c>
      <c r="AR439" s="145" t="s">
        <v>293</v>
      </c>
      <c r="AT439" s="145" t="s">
        <v>264</v>
      </c>
      <c r="AU439" s="145" t="s">
        <v>88</v>
      </c>
      <c r="AY439" s="17" t="s">
        <v>262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7" t="s">
        <v>86</v>
      </c>
      <c r="BK439" s="146">
        <f>ROUND(I439*H439,2)</f>
        <v>0</v>
      </c>
      <c r="BL439" s="17" t="s">
        <v>293</v>
      </c>
      <c r="BM439" s="145" t="s">
        <v>3239</v>
      </c>
    </row>
    <row r="440" spans="2:51" s="13" customFormat="1" ht="11.25">
      <c r="B440" s="167"/>
      <c r="D440" s="147" t="s">
        <v>1200</v>
      </c>
      <c r="F440" s="169" t="s">
        <v>3240</v>
      </c>
      <c r="H440" s="170">
        <v>60</v>
      </c>
      <c r="I440" s="171"/>
      <c r="L440" s="167"/>
      <c r="M440" s="172"/>
      <c r="T440" s="173"/>
      <c r="AT440" s="168" t="s">
        <v>1200</v>
      </c>
      <c r="AU440" s="168" t="s">
        <v>88</v>
      </c>
      <c r="AV440" s="13" t="s">
        <v>88</v>
      </c>
      <c r="AW440" s="13" t="s">
        <v>4</v>
      </c>
      <c r="AX440" s="13" t="s">
        <v>86</v>
      </c>
      <c r="AY440" s="168" t="s">
        <v>262</v>
      </c>
    </row>
    <row r="441" spans="2:65" s="1" customFormat="1" ht="33" customHeight="1">
      <c r="B441" s="32"/>
      <c r="C441" s="134" t="s">
        <v>485</v>
      </c>
      <c r="D441" s="134" t="s">
        <v>264</v>
      </c>
      <c r="E441" s="135" t="s">
        <v>3241</v>
      </c>
      <c r="F441" s="136" t="s">
        <v>3242</v>
      </c>
      <c r="G441" s="137" t="s">
        <v>1257</v>
      </c>
      <c r="H441" s="138">
        <v>2</v>
      </c>
      <c r="I441" s="139"/>
      <c r="J441" s="140">
        <f>ROUND(I441*H441,2)</f>
        <v>0</v>
      </c>
      <c r="K441" s="136" t="s">
        <v>1197</v>
      </c>
      <c r="L441" s="32"/>
      <c r="M441" s="141" t="s">
        <v>1</v>
      </c>
      <c r="N441" s="142" t="s">
        <v>44</v>
      </c>
      <c r="P441" s="143">
        <f>O441*H441</f>
        <v>0</v>
      </c>
      <c r="Q441" s="143">
        <v>0</v>
      </c>
      <c r="R441" s="143">
        <f>Q441*H441</f>
        <v>0</v>
      </c>
      <c r="S441" s="143">
        <v>0</v>
      </c>
      <c r="T441" s="144">
        <f>S441*H441</f>
        <v>0</v>
      </c>
      <c r="AR441" s="145" t="s">
        <v>293</v>
      </c>
      <c r="AT441" s="145" t="s">
        <v>264</v>
      </c>
      <c r="AU441" s="145" t="s">
        <v>88</v>
      </c>
      <c r="AY441" s="17" t="s">
        <v>262</v>
      </c>
      <c r="BE441" s="146">
        <f>IF(N441="základní",J441,0)</f>
        <v>0</v>
      </c>
      <c r="BF441" s="146">
        <f>IF(N441="snížená",J441,0)</f>
        <v>0</v>
      </c>
      <c r="BG441" s="146">
        <f>IF(N441="zákl. přenesená",J441,0)</f>
        <v>0</v>
      </c>
      <c r="BH441" s="146">
        <f>IF(N441="sníž. přenesená",J441,0)</f>
        <v>0</v>
      </c>
      <c r="BI441" s="146">
        <f>IF(N441="nulová",J441,0)</f>
        <v>0</v>
      </c>
      <c r="BJ441" s="17" t="s">
        <v>86</v>
      </c>
      <c r="BK441" s="146">
        <f>ROUND(I441*H441,2)</f>
        <v>0</v>
      </c>
      <c r="BL441" s="17" t="s">
        <v>293</v>
      </c>
      <c r="BM441" s="145" t="s">
        <v>3243</v>
      </c>
    </row>
    <row r="442" spans="2:65" s="1" customFormat="1" ht="24.2" customHeight="1">
      <c r="B442" s="32"/>
      <c r="C442" s="134" t="s">
        <v>492</v>
      </c>
      <c r="D442" s="134" t="s">
        <v>264</v>
      </c>
      <c r="E442" s="135" t="s">
        <v>3244</v>
      </c>
      <c r="F442" s="136" t="s">
        <v>3245</v>
      </c>
      <c r="G442" s="137" t="s">
        <v>1592</v>
      </c>
      <c r="H442" s="138">
        <v>50</v>
      </c>
      <c r="I442" s="139"/>
      <c r="J442" s="140">
        <f>ROUND(I442*H442,2)</f>
        <v>0</v>
      </c>
      <c r="K442" s="136" t="s">
        <v>1</v>
      </c>
      <c r="L442" s="32"/>
      <c r="M442" s="141" t="s">
        <v>1</v>
      </c>
      <c r="N442" s="142" t="s">
        <v>44</v>
      </c>
      <c r="P442" s="143">
        <f>O442*H442</f>
        <v>0</v>
      </c>
      <c r="Q442" s="143">
        <v>0.00015</v>
      </c>
      <c r="R442" s="143">
        <f>Q442*H442</f>
        <v>0.0075</v>
      </c>
      <c r="S442" s="143">
        <v>0</v>
      </c>
      <c r="T442" s="144">
        <f>S442*H442</f>
        <v>0</v>
      </c>
      <c r="AR442" s="145" t="s">
        <v>293</v>
      </c>
      <c r="AT442" s="145" t="s">
        <v>264</v>
      </c>
      <c r="AU442" s="145" t="s">
        <v>88</v>
      </c>
      <c r="AY442" s="17" t="s">
        <v>262</v>
      </c>
      <c r="BE442" s="146">
        <f>IF(N442="základní",J442,0)</f>
        <v>0</v>
      </c>
      <c r="BF442" s="146">
        <f>IF(N442="snížená",J442,0)</f>
        <v>0</v>
      </c>
      <c r="BG442" s="146">
        <f>IF(N442="zákl. přenesená",J442,0)</f>
        <v>0</v>
      </c>
      <c r="BH442" s="146">
        <f>IF(N442="sníž. přenesená",J442,0)</f>
        <v>0</v>
      </c>
      <c r="BI442" s="146">
        <f>IF(N442="nulová",J442,0)</f>
        <v>0</v>
      </c>
      <c r="BJ442" s="17" t="s">
        <v>86</v>
      </c>
      <c r="BK442" s="146">
        <f>ROUND(I442*H442,2)</f>
        <v>0</v>
      </c>
      <c r="BL442" s="17" t="s">
        <v>293</v>
      </c>
      <c r="BM442" s="145" t="s">
        <v>3246</v>
      </c>
    </row>
    <row r="443" spans="2:51" s="12" customFormat="1" ht="11.25">
      <c r="B443" s="161"/>
      <c r="D443" s="147" t="s">
        <v>1200</v>
      </c>
      <c r="E443" s="162" t="s">
        <v>1</v>
      </c>
      <c r="F443" s="163" t="s">
        <v>3247</v>
      </c>
      <c r="H443" s="162" t="s">
        <v>1</v>
      </c>
      <c r="I443" s="164"/>
      <c r="L443" s="161"/>
      <c r="M443" s="165"/>
      <c r="T443" s="166"/>
      <c r="AT443" s="162" t="s">
        <v>1200</v>
      </c>
      <c r="AU443" s="162" t="s">
        <v>88</v>
      </c>
      <c r="AV443" s="12" t="s">
        <v>86</v>
      </c>
      <c r="AW443" s="12" t="s">
        <v>34</v>
      </c>
      <c r="AX443" s="12" t="s">
        <v>79</v>
      </c>
      <c r="AY443" s="162" t="s">
        <v>262</v>
      </c>
    </row>
    <row r="444" spans="2:51" s="13" customFormat="1" ht="11.25">
      <c r="B444" s="167"/>
      <c r="D444" s="147" t="s">
        <v>1200</v>
      </c>
      <c r="E444" s="168" t="s">
        <v>1</v>
      </c>
      <c r="F444" s="169" t="s">
        <v>3248</v>
      </c>
      <c r="H444" s="170">
        <v>50</v>
      </c>
      <c r="I444" s="171"/>
      <c r="L444" s="167"/>
      <c r="M444" s="172"/>
      <c r="T444" s="173"/>
      <c r="AT444" s="168" t="s">
        <v>1200</v>
      </c>
      <c r="AU444" s="168" t="s">
        <v>88</v>
      </c>
      <c r="AV444" s="13" t="s">
        <v>88</v>
      </c>
      <c r="AW444" s="13" t="s">
        <v>34</v>
      </c>
      <c r="AX444" s="13" t="s">
        <v>86</v>
      </c>
      <c r="AY444" s="168" t="s">
        <v>262</v>
      </c>
    </row>
    <row r="445" spans="2:65" s="1" customFormat="1" ht="24.2" customHeight="1">
      <c r="B445" s="32"/>
      <c r="C445" s="134" t="s">
        <v>496</v>
      </c>
      <c r="D445" s="134" t="s">
        <v>264</v>
      </c>
      <c r="E445" s="135" t="s">
        <v>3249</v>
      </c>
      <c r="F445" s="136" t="s">
        <v>3250</v>
      </c>
      <c r="G445" s="137" t="s">
        <v>405</v>
      </c>
      <c r="H445" s="138">
        <v>0.6</v>
      </c>
      <c r="I445" s="139"/>
      <c r="J445" s="140">
        <f>ROUND(I445*H445,2)</f>
        <v>0</v>
      </c>
      <c r="K445" s="136" t="s">
        <v>1197</v>
      </c>
      <c r="L445" s="32"/>
      <c r="M445" s="141" t="s">
        <v>1</v>
      </c>
      <c r="N445" s="142" t="s">
        <v>44</v>
      </c>
      <c r="P445" s="143">
        <f>O445*H445</f>
        <v>0</v>
      </c>
      <c r="Q445" s="143">
        <v>0.00123</v>
      </c>
      <c r="R445" s="143">
        <f>Q445*H445</f>
        <v>0.0007379999999999999</v>
      </c>
      <c r="S445" s="143">
        <v>0.017</v>
      </c>
      <c r="T445" s="144">
        <f>S445*H445</f>
        <v>0.0102</v>
      </c>
      <c r="AR445" s="145" t="s">
        <v>293</v>
      </c>
      <c r="AT445" s="145" t="s">
        <v>264</v>
      </c>
      <c r="AU445" s="145" t="s">
        <v>88</v>
      </c>
      <c r="AY445" s="17" t="s">
        <v>262</v>
      </c>
      <c r="BE445" s="146">
        <f>IF(N445="základní",J445,0)</f>
        <v>0</v>
      </c>
      <c r="BF445" s="146">
        <f>IF(N445="snížená",J445,0)</f>
        <v>0</v>
      </c>
      <c r="BG445" s="146">
        <f>IF(N445="zákl. přenesená",J445,0)</f>
        <v>0</v>
      </c>
      <c r="BH445" s="146">
        <f>IF(N445="sníž. přenesená",J445,0)</f>
        <v>0</v>
      </c>
      <c r="BI445" s="146">
        <f>IF(N445="nulová",J445,0)</f>
        <v>0</v>
      </c>
      <c r="BJ445" s="17" t="s">
        <v>86</v>
      </c>
      <c r="BK445" s="146">
        <f>ROUND(I445*H445,2)</f>
        <v>0</v>
      </c>
      <c r="BL445" s="17" t="s">
        <v>293</v>
      </c>
      <c r="BM445" s="145" t="s">
        <v>3251</v>
      </c>
    </row>
    <row r="446" spans="2:51" s="12" customFormat="1" ht="11.25">
      <c r="B446" s="161"/>
      <c r="D446" s="147" t="s">
        <v>1200</v>
      </c>
      <c r="E446" s="162" t="s">
        <v>1</v>
      </c>
      <c r="F446" s="163" t="s">
        <v>3006</v>
      </c>
      <c r="H446" s="162" t="s">
        <v>1</v>
      </c>
      <c r="I446" s="164"/>
      <c r="L446" s="161"/>
      <c r="M446" s="165"/>
      <c r="T446" s="166"/>
      <c r="AT446" s="162" t="s">
        <v>1200</v>
      </c>
      <c r="AU446" s="162" t="s">
        <v>88</v>
      </c>
      <c r="AV446" s="12" t="s">
        <v>86</v>
      </c>
      <c r="AW446" s="12" t="s">
        <v>34</v>
      </c>
      <c r="AX446" s="12" t="s">
        <v>79</v>
      </c>
      <c r="AY446" s="162" t="s">
        <v>262</v>
      </c>
    </row>
    <row r="447" spans="2:51" s="12" customFormat="1" ht="11.25">
      <c r="B447" s="161"/>
      <c r="D447" s="147" t="s">
        <v>1200</v>
      </c>
      <c r="E447" s="162" t="s">
        <v>1</v>
      </c>
      <c r="F447" s="163" t="s">
        <v>3252</v>
      </c>
      <c r="H447" s="162" t="s">
        <v>1</v>
      </c>
      <c r="I447" s="164"/>
      <c r="L447" s="161"/>
      <c r="M447" s="165"/>
      <c r="T447" s="166"/>
      <c r="AT447" s="162" t="s">
        <v>1200</v>
      </c>
      <c r="AU447" s="162" t="s">
        <v>88</v>
      </c>
      <c r="AV447" s="12" t="s">
        <v>86</v>
      </c>
      <c r="AW447" s="12" t="s">
        <v>34</v>
      </c>
      <c r="AX447" s="12" t="s">
        <v>79</v>
      </c>
      <c r="AY447" s="162" t="s">
        <v>262</v>
      </c>
    </row>
    <row r="448" spans="2:51" s="13" customFormat="1" ht="11.25">
      <c r="B448" s="167"/>
      <c r="D448" s="147" t="s">
        <v>1200</v>
      </c>
      <c r="E448" s="168" t="s">
        <v>1</v>
      </c>
      <c r="F448" s="169" t="s">
        <v>3253</v>
      </c>
      <c r="H448" s="170">
        <v>0.6</v>
      </c>
      <c r="I448" s="171"/>
      <c r="L448" s="167"/>
      <c r="M448" s="172"/>
      <c r="T448" s="173"/>
      <c r="AT448" s="168" t="s">
        <v>1200</v>
      </c>
      <c r="AU448" s="168" t="s">
        <v>88</v>
      </c>
      <c r="AV448" s="13" t="s">
        <v>88</v>
      </c>
      <c r="AW448" s="13" t="s">
        <v>34</v>
      </c>
      <c r="AX448" s="13" t="s">
        <v>86</v>
      </c>
      <c r="AY448" s="168" t="s">
        <v>262</v>
      </c>
    </row>
    <row r="449" spans="2:65" s="1" customFormat="1" ht="24.2" customHeight="1">
      <c r="B449" s="32"/>
      <c r="C449" s="134" t="s">
        <v>499</v>
      </c>
      <c r="D449" s="134" t="s">
        <v>264</v>
      </c>
      <c r="E449" s="135" t="s">
        <v>3254</v>
      </c>
      <c r="F449" s="136" t="s">
        <v>3255</v>
      </c>
      <c r="G449" s="137" t="s">
        <v>405</v>
      </c>
      <c r="H449" s="138">
        <v>0.6</v>
      </c>
      <c r="I449" s="139"/>
      <c r="J449" s="140">
        <f>ROUND(I449*H449,2)</f>
        <v>0</v>
      </c>
      <c r="K449" s="136" t="s">
        <v>1197</v>
      </c>
      <c r="L449" s="32"/>
      <c r="M449" s="141" t="s">
        <v>1</v>
      </c>
      <c r="N449" s="142" t="s">
        <v>44</v>
      </c>
      <c r="P449" s="143">
        <f>O449*H449</f>
        <v>0</v>
      </c>
      <c r="Q449" s="143">
        <v>0.00147</v>
      </c>
      <c r="R449" s="143">
        <f>Q449*H449</f>
        <v>0.000882</v>
      </c>
      <c r="S449" s="143">
        <v>0.039</v>
      </c>
      <c r="T449" s="144">
        <f>S449*H449</f>
        <v>0.0234</v>
      </c>
      <c r="AR449" s="145" t="s">
        <v>293</v>
      </c>
      <c r="AT449" s="145" t="s">
        <v>264</v>
      </c>
      <c r="AU449" s="145" t="s">
        <v>88</v>
      </c>
      <c r="AY449" s="17" t="s">
        <v>262</v>
      </c>
      <c r="BE449" s="146">
        <f>IF(N449="základní",J449,0)</f>
        <v>0</v>
      </c>
      <c r="BF449" s="146">
        <f>IF(N449="snížená",J449,0)</f>
        <v>0</v>
      </c>
      <c r="BG449" s="146">
        <f>IF(N449="zákl. přenesená",J449,0)</f>
        <v>0</v>
      </c>
      <c r="BH449" s="146">
        <f>IF(N449="sníž. přenesená",J449,0)</f>
        <v>0</v>
      </c>
      <c r="BI449" s="146">
        <f>IF(N449="nulová",J449,0)</f>
        <v>0</v>
      </c>
      <c r="BJ449" s="17" t="s">
        <v>86</v>
      </c>
      <c r="BK449" s="146">
        <f>ROUND(I449*H449,2)</f>
        <v>0</v>
      </c>
      <c r="BL449" s="17" t="s">
        <v>293</v>
      </c>
      <c r="BM449" s="145" t="s">
        <v>3256</v>
      </c>
    </row>
    <row r="450" spans="2:51" s="12" customFormat="1" ht="11.25">
      <c r="B450" s="161"/>
      <c r="D450" s="147" t="s">
        <v>1200</v>
      </c>
      <c r="E450" s="162" t="s">
        <v>1</v>
      </c>
      <c r="F450" s="163" t="s">
        <v>3006</v>
      </c>
      <c r="H450" s="162" t="s">
        <v>1</v>
      </c>
      <c r="I450" s="164"/>
      <c r="L450" s="161"/>
      <c r="M450" s="165"/>
      <c r="T450" s="166"/>
      <c r="AT450" s="162" t="s">
        <v>1200</v>
      </c>
      <c r="AU450" s="162" t="s">
        <v>88</v>
      </c>
      <c r="AV450" s="12" t="s">
        <v>86</v>
      </c>
      <c r="AW450" s="12" t="s">
        <v>34</v>
      </c>
      <c r="AX450" s="12" t="s">
        <v>79</v>
      </c>
      <c r="AY450" s="162" t="s">
        <v>262</v>
      </c>
    </row>
    <row r="451" spans="2:51" s="12" customFormat="1" ht="11.25">
      <c r="B451" s="161"/>
      <c r="D451" s="147" t="s">
        <v>1200</v>
      </c>
      <c r="E451" s="162" t="s">
        <v>1</v>
      </c>
      <c r="F451" s="163" t="s">
        <v>3252</v>
      </c>
      <c r="H451" s="162" t="s">
        <v>1</v>
      </c>
      <c r="I451" s="164"/>
      <c r="L451" s="161"/>
      <c r="M451" s="165"/>
      <c r="T451" s="166"/>
      <c r="AT451" s="162" t="s">
        <v>1200</v>
      </c>
      <c r="AU451" s="162" t="s">
        <v>88</v>
      </c>
      <c r="AV451" s="12" t="s">
        <v>86</v>
      </c>
      <c r="AW451" s="12" t="s">
        <v>34</v>
      </c>
      <c r="AX451" s="12" t="s">
        <v>79</v>
      </c>
      <c r="AY451" s="162" t="s">
        <v>262</v>
      </c>
    </row>
    <row r="452" spans="2:51" s="13" customFormat="1" ht="11.25">
      <c r="B452" s="167"/>
      <c r="D452" s="147" t="s">
        <v>1200</v>
      </c>
      <c r="E452" s="168" t="s">
        <v>1</v>
      </c>
      <c r="F452" s="169" t="s">
        <v>3257</v>
      </c>
      <c r="H452" s="170">
        <v>0.6</v>
      </c>
      <c r="I452" s="171"/>
      <c r="L452" s="167"/>
      <c r="M452" s="172"/>
      <c r="T452" s="173"/>
      <c r="AT452" s="168" t="s">
        <v>1200</v>
      </c>
      <c r="AU452" s="168" t="s">
        <v>88</v>
      </c>
      <c r="AV452" s="13" t="s">
        <v>88</v>
      </c>
      <c r="AW452" s="13" t="s">
        <v>34</v>
      </c>
      <c r="AX452" s="13" t="s">
        <v>86</v>
      </c>
      <c r="AY452" s="168" t="s">
        <v>262</v>
      </c>
    </row>
    <row r="453" spans="2:65" s="1" customFormat="1" ht="24.2" customHeight="1">
      <c r="B453" s="32"/>
      <c r="C453" s="134" t="s">
        <v>503</v>
      </c>
      <c r="D453" s="134" t="s">
        <v>264</v>
      </c>
      <c r="E453" s="135" t="s">
        <v>1267</v>
      </c>
      <c r="F453" s="136" t="s">
        <v>1268</v>
      </c>
      <c r="G453" s="137" t="s">
        <v>405</v>
      </c>
      <c r="H453" s="138">
        <v>0.85</v>
      </c>
      <c r="I453" s="139"/>
      <c r="J453" s="140">
        <f>ROUND(I453*H453,2)</f>
        <v>0</v>
      </c>
      <c r="K453" s="136" t="s">
        <v>1197</v>
      </c>
      <c r="L453" s="32"/>
      <c r="M453" s="141" t="s">
        <v>1</v>
      </c>
      <c r="N453" s="142" t="s">
        <v>44</v>
      </c>
      <c r="P453" s="143">
        <f>O453*H453</f>
        <v>0</v>
      </c>
      <c r="Q453" s="143">
        <v>0.00365</v>
      </c>
      <c r="R453" s="143">
        <f>Q453*H453</f>
        <v>0.0031025</v>
      </c>
      <c r="S453" s="143">
        <v>0.11</v>
      </c>
      <c r="T453" s="144">
        <f>S453*H453</f>
        <v>0.0935</v>
      </c>
      <c r="AR453" s="145" t="s">
        <v>293</v>
      </c>
      <c r="AT453" s="145" t="s">
        <v>264</v>
      </c>
      <c r="AU453" s="145" t="s">
        <v>88</v>
      </c>
      <c r="AY453" s="17" t="s">
        <v>262</v>
      </c>
      <c r="BE453" s="146">
        <f>IF(N453="základní",J453,0)</f>
        <v>0</v>
      </c>
      <c r="BF453" s="146">
        <f>IF(N453="snížená",J453,0)</f>
        <v>0</v>
      </c>
      <c r="BG453" s="146">
        <f>IF(N453="zákl. přenesená",J453,0)</f>
        <v>0</v>
      </c>
      <c r="BH453" s="146">
        <f>IF(N453="sníž. přenesená",J453,0)</f>
        <v>0</v>
      </c>
      <c r="BI453" s="146">
        <f>IF(N453="nulová",J453,0)</f>
        <v>0</v>
      </c>
      <c r="BJ453" s="17" t="s">
        <v>86</v>
      </c>
      <c r="BK453" s="146">
        <f>ROUND(I453*H453,2)</f>
        <v>0</v>
      </c>
      <c r="BL453" s="17" t="s">
        <v>293</v>
      </c>
      <c r="BM453" s="145" t="s">
        <v>3258</v>
      </c>
    </row>
    <row r="454" spans="2:51" s="12" customFormat="1" ht="11.25">
      <c r="B454" s="161"/>
      <c r="D454" s="147" t="s">
        <v>1200</v>
      </c>
      <c r="E454" s="162" t="s">
        <v>1</v>
      </c>
      <c r="F454" s="163" t="s">
        <v>3006</v>
      </c>
      <c r="H454" s="162" t="s">
        <v>1</v>
      </c>
      <c r="I454" s="164"/>
      <c r="L454" s="161"/>
      <c r="M454" s="165"/>
      <c r="T454" s="166"/>
      <c r="AT454" s="162" t="s">
        <v>1200</v>
      </c>
      <c r="AU454" s="162" t="s">
        <v>88</v>
      </c>
      <c r="AV454" s="12" t="s">
        <v>86</v>
      </c>
      <c r="AW454" s="12" t="s">
        <v>34</v>
      </c>
      <c r="AX454" s="12" t="s">
        <v>79</v>
      </c>
      <c r="AY454" s="162" t="s">
        <v>262</v>
      </c>
    </row>
    <row r="455" spans="2:51" s="12" customFormat="1" ht="11.25">
      <c r="B455" s="161"/>
      <c r="D455" s="147" t="s">
        <v>1200</v>
      </c>
      <c r="E455" s="162" t="s">
        <v>1</v>
      </c>
      <c r="F455" s="163" t="s">
        <v>3252</v>
      </c>
      <c r="H455" s="162" t="s">
        <v>1</v>
      </c>
      <c r="I455" s="164"/>
      <c r="L455" s="161"/>
      <c r="M455" s="165"/>
      <c r="T455" s="166"/>
      <c r="AT455" s="162" t="s">
        <v>1200</v>
      </c>
      <c r="AU455" s="162" t="s">
        <v>88</v>
      </c>
      <c r="AV455" s="12" t="s">
        <v>86</v>
      </c>
      <c r="AW455" s="12" t="s">
        <v>34</v>
      </c>
      <c r="AX455" s="12" t="s">
        <v>79</v>
      </c>
      <c r="AY455" s="162" t="s">
        <v>262</v>
      </c>
    </row>
    <row r="456" spans="2:51" s="13" customFormat="1" ht="11.25">
      <c r="B456" s="167"/>
      <c r="D456" s="147" t="s">
        <v>1200</v>
      </c>
      <c r="E456" s="168" t="s">
        <v>1</v>
      </c>
      <c r="F456" s="169" t="s">
        <v>3259</v>
      </c>
      <c r="H456" s="170">
        <v>0.3</v>
      </c>
      <c r="I456" s="171"/>
      <c r="L456" s="167"/>
      <c r="M456" s="172"/>
      <c r="T456" s="173"/>
      <c r="AT456" s="168" t="s">
        <v>1200</v>
      </c>
      <c r="AU456" s="168" t="s">
        <v>88</v>
      </c>
      <c r="AV456" s="13" t="s">
        <v>88</v>
      </c>
      <c r="AW456" s="13" t="s">
        <v>34</v>
      </c>
      <c r="AX456" s="13" t="s">
        <v>79</v>
      </c>
      <c r="AY456" s="168" t="s">
        <v>262</v>
      </c>
    </row>
    <row r="457" spans="2:51" s="13" customFormat="1" ht="11.25">
      <c r="B457" s="167"/>
      <c r="D457" s="147" t="s">
        <v>1200</v>
      </c>
      <c r="E457" s="168" t="s">
        <v>1</v>
      </c>
      <c r="F457" s="169" t="s">
        <v>3260</v>
      </c>
      <c r="H457" s="170">
        <v>0.25</v>
      </c>
      <c r="I457" s="171"/>
      <c r="L457" s="167"/>
      <c r="M457" s="172"/>
      <c r="T457" s="173"/>
      <c r="AT457" s="168" t="s">
        <v>1200</v>
      </c>
      <c r="AU457" s="168" t="s">
        <v>88</v>
      </c>
      <c r="AV457" s="13" t="s">
        <v>88</v>
      </c>
      <c r="AW457" s="13" t="s">
        <v>34</v>
      </c>
      <c r="AX457" s="13" t="s">
        <v>79</v>
      </c>
      <c r="AY457" s="168" t="s">
        <v>262</v>
      </c>
    </row>
    <row r="458" spans="2:51" s="13" customFormat="1" ht="11.25">
      <c r="B458" s="167"/>
      <c r="D458" s="147" t="s">
        <v>1200</v>
      </c>
      <c r="E458" s="168" t="s">
        <v>1</v>
      </c>
      <c r="F458" s="169" t="s">
        <v>3261</v>
      </c>
      <c r="H458" s="170">
        <v>0.3</v>
      </c>
      <c r="I458" s="171"/>
      <c r="L458" s="167"/>
      <c r="M458" s="172"/>
      <c r="T458" s="173"/>
      <c r="AT458" s="168" t="s">
        <v>1200</v>
      </c>
      <c r="AU458" s="168" t="s">
        <v>88</v>
      </c>
      <c r="AV458" s="13" t="s">
        <v>88</v>
      </c>
      <c r="AW458" s="13" t="s">
        <v>34</v>
      </c>
      <c r="AX458" s="13" t="s">
        <v>79</v>
      </c>
      <c r="AY458" s="168" t="s">
        <v>262</v>
      </c>
    </row>
    <row r="459" spans="2:51" s="14" customFormat="1" ht="11.25">
      <c r="B459" s="174"/>
      <c r="D459" s="147" t="s">
        <v>1200</v>
      </c>
      <c r="E459" s="175" t="s">
        <v>1</v>
      </c>
      <c r="F459" s="176" t="s">
        <v>1205</v>
      </c>
      <c r="H459" s="177">
        <v>0.85</v>
      </c>
      <c r="I459" s="178"/>
      <c r="L459" s="174"/>
      <c r="M459" s="179"/>
      <c r="T459" s="180"/>
      <c r="AT459" s="175" t="s">
        <v>1200</v>
      </c>
      <c r="AU459" s="175" t="s">
        <v>88</v>
      </c>
      <c r="AV459" s="14" t="s">
        <v>293</v>
      </c>
      <c r="AW459" s="14" t="s">
        <v>34</v>
      </c>
      <c r="AX459" s="14" t="s">
        <v>86</v>
      </c>
      <c r="AY459" s="175" t="s">
        <v>262</v>
      </c>
    </row>
    <row r="460" spans="2:65" s="1" customFormat="1" ht="24.2" customHeight="1">
      <c r="B460" s="32"/>
      <c r="C460" s="134" t="s">
        <v>507</v>
      </c>
      <c r="D460" s="134" t="s">
        <v>264</v>
      </c>
      <c r="E460" s="135" t="s">
        <v>1273</v>
      </c>
      <c r="F460" s="136" t="s">
        <v>1274</v>
      </c>
      <c r="G460" s="137" t="s">
        <v>405</v>
      </c>
      <c r="H460" s="138">
        <v>0.6</v>
      </c>
      <c r="I460" s="139"/>
      <c r="J460" s="140">
        <f>ROUND(I460*H460,2)</f>
        <v>0</v>
      </c>
      <c r="K460" s="136" t="s">
        <v>1197</v>
      </c>
      <c r="L460" s="32"/>
      <c r="M460" s="141" t="s">
        <v>1</v>
      </c>
      <c r="N460" s="142" t="s">
        <v>44</v>
      </c>
      <c r="P460" s="143">
        <f>O460*H460</f>
        <v>0</v>
      </c>
      <c r="Q460" s="143">
        <v>0.00395</v>
      </c>
      <c r="R460" s="143">
        <f>Q460*H460</f>
        <v>0.00237</v>
      </c>
      <c r="S460" s="143">
        <v>0.16</v>
      </c>
      <c r="T460" s="144">
        <f>S460*H460</f>
        <v>0.096</v>
      </c>
      <c r="AR460" s="145" t="s">
        <v>293</v>
      </c>
      <c r="AT460" s="145" t="s">
        <v>264</v>
      </c>
      <c r="AU460" s="145" t="s">
        <v>88</v>
      </c>
      <c r="AY460" s="17" t="s">
        <v>262</v>
      </c>
      <c r="BE460" s="146">
        <f>IF(N460="základní",J460,0)</f>
        <v>0</v>
      </c>
      <c r="BF460" s="146">
        <f>IF(N460="snížená",J460,0)</f>
        <v>0</v>
      </c>
      <c r="BG460" s="146">
        <f>IF(N460="zákl. přenesená",J460,0)</f>
        <v>0</v>
      </c>
      <c r="BH460" s="146">
        <f>IF(N460="sníž. přenesená",J460,0)</f>
        <v>0</v>
      </c>
      <c r="BI460" s="146">
        <f>IF(N460="nulová",J460,0)</f>
        <v>0</v>
      </c>
      <c r="BJ460" s="17" t="s">
        <v>86</v>
      </c>
      <c r="BK460" s="146">
        <f>ROUND(I460*H460,2)</f>
        <v>0</v>
      </c>
      <c r="BL460" s="17" t="s">
        <v>293</v>
      </c>
      <c r="BM460" s="145" t="s">
        <v>3262</v>
      </c>
    </row>
    <row r="461" spans="2:51" s="12" customFormat="1" ht="11.25">
      <c r="B461" s="161"/>
      <c r="D461" s="147" t="s">
        <v>1200</v>
      </c>
      <c r="E461" s="162" t="s">
        <v>1</v>
      </c>
      <c r="F461" s="163" t="s">
        <v>3006</v>
      </c>
      <c r="H461" s="162" t="s">
        <v>1</v>
      </c>
      <c r="I461" s="164"/>
      <c r="L461" s="161"/>
      <c r="M461" s="165"/>
      <c r="T461" s="166"/>
      <c r="AT461" s="162" t="s">
        <v>1200</v>
      </c>
      <c r="AU461" s="162" t="s">
        <v>88</v>
      </c>
      <c r="AV461" s="12" t="s">
        <v>86</v>
      </c>
      <c r="AW461" s="12" t="s">
        <v>34</v>
      </c>
      <c r="AX461" s="12" t="s">
        <v>79</v>
      </c>
      <c r="AY461" s="162" t="s">
        <v>262</v>
      </c>
    </row>
    <row r="462" spans="2:51" s="12" customFormat="1" ht="11.25">
      <c r="B462" s="161"/>
      <c r="D462" s="147" t="s">
        <v>1200</v>
      </c>
      <c r="E462" s="162" t="s">
        <v>1</v>
      </c>
      <c r="F462" s="163" t="s">
        <v>3252</v>
      </c>
      <c r="H462" s="162" t="s">
        <v>1</v>
      </c>
      <c r="I462" s="164"/>
      <c r="L462" s="161"/>
      <c r="M462" s="165"/>
      <c r="T462" s="166"/>
      <c r="AT462" s="162" t="s">
        <v>1200</v>
      </c>
      <c r="AU462" s="162" t="s">
        <v>88</v>
      </c>
      <c r="AV462" s="12" t="s">
        <v>86</v>
      </c>
      <c r="AW462" s="12" t="s">
        <v>34</v>
      </c>
      <c r="AX462" s="12" t="s">
        <v>79</v>
      </c>
      <c r="AY462" s="162" t="s">
        <v>262</v>
      </c>
    </row>
    <row r="463" spans="2:51" s="13" customFormat="1" ht="11.25">
      <c r="B463" s="167"/>
      <c r="D463" s="147" t="s">
        <v>1200</v>
      </c>
      <c r="E463" s="168" t="s">
        <v>1</v>
      </c>
      <c r="F463" s="169" t="s">
        <v>3263</v>
      </c>
      <c r="H463" s="170">
        <v>0.6</v>
      </c>
      <c r="I463" s="171"/>
      <c r="L463" s="167"/>
      <c r="M463" s="172"/>
      <c r="T463" s="173"/>
      <c r="AT463" s="168" t="s">
        <v>1200</v>
      </c>
      <c r="AU463" s="168" t="s">
        <v>88</v>
      </c>
      <c r="AV463" s="13" t="s">
        <v>88</v>
      </c>
      <c r="AW463" s="13" t="s">
        <v>34</v>
      </c>
      <c r="AX463" s="13" t="s">
        <v>86</v>
      </c>
      <c r="AY463" s="168" t="s">
        <v>262</v>
      </c>
    </row>
    <row r="464" spans="2:65" s="1" customFormat="1" ht="16.5" customHeight="1">
      <c r="B464" s="32"/>
      <c r="C464" s="134" t="s">
        <v>511</v>
      </c>
      <c r="D464" s="134" t="s">
        <v>264</v>
      </c>
      <c r="E464" s="135" t="s">
        <v>3264</v>
      </c>
      <c r="F464" s="136" t="s">
        <v>3265</v>
      </c>
      <c r="G464" s="137" t="s">
        <v>488</v>
      </c>
      <c r="H464" s="138">
        <v>1</v>
      </c>
      <c r="I464" s="139"/>
      <c r="J464" s="140">
        <f>ROUND(I464*H464,2)</f>
        <v>0</v>
      </c>
      <c r="K464" s="136" t="s">
        <v>1</v>
      </c>
      <c r="L464" s="32"/>
      <c r="M464" s="141" t="s">
        <v>1</v>
      </c>
      <c r="N464" s="142" t="s">
        <v>44</v>
      </c>
      <c r="P464" s="143">
        <f>O464*H464</f>
        <v>0</v>
      </c>
      <c r="Q464" s="143">
        <v>0</v>
      </c>
      <c r="R464" s="143">
        <f>Q464*H464</f>
        <v>0</v>
      </c>
      <c r="S464" s="143">
        <v>0</v>
      </c>
      <c r="T464" s="144">
        <f>S464*H464</f>
        <v>0</v>
      </c>
      <c r="AR464" s="145" t="s">
        <v>293</v>
      </c>
      <c r="AT464" s="145" t="s">
        <v>264</v>
      </c>
      <c r="AU464" s="145" t="s">
        <v>88</v>
      </c>
      <c r="AY464" s="17" t="s">
        <v>262</v>
      </c>
      <c r="BE464" s="146">
        <f>IF(N464="základní",J464,0)</f>
        <v>0</v>
      </c>
      <c r="BF464" s="146">
        <f>IF(N464="snížená",J464,0)</f>
        <v>0</v>
      </c>
      <c r="BG464" s="146">
        <f>IF(N464="zákl. přenesená",J464,0)</f>
        <v>0</v>
      </c>
      <c r="BH464" s="146">
        <f>IF(N464="sníž. přenesená",J464,0)</f>
        <v>0</v>
      </c>
      <c r="BI464" s="146">
        <f>IF(N464="nulová",J464,0)</f>
        <v>0</v>
      </c>
      <c r="BJ464" s="17" t="s">
        <v>86</v>
      </c>
      <c r="BK464" s="146">
        <f>ROUND(I464*H464,2)</f>
        <v>0</v>
      </c>
      <c r="BL464" s="17" t="s">
        <v>293</v>
      </c>
      <c r="BM464" s="145" t="s">
        <v>3266</v>
      </c>
    </row>
    <row r="465" spans="2:47" s="1" customFormat="1" ht="19.5">
      <c r="B465" s="32"/>
      <c r="D465" s="147" t="s">
        <v>301</v>
      </c>
      <c r="F465" s="148" t="s">
        <v>3267</v>
      </c>
      <c r="I465" s="149"/>
      <c r="L465" s="32"/>
      <c r="M465" s="150"/>
      <c r="T465" s="56"/>
      <c r="AT465" s="17" t="s">
        <v>301</v>
      </c>
      <c r="AU465" s="17" t="s">
        <v>88</v>
      </c>
    </row>
    <row r="466" spans="2:65" s="1" customFormat="1" ht="24.2" customHeight="1">
      <c r="B466" s="32"/>
      <c r="C466" s="134" t="s">
        <v>515</v>
      </c>
      <c r="D466" s="134" t="s">
        <v>264</v>
      </c>
      <c r="E466" s="135" t="s">
        <v>3268</v>
      </c>
      <c r="F466" s="136" t="s">
        <v>3269</v>
      </c>
      <c r="G466" s="137" t="s">
        <v>488</v>
      </c>
      <c r="H466" s="138">
        <v>1</v>
      </c>
      <c r="I466" s="139"/>
      <c r="J466" s="140">
        <f>ROUND(I466*H466,2)</f>
        <v>0</v>
      </c>
      <c r="K466" s="136" t="s">
        <v>1</v>
      </c>
      <c r="L466" s="32"/>
      <c r="M466" s="141" t="s">
        <v>1</v>
      </c>
      <c r="N466" s="142" t="s">
        <v>44</v>
      </c>
      <c r="P466" s="143">
        <f>O466*H466</f>
        <v>0</v>
      </c>
      <c r="Q466" s="143">
        <v>0</v>
      </c>
      <c r="R466" s="143">
        <f>Q466*H466</f>
        <v>0</v>
      </c>
      <c r="S466" s="143">
        <v>0</v>
      </c>
      <c r="T466" s="144">
        <f>S466*H466</f>
        <v>0</v>
      </c>
      <c r="AR466" s="145" t="s">
        <v>293</v>
      </c>
      <c r="AT466" s="145" t="s">
        <v>264</v>
      </c>
      <c r="AU466" s="145" t="s">
        <v>88</v>
      </c>
      <c r="AY466" s="17" t="s">
        <v>262</v>
      </c>
      <c r="BE466" s="146">
        <f>IF(N466="základní",J466,0)</f>
        <v>0</v>
      </c>
      <c r="BF466" s="146">
        <f>IF(N466="snížená",J466,0)</f>
        <v>0</v>
      </c>
      <c r="BG466" s="146">
        <f>IF(N466="zákl. přenesená",J466,0)</f>
        <v>0</v>
      </c>
      <c r="BH466" s="146">
        <f>IF(N466="sníž. přenesená",J466,0)</f>
        <v>0</v>
      </c>
      <c r="BI466" s="146">
        <f>IF(N466="nulová",J466,0)</f>
        <v>0</v>
      </c>
      <c r="BJ466" s="17" t="s">
        <v>86</v>
      </c>
      <c r="BK466" s="146">
        <f>ROUND(I466*H466,2)</f>
        <v>0</v>
      </c>
      <c r="BL466" s="17" t="s">
        <v>293</v>
      </c>
      <c r="BM466" s="145" t="s">
        <v>3270</v>
      </c>
    </row>
    <row r="467" spans="2:47" s="1" customFormat="1" ht="19.5">
      <c r="B467" s="32"/>
      <c r="D467" s="147" t="s">
        <v>301</v>
      </c>
      <c r="F467" s="148" t="s">
        <v>3267</v>
      </c>
      <c r="I467" s="149"/>
      <c r="L467" s="32"/>
      <c r="M467" s="150"/>
      <c r="T467" s="56"/>
      <c r="AT467" s="17" t="s">
        <v>301</v>
      </c>
      <c r="AU467" s="17" t="s">
        <v>88</v>
      </c>
    </row>
    <row r="468" spans="2:65" s="1" customFormat="1" ht="16.5" customHeight="1">
      <c r="B468" s="32"/>
      <c r="C468" s="134" t="s">
        <v>519</v>
      </c>
      <c r="D468" s="134" t="s">
        <v>264</v>
      </c>
      <c r="E468" s="135" t="s">
        <v>3271</v>
      </c>
      <c r="F468" s="136" t="s">
        <v>3272</v>
      </c>
      <c r="G468" s="137" t="s">
        <v>488</v>
      </c>
      <c r="H468" s="138">
        <v>1</v>
      </c>
      <c r="I468" s="139"/>
      <c r="J468" s="140">
        <f>ROUND(I468*H468,2)</f>
        <v>0</v>
      </c>
      <c r="K468" s="136" t="s">
        <v>1</v>
      </c>
      <c r="L468" s="32"/>
      <c r="M468" s="141" t="s">
        <v>1</v>
      </c>
      <c r="N468" s="142" t="s">
        <v>44</v>
      </c>
      <c r="P468" s="143">
        <f>O468*H468</f>
        <v>0</v>
      </c>
      <c r="Q468" s="143">
        <v>0</v>
      </c>
      <c r="R468" s="143">
        <f>Q468*H468</f>
        <v>0</v>
      </c>
      <c r="S468" s="143">
        <v>0</v>
      </c>
      <c r="T468" s="144">
        <f>S468*H468</f>
        <v>0</v>
      </c>
      <c r="AR468" s="145" t="s">
        <v>293</v>
      </c>
      <c r="AT468" s="145" t="s">
        <v>264</v>
      </c>
      <c r="AU468" s="145" t="s">
        <v>88</v>
      </c>
      <c r="AY468" s="17" t="s">
        <v>262</v>
      </c>
      <c r="BE468" s="146">
        <f>IF(N468="základní",J468,0)</f>
        <v>0</v>
      </c>
      <c r="BF468" s="146">
        <f>IF(N468="snížená",J468,0)</f>
        <v>0</v>
      </c>
      <c r="BG468" s="146">
        <f>IF(N468="zákl. přenesená",J468,0)</f>
        <v>0</v>
      </c>
      <c r="BH468" s="146">
        <f>IF(N468="sníž. přenesená",J468,0)</f>
        <v>0</v>
      </c>
      <c r="BI468" s="146">
        <f>IF(N468="nulová",J468,0)</f>
        <v>0</v>
      </c>
      <c r="BJ468" s="17" t="s">
        <v>86</v>
      </c>
      <c r="BK468" s="146">
        <f>ROUND(I468*H468,2)</f>
        <v>0</v>
      </c>
      <c r="BL468" s="17" t="s">
        <v>293</v>
      </c>
      <c r="BM468" s="145" t="s">
        <v>3273</v>
      </c>
    </row>
    <row r="469" spans="2:47" s="1" customFormat="1" ht="48.75">
      <c r="B469" s="32"/>
      <c r="D469" s="147" t="s">
        <v>301</v>
      </c>
      <c r="F469" s="148" t="s">
        <v>3274</v>
      </c>
      <c r="I469" s="149"/>
      <c r="L469" s="32"/>
      <c r="M469" s="150"/>
      <c r="T469" s="56"/>
      <c r="AT469" s="17" t="s">
        <v>301</v>
      </c>
      <c r="AU469" s="17" t="s">
        <v>88</v>
      </c>
    </row>
    <row r="470" spans="2:63" s="11" customFormat="1" ht="22.9" customHeight="1">
      <c r="B470" s="124"/>
      <c r="D470" s="125" t="s">
        <v>78</v>
      </c>
      <c r="E470" s="151" t="s">
        <v>2464</v>
      </c>
      <c r="F470" s="151" t="s">
        <v>2465</v>
      </c>
      <c r="I470" s="127"/>
      <c r="J470" s="152">
        <f>BK470</f>
        <v>0</v>
      </c>
      <c r="L470" s="124"/>
      <c r="M470" s="129"/>
      <c r="P470" s="130">
        <f>P471</f>
        <v>0</v>
      </c>
      <c r="R470" s="130">
        <f>R471</f>
        <v>0</v>
      </c>
      <c r="T470" s="131">
        <f>T471</f>
        <v>0</v>
      </c>
      <c r="AR470" s="125" t="s">
        <v>86</v>
      </c>
      <c r="AT470" s="132" t="s">
        <v>78</v>
      </c>
      <c r="AU470" s="132" t="s">
        <v>86</v>
      </c>
      <c r="AY470" s="125" t="s">
        <v>262</v>
      </c>
      <c r="BK470" s="133">
        <f>BK471</f>
        <v>0</v>
      </c>
    </row>
    <row r="471" spans="2:65" s="1" customFormat="1" ht="24.2" customHeight="1">
      <c r="B471" s="32"/>
      <c r="C471" s="134" t="s">
        <v>523</v>
      </c>
      <c r="D471" s="134" t="s">
        <v>264</v>
      </c>
      <c r="E471" s="135" t="s">
        <v>1297</v>
      </c>
      <c r="F471" s="136" t="s">
        <v>1298</v>
      </c>
      <c r="G471" s="137" t="s">
        <v>1234</v>
      </c>
      <c r="H471" s="138">
        <v>143.392</v>
      </c>
      <c r="I471" s="139"/>
      <c r="J471" s="140">
        <f>ROUND(I471*H471,2)</f>
        <v>0</v>
      </c>
      <c r="K471" s="136" t="s">
        <v>1197</v>
      </c>
      <c r="L471" s="32"/>
      <c r="M471" s="141" t="s">
        <v>1</v>
      </c>
      <c r="N471" s="142" t="s">
        <v>44</v>
      </c>
      <c r="P471" s="143">
        <f>O471*H471</f>
        <v>0</v>
      </c>
      <c r="Q471" s="143">
        <v>0</v>
      </c>
      <c r="R471" s="143">
        <f>Q471*H471</f>
        <v>0</v>
      </c>
      <c r="S471" s="143">
        <v>0</v>
      </c>
      <c r="T471" s="144">
        <f>S471*H471</f>
        <v>0</v>
      </c>
      <c r="AR471" s="145" t="s">
        <v>293</v>
      </c>
      <c r="AT471" s="145" t="s">
        <v>264</v>
      </c>
      <c r="AU471" s="145" t="s">
        <v>88</v>
      </c>
      <c r="AY471" s="17" t="s">
        <v>262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7" t="s">
        <v>86</v>
      </c>
      <c r="BK471" s="146">
        <f>ROUND(I471*H471,2)</f>
        <v>0</v>
      </c>
      <c r="BL471" s="17" t="s">
        <v>293</v>
      </c>
      <c r="BM471" s="145" t="s">
        <v>3275</v>
      </c>
    </row>
    <row r="472" spans="2:63" s="11" customFormat="1" ht="25.9" customHeight="1">
      <c r="B472" s="124"/>
      <c r="D472" s="125" t="s">
        <v>78</v>
      </c>
      <c r="E472" s="126" t="s">
        <v>1569</v>
      </c>
      <c r="F472" s="126" t="s">
        <v>1570</v>
      </c>
      <c r="I472" s="127"/>
      <c r="J472" s="128">
        <f>BK472</f>
        <v>0</v>
      </c>
      <c r="L472" s="124"/>
      <c r="M472" s="129"/>
      <c r="P472" s="130">
        <f>P473+P562+P611+P622</f>
        <v>0</v>
      </c>
      <c r="R472" s="130">
        <f>R473+R562+R611+R622</f>
        <v>5.445199648</v>
      </c>
      <c r="T472" s="131">
        <f>T473+T562+T611+T622</f>
        <v>0</v>
      </c>
      <c r="AR472" s="125" t="s">
        <v>88</v>
      </c>
      <c r="AT472" s="132" t="s">
        <v>78</v>
      </c>
      <c r="AU472" s="132" t="s">
        <v>79</v>
      </c>
      <c r="AY472" s="125" t="s">
        <v>262</v>
      </c>
      <c r="BK472" s="133">
        <f>BK473+BK562+BK611+BK622</f>
        <v>0</v>
      </c>
    </row>
    <row r="473" spans="2:63" s="11" customFormat="1" ht="22.9" customHeight="1">
      <c r="B473" s="124"/>
      <c r="D473" s="125" t="s">
        <v>78</v>
      </c>
      <c r="E473" s="151" t="s">
        <v>2469</v>
      </c>
      <c r="F473" s="151" t="s">
        <v>2470</v>
      </c>
      <c r="I473" s="127"/>
      <c r="J473" s="152">
        <f>BK473</f>
        <v>0</v>
      </c>
      <c r="L473" s="124"/>
      <c r="M473" s="129"/>
      <c r="P473" s="130">
        <f>SUM(P474:P561)</f>
        <v>0</v>
      </c>
      <c r="R473" s="130">
        <f>SUM(R474:R561)</f>
        <v>2.08053924</v>
      </c>
      <c r="T473" s="131">
        <f>SUM(T474:T561)</f>
        <v>0</v>
      </c>
      <c r="AR473" s="125" t="s">
        <v>88</v>
      </c>
      <c r="AT473" s="132" t="s">
        <v>78</v>
      </c>
      <c r="AU473" s="132" t="s">
        <v>86</v>
      </c>
      <c r="AY473" s="125" t="s">
        <v>262</v>
      </c>
      <c r="BK473" s="133">
        <f>SUM(BK474:BK561)</f>
        <v>0</v>
      </c>
    </row>
    <row r="474" spans="2:65" s="1" customFormat="1" ht="24.2" customHeight="1">
      <c r="B474" s="32"/>
      <c r="C474" s="134" t="s">
        <v>527</v>
      </c>
      <c r="D474" s="134" t="s">
        <v>264</v>
      </c>
      <c r="E474" s="135" t="s">
        <v>2471</v>
      </c>
      <c r="F474" s="136" t="s">
        <v>2472</v>
      </c>
      <c r="G474" s="137" t="s">
        <v>1226</v>
      </c>
      <c r="H474" s="138">
        <v>12.84</v>
      </c>
      <c r="I474" s="139"/>
      <c r="J474" s="140">
        <f>ROUND(I474*H474,2)</f>
        <v>0</v>
      </c>
      <c r="K474" s="136" t="s">
        <v>1197</v>
      </c>
      <c r="L474" s="32"/>
      <c r="M474" s="141" t="s">
        <v>1</v>
      </c>
      <c r="N474" s="142" t="s">
        <v>44</v>
      </c>
      <c r="P474" s="143">
        <f>O474*H474</f>
        <v>0</v>
      </c>
      <c r="Q474" s="143">
        <v>0</v>
      </c>
      <c r="R474" s="143">
        <f>Q474*H474</f>
        <v>0</v>
      </c>
      <c r="S474" s="143">
        <v>0</v>
      </c>
      <c r="T474" s="144">
        <f>S474*H474</f>
        <v>0</v>
      </c>
      <c r="AR474" s="145" t="s">
        <v>318</v>
      </c>
      <c r="AT474" s="145" t="s">
        <v>264</v>
      </c>
      <c r="AU474" s="145" t="s">
        <v>88</v>
      </c>
      <c r="AY474" s="17" t="s">
        <v>262</v>
      </c>
      <c r="BE474" s="146">
        <f>IF(N474="základní",J474,0)</f>
        <v>0</v>
      </c>
      <c r="BF474" s="146">
        <f>IF(N474="snížená",J474,0)</f>
        <v>0</v>
      </c>
      <c r="BG474" s="146">
        <f>IF(N474="zákl. přenesená",J474,0)</f>
        <v>0</v>
      </c>
      <c r="BH474" s="146">
        <f>IF(N474="sníž. přenesená",J474,0)</f>
        <v>0</v>
      </c>
      <c r="BI474" s="146">
        <f>IF(N474="nulová",J474,0)</f>
        <v>0</v>
      </c>
      <c r="BJ474" s="17" t="s">
        <v>86</v>
      </c>
      <c r="BK474" s="146">
        <f>ROUND(I474*H474,2)</f>
        <v>0</v>
      </c>
      <c r="BL474" s="17" t="s">
        <v>318</v>
      </c>
      <c r="BM474" s="145" t="s">
        <v>3276</v>
      </c>
    </row>
    <row r="475" spans="2:51" s="12" customFormat="1" ht="11.25">
      <c r="B475" s="161"/>
      <c r="D475" s="147" t="s">
        <v>1200</v>
      </c>
      <c r="E475" s="162" t="s">
        <v>1</v>
      </c>
      <c r="F475" s="163" t="s">
        <v>3006</v>
      </c>
      <c r="H475" s="162" t="s">
        <v>1</v>
      </c>
      <c r="I475" s="164"/>
      <c r="L475" s="161"/>
      <c r="M475" s="165"/>
      <c r="T475" s="166"/>
      <c r="AT475" s="162" t="s">
        <v>1200</v>
      </c>
      <c r="AU475" s="162" t="s">
        <v>88</v>
      </c>
      <c r="AV475" s="12" t="s">
        <v>86</v>
      </c>
      <c r="AW475" s="12" t="s">
        <v>34</v>
      </c>
      <c r="AX475" s="12" t="s">
        <v>79</v>
      </c>
      <c r="AY475" s="162" t="s">
        <v>262</v>
      </c>
    </row>
    <row r="476" spans="2:51" s="12" customFormat="1" ht="11.25">
      <c r="B476" s="161"/>
      <c r="D476" s="147" t="s">
        <v>1200</v>
      </c>
      <c r="E476" s="162" t="s">
        <v>1</v>
      </c>
      <c r="F476" s="163" t="s">
        <v>3277</v>
      </c>
      <c r="H476" s="162" t="s">
        <v>1</v>
      </c>
      <c r="I476" s="164"/>
      <c r="L476" s="161"/>
      <c r="M476" s="165"/>
      <c r="T476" s="166"/>
      <c r="AT476" s="162" t="s">
        <v>1200</v>
      </c>
      <c r="AU476" s="162" t="s">
        <v>88</v>
      </c>
      <c r="AV476" s="12" t="s">
        <v>86</v>
      </c>
      <c r="AW476" s="12" t="s">
        <v>34</v>
      </c>
      <c r="AX476" s="12" t="s">
        <v>79</v>
      </c>
      <c r="AY476" s="162" t="s">
        <v>262</v>
      </c>
    </row>
    <row r="477" spans="2:51" s="13" customFormat="1" ht="11.25">
      <c r="B477" s="167"/>
      <c r="D477" s="147" t="s">
        <v>1200</v>
      </c>
      <c r="E477" s="168" t="s">
        <v>1</v>
      </c>
      <c r="F477" s="169" t="s">
        <v>3278</v>
      </c>
      <c r="H477" s="170">
        <v>12.84</v>
      </c>
      <c r="I477" s="171"/>
      <c r="L477" s="167"/>
      <c r="M477" s="172"/>
      <c r="T477" s="173"/>
      <c r="AT477" s="168" t="s">
        <v>1200</v>
      </c>
      <c r="AU477" s="168" t="s">
        <v>88</v>
      </c>
      <c r="AV477" s="13" t="s">
        <v>88</v>
      </c>
      <c r="AW477" s="13" t="s">
        <v>34</v>
      </c>
      <c r="AX477" s="13" t="s">
        <v>86</v>
      </c>
      <c r="AY477" s="168" t="s">
        <v>262</v>
      </c>
    </row>
    <row r="478" spans="2:65" s="1" customFormat="1" ht="16.5" customHeight="1">
      <c r="B478" s="32"/>
      <c r="C478" s="181" t="s">
        <v>268</v>
      </c>
      <c r="D478" s="181" t="s">
        <v>1114</v>
      </c>
      <c r="E478" s="182" t="s">
        <v>2481</v>
      </c>
      <c r="F478" s="183" t="s">
        <v>2482</v>
      </c>
      <c r="G478" s="184" t="s">
        <v>1234</v>
      </c>
      <c r="H478" s="185">
        <v>0.004</v>
      </c>
      <c r="I478" s="186"/>
      <c r="J478" s="187">
        <f>ROUND(I478*H478,2)</f>
        <v>0</v>
      </c>
      <c r="K478" s="183" t="s">
        <v>1197</v>
      </c>
      <c r="L478" s="188"/>
      <c r="M478" s="189" t="s">
        <v>1</v>
      </c>
      <c r="N478" s="190" t="s">
        <v>44</v>
      </c>
      <c r="P478" s="143">
        <f>O478*H478</f>
        <v>0</v>
      </c>
      <c r="Q478" s="143">
        <v>1</v>
      </c>
      <c r="R478" s="143">
        <f>Q478*H478</f>
        <v>0.004</v>
      </c>
      <c r="S478" s="143">
        <v>0</v>
      </c>
      <c r="T478" s="144">
        <f>S478*H478</f>
        <v>0</v>
      </c>
      <c r="AR478" s="145" t="s">
        <v>357</v>
      </c>
      <c r="AT478" s="145" t="s">
        <v>1114</v>
      </c>
      <c r="AU478" s="145" t="s">
        <v>88</v>
      </c>
      <c r="AY478" s="17" t="s">
        <v>262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7" t="s">
        <v>86</v>
      </c>
      <c r="BK478" s="146">
        <f>ROUND(I478*H478,2)</f>
        <v>0</v>
      </c>
      <c r="BL478" s="17" t="s">
        <v>318</v>
      </c>
      <c r="BM478" s="145" t="s">
        <v>3279</v>
      </c>
    </row>
    <row r="479" spans="2:51" s="13" customFormat="1" ht="11.25">
      <c r="B479" s="167"/>
      <c r="D479" s="147" t="s">
        <v>1200</v>
      </c>
      <c r="F479" s="169" t="s">
        <v>3280</v>
      </c>
      <c r="H479" s="170">
        <v>0.004</v>
      </c>
      <c r="I479" s="171"/>
      <c r="L479" s="167"/>
      <c r="M479" s="172"/>
      <c r="T479" s="173"/>
      <c r="AT479" s="168" t="s">
        <v>1200</v>
      </c>
      <c r="AU479" s="168" t="s">
        <v>88</v>
      </c>
      <c r="AV479" s="13" t="s">
        <v>88</v>
      </c>
      <c r="AW479" s="13" t="s">
        <v>4</v>
      </c>
      <c r="AX479" s="13" t="s">
        <v>86</v>
      </c>
      <c r="AY479" s="168" t="s">
        <v>262</v>
      </c>
    </row>
    <row r="480" spans="2:65" s="1" customFormat="1" ht="24.2" customHeight="1">
      <c r="B480" s="32"/>
      <c r="C480" s="134" t="s">
        <v>536</v>
      </c>
      <c r="D480" s="134" t="s">
        <v>264</v>
      </c>
      <c r="E480" s="135" t="s">
        <v>2471</v>
      </c>
      <c r="F480" s="136" t="s">
        <v>2472</v>
      </c>
      <c r="G480" s="137" t="s">
        <v>1226</v>
      </c>
      <c r="H480" s="138">
        <v>41.46</v>
      </c>
      <c r="I480" s="139"/>
      <c r="J480" s="140">
        <f>ROUND(I480*H480,2)</f>
        <v>0</v>
      </c>
      <c r="K480" s="136" t="s">
        <v>1197</v>
      </c>
      <c r="L480" s="32"/>
      <c r="M480" s="141" t="s">
        <v>1</v>
      </c>
      <c r="N480" s="142" t="s">
        <v>44</v>
      </c>
      <c r="P480" s="143">
        <f>O480*H480</f>
        <v>0</v>
      </c>
      <c r="Q480" s="143">
        <v>0</v>
      </c>
      <c r="R480" s="143">
        <f>Q480*H480</f>
        <v>0</v>
      </c>
      <c r="S480" s="143">
        <v>0</v>
      </c>
      <c r="T480" s="144">
        <f>S480*H480</f>
        <v>0</v>
      </c>
      <c r="AR480" s="145" t="s">
        <v>318</v>
      </c>
      <c r="AT480" s="145" t="s">
        <v>264</v>
      </c>
      <c r="AU480" s="145" t="s">
        <v>88</v>
      </c>
      <c r="AY480" s="17" t="s">
        <v>262</v>
      </c>
      <c r="BE480" s="146">
        <f>IF(N480="základní",J480,0)</f>
        <v>0</v>
      </c>
      <c r="BF480" s="146">
        <f>IF(N480="snížená",J480,0)</f>
        <v>0</v>
      </c>
      <c r="BG480" s="146">
        <f>IF(N480="zákl. přenesená",J480,0)</f>
        <v>0</v>
      </c>
      <c r="BH480" s="146">
        <f>IF(N480="sníž. přenesená",J480,0)</f>
        <v>0</v>
      </c>
      <c r="BI480" s="146">
        <f>IF(N480="nulová",J480,0)</f>
        <v>0</v>
      </c>
      <c r="BJ480" s="17" t="s">
        <v>86</v>
      </c>
      <c r="BK480" s="146">
        <f>ROUND(I480*H480,2)</f>
        <v>0</v>
      </c>
      <c r="BL480" s="17" t="s">
        <v>318</v>
      </c>
      <c r="BM480" s="145" t="s">
        <v>3281</v>
      </c>
    </row>
    <row r="481" spans="2:51" s="12" customFormat="1" ht="11.25">
      <c r="B481" s="161"/>
      <c r="D481" s="147" t="s">
        <v>1200</v>
      </c>
      <c r="E481" s="162" t="s">
        <v>1</v>
      </c>
      <c r="F481" s="163" t="s">
        <v>3006</v>
      </c>
      <c r="H481" s="162" t="s">
        <v>1</v>
      </c>
      <c r="I481" s="164"/>
      <c r="L481" s="161"/>
      <c r="M481" s="165"/>
      <c r="T481" s="166"/>
      <c r="AT481" s="162" t="s">
        <v>1200</v>
      </c>
      <c r="AU481" s="162" t="s">
        <v>88</v>
      </c>
      <c r="AV481" s="12" t="s">
        <v>86</v>
      </c>
      <c r="AW481" s="12" t="s">
        <v>34</v>
      </c>
      <c r="AX481" s="12" t="s">
        <v>79</v>
      </c>
      <c r="AY481" s="162" t="s">
        <v>262</v>
      </c>
    </row>
    <row r="482" spans="2:51" s="12" customFormat="1" ht="11.25">
      <c r="B482" s="161"/>
      <c r="D482" s="147" t="s">
        <v>1200</v>
      </c>
      <c r="E482" s="162" t="s">
        <v>1</v>
      </c>
      <c r="F482" s="163" t="s">
        <v>3282</v>
      </c>
      <c r="H482" s="162" t="s">
        <v>1</v>
      </c>
      <c r="I482" s="164"/>
      <c r="L482" s="161"/>
      <c r="M482" s="165"/>
      <c r="T482" s="166"/>
      <c r="AT482" s="162" t="s">
        <v>1200</v>
      </c>
      <c r="AU482" s="162" t="s">
        <v>88</v>
      </c>
      <c r="AV482" s="12" t="s">
        <v>86</v>
      </c>
      <c r="AW482" s="12" t="s">
        <v>34</v>
      </c>
      <c r="AX482" s="12" t="s">
        <v>79</v>
      </c>
      <c r="AY482" s="162" t="s">
        <v>262</v>
      </c>
    </row>
    <row r="483" spans="2:51" s="13" customFormat="1" ht="11.25">
      <c r="B483" s="167"/>
      <c r="D483" s="147" t="s">
        <v>1200</v>
      </c>
      <c r="E483" s="168" t="s">
        <v>1</v>
      </c>
      <c r="F483" s="169" t="s">
        <v>3283</v>
      </c>
      <c r="H483" s="170">
        <v>60.09</v>
      </c>
      <c r="I483" s="171"/>
      <c r="L483" s="167"/>
      <c r="M483" s="172"/>
      <c r="T483" s="173"/>
      <c r="AT483" s="168" t="s">
        <v>1200</v>
      </c>
      <c r="AU483" s="168" t="s">
        <v>88</v>
      </c>
      <c r="AV483" s="13" t="s">
        <v>88</v>
      </c>
      <c r="AW483" s="13" t="s">
        <v>34</v>
      </c>
      <c r="AX483" s="13" t="s">
        <v>79</v>
      </c>
      <c r="AY483" s="168" t="s">
        <v>262</v>
      </c>
    </row>
    <row r="484" spans="2:51" s="12" customFormat="1" ht="11.25">
      <c r="B484" s="161"/>
      <c r="D484" s="147" t="s">
        <v>1200</v>
      </c>
      <c r="E484" s="162" t="s">
        <v>1</v>
      </c>
      <c r="F484" s="163" t="s">
        <v>2071</v>
      </c>
      <c r="H484" s="162" t="s">
        <v>1</v>
      </c>
      <c r="I484" s="164"/>
      <c r="L484" s="161"/>
      <c r="M484" s="165"/>
      <c r="T484" s="166"/>
      <c r="AT484" s="162" t="s">
        <v>1200</v>
      </c>
      <c r="AU484" s="162" t="s">
        <v>88</v>
      </c>
      <c r="AV484" s="12" t="s">
        <v>86</v>
      </c>
      <c r="AW484" s="12" t="s">
        <v>34</v>
      </c>
      <c r="AX484" s="12" t="s">
        <v>79</v>
      </c>
      <c r="AY484" s="162" t="s">
        <v>262</v>
      </c>
    </row>
    <row r="485" spans="2:51" s="13" customFormat="1" ht="11.25">
      <c r="B485" s="167"/>
      <c r="D485" s="147" t="s">
        <v>1200</v>
      </c>
      <c r="E485" s="168" t="s">
        <v>1</v>
      </c>
      <c r="F485" s="169" t="s">
        <v>3284</v>
      </c>
      <c r="H485" s="170">
        <v>-9</v>
      </c>
      <c r="I485" s="171"/>
      <c r="L485" s="167"/>
      <c r="M485" s="172"/>
      <c r="T485" s="173"/>
      <c r="AT485" s="168" t="s">
        <v>1200</v>
      </c>
      <c r="AU485" s="168" t="s">
        <v>88</v>
      </c>
      <c r="AV485" s="13" t="s">
        <v>88</v>
      </c>
      <c r="AW485" s="13" t="s">
        <v>34</v>
      </c>
      <c r="AX485" s="13" t="s">
        <v>79</v>
      </c>
      <c r="AY485" s="168" t="s">
        <v>262</v>
      </c>
    </row>
    <row r="486" spans="2:51" s="13" customFormat="1" ht="11.25">
      <c r="B486" s="167"/>
      <c r="D486" s="147" t="s">
        <v>1200</v>
      </c>
      <c r="E486" s="168" t="s">
        <v>1</v>
      </c>
      <c r="F486" s="169" t="s">
        <v>3285</v>
      </c>
      <c r="H486" s="170">
        <v>-0.36</v>
      </c>
      <c r="I486" s="171"/>
      <c r="L486" s="167"/>
      <c r="M486" s="172"/>
      <c r="T486" s="173"/>
      <c r="AT486" s="168" t="s">
        <v>1200</v>
      </c>
      <c r="AU486" s="168" t="s">
        <v>88</v>
      </c>
      <c r="AV486" s="13" t="s">
        <v>88</v>
      </c>
      <c r="AW486" s="13" t="s">
        <v>34</v>
      </c>
      <c r="AX486" s="13" t="s">
        <v>79</v>
      </c>
      <c r="AY486" s="168" t="s">
        <v>262</v>
      </c>
    </row>
    <row r="487" spans="2:51" s="13" customFormat="1" ht="11.25">
      <c r="B487" s="167"/>
      <c r="D487" s="147" t="s">
        <v>1200</v>
      </c>
      <c r="E487" s="168" t="s">
        <v>1</v>
      </c>
      <c r="F487" s="169" t="s">
        <v>3286</v>
      </c>
      <c r="H487" s="170">
        <v>-0.63</v>
      </c>
      <c r="I487" s="171"/>
      <c r="L487" s="167"/>
      <c r="M487" s="172"/>
      <c r="T487" s="173"/>
      <c r="AT487" s="168" t="s">
        <v>1200</v>
      </c>
      <c r="AU487" s="168" t="s">
        <v>88</v>
      </c>
      <c r="AV487" s="13" t="s">
        <v>88</v>
      </c>
      <c r="AW487" s="13" t="s">
        <v>34</v>
      </c>
      <c r="AX487" s="13" t="s">
        <v>79</v>
      </c>
      <c r="AY487" s="168" t="s">
        <v>262</v>
      </c>
    </row>
    <row r="488" spans="2:51" s="13" customFormat="1" ht="11.25">
      <c r="B488" s="167"/>
      <c r="D488" s="147" t="s">
        <v>1200</v>
      </c>
      <c r="E488" s="168" t="s">
        <v>1</v>
      </c>
      <c r="F488" s="169" t="s">
        <v>3287</v>
      </c>
      <c r="H488" s="170">
        <v>-0.64</v>
      </c>
      <c r="I488" s="171"/>
      <c r="L488" s="167"/>
      <c r="M488" s="172"/>
      <c r="T488" s="173"/>
      <c r="AT488" s="168" t="s">
        <v>1200</v>
      </c>
      <c r="AU488" s="168" t="s">
        <v>88</v>
      </c>
      <c r="AV488" s="13" t="s">
        <v>88</v>
      </c>
      <c r="AW488" s="13" t="s">
        <v>34</v>
      </c>
      <c r="AX488" s="13" t="s">
        <v>79</v>
      </c>
      <c r="AY488" s="168" t="s">
        <v>262</v>
      </c>
    </row>
    <row r="489" spans="2:51" s="13" customFormat="1" ht="11.25">
      <c r="B489" s="167"/>
      <c r="D489" s="147" t="s">
        <v>1200</v>
      </c>
      <c r="E489" s="168" t="s">
        <v>1</v>
      </c>
      <c r="F489" s="169" t="s">
        <v>3288</v>
      </c>
      <c r="H489" s="170">
        <v>-8</v>
      </c>
      <c r="I489" s="171"/>
      <c r="L489" s="167"/>
      <c r="M489" s="172"/>
      <c r="T489" s="173"/>
      <c r="AT489" s="168" t="s">
        <v>1200</v>
      </c>
      <c r="AU489" s="168" t="s">
        <v>88</v>
      </c>
      <c r="AV489" s="13" t="s">
        <v>88</v>
      </c>
      <c r="AW489" s="13" t="s">
        <v>34</v>
      </c>
      <c r="AX489" s="13" t="s">
        <v>79</v>
      </c>
      <c r="AY489" s="168" t="s">
        <v>262</v>
      </c>
    </row>
    <row r="490" spans="2:51" s="14" customFormat="1" ht="11.25">
      <c r="B490" s="174"/>
      <c r="D490" s="147" t="s">
        <v>1200</v>
      </c>
      <c r="E490" s="175" t="s">
        <v>1</v>
      </c>
      <c r="F490" s="176" t="s">
        <v>1205</v>
      </c>
      <c r="H490" s="177">
        <v>41.46</v>
      </c>
      <c r="I490" s="178"/>
      <c r="L490" s="174"/>
      <c r="M490" s="179"/>
      <c r="T490" s="180"/>
      <c r="AT490" s="175" t="s">
        <v>1200</v>
      </c>
      <c r="AU490" s="175" t="s">
        <v>88</v>
      </c>
      <c r="AV490" s="14" t="s">
        <v>293</v>
      </c>
      <c r="AW490" s="14" t="s">
        <v>34</v>
      </c>
      <c r="AX490" s="14" t="s">
        <v>86</v>
      </c>
      <c r="AY490" s="175" t="s">
        <v>262</v>
      </c>
    </row>
    <row r="491" spans="2:65" s="1" customFormat="1" ht="16.5" customHeight="1">
      <c r="B491" s="32"/>
      <c r="C491" s="181" t="s">
        <v>540</v>
      </c>
      <c r="D491" s="181" t="s">
        <v>1114</v>
      </c>
      <c r="E491" s="182" t="s">
        <v>2481</v>
      </c>
      <c r="F491" s="183" t="s">
        <v>2482</v>
      </c>
      <c r="G491" s="184" t="s">
        <v>1234</v>
      </c>
      <c r="H491" s="185">
        <v>0.014</v>
      </c>
      <c r="I491" s="186"/>
      <c r="J491" s="187">
        <f>ROUND(I491*H491,2)</f>
        <v>0</v>
      </c>
      <c r="K491" s="183" t="s">
        <v>1197</v>
      </c>
      <c r="L491" s="188"/>
      <c r="M491" s="189" t="s">
        <v>1</v>
      </c>
      <c r="N491" s="190" t="s">
        <v>44</v>
      </c>
      <c r="P491" s="143">
        <f>O491*H491</f>
        <v>0</v>
      </c>
      <c r="Q491" s="143">
        <v>1</v>
      </c>
      <c r="R491" s="143">
        <f>Q491*H491</f>
        <v>0.014</v>
      </c>
      <c r="S491" s="143">
        <v>0</v>
      </c>
      <c r="T491" s="144">
        <f>S491*H491</f>
        <v>0</v>
      </c>
      <c r="AR491" s="145" t="s">
        <v>357</v>
      </c>
      <c r="AT491" s="145" t="s">
        <v>1114</v>
      </c>
      <c r="AU491" s="145" t="s">
        <v>88</v>
      </c>
      <c r="AY491" s="17" t="s">
        <v>262</v>
      </c>
      <c r="BE491" s="146">
        <f>IF(N491="základní",J491,0)</f>
        <v>0</v>
      </c>
      <c r="BF491" s="146">
        <f>IF(N491="snížená",J491,0)</f>
        <v>0</v>
      </c>
      <c r="BG491" s="146">
        <f>IF(N491="zákl. přenesená",J491,0)</f>
        <v>0</v>
      </c>
      <c r="BH491" s="146">
        <f>IF(N491="sníž. přenesená",J491,0)</f>
        <v>0</v>
      </c>
      <c r="BI491" s="146">
        <f>IF(N491="nulová",J491,0)</f>
        <v>0</v>
      </c>
      <c r="BJ491" s="17" t="s">
        <v>86</v>
      </c>
      <c r="BK491" s="146">
        <f>ROUND(I491*H491,2)</f>
        <v>0</v>
      </c>
      <c r="BL491" s="17" t="s">
        <v>318</v>
      </c>
      <c r="BM491" s="145" t="s">
        <v>3289</v>
      </c>
    </row>
    <row r="492" spans="2:51" s="13" customFormat="1" ht="11.25">
      <c r="B492" s="167"/>
      <c r="D492" s="147" t="s">
        <v>1200</v>
      </c>
      <c r="F492" s="169" t="s">
        <v>3290</v>
      </c>
      <c r="H492" s="170">
        <v>0.014</v>
      </c>
      <c r="I492" s="171"/>
      <c r="L492" s="167"/>
      <c r="M492" s="172"/>
      <c r="T492" s="173"/>
      <c r="AT492" s="168" t="s">
        <v>1200</v>
      </c>
      <c r="AU492" s="168" t="s">
        <v>88</v>
      </c>
      <c r="AV492" s="13" t="s">
        <v>88</v>
      </c>
      <c r="AW492" s="13" t="s">
        <v>4</v>
      </c>
      <c r="AX492" s="13" t="s">
        <v>86</v>
      </c>
      <c r="AY492" s="168" t="s">
        <v>262</v>
      </c>
    </row>
    <row r="493" spans="2:65" s="1" customFormat="1" ht="24.2" customHeight="1">
      <c r="B493" s="32"/>
      <c r="C493" s="134" t="s">
        <v>544</v>
      </c>
      <c r="D493" s="134" t="s">
        <v>264</v>
      </c>
      <c r="E493" s="135" t="s">
        <v>2485</v>
      </c>
      <c r="F493" s="136" t="s">
        <v>2486</v>
      </c>
      <c r="G493" s="137" t="s">
        <v>1226</v>
      </c>
      <c r="H493" s="138">
        <v>196.48</v>
      </c>
      <c r="I493" s="139"/>
      <c r="J493" s="140">
        <f>ROUND(I493*H493,2)</f>
        <v>0</v>
      </c>
      <c r="K493" s="136" t="s">
        <v>1197</v>
      </c>
      <c r="L493" s="32"/>
      <c r="M493" s="141" t="s">
        <v>1</v>
      </c>
      <c r="N493" s="142" t="s">
        <v>44</v>
      </c>
      <c r="P493" s="143">
        <f>O493*H493</f>
        <v>0</v>
      </c>
      <c r="Q493" s="143">
        <v>0</v>
      </c>
      <c r="R493" s="143">
        <f>Q493*H493</f>
        <v>0</v>
      </c>
      <c r="S493" s="143">
        <v>0</v>
      </c>
      <c r="T493" s="144">
        <f>S493*H493</f>
        <v>0</v>
      </c>
      <c r="AR493" s="145" t="s">
        <v>318</v>
      </c>
      <c r="AT493" s="145" t="s">
        <v>264</v>
      </c>
      <c r="AU493" s="145" t="s">
        <v>88</v>
      </c>
      <c r="AY493" s="17" t="s">
        <v>262</v>
      </c>
      <c r="BE493" s="146">
        <f>IF(N493="základní",J493,0)</f>
        <v>0</v>
      </c>
      <c r="BF493" s="146">
        <f>IF(N493="snížená",J493,0)</f>
        <v>0</v>
      </c>
      <c r="BG493" s="146">
        <f>IF(N493="zákl. přenesená",J493,0)</f>
        <v>0</v>
      </c>
      <c r="BH493" s="146">
        <f>IF(N493="sníž. přenesená",J493,0)</f>
        <v>0</v>
      </c>
      <c r="BI493" s="146">
        <f>IF(N493="nulová",J493,0)</f>
        <v>0</v>
      </c>
      <c r="BJ493" s="17" t="s">
        <v>86</v>
      </c>
      <c r="BK493" s="146">
        <f>ROUND(I493*H493,2)</f>
        <v>0</v>
      </c>
      <c r="BL493" s="17" t="s">
        <v>318</v>
      </c>
      <c r="BM493" s="145" t="s">
        <v>3291</v>
      </c>
    </row>
    <row r="494" spans="2:51" s="12" customFormat="1" ht="11.25">
      <c r="B494" s="161"/>
      <c r="D494" s="147" t="s">
        <v>1200</v>
      </c>
      <c r="E494" s="162" t="s">
        <v>1</v>
      </c>
      <c r="F494" s="163" t="s">
        <v>3006</v>
      </c>
      <c r="H494" s="162" t="s">
        <v>1</v>
      </c>
      <c r="I494" s="164"/>
      <c r="L494" s="161"/>
      <c r="M494" s="165"/>
      <c r="T494" s="166"/>
      <c r="AT494" s="162" t="s">
        <v>1200</v>
      </c>
      <c r="AU494" s="162" t="s">
        <v>88</v>
      </c>
      <c r="AV494" s="12" t="s">
        <v>86</v>
      </c>
      <c r="AW494" s="12" t="s">
        <v>34</v>
      </c>
      <c r="AX494" s="12" t="s">
        <v>79</v>
      </c>
      <c r="AY494" s="162" t="s">
        <v>262</v>
      </c>
    </row>
    <row r="495" spans="2:51" s="12" customFormat="1" ht="11.25">
      <c r="B495" s="161"/>
      <c r="D495" s="147" t="s">
        <v>1200</v>
      </c>
      <c r="E495" s="162" t="s">
        <v>1</v>
      </c>
      <c r="F495" s="163" t="s">
        <v>3292</v>
      </c>
      <c r="H495" s="162" t="s">
        <v>1</v>
      </c>
      <c r="I495" s="164"/>
      <c r="L495" s="161"/>
      <c r="M495" s="165"/>
      <c r="T495" s="166"/>
      <c r="AT495" s="162" t="s">
        <v>1200</v>
      </c>
      <c r="AU495" s="162" t="s">
        <v>88</v>
      </c>
      <c r="AV495" s="12" t="s">
        <v>86</v>
      </c>
      <c r="AW495" s="12" t="s">
        <v>34</v>
      </c>
      <c r="AX495" s="12" t="s">
        <v>79</v>
      </c>
      <c r="AY495" s="162" t="s">
        <v>262</v>
      </c>
    </row>
    <row r="496" spans="2:51" s="13" customFormat="1" ht="11.25">
      <c r="B496" s="167"/>
      <c r="D496" s="147" t="s">
        <v>1200</v>
      </c>
      <c r="E496" s="168" t="s">
        <v>1</v>
      </c>
      <c r="F496" s="169" t="s">
        <v>3293</v>
      </c>
      <c r="H496" s="170">
        <v>196.48</v>
      </c>
      <c r="I496" s="171"/>
      <c r="L496" s="167"/>
      <c r="M496" s="172"/>
      <c r="T496" s="173"/>
      <c r="AT496" s="168" t="s">
        <v>1200</v>
      </c>
      <c r="AU496" s="168" t="s">
        <v>88</v>
      </c>
      <c r="AV496" s="13" t="s">
        <v>88</v>
      </c>
      <c r="AW496" s="13" t="s">
        <v>34</v>
      </c>
      <c r="AX496" s="13" t="s">
        <v>86</v>
      </c>
      <c r="AY496" s="168" t="s">
        <v>262</v>
      </c>
    </row>
    <row r="497" spans="2:65" s="1" customFormat="1" ht="16.5" customHeight="1">
      <c r="B497" s="32"/>
      <c r="C497" s="181" t="s">
        <v>548</v>
      </c>
      <c r="D497" s="181" t="s">
        <v>1114</v>
      </c>
      <c r="E497" s="182" t="s">
        <v>2481</v>
      </c>
      <c r="F497" s="183" t="s">
        <v>2482</v>
      </c>
      <c r="G497" s="184" t="s">
        <v>1234</v>
      </c>
      <c r="H497" s="185">
        <v>0.067</v>
      </c>
      <c r="I497" s="186"/>
      <c r="J497" s="187">
        <f>ROUND(I497*H497,2)</f>
        <v>0</v>
      </c>
      <c r="K497" s="183" t="s">
        <v>1197</v>
      </c>
      <c r="L497" s="188"/>
      <c r="M497" s="189" t="s">
        <v>1</v>
      </c>
      <c r="N497" s="190" t="s">
        <v>44</v>
      </c>
      <c r="P497" s="143">
        <f>O497*H497</f>
        <v>0</v>
      </c>
      <c r="Q497" s="143">
        <v>1</v>
      </c>
      <c r="R497" s="143">
        <f>Q497*H497</f>
        <v>0.067</v>
      </c>
      <c r="S497" s="143">
        <v>0</v>
      </c>
      <c r="T497" s="144">
        <f>S497*H497</f>
        <v>0</v>
      </c>
      <c r="AR497" s="145" t="s">
        <v>357</v>
      </c>
      <c r="AT497" s="145" t="s">
        <v>1114</v>
      </c>
      <c r="AU497" s="145" t="s">
        <v>88</v>
      </c>
      <c r="AY497" s="17" t="s">
        <v>262</v>
      </c>
      <c r="BE497" s="146">
        <f>IF(N497="základní",J497,0)</f>
        <v>0</v>
      </c>
      <c r="BF497" s="146">
        <f>IF(N497="snížená",J497,0)</f>
        <v>0</v>
      </c>
      <c r="BG497" s="146">
        <f>IF(N497="zákl. přenesená",J497,0)</f>
        <v>0</v>
      </c>
      <c r="BH497" s="146">
        <f>IF(N497="sníž. přenesená",J497,0)</f>
        <v>0</v>
      </c>
      <c r="BI497" s="146">
        <f>IF(N497="nulová",J497,0)</f>
        <v>0</v>
      </c>
      <c r="BJ497" s="17" t="s">
        <v>86</v>
      </c>
      <c r="BK497" s="146">
        <f>ROUND(I497*H497,2)</f>
        <v>0</v>
      </c>
      <c r="BL497" s="17" t="s">
        <v>318</v>
      </c>
      <c r="BM497" s="145" t="s">
        <v>3294</v>
      </c>
    </row>
    <row r="498" spans="2:51" s="13" customFormat="1" ht="11.25">
      <c r="B498" s="167"/>
      <c r="D498" s="147" t="s">
        <v>1200</v>
      </c>
      <c r="F498" s="169" t="s">
        <v>3295</v>
      </c>
      <c r="H498" s="170">
        <v>0.067</v>
      </c>
      <c r="I498" s="171"/>
      <c r="L498" s="167"/>
      <c r="M498" s="172"/>
      <c r="T498" s="173"/>
      <c r="AT498" s="168" t="s">
        <v>1200</v>
      </c>
      <c r="AU498" s="168" t="s">
        <v>88</v>
      </c>
      <c r="AV498" s="13" t="s">
        <v>88</v>
      </c>
      <c r="AW498" s="13" t="s">
        <v>4</v>
      </c>
      <c r="AX498" s="13" t="s">
        <v>86</v>
      </c>
      <c r="AY498" s="168" t="s">
        <v>262</v>
      </c>
    </row>
    <row r="499" spans="2:65" s="1" customFormat="1" ht="24.2" customHeight="1">
      <c r="B499" s="32"/>
      <c r="C499" s="134" t="s">
        <v>552</v>
      </c>
      <c r="D499" s="134" t="s">
        <v>264</v>
      </c>
      <c r="E499" s="135" t="s">
        <v>3296</v>
      </c>
      <c r="F499" s="136" t="s">
        <v>3297</v>
      </c>
      <c r="G499" s="137" t="s">
        <v>1226</v>
      </c>
      <c r="H499" s="138">
        <v>200.64</v>
      </c>
      <c r="I499" s="139"/>
      <c r="J499" s="140">
        <f>ROUND(I499*H499,2)</f>
        <v>0</v>
      </c>
      <c r="K499" s="136" t="s">
        <v>1197</v>
      </c>
      <c r="L499" s="32"/>
      <c r="M499" s="141" t="s">
        <v>1</v>
      </c>
      <c r="N499" s="142" t="s">
        <v>44</v>
      </c>
      <c r="P499" s="143">
        <f>O499*H499</f>
        <v>0</v>
      </c>
      <c r="Q499" s="143">
        <v>0</v>
      </c>
      <c r="R499" s="143">
        <f>Q499*H499</f>
        <v>0</v>
      </c>
      <c r="S499" s="143">
        <v>0</v>
      </c>
      <c r="T499" s="144">
        <f>S499*H499</f>
        <v>0</v>
      </c>
      <c r="AR499" s="145" t="s">
        <v>318</v>
      </c>
      <c r="AT499" s="145" t="s">
        <v>264</v>
      </c>
      <c r="AU499" s="145" t="s">
        <v>88</v>
      </c>
      <c r="AY499" s="17" t="s">
        <v>262</v>
      </c>
      <c r="BE499" s="146">
        <f>IF(N499="základní",J499,0)</f>
        <v>0</v>
      </c>
      <c r="BF499" s="146">
        <f>IF(N499="snížená",J499,0)</f>
        <v>0</v>
      </c>
      <c r="BG499" s="146">
        <f>IF(N499="zákl. přenesená",J499,0)</f>
        <v>0</v>
      </c>
      <c r="BH499" s="146">
        <f>IF(N499="sníž. přenesená",J499,0)</f>
        <v>0</v>
      </c>
      <c r="BI499" s="146">
        <f>IF(N499="nulová",J499,0)</f>
        <v>0</v>
      </c>
      <c r="BJ499" s="17" t="s">
        <v>86</v>
      </c>
      <c r="BK499" s="146">
        <f>ROUND(I499*H499,2)</f>
        <v>0</v>
      </c>
      <c r="BL499" s="17" t="s">
        <v>318</v>
      </c>
      <c r="BM499" s="145" t="s">
        <v>3298</v>
      </c>
    </row>
    <row r="500" spans="2:51" s="12" customFormat="1" ht="11.25">
      <c r="B500" s="161"/>
      <c r="D500" s="147" t="s">
        <v>1200</v>
      </c>
      <c r="E500" s="162" t="s">
        <v>1</v>
      </c>
      <c r="F500" s="163" t="s">
        <v>3006</v>
      </c>
      <c r="H500" s="162" t="s">
        <v>1</v>
      </c>
      <c r="I500" s="164"/>
      <c r="L500" s="161"/>
      <c r="M500" s="165"/>
      <c r="T500" s="166"/>
      <c r="AT500" s="162" t="s">
        <v>1200</v>
      </c>
      <c r="AU500" s="162" t="s">
        <v>88</v>
      </c>
      <c r="AV500" s="12" t="s">
        <v>86</v>
      </c>
      <c r="AW500" s="12" t="s">
        <v>34</v>
      </c>
      <c r="AX500" s="12" t="s">
        <v>79</v>
      </c>
      <c r="AY500" s="162" t="s">
        <v>262</v>
      </c>
    </row>
    <row r="501" spans="2:51" s="12" customFormat="1" ht="11.25">
      <c r="B501" s="161"/>
      <c r="D501" s="147" t="s">
        <v>1200</v>
      </c>
      <c r="E501" s="162" t="s">
        <v>1</v>
      </c>
      <c r="F501" s="163" t="s">
        <v>3074</v>
      </c>
      <c r="H501" s="162" t="s">
        <v>1</v>
      </c>
      <c r="I501" s="164"/>
      <c r="L501" s="161"/>
      <c r="M501" s="165"/>
      <c r="T501" s="166"/>
      <c r="AT501" s="162" t="s">
        <v>1200</v>
      </c>
      <c r="AU501" s="162" t="s">
        <v>88</v>
      </c>
      <c r="AV501" s="12" t="s">
        <v>86</v>
      </c>
      <c r="AW501" s="12" t="s">
        <v>34</v>
      </c>
      <c r="AX501" s="12" t="s">
        <v>79</v>
      </c>
      <c r="AY501" s="162" t="s">
        <v>262</v>
      </c>
    </row>
    <row r="502" spans="2:51" s="12" customFormat="1" ht="11.25">
      <c r="B502" s="161"/>
      <c r="D502" s="147" t="s">
        <v>1200</v>
      </c>
      <c r="E502" s="162" t="s">
        <v>1</v>
      </c>
      <c r="F502" s="163" t="s">
        <v>3299</v>
      </c>
      <c r="H502" s="162" t="s">
        <v>1</v>
      </c>
      <c r="I502" s="164"/>
      <c r="L502" s="161"/>
      <c r="M502" s="165"/>
      <c r="T502" s="166"/>
      <c r="AT502" s="162" t="s">
        <v>1200</v>
      </c>
      <c r="AU502" s="162" t="s">
        <v>88</v>
      </c>
      <c r="AV502" s="12" t="s">
        <v>86</v>
      </c>
      <c r="AW502" s="12" t="s">
        <v>34</v>
      </c>
      <c r="AX502" s="12" t="s">
        <v>79</v>
      </c>
      <c r="AY502" s="162" t="s">
        <v>262</v>
      </c>
    </row>
    <row r="503" spans="2:51" s="13" customFormat="1" ht="11.25">
      <c r="B503" s="167"/>
      <c r="D503" s="147" t="s">
        <v>1200</v>
      </c>
      <c r="E503" s="168" t="s">
        <v>1</v>
      </c>
      <c r="F503" s="169" t="s">
        <v>3300</v>
      </c>
      <c r="H503" s="170">
        <v>200.64</v>
      </c>
      <c r="I503" s="171"/>
      <c r="L503" s="167"/>
      <c r="M503" s="172"/>
      <c r="T503" s="173"/>
      <c r="AT503" s="168" t="s">
        <v>1200</v>
      </c>
      <c r="AU503" s="168" t="s">
        <v>88</v>
      </c>
      <c r="AV503" s="13" t="s">
        <v>88</v>
      </c>
      <c r="AW503" s="13" t="s">
        <v>34</v>
      </c>
      <c r="AX503" s="13" t="s">
        <v>79</v>
      </c>
      <c r="AY503" s="168" t="s">
        <v>262</v>
      </c>
    </row>
    <row r="504" spans="2:51" s="14" customFormat="1" ht="11.25">
      <c r="B504" s="174"/>
      <c r="D504" s="147" t="s">
        <v>1200</v>
      </c>
      <c r="E504" s="175" t="s">
        <v>1</v>
      </c>
      <c r="F504" s="176" t="s">
        <v>1205</v>
      </c>
      <c r="H504" s="177">
        <v>200.64</v>
      </c>
      <c r="I504" s="178"/>
      <c r="L504" s="174"/>
      <c r="M504" s="179"/>
      <c r="T504" s="180"/>
      <c r="AT504" s="175" t="s">
        <v>1200</v>
      </c>
      <c r="AU504" s="175" t="s">
        <v>88</v>
      </c>
      <c r="AV504" s="14" t="s">
        <v>293</v>
      </c>
      <c r="AW504" s="14" t="s">
        <v>34</v>
      </c>
      <c r="AX504" s="14" t="s">
        <v>86</v>
      </c>
      <c r="AY504" s="175" t="s">
        <v>262</v>
      </c>
    </row>
    <row r="505" spans="2:65" s="1" customFormat="1" ht="24.2" customHeight="1">
      <c r="B505" s="32"/>
      <c r="C505" s="181" t="s">
        <v>558</v>
      </c>
      <c r="D505" s="181" t="s">
        <v>1114</v>
      </c>
      <c r="E505" s="182" t="s">
        <v>3301</v>
      </c>
      <c r="F505" s="183" t="s">
        <v>3302</v>
      </c>
      <c r="G505" s="184" t="s">
        <v>1226</v>
      </c>
      <c r="H505" s="185">
        <v>233.846</v>
      </c>
      <c r="I505" s="186"/>
      <c r="J505" s="187">
        <f>ROUND(I505*H505,2)</f>
        <v>0</v>
      </c>
      <c r="K505" s="183" t="s">
        <v>1197</v>
      </c>
      <c r="L505" s="188"/>
      <c r="M505" s="189" t="s">
        <v>1</v>
      </c>
      <c r="N505" s="190" t="s">
        <v>44</v>
      </c>
      <c r="P505" s="143">
        <f>O505*H505</f>
        <v>0</v>
      </c>
      <c r="Q505" s="143">
        <v>0.00064</v>
      </c>
      <c r="R505" s="143">
        <f>Q505*H505</f>
        <v>0.14966144</v>
      </c>
      <c r="S505" s="143">
        <v>0</v>
      </c>
      <c r="T505" s="144">
        <f>S505*H505</f>
        <v>0</v>
      </c>
      <c r="AR505" s="145" t="s">
        <v>357</v>
      </c>
      <c r="AT505" s="145" t="s">
        <v>1114</v>
      </c>
      <c r="AU505" s="145" t="s">
        <v>88</v>
      </c>
      <c r="AY505" s="17" t="s">
        <v>262</v>
      </c>
      <c r="BE505" s="146">
        <f>IF(N505="základní",J505,0)</f>
        <v>0</v>
      </c>
      <c r="BF505" s="146">
        <f>IF(N505="snížená",J505,0)</f>
        <v>0</v>
      </c>
      <c r="BG505" s="146">
        <f>IF(N505="zákl. přenesená",J505,0)</f>
        <v>0</v>
      </c>
      <c r="BH505" s="146">
        <f>IF(N505="sníž. přenesená",J505,0)</f>
        <v>0</v>
      </c>
      <c r="BI505" s="146">
        <f>IF(N505="nulová",J505,0)</f>
        <v>0</v>
      </c>
      <c r="BJ505" s="17" t="s">
        <v>86</v>
      </c>
      <c r="BK505" s="146">
        <f>ROUND(I505*H505,2)</f>
        <v>0</v>
      </c>
      <c r="BL505" s="17" t="s">
        <v>318</v>
      </c>
      <c r="BM505" s="145" t="s">
        <v>3303</v>
      </c>
    </row>
    <row r="506" spans="2:51" s="13" customFormat="1" ht="11.25">
      <c r="B506" s="167"/>
      <c r="D506" s="147" t="s">
        <v>1200</v>
      </c>
      <c r="F506" s="169" t="s">
        <v>3304</v>
      </c>
      <c r="H506" s="170">
        <v>233.846</v>
      </c>
      <c r="I506" s="171"/>
      <c r="L506" s="167"/>
      <c r="M506" s="172"/>
      <c r="T506" s="173"/>
      <c r="AT506" s="168" t="s">
        <v>1200</v>
      </c>
      <c r="AU506" s="168" t="s">
        <v>88</v>
      </c>
      <c r="AV506" s="13" t="s">
        <v>88</v>
      </c>
      <c r="AW506" s="13" t="s">
        <v>4</v>
      </c>
      <c r="AX506" s="13" t="s">
        <v>86</v>
      </c>
      <c r="AY506" s="168" t="s">
        <v>262</v>
      </c>
    </row>
    <row r="507" spans="2:65" s="1" customFormat="1" ht="24.2" customHeight="1">
      <c r="B507" s="32"/>
      <c r="C507" s="134" t="s">
        <v>562</v>
      </c>
      <c r="D507" s="134" t="s">
        <v>264</v>
      </c>
      <c r="E507" s="135" t="s">
        <v>2505</v>
      </c>
      <c r="F507" s="136" t="s">
        <v>2506</v>
      </c>
      <c r="G507" s="137" t="s">
        <v>1226</v>
      </c>
      <c r="H507" s="138">
        <v>82.92</v>
      </c>
      <c r="I507" s="139"/>
      <c r="J507" s="140">
        <f>ROUND(I507*H507,2)</f>
        <v>0</v>
      </c>
      <c r="K507" s="136" t="s">
        <v>1197</v>
      </c>
      <c r="L507" s="32"/>
      <c r="M507" s="141" t="s">
        <v>1</v>
      </c>
      <c r="N507" s="142" t="s">
        <v>44</v>
      </c>
      <c r="P507" s="143">
        <f>O507*H507</f>
        <v>0</v>
      </c>
      <c r="Q507" s="143">
        <v>0.0004</v>
      </c>
      <c r="R507" s="143">
        <f>Q507*H507</f>
        <v>0.033168</v>
      </c>
      <c r="S507" s="143">
        <v>0</v>
      </c>
      <c r="T507" s="144">
        <f>S507*H507</f>
        <v>0</v>
      </c>
      <c r="AR507" s="145" t="s">
        <v>318</v>
      </c>
      <c r="AT507" s="145" t="s">
        <v>264</v>
      </c>
      <c r="AU507" s="145" t="s">
        <v>88</v>
      </c>
      <c r="AY507" s="17" t="s">
        <v>262</v>
      </c>
      <c r="BE507" s="146">
        <f>IF(N507="základní",J507,0)</f>
        <v>0</v>
      </c>
      <c r="BF507" s="146">
        <f>IF(N507="snížená",J507,0)</f>
        <v>0</v>
      </c>
      <c r="BG507" s="146">
        <f>IF(N507="zákl. přenesená",J507,0)</f>
        <v>0</v>
      </c>
      <c r="BH507" s="146">
        <f>IF(N507="sníž. přenesená",J507,0)</f>
        <v>0</v>
      </c>
      <c r="BI507" s="146">
        <f>IF(N507="nulová",J507,0)</f>
        <v>0</v>
      </c>
      <c r="BJ507" s="17" t="s">
        <v>86</v>
      </c>
      <c r="BK507" s="146">
        <f>ROUND(I507*H507,2)</f>
        <v>0</v>
      </c>
      <c r="BL507" s="17" t="s">
        <v>318</v>
      </c>
      <c r="BM507" s="145" t="s">
        <v>3305</v>
      </c>
    </row>
    <row r="508" spans="2:51" s="12" customFormat="1" ht="11.25">
      <c r="B508" s="161"/>
      <c r="D508" s="147" t="s">
        <v>1200</v>
      </c>
      <c r="E508" s="162" t="s">
        <v>1</v>
      </c>
      <c r="F508" s="163" t="s">
        <v>3006</v>
      </c>
      <c r="H508" s="162" t="s">
        <v>1</v>
      </c>
      <c r="I508" s="164"/>
      <c r="L508" s="161"/>
      <c r="M508" s="165"/>
      <c r="T508" s="166"/>
      <c r="AT508" s="162" t="s">
        <v>1200</v>
      </c>
      <c r="AU508" s="162" t="s">
        <v>88</v>
      </c>
      <c r="AV508" s="12" t="s">
        <v>86</v>
      </c>
      <c r="AW508" s="12" t="s">
        <v>34</v>
      </c>
      <c r="AX508" s="12" t="s">
        <v>79</v>
      </c>
      <c r="AY508" s="162" t="s">
        <v>262</v>
      </c>
    </row>
    <row r="509" spans="2:51" s="12" customFormat="1" ht="11.25">
      <c r="B509" s="161"/>
      <c r="D509" s="147" t="s">
        <v>1200</v>
      </c>
      <c r="E509" s="162" t="s">
        <v>1</v>
      </c>
      <c r="F509" s="163" t="s">
        <v>3282</v>
      </c>
      <c r="H509" s="162" t="s">
        <v>1</v>
      </c>
      <c r="I509" s="164"/>
      <c r="L509" s="161"/>
      <c r="M509" s="165"/>
      <c r="T509" s="166"/>
      <c r="AT509" s="162" t="s">
        <v>1200</v>
      </c>
      <c r="AU509" s="162" t="s">
        <v>88</v>
      </c>
      <c r="AV509" s="12" t="s">
        <v>86</v>
      </c>
      <c r="AW509" s="12" t="s">
        <v>34</v>
      </c>
      <c r="AX509" s="12" t="s">
        <v>79</v>
      </c>
      <c r="AY509" s="162" t="s">
        <v>262</v>
      </c>
    </row>
    <row r="510" spans="2:51" s="13" customFormat="1" ht="11.25">
      <c r="B510" s="167"/>
      <c r="D510" s="147" t="s">
        <v>1200</v>
      </c>
      <c r="E510" s="168" t="s">
        <v>1</v>
      </c>
      <c r="F510" s="169" t="s">
        <v>3283</v>
      </c>
      <c r="H510" s="170">
        <v>60.09</v>
      </c>
      <c r="I510" s="171"/>
      <c r="L510" s="167"/>
      <c r="M510" s="172"/>
      <c r="T510" s="173"/>
      <c r="AT510" s="168" t="s">
        <v>1200</v>
      </c>
      <c r="AU510" s="168" t="s">
        <v>88</v>
      </c>
      <c r="AV510" s="13" t="s">
        <v>88</v>
      </c>
      <c r="AW510" s="13" t="s">
        <v>34</v>
      </c>
      <c r="AX510" s="13" t="s">
        <v>79</v>
      </c>
      <c r="AY510" s="168" t="s">
        <v>262</v>
      </c>
    </row>
    <row r="511" spans="2:51" s="12" customFormat="1" ht="11.25">
      <c r="B511" s="161"/>
      <c r="D511" s="147" t="s">
        <v>1200</v>
      </c>
      <c r="E511" s="162" t="s">
        <v>1</v>
      </c>
      <c r="F511" s="163" t="s">
        <v>2071</v>
      </c>
      <c r="H511" s="162" t="s">
        <v>1</v>
      </c>
      <c r="I511" s="164"/>
      <c r="L511" s="161"/>
      <c r="M511" s="165"/>
      <c r="T511" s="166"/>
      <c r="AT511" s="162" t="s">
        <v>1200</v>
      </c>
      <c r="AU511" s="162" t="s">
        <v>88</v>
      </c>
      <c r="AV511" s="12" t="s">
        <v>86</v>
      </c>
      <c r="AW511" s="12" t="s">
        <v>34</v>
      </c>
      <c r="AX511" s="12" t="s">
        <v>79</v>
      </c>
      <c r="AY511" s="162" t="s">
        <v>262</v>
      </c>
    </row>
    <row r="512" spans="2:51" s="13" customFormat="1" ht="11.25">
      <c r="B512" s="167"/>
      <c r="D512" s="147" t="s">
        <v>1200</v>
      </c>
      <c r="E512" s="168" t="s">
        <v>1</v>
      </c>
      <c r="F512" s="169" t="s">
        <v>3284</v>
      </c>
      <c r="H512" s="170">
        <v>-9</v>
      </c>
      <c r="I512" s="171"/>
      <c r="L512" s="167"/>
      <c r="M512" s="172"/>
      <c r="T512" s="173"/>
      <c r="AT512" s="168" t="s">
        <v>1200</v>
      </c>
      <c r="AU512" s="168" t="s">
        <v>88</v>
      </c>
      <c r="AV512" s="13" t="s">
        <v>88</v>
      </c>
      <c r="AW512" s="13" t="s">
        <v>34</v>
      </c>
      <c r="AX512" s="13" t="s">
        <v>79</v>
      </c>
      <c r="AY512" s="168" t="s">
        <v>262</v>
      </c>
    </row>
    <row r="513" spans="2:51" s="13" customFormat="1" ht="11.25">
      <c r="B513" s="167"/>
      <c r="D513" s="147" t="s">
        <v>1200</v>
      </c>
      <c r="E513" s="168" t="s">
        <v>1</v>
      </c>
      <c r="F513" s="169" t="s">
        <v>3285</v>
      </c>
      <c r="H513" s="170">
        <v>-0.36</v>
      </c>
      <c r="I513" s="171"/>
      <c r="L513" s="167"/>
      <c r="M513" s="172"/>
      <c r="T513" s="173"/>
      <c r="AT513" s="168" t="s">
        <v>1200</v>
      </c>
      <c r="AU513" s="168" t="s">
        <v>88</v>
      </c>
      <c r="AV513" s="13" t="s">
        <v>88</v>
      </c>
      <c r="AW513" s="13" t="s">
        <v>34</v>
      </c>
      <c r="AX513" s="13" t="s">
        <v>79</v>
      </c>
      <c r="AY513" s="168" t="s">
        <v>262</v>
      </c>
    </row>
    <row r="514" spans="2:51" s="13" customFormat="1" ht="11.25">
      <c r="B514" s="167"/>
      <c r="D514" s="147" t="s">
        <v>1200</v>
      </c>
      <c r="E514" s="168" t="s">
        <v>1</v>
      </c>
      <c r="F514" s="169" t="s">
        <v>3286</v>
      </c>
      <c r="H514" s="170">
        <v>-0.63</v>
      </c>
      <c r="I514" s="171"/>
      <c r="L514" s="167"/>
      <c r="M514" s="172"/>
      <c r="T514" s="173"/>
      <c r="AT514" s="168" t="s">
        <v>1200</v>
      </c>
      <c r="AU514" s="168" t="s">
        <v>88</v>
      </c>
      <c r="AV514" s="13" t="s">
        <v>88</v>
      </c>
      <c r="AW514" s="13" t="s">
        <v>34</v>
      </c>
      <c r="AX514" s="13" t="s">
        <v>79</v>
      </c>
      <c r="AY514" s="168" t="s">
        <v>262</v>
      </c>
    </row>
    <row r="515" spans="2:51" s="13" customFormat="1" ht="11.25">
      <c r="B515" s="167"/>
      <c r="D515" s="147" t="s">
        <v>1200</v>
      </c>
      <c r="E515" s="168" t="s">
        <v>1</v>
      </c>
      <c r="F515" s="169" t="s">
        <v>3287</v>
      </c>
      <c r="H515" s="170">
        <v>-0.64</v>
      </c>
      <c r="I515" s="171"/>
      <c r="L515" s="167"/>
      <c r="M515" s="172"/>
      <c r="T515" s="173"/>
      <c r="AT515" s="168" t="s">
        <v>1200</v>
      </c>
      <c r="AU515" s="168" t="s">
        <v>88</v>
      </c>
      <c r="AV515" s="13" t="s">
        <v>88</v>
      </c>
      <c r="AW515" s="13" t="s">
        <v>34</v>
      </c>
      <c r="AX515" s="13" t="s">
        <v>79</v>
      </c>
      <c r="AY515" s="168" t="s">
        <v>262</v>
      </c>
    </row>
    <row r="516" spans="2:51" s="13" customFormat="1" ht="11.25">
      <c r="B516" s="167"/>
      <c r="D516" s="147" t="s">
        <v>1200</v>
      </c>
      <c r="E516" s="168" t="s">
        <v>1</v>
      </c>
      <c r="F516" s="169" t="s">
        <v>3288</v>
      </c>
      <c r="H516" s="170">
        <v>-8</v>
      </c>
      <c r="I516" s="171"/>
      <c r="L516" s="167"/>
      <c r="M516" s="172"/>
      <c r="T516" s="173"/>
      <c r="AT516" s="168" t="s">
        <v>1200</v>
      </c>
      <c r="AU516" s="168" t="s">
        <v>88</v>
      </c>
      <c r="AV516" s="13" t="s">
        <v>88</v>
      </c>
      <c r="AW516" s="13" t="s">
        <v>34</v>
      </c>
      <c r="AX516" s="13" t="s">
        <v>79</v>
      </c>
      <c r="AY516" s="168" t="s">
        <v>262</v>
      </c>
    </row>
    <row r="517" spans="2:51" s="14" customFormat="1" ht="11.25">
      <c r="B517" s="174"/>
      <c r="D517" s="147" t="s">
        <v>1200</v>
      </c>
      <c r="E517" s="175" t="s">
        <v>1</v>
      </c>
      <c r="F517" s="176" t="s">
        <v>1205</v>
      </c>
      <c r="H517" s="177">
        <v>41.46</v>
      </c>
      <c r="I517" s="178"/>
      <c r="L517" s="174"/>
      <c r="M517" s="179"/>
      <c r="T517" s="180"/>
      <c r="AT517" s="175" t="s">
        <v>1200</v>
      </c>
      <c r="AU517" s="175" t="s">
        <v>88</v>
      </c>
      <c r="AV517" s="14" t="s">
        <v>293</v>
      </c>
      <c r="AW517" s="14" t="s">
        <v>34</v>
      </c>
      <c r="AX517" s="14" t="s">
        <v>86</v>
      </c>
      <c r="AY517" s="175" t="s">
        <v>262</v>
      </c>
    </row>
    <row r="518" spans="2:51" s="13" customFormat="1" ht="11.25">
      <c r="B518" s="167"/>
      <c r="D518" s="147" t="s">
        <v>1200</v>
      </c>
      <c r="F518" s="169" t="s">
        <v>3306</v>
      </c>
      <c r="H518" s="170">
        <v>82.92</v>
      </c>
      <c r="I518" s="171"/>
      <c r="L518" s="167"/>
      <c r="M518" s="172"/>
      <c r="T518" s="173"/>
      <c r="AT518" s="168" t="s">
        <v>1200</v>
      </c>
      <c r="AU518" s="168" t="s">
        <v>88</v>
      </c>
      <c r="AV518" s="13" t="s">
        <v>88</v>
      </c>
      <c r="AW518" s="13" t="s">
        <v>4</v>
      </c>
      <c r="AX518" s="13" t="s">
        <v>86</v>
      </c>
      <c r="AY518" s="168" t="s">
        <v>262</v>
      </c>
    </row>
    <row r="519" spans="2:65" s="1" customFormat="1" ht="44.25" customHeight="1">
      <c r="B519" s="32"/>
      <c r="C519" s="181" t="s">
        <v>566</v>
      </c>
      <c r="D519" s="181" t="s">
        <v>1114</v>
      </c>
      <c r="E519" s="182" t="s">
        <v>2508</v>
      </c>
      <c r="F519" s="183" t="s">
        <v>2509</v>
      </c>
      <c r="G519" s="184" t="s">
        <v>1226</v>
      </c>
      <c r="H519" s="185">
        <v>96.643</v>
      </c>
      <c r="I519" s="186"/>
      <c r="J519" s="187">
        <f>ROUND(I519*H519,2)</f>
        <v>0</v>
      </c>
      <c r="K519" s="183" t="s">
        <v>1197</v>
      </c>
      <c r="L519" s="188"/>
      <c r="M519" s="189" t="s">
        <v>1</v>
      </c>
      <c r="N519" s="190" t="s">
        <v>44</v>
      </c>
      <c r="P519" s="143">
        <f>O519*H519</f>
        <v>0</v>
      </c>
      <c r="Q519" s="143">
        <v>0.0054</v>
      </c>
      <c r="R519" s="143">
        <f>Q519*H519</f>
        <v>0.5218722</v>
      </c>
      <c r="S519" s="143">
        <v>0</v>
      </c>
      <c r="T519" s="144">
        <f>S519*H519</f>
        <v>0</v>
      </c>
      <c r="AR519" s="145" t="s">
        <v>357</v>
      </c>
      <c r="AT519" s="145" t="s">
        <v>1114</v>
      </c>
      <c r="AU519" s="145" t="s">
        <v>88</v>
      </c>
      <c r="AY519" s="17" t="s">
        <v>262</v>
      </c>
      <c r="BE519" s="146">
        <f>IF(N519="základní",J519,0)</f>
        <v>0</v>
      </c>
      <c r="BF519" s="146">
        <f>IF(N519="snížená",J519,0)</f>
        <v>0</v>
      </c>
      <c r="BG519" s="146">
        <f>IF(N519="zákl. přenesená",J519,0)</f>
        <v>0</v>
      </c>
      <c r="BH519" s="146">
        <f>IF(N519="sníž. přenesená",J519,0)</f>
        <v>0</v>
      </c>
      <c r="BI519" s="146">
        <f>IF(N519="nulová",J519,0)</f>
        <v>0</v>
      </c>
      <c r="BJ519" s="17" t="s">
        <v>86</v>
      </c>
      <c r="BK519" s="146">
        <f>ROUND(I519*H519,2)</f>
        <v>0</v>
      </c>
      <c r="BL519" s="17" t="s">
        <v>318</v>
      </c>
      <c r="BM519" s="145" t="s">
        <v>3307</v>
      </c>
    </row>
    <row r="520" spans="2:51" s="13" customFormat="1" ht="11.25">
      <c r="B520" s="167"/>
      <c r="D520" s="147" t="s">
        <v>1200</v>
      </c>
      <c r="F520" s="169" t="s">
        <v>3308</v>
      </c>
      <c r="H520" s="170">
        <v>96.643</v>
      </c>
      <c r="I520" s="171"/>
      <c r="L520" s="167"/>
      <c r="M520" s="172"/>
      <c r="T520" s="173"/>
      <c r="AT520" s="168" t="s">
        <v>1200</v>
      </c>
      <c r="AU520" s="168" t="s">
        <v>88</v>
      </c>
      <c r="AV520" s="13" t="s">
        <v>88</v>
      </c>
      <c r="AW520" s="13" t="s">
        <v>4</v>
      </c>
      <c r="AX520" s="13" t="s">
        <v>86</v>
      </c>
      <c r="AY520" s="168" t="s">
        <v>262</v>
      </c>
    </row>
    <row r="521" spans="2:65" s="1" customFormat="1" ht="16.5" customHeight="1">
      <c r="B521" s="32"/>
      <c r="C521" s="134" t="s">
        <v>570</v>
      </c>
      <c r="D521" s="134" t="s">
        <v>264</v>
      </c>
      <c r="E521" s="135" t="s">
        <v>2532</v>
      </c>
      <c r="F521" s="136" t="s">
        <v>2533</v>
      </c>
      <c r="G521" s="137" t="s">
        <v>1226</v>
      </c>
      <c r="H521" s="138">
        <v>39.39</v>
      </c>
      <c r="I521" s="139"/>
      <c r="J521" s="140">
        <f>ROUND(I521*H521,2)</f>
        <v>0</v>
      </c>
      <c r="K521" s="136" t="s">
        <v>1197</v>
      </c>
      <c r="L521" s="32"/>
      <c r="M521" s="141" t="s">
        <v>1</v>
      </c>
      <c r="N521" s="142" t="s">
        <v>44</v>
      </c>
      <c r="P521" s="143">
        <f>O521*H521</f>
        <v>0</v>
      </c>
      <c r="Q521" s="143">
        <v>0</v>
      </c>
      <c r="R521" s="143">
        <f>Q521*H521</f>
        <v>0</v>
      </c>
      <c r="S521" s="143">
        <v>0</v>
      </c>
      <c r="T521" s="144">
        <f>S521*H521</f>
        <v>0</v>
      </c>
      <c r="AR521" s="145" t="s">
        <v>318</v>
      </c>
      <c r="AT521" s="145" t="s">
        <v>264</v>
      </c>
      <c r="AU521" s="145" t="s">
        <v>88</v>
      </c>
      <c r="AY521" s="17" t="s">
        <v>262</v>
      </c>
      <c r="BE521" s="146">
        <f>IF(N521="základní",J521,0)</f>
        <v>0</v>
      </c>
      <c r="BF521" s="146">
        <f>IF(N521="snížená",J521,0)</f>
        <v>0</v>
      </c>
      <c r="BG521" s="146">
        <f>IF(N521="zákl. přenesená",J521,0)</f>
        <v>0</v>
      </c>
      <c r="BH521" s="146">
        <f>IF(N521="sníž. přenesená",J521,0)</f>
        <v>0</v>
      </c>
      <c r="BI521" s="146">
        <f>IF(N521="nulová",J521,0)</f>
        <v>0</v>
      </c>
      <c r="BJ521" s="17" t="s">
        <v>86</v>
      </c>
      <c r="BK521" s="146">
        <f>ROUND(I521*H521,2)</f>
        <v>0</v>
      </c>
      <c r="BL521" s="17" t="s">
        <v>318</v>
      </c>
      <c r="BM521" s="145" t="s">
        <v>3309</v>
      </c>
    </row>
    <row r="522" spans="2:51" s="12" customFormat="1" ht="11.25">
      <c r="B522" s="161"/>
      <c r="D522" s="147" t="s">
        <v>1200</v>
      </c>
      <c r="E522" s="162" t="s">
        <v>1</v>
      </c>
      <c r="F522" s="163" t="s">
        <v>3006</v>
      </c>
      <c r="H522" s="162" t="s">
        <v>1</v>
      </c>
      <c r="I522" s="164"/>
      <c r="L522" s="161"/>
      <c r="M522" s="165"/>
      <c r="T522" s="166"/>
      <c r="AT522" s="162" t="s">
        <v>1200</v>
      </c>
      <c r="AU522" s="162" t="s">
        <v>88</v>
      </c>
      <c r="AV522" s="12" t="s">
        <v>86</v>
      </c>
      <c r="AW522" s="12" t="s">
        <v>34</v>
      </c>
      <c r="AX522" s="12" t="s">
        <v>79</v>
      </c>
      <c r="AY522" s="162" t="s">
        <v>262</v>
      </c>
    </row>
    <row r="523" spans="2:51" s="12" customFormat="1" ht="11.25">
      <c r="B523" s="161"/>
      <c r="D523" s="147" t="s">
        <v>1200</v>
      </c>
      <c r="E523" s="162" t="s">
        <v>1</v>
      </c>
      <c r="F523" s="163" t="s">
        <v>3310</v>
      </c>
      <c r="H523" s="162" t="s">
        <v>1</v>
      </c>
      <c r="I523" s="164"/>
      <c r="L523" s="161"/>
      <c r="M523" s="165"/>
      <c r="T523" s="166"/>
      <c r="AT523" s="162" t="s">
        <v>1200</v>
      </c>
      <c r="AU523" s="162" t="s">
        <v>88</v>
      </c>
      <c r="AV523" s="12" t="s">
        <v>86</v>
      </c>
      <c r="AW523" s="12" t="s">
        <v>34</v>
      </c>
      <c r="AX523" s="12" t="s">
        <v>79</v>
      </c>
      <c r="AY523" s="162" t="s">
        <v>262</v>
      </c>
    </row>
    <row r="524" spans="2:51" s="12" customFormat="1" ht="11.25">
      <c r="B524" s="161"/>
      <c r="D524" s="147" t="s">
        <v>1200</v>
      </c>
      <c r="E524" s="162" t="s">
        <v>1</v>
      </c>
      <c r="F524" s="163" t="s">
        <v>2535</v>
      </c>
      <c r="H524" s="162" t="s">
        <v>1</v>
      </c>
      <c r="I524" s="164"/>
      <c r="L524" s="161"/>
      <c r="M524" s="165"/>
      <c r="T524" s="166"/>
      <c r="AT524" s="162" t="s">
        <v>1200</v>
      </c>
      <c r="AU524" s="162" t="s">
        <v>88</v>
      </c>
      <c r="AV524" s="12" t="s">
        <v>86</v>
      </c>
      <c r="AW524" s="12" t="s">
        <v>34</v>
      </c>
      <c r="AX524" s="12" t="s">
        <v>79</v>
      </c>
      <c r="AY524" s="162" t="s">
        <v>262</v>
      </c>
    </row>
    <row r="525" spans="2:51" s="13" customFormat="1" ht="11.25">
      <c r="B525" s="167"/>
      <c r="D525" s="147" t="s">
        <v>1200</v>
      </c>
      <c r="E525" s="168" t="s">
        <v>1</v>
      </c>
      <c r="F525" s="169" t="s">
        <v>3311</v>
      </c>
      <c r="H525" s="170">
        <v>39.39</v>
      </c>
      <c r="I525" s="171"/>
      <c r="L525" s="167"/>
      <c r="M525" s="172"/>
      <c r="T525" s="173"/>
      <c r="AT525" s="168" t="s">
        <v>1200</v>
      </c>
      <c r="AU525" s="168" t="s">
        <v>88</v>
      </c>
      <c r="AV525" s="13" t="s">
        <v>88</v>
      </c>
      <c r="AW525" s="13" t="s">
        <v>34</v>
      </c>
      <c r="AX525" s="13" t="s">
        <v>86</v>
      </c>
      <c r="AY525" s="168" t="s">
        <v>262</v>
      </c>
    </row>
    <row r="526" spans="2:65" s="1" customFormat="1" ht="21.75" customHeight="1">
      <c r="B526" s="32"/>
      <c r="C526" s="181" t="s">
        <v>574</v>
      </c>
      <c r="D526" s="181" t="s">
        <v>1114</v>
      </c>
      <c r="E526" s="182" t="s">
        <v>2540</v>
      </c>
      <c r="F526" s="183" t="s">
        <v>2541</v>
      </c>
      <c r="G526" s="184" t="s">
        <v>1592</v>
      </c>
      <c r="H526" s="185">
        <v>4.756</v>
      </c>
      <c r="I526" s="186"/>
      <c r="J526" s="187">
        <f>ROUND(I526*H526,2)</f>
        <v>0</v>
      </c>
      <c r="K526" s="183" t="s">
        <v>1197</v>
      </c>
      <c r="L526" s="188"/>
      <c r="M526" s="189" t="s">
        <v>1</v>
      </c>
      <c r="N526" s="190" t="s">
        <v>44</v>
      </c>
      <c r="P526" s="143">
        <f>O526*H526</f>
        <v>0</v>
      </c>
      <c r="Q526" s="143">
        <v>0.001</v>
      </c>
      <c r="R526" s="143">
        <f>Q526*H526</f>
        <v>0.004756000000000001</v>
      </c>
      <c r="S526" s="143">
        <v>0</v>
      </c>
      <c r="T526" s="144">
        <f>S526*H526</f>
        <v>0</v>
      </c>
      <c r="AR526" s="145" t="s">
        <v>357</v>
      </c>
      <c r="AT526" s="145" t="s">
        <v>1114</v>
      </c>
      <c r="AU526" s="145" t="s">
        <v>88</v>
      </c>
      <c r="AY526" s="17" t="s">
        <v>262</v>
      </c>
      <c r="BE526" s="146">
        <f>IF(N526="základní",J526,0)</f>
        <v>0</v>
      </c>
      <c r="BF526" s="146">
        <f>IF(N526="snížená",J526,0)</f>
        <v>0</v>
      </c>
      <c r="BG526" s="146">
        <f>IF(N526="zákl. přenesená",J526,0)</f>
        <v>0</v>
      </c>
      <c r="BH526" s="146">
        <f>IF(N526="sníž. přenesená",J526,0)</f>
        <v>0</v>
      </c>
      <c r="BI526" s="146">
        <f>IF(N526="nulová",J526,0)</f>
        <v>0</v>
      </c>
      <c r="BJ526" s="17" t="s">
        <v>86</v>
      </c>
      <c r="BK526" s="146">
        <f>ROUND(I526*H526,2)</f>
        <v>0</v>
      </c>
      <c r="BL526" s="17" t="s">
        <v>318</v>
      </c>
      <c r="BM526" s="145" t="s">
        <v>3312</v>
      </c>
    </row>
    <row r="527" spans="2:51" s="13" customFormat="1" ht="11.25">
      <c r="B527" s="167"/>
      <c r="D527" s="147" t="s">
        <v>1200</v>
      </c>
      <c r="F527" s="169" t="s">
        <v>3313</v>
      </c>
      <c r="H527" s="170">
        <v>4.756</v>
      </c>
      <c r="I527" s="171"/>
      <c r="L527" s="167"/>
      <c r="M527" s="172"/>
      <c r="T527" s="173"/>
      <c r="AT527" s="168" t="s">
        <v>1200</v>
      </c>
      <c r="AU527" s="168" t="s">
        <v>88</v>
      </c>
      <c r="AV527" s="13" t="s">
        <v>88</v>
      </c>
      <c r="AW527" s="13" t="s">
        <v>4</v>
      </c>
      <c r="AX527" s="13" t="s">
        <v>86</v>
      </c>
      <c r="AY527" s="168" t="s">
        <v>262</v>
      </c>
    </row>
    <row r="528" spans="2:65" s="1" customFormat="1" ht="16.5" customHeight="1">
      <c r="B528" s="32"/>
      <c r="C528" s="134" t="s">
        <v>578</v>
      </c>
      <c r="D528" s="134" t="s">
        <v>264</v>
      </c>
      <c r="E528" s="135" t="s">
        <v>2545</v>
      </c>
      <c r="F528" s="136" t="s">
        <v>2546</v>
      </c>
      <c r="G528" s="137" t="s">
        <v>1226</v>
      </c>
      <c r="H528" s="138">
        <v>16.422</v>
      </c>
      <c r="I528" s="139"/>
      <c r="J528" s="140">
        <f>ROUND(I528*H528,2)</f>
        <v>0</v>
      </c>
      <c r="K528" s="136" t="s">
        <v>1197</v>
      </c>
      <c r="L528" s="32"/>
      <c r="M528" s="141" t="s">
        <v>1</v>
      </c>
      <c r="N528" s="142" t="s">
        <v>44</v>
      </c>
      <c r="P528" s="143">
        <f>O528*H528</f>
        <v>0</v>
      </c>
      <c r="Q528" s="143">
        <v>0</v>
      </c>
      <c r="R528" s="143">
        <f>Q528*H528</f>
        <v>0</v>
      </c>
      <c r="S528" s="143">
        <v>0</v>
      </c>
      <c r="T528" s="144">
        <f>S528*H528</f>
        <v>0</v>
      </c>
      <c r="AR528" s="145" t="s">
        <v>318</v>
      </c>
      <c r="AT528" s="145" t="s">
        <v>264</v>
      </c>
      <c r="AU528" s="145" t="s">
        <v>88</v>
      </c>
      <c r="AY528" s="17" t="s">
        <v>262</v>
      </c>
      <c r="BE528" s="146">
        <f>IF(N528="základní",J528,0)</f>
        <v>0</v>
      </c>
      <c r="BF528" s="146">
        <f>IF(N528="snížená",J528,0)</f>
        <v>0</v>
      </c>
      <c r="BG528" s="146">
        <f>IF(N528="zákl. přenesená",J528,0)</f>
        <v>0</v>
      </c>
      <c r="BH528" s="146">
        <f>IF(N528="sníž. přenesená",J528,0)</f>
        <v>0</v>
      </c>
      <c r="BI528" s="146">
        <f>IF(N528="nulová",J528,0)</f>
        <v>0</v>
      </c>
      <c r="BJ528" s="17" t="s">
        <v>86</v>
      </c>
      <c r="BK528" s="146">
        <f>ROUND(I528*H528,2)</f>
        <v>0</v>
      </c>
      <c r="BL528" s="17" t="s">
        <v>318</v>
      </c>
      <c r="BM528" s="145" t="s">
        <v>3314</v>
      </c>
    </row>
    <row r="529" spans="2:51" s="12" customFormat="1" ht="11.25">
      <c r="B529" s="161"/>
      <c r="D529" s="147" t="s">
        <v>1200</v>
      </c>
      <c r="E529" s="162" t="s">
        <v>1</v>
      </c>
      <c r="F529" s="163" t="s">
        <v>3315</v>
      </c>
      <c r="H529" s="162" t="s">
        <v>1</v>
      </c>
      <c r="I529" s="164"/>
      <c r="L529" s="161"/>
      <c r="M529" s="165"/>
      <c r="T529" s="166"/>
      <c r="AT529" s="162" t="s">
        <v>1200</v>
      </c>
      <c r="AU529" s="162" t="s">
        <v>88</v>
      </c>
      <c r="AV529" s="12" t="s">
        <v>86</v>
      </c>
      <c r="AW529" s="12" t="s">
        <v>34</v>
      </c>
      <c r="AX529" s="12" t="s">
        <v>79</v>
      </c>
      <c r="AY529" s="162" t="s">
        <v>262</v>
      </c>
    </row>
    <row r="530" spans="2:51" s="12" customFormat="1" ht="11.25">
      <c r="B530" s="161"/>
      <c r="D530" s="147" t="s">
        <v>1200</v>
      </c>
      <c r="E530" s="162" t="s">
        <v>1</v>
      </c>
      <c r="F530" s="163" t="s">
        <v>3310</v>
      </c>
      <c r="H530" s="162" t="s">
        <v>1</v>
      </c>
      <c r="I530" s="164"/>
      <c r="L530" s="161"/>
      <c r="M530" s="165"/>
      <c r="T530" s="166"/>
      <c r="AT530" s="162" t="s">
        <v>1200</v>
      </c>
      <c r="AU530" s="162" t="s">
        <v>88</v>
      </c>
      <c r="AV530" s="12" t="s">
        <v>86</v>
      </c>
      <c r="AW530" s="12" t="s">
        <v>34</v>
      </c>
      <c r="AX530" s="12" t="s">
        <v>79</v>
      </c>
      <c r="AY530" s="162" t="s">
        <v>262</v>
      </c>
    </row>
    <row r="531" spans="2:51" s="12" customFormat="1" ht="11.25">
      <c r="B531" s="161"/>
      <c r="D531" s="147" t="s">
        <v>1200</v>
      </c>
      <c r="E531" s="162" t="s">
        <v>1</v>
      </c>
      <c r="F531" s="163" t="s">
        <v>2548</v>
      </c>
      <c r="H531" s="162" t="s">
        <v>1</v>
      </c>
      <c r="I531" s="164"/>
      <c r="L531" s="161"/>
      <c r="M531" s="165"/>
      <c r="T531" s="166"/>
      <c r="AT531" s="162" t="s">
        <v>1200</v>
      </c>
      <c r="AU531" s="162" t="s">
        <v>88</v>
      </c>
      <c r="AV531" s="12" t="s">
        <v>86</v>
      </c>
      <c r="AW531" s="12" t="s">
        <v>34</v>
      </c>
      <c r="AX531" s="12" t="s">
        <v>79</v>
      </c>
      <c r="AY531" s="162" t="s">
        <v>262</v>
      </c>
    </row>
    <row r="532" spans="2:51" s="13" customFormat="1" ht="11.25">
      <c r="B532" s="167"/>
      <c r="D532" s="147" t="s">
        <v>1200</v>
      </c>
      <c r="E532" s="168" t="s">
        <v>1</v>
      </c>
      <c r="F532" s="169" t="s">
        <v>3316</v>
      </c>
      <c r="H532" s="170">
        <v>5.4</v>
      </c>
      <c r="I532" s="171"/>
      <c r="L532" s="167"/>
      <c r="M532" s="172"/>
      <c r="T532" s="173"/>
      <c r="AT532" s="168" t="s">
        <v>1200</v>
      </c>
      <c r="AU532" s="168" t="s">
        <v>88</v>
      </c>
      <c r="AV532" s="13" t="s">
        <v>88</v>
      </c>
      <c r="AW532" s="13" t="s">
        <v>34</v>
      </c>
      <c r="AX532" s="13" t="s">
        <v>79</v>
      </c>
      <c r="AY532" s="168" t="s">
        <v>262</v>
      </c>
    </row>
    <row r="533" spans="2:51" s="13" customFormat="1" ht="11.25">
      <c r="B533" s="167"/>
      <c r="D533" s="147" t="s">
        <v>1200</v>
      </c>
      <c r="E533" s="168" t="s">
        <v>1</v>
      </c>
      <c r="F533" s="169" t="s">
        <v>3317</v>
      </c>
      <c r="H533" s="170">
        <v>6.336</v>
      </c>
      <c r="I533" s="171"/>
      <c r="L533" s="167"/>
      <c r="M533" s="172"/>
      <c r="T533" s="173"/>
      <c r="AT533" s="168" t="s">
        <v>1200</v>
      </c>
      <c r="AU533" s="168" t="s">
        <v>88</v>
      </c>
      <c r="AV533" s="13" t="s">
        <v>88</v>
      </c>
      <c r="AW533" s="13" t="s">
        <v>34</v>
      </c>
      <c r="AX533" s="13" t="s">
        <v>79</v>
      </c>
      <c r="AY533" s="168" t="s">
        <v>262</v>
      </c>
    </row>
    <row r="534" spans="2:51" s="13" customFormat="1" ht="11.25">
      <c r="B534" s="167"/>
      <c r="D534" s="147" t="s">
        <v>1200</v>
      </c>
      <c r="E534" s="168" t="s">
        <v>1</v>
      </c>
      <c r="F534" s="169" t="s">
        <v>3318</v>
      </c>
      <c r="H534" s="170">
        <v>0.6</v>
      </c>
      <c r="I534" s="171"/>
      <c r="L534" s="167"/>
      <c r="M534" s="172"/>
      <c r="T534" s="173"/>
      <c r="AT534" s="168" t="s">
        <v>1200</v>
      </c>
      <c r="AU534" s="168" t="s">
        <v>88</v>
      </c>
      <c r="AV534" s="13" t="s">
        <v>88</v>
      </c>
      <c r="AW534" s="13" t="s">
        <v>34</v>
      </c>
      <c r="AX534" s="13" t="s">
        <v>79</v>
      </c>
      <c r="AY534" s="168" t="s">
        <v>262</v>
      </c>
    </row>
    <row r="535" spans="2:51" s="13" customFormat="1" ht="11.25">
      <c r="B535" s="167"/>
      <c r="D535" s="147" t="s">
        <v>1200</v>
      </c>
      <c r="E535" s="168" t="s">
        <v>1</v>
      </c>
      <c r="F535" s="169" t="s">
        <v>3319</v>
      </c>
      <c r="H535" s="170">
        <v>0.63</v>
      </c>
      <c r="I535" s="171"/>
      <c r="L535" s="167"/>
      <c r="M535" s="172"/>
      <c r="T535" s="173"/>
      <c r="AT535" s="168" t="s">
        <v>1200</v>
      </c>
      <c r="AU535" s="168" t="s">
        <v>88</v>
      </c>
      <c r="AV535" s="13" t="s">
        <v>88</v>
      </c>
      <c r="AW535" s="13" t="s">
        <v>34</v>
      </c>
      <c r="AX535" s="13" t="s">
        <v>79</v>
      </c>
      <c r="AY535" s="168" t="s">
        <v>262</v>
      </c>
    </row>
    <row r="536" spans="2:51" s="13" customFormat="1" ht="11.25">
      <c r="B536" s="167"/>
      <c r="D536" s="147" t="s">
        <v>1200</v>
      </c>
      <c r="E536" s="168" t="s">
        <v>1</v>
      </c>
      <c r="F536" s="169" t="s">
        <v>3320</v>
      </c>
      <c r="H536" s="170">
        <v>3.456</v>
      </c>
      <c r="I536" s="171"/>
      <c r="L536" s="167"/>
      <c r="M536" s="172"/>
      <c r="T536" s="173"/>
      <c r="AT536" s="168" t="s">
        <v>1200</v>
      </c>
      <c r="AU536" s="168" t="s">
        <v>88</v>
      </c>
      <c r="AV536" s="13" t="s">
        <v>88</v>
      </c>
      <c r="AW536" s="13" t="s">
        <v>34</v>
      </c>
      <c r="AX536" s="13" t="s">
        <v>79</v>
      </c>
      <c r="AY536" s="168" t="s">
        <v>262</v>
      </c>
    </row>
    <row r="537" spans="2:51" s="14" customFormat="1" ht="11.25">
      <c r="B537" s="174"/>
      <c r="D537" s="147" t="s">
        <v>1200</v>
      </c>
      <c r="E537" s="175" t="s">
        <v>1</v>
      </c>
      <c r="F537" s="176" t="s">
        <v>1205</v>
      </c>
      <c r="H537" s="177">
        <v>16.422</v>
      </c>
      <c r="I537" s="178"/>
      <c r="L537" s="174"/>
      <c r="M537" s="179"/>
      <c r="T537" s="180"/>
      <c r="AT537" s="175" t="s">
        <v>1200</v>
      </c>
      <c r="AU537" s="175" t="s">
        <v>88</v>
      </c>
      <c r="AV537" s="14" t="s">
        <v>293</v>
      </c>
      <c r="AW537" s="14" t="s">
        <v>34</v>
      </c>
      <c r="AX537" s="14" t="s">
        <v>86</v>
      </c>
      <c r="AY537" s="175" t="s">
        <v>262</v>
      </c>
    </row>
    <row r="538" spans="2:65" s="1" customFormat="1" ht="21.75" customHeight="1">
      <c r="B538" s="32"/>
      <c r="C538" s="181" t="s">
        <v>582</v>
      </c>
      <c r="D538" s="181" t="s">
        <v>1114</v>
      </c>
      <c r="E538" s="182" t="s">
        <v>2540</v>
      </c>
      <c r="F538" s="183" t="s">
        <v>2541</v>
      </c>
      <c r="G538" s="184" t="s">
        <v>1592</v>
      </c>
      <c r="H538" s="185">
        <v>2.077</v>
      </c>
      <c r="I538" s="186"/>
      <c r="J538" s="187">
        <f>ROUND(I538*H538,2)</f>
        <v>0</v>
      </c>
      <c r="K538" s="183" t="s">
        <v>1197</v>
      </c>
      <c r="L538" s="188"/>
      <c r="M538" s="189" t="s">
        <v>1</v>
      </c>
      <c r="N538" s="190" t="s">
        <v>44</v>
      </c>
      <c r="P538" s="143">
        <f>O538*H538</f>
        <v>0</v>
      </c>
      <c r="Q538" s="143">
        <v>0.001</v>
      </c>
      <c r="R538" s="143">
        <f>Q538*H538</f>
        <v>0.002077</v>
      </c>
      <c r="S538" s="143">
        <v>0</v>
      </c>
      <c r="T538" s="144">
        <f>S538*H538</f>
        <v>0</v>
      </c>
      <c r="AR538" s="145" t="s">
        <v>357</v>
      </c>
      <c r="AT538" s="145" t="s">
        <v>1114</v>
      </c>
      <c r="AU538" s="145" t="s">
        <v>88</v>
      </c>
      <c r="AY538" s="17" t="s">
        <v>262</v>
      </c>
      <c r="BE538" s="146">
        <f>IF(N538="základní",J538,0)</f>
        <v>0</v>
      </c>
      <c r="BF538" s="146">
        <f>IF(N538="snížená",J538,0)</f>
        <v>0</v>
      </c>
      <c r="BG538" s="146">
        <f>IF(N538="zákl. přenesená",J538,0)</f>
        <v>0</v>
      </c>
      <c r="BH538" s="146">
        <f>IF(N538="sníž. přenesená",J538,0)</f>
        <v>0</v>
      </c>
      <c r="BI538" s="146">
        <f>IF(N538="nulová",J538,0)</f>
        <v>0</v>
      </c>
      <c r="BJ538" s="17" t="s">
        <v>86</v>
      </c>
      <c r="BK538" s="146">
        <f>ROUND(I538*H538,2)</f>
        <v>0</v>
      </c>
      <c r="BL538" s="17" t="s">
        <v>318</v>
      </c>
      <c r="BM538" s="145" t="s">
        <v>3321</v>
      </c>
    </row>
    <row r="539" spans="2:51" s="13" customFormat="1" ht="11.25">
      <c r="B539" s="167"/>
      <c r="D539" s="147" t="s">
        <v>1200</v>
      </c>
      <c r="F539" s="169" t="s">
        <v>3322</v>
      </c>
      <c r="H539" s="170">
        <v>2.077</v>
      </c>
      <c r="I539" s="171"/>
      <c r="L539" s="167"/>
      <c r="M539" s="172"/>
      <c r="T539" s="173"/>
      <c r="AT539" s="168" t="s">
        <v>1200</v>
      </c>
      <c r="AU539" s="168" t="s">
        <v>88</v>
      </c>
      <c r="AV539" s="13" t="s">
        <v>88</v>
      </c>
      <c r="AW539" s="13" t="s">
        <v>4</v>
      </c>
      <c r="AX539" s="13" t="s">
        <v>86</v>
      </c>
      <c r="AY539" s="168" t="s">
        <v>262</v>
      </c>
    </row>
    <row r="540" spans="2:65" s="1" customFormat="1" ht="37.9" customHeight="1">
      <c r="B540" s="32"/>
      <c r="C540" s="134" t="s">
        <v>586</v>
      </c>
      <c r="D540" s="134" t="s">
        <v>264</v>
      </c>
      <c r="E540" s="135" t="s">
        <v>3323</v>
      </c>
      <c r="F540" s="136" t="s">
        <v>3324</v>
      </c>
      <c r="G540" s="137" t="s">
        <v>1226</v>
      </c>
      <c r="H540" s="138">
        <v>12.84</v>
      </c>
      <c r="I540" s="139"/>
      <c r="J540" s="140">
        <f>ROUND(I540*H540,2)</f>
        <v>0</v>
      </c>
      <c r="K540" s="136" t="s">
        <v>1197</v>
      </c>
      <c r="L540" s="32"/>
      <c r="M540" s="141" t="s">
        <v>1</v>
      </c>
      <c r="N540" s="142" t="s">
        <v>44</v>
      </c>
      <c r="P540" s="143">
        <f>O540*H540</f>
        <v>0</v>
      </c>
      <c r="Q540" s="143">
        <v>0.006</v>
      </c>
      <c r="R540" s="143">
        <f>Q540*H540</f>
        <v>0.07704</v>
      </c>
      <c r="S540" s="143">
        <v>0</v>
      </c>
      <c r="T540" s="144">
        <f>S540*H540</f>
        <v>0</v>
      </c>
      <c r="AR540" s="145" t="s">
        <v>318</v>
      </c>
      <c r="AT540" s="145" t="s">
        <v>264</v>
      </c>
      <c r="AU540" s="145" t="s">
        <v>88</v>
      </c>
      <c r="AY540" s="17" t="s">
        <v>262</v>
      </c>
      <c r="BE540" s="146">
        <f>IF(N540="základní",J540,0)</f>
        <v>0</v>
      </c>
      <c r="BF540" s="146">
        <f>IF(N540="snížená",J540,0)</f>
        <v>0</v>
      </c>
      <c r="BG540" s="146">
        <f>IF(N540="zákl. přenesená",J540,0)</f>
        <v>0</v>
      </c>
      <c r="BH540" s="146">
        <f>IF(N540="sníž. přenesená",J540,0)</f>
        <v>0</v>
      </c>
      <c r="BI540" s="146">
        <f>IF(N540="nulová",J540,0)</f>
        <v>0</v>
      </c>
      <c r="BJ540" s="17" t="s">
        <v>86</v>
      </c>
      <c r="BK540" s="146">
        <f>ROUND(I540*H540,2)</f>
        <v>0</v>
      </c>
      <c r="BL540" s="17" t="s">
        <v>318</v>
      </c>
      <c r="BM540" s="145" t="s">
        <v>3325</v>
      </c>
    </row>
    <row r="541" spans="2:51" s="12" customFormat="1" ht="11.25">
      <c r="B541" s="161"/>
      <c r="D541" s="147" t="s">
        <v>1200</v>
      </c>
      <c r="E541" s="162" t="s">
        <v>1</v>
      </c>
      <c r="F541" s="163" t="s">
        <v>3006</v>
      </c>
      <c r="H541" s="162" t="s">
        <v>1</v>
      </c>
      <c r="I541" s="164"/>
      <c r="L541" s="161"/>
      <c r="M541" s="165"/>
      <c r="T541" s="166"/>
      <c r="AT541" s="162" t="s">
        <v>1200</v>
      </c>
      <c r="AU541" s="162" t="s">
        <v>88</v>
      </c>
      <c r="AV541" s="12" t="s">
        <v>86</v>
      </c>
      <c r="AW541" s="12" t="s">
        <v>34</v>
      </c>
      <c r="AX541" s="12" t="s">
        <v>79</v>
      </c>
      <c r="AY541" s="162" t="s">
        <v>262</v>
      </c>
    </row>
    <row r="542" spans="2:51" s="12" customFormat="1" ht="11.25">
      <c r="B542" s="161"/>
      <c r="D542" s="147" t="s">
        <v>1200</v>
      </c>
      <c r="E542" s="162" t="s">
        <v>1</v>
      </c>
      <c r="F542" s="163" t="s">
        <v>3292</v>
      </c>
      <c r="H542" s="162" t="s">
        <v>1</v>
      </c>
      <c r="I542" s="164"/>
      <c r="L542" s="161"/>
      <c r="M542" s="165"/>
      <c r="T542" s="166"/>
      <c r="AT542" s="162" t="s">
        <v>1200</v>
      </c>
      <c r="AU542" s="162" t="s">
        <v>88</v>
      </c>
      <c r="AV542" s="12" t="s">
        <v>86</v>
      </c>
      <c r="AW542" s="12" t="s">
        <v>34</v>
      </c>
      <c r="AX542" s="12" t="s">
        <v>79</v>
      </c>
      <c r="AY542" s="162" t="s">
        <v>262</v>
      </c>
    </row>
    <row r="543" spans="2:51" s="13" customFormat="1" ht="11.25">
      <c r="B543" s="167"/>
      <c r="D543" s="147" t="s">
        <v>1200</v>
      </c>
      <c r="E543" s="168" t="s">
        <v>1</v>
      </c>
      <c r="F543" s="169" t="s">
        <v>3278</v>
      </c>
      <c r="H543" s="170">
        <v>12.84</v>
      </c>
      <c r="I543" s="171"/>
      <c r="L543" s="167"/>
      <c r="M543" s="172"/>
      <c r="T543" s="173"/>
      <c r="AT543" s="168" t="s">
        <v>1200</v>
      </c>
      <c r="AU543" s="168" t="s">
        <v>88</v>
      </c>
      <c r="AV543" s="13" t="s">
        <v>88</v>
      </c>
      <c r="AW543" s="13" t="s">
        <v>34</v>
      </c>
      <c r="AX543" s="13" t="s">
        <v>86</v>
      </c>
      <c r="AY543" s="168" t="s">
        <v>262</v>
      </c>
    </row>
    <row r="544" spans="2:65" s="1" customFormat="1" ht="37.9" customHeight="1">
      <c r="B544" s="32"/>
      <c r="C544" s="134" t="s">
        <v>590</v>
      </c>
      <c r="D544" s="134" t="s">
        <v>264</v>
      </c>
      <c r="E544" s="135" t="s">
        <v>3326</v>
      </c>
      <c r="F544" s="136" t="s">
        <v>3327</v>
      </c>
      <c r="G544" s="137" t="s">
        <v>1226</v>
      </c>
      <c r="H544" s="138">
        <v>196.48</v>
      </c>
      <c r="I544" s="139"/>
      <c r="J544" s="140">
        <f>ROUND(I544*H544,2)</f>
        <v>0</v>
      </c>
      <c r="K544" s="136" t="s">
        <v>1197</v>
      </c>
      <c r="L544" s="32"/>
      <c r="M544" s="141" t="s">
        <v>1</v>
      </c>
      <c r="N544" s="142" t="s">
        <v>44</v>
      </c>
      <c r="P544" s="143">
        <f>O544*H544</f>
        <v>0</v>
      </c>
      <c r="Q544" s="143">
        <v>0.00601</v>
      </c>
      <c r="R544" s="143">
        <f>Q544*H544</f>
        <v>1.1808447999999998</v>
      </c>
      <c r="S544" s="143">
        <v>0</v>
      </c>
      <c r="T544" s="144">
        <f>S544*H544</f>
        <v>0</v>
      </c>
      <c r="AR544" s="145" t="s">
        <v>318</v>
      </c>
      <c r="AT544" s="145" t="s">
        <v>264</v>
      </c>
      <c r="AU544" s="145" t="s">
        <v>88</v>
      </c>
      <c r="AY544" s="17" t="s">
        <v>262</v>
      </c>
      <c r="BE544" s="146">
        <f>IF(N544="základní",J544,0)</f>
        <v>0</v>
      </c>
      <c r="BF544" s="146">
        <f>IF(N544="snížená",J544,0)</f>
        <v>0</v>
      </c>
      <c r="BG544" s="146">
        <f>IF(N544="zákl. přenesená",J544,0)</f>
        <v>0</v>
      </c>
      <c r="BH544" s="146">
        <f>IF(N544="sníž. přenesená",J544,0)</f>
        <v>0</v>
      </c>
      <c r="BI544" s="146">
        <f>IF(N544="nulová",J544,0)</f>
        <v>0</v>
      </c>
      <c r="BJ544" s="17" t="s">
        <v>86</v>
      </c>
      <c r="BK544" s="146">
        <f>ROUND(I544*H544,2)</f>
        <v>0</v>
      </c>
      <c r="BL544" s="17" t="s">
        <v>318</v>
      </c>
      <c r="BM544" s="145" t="s">
        <v>3328</v>
      </c>
    </row>
    <row r="545" spans="2:51" s="12" customFormat="1" ht="11.25">
      <c r="B545" s="161"/>
      <c r="D545" s="147" t="s">
        <v>1200</v>
      </c>
      <c r="E545" s="162" t="s">
        <v>1</v>
      </c>
      <c r="F545" s="163" t="s">
        <v>3006</v>
      </c>
      <c r="H545" s="162" t="s">
        <v>1</v>
      </c>
      <c r="I545" s="164"/>
      <c r="L545" s="161"/>
      <c r="M545" s="165"/>
      <c r="T545" s="166"/>
      <c r="AT545" s="162" t="s">
        <v>1200</v>
      </c>
      <c r="AU545" s="162" t="s">
        <v>88</v>
      </c>
      <c r="AV545" s="12" t="s">
        <v>86</v>
      </c>
      <c r="AW545" s="12" t="s">
        <v>34</v>
      </c>
      <c r="AX545" s="12" t="s">
        <v>79</v>
      </c>
      <c r="AY545" s="162" t="s">
        <v>262</v>
      </c>
    </row>
    <row r="546" spans="2:51" s="12" customFormat="1" ht="11.25">
      <c r="B546" s="161"/>
      <c r="D546" s="147" t="s">
        <v>1200</v>
      </c>
      <c r="E546" s="162" t="s">
        <v>1</v>
      </c>
      <c r="F546" s="163" t="s">
        <v>3292</v>
      </c>
      <c r="H546" s="162" t="s">
        <v>1</v>
      </c>
      <c r="I546" s="164"/>
      <c r="L546" s="161"/>
      <c r="M546" s="165"/>
      <c r="T546" s="166"/>
      <c r="AT546" s="162" t="s">
        <v>1200</v>
      </c>
      <c r="AU546" s="162" t="s">
        <v>88</v>
      </c>
      <c r="AV546" s="12" t="s">
        <v>86</v>
      </c>
      <c r="AW546" s="12" t="s">
        <v>34</v>
      </c>
      <c r="AX546" s="12" t="s">
        <v>79</v>
      </c>
      <c r="AY546" s="162" t="s">
        <v>262</v>
      </c>
    </row>
    <row r="547" spans="2:51" s="13" customFormat="1" ht="11.25">
      <c r="B547" s="167"/>
      <c r="D547" s="147" t="s">
        <v>1200</v>
      </c>
      <c r="E547" s="168" t="s">
        <v>1</v>
      </c>
      <c r="F547" s="169" t="s">
        <v>3293</v>
      </c>
      <c r="H547" s="170">
        <v>196.48</v>
      </c>
      <c r="I547" s="171"/>
      <c r="L547" s="167"/>
      <c r="M547" s="172"/>
      <c r="T547" s="173"/>
      <c r="AT547" s="168" t="s">
        <v>1200</v>
      </c>
      <c r="AU547" s="168" t="s">
        <v>88</v>
      </c>
      <c r="AV547" s="13" t="s">
        <v>88</v>
      </c>
      <c r="AW547" s="13" t="s">
        <v>34</v>
      </c>
      <c r="AX547" s="13" t="s">
        <v>86</v>
      </c>
      <c r="AY547" s="168" t="s">
        <v>262</v>
      </c>
    </row>
    <row r="548" spans="2:65" s="1" customFormat="1" ht="24.2" customHeight="1">
      <c r="B548" s="32"/>
      <c r="C548" s="134" t="s">
        <v>594</v>
      </c>
      <c r="D548" s="134" t="s">
        <v>264</v>
      </c>
      <c r="E548" s="135" t="s">
        <v>3329</v>
      </c>
      <c r="F548" s="136" t="s">
        <v>3330</v>
      </c>
      <c r="G548" s="137" t="s">
        <v>1226</v>
      </c>
      <c r="H548" s="138">
        <v>41.46</v>
      </c>
      <c r="I548" s="139"/>
      <c r="J548" s="140">
        <f>ROUND(I548*H548,2)</f>
        <v>0</v>
      </c>
      <c r="K548" s="136" t="s">
        <v>1197</v>
      </c>
      <c r="L548" s="32"/>
      <c r="M548" s="141" t="s">
        <v>1</v>
      </c>
      <c r="N548" s="142" t="s">
        <v>44</v>
      </c>
      <c r="P548" s="143">
        <f>O548*H548</f>
        <v>0</v>
      </c>
      <c r="Q548" s="143">
        <v>0</v>
      </c>
      <c r="R548" s="143">
        <f>Q548*H548</f>
        <v>0</v>
      </c>
      <c r="S548" s="143">
        <v>0</v>
      </c>
      <c r="T548" s="144">
        <f>S548*H548</f>
        <v>0</v>
      </c>
      <c r="AR548" s="145" t="s">
        <v>318</v>
      </c>
      <c r="AT548" s="145" t="s">
        <v>264</v>
      </c>
      <c r="AU548" s="145" t="s">
        <v>88</v>
      </c>
      <c r="AY548" s="17" t="s">
        <v>262</v>
      </c>
      <c r="BE548" s="146">
        <f>IF(N548="základní",J548,0)</f>
        <v>0</v>
      </c>
      <c r="BF548" s="146">
        <f>IF(N548="snížená",J548,0)</f>
        <v>0</v>
      </c>
      <c r="BG548" s="146">
        <f>IF(N548="zákl. přenesená",J548,0)</f>
        <v>0</v>
      </c>
      <c r="BH548" s="146">
        <f>IF(N548="sníž. přenesená",J548,0)</f>
        <v>0</v>
      </c>
      <c r="BI548" s="146">
        <f>IF(N548="nulová",J548,0)</f>
        <v>0</v>
      </c>
      <c r="BJ548" s="17" t="s">
        <v>86</v>
      </c>
      <c r="BK548" s="146">
        <f>ROUND(I548*H548,2)</f>
        <v>0</v>
      </c>
      <c r="BL548" s="17" t="s">
        <v>318</v>
      </c>
      <c r="BM548" s="145" t="s">
        <v>3331</v>
      </c>
    </row>
    <row r="549" spans="2:51" s="12" customFormat="1" ht="11.25">
      <c r="B549" s="161"/>
      <c r="D549" s="147" t="s">
        <v>1200</v>
      </c>
      <c r="E549" s="162" t="s">
        <v>1</v>
      </c>
      <c r="F549" s="163" t="s">
        <v>3006</v>
      </c>
      <c r="H549" s="162" t="s">
        <v>1</v>
      </c>
      <c r="I549" s="164"/>
      <c r="L549" s="161"/>
      <c r="M549" s="165"/>
      <c r="T549" s="166"/>
      <c r="AT549" s="162" t="s">
        <v>1200</v>
      </c>
      <c r="AU549" s="162" t="s">
        <v>88</v>
      </c>
      <c r="AV549" s="12" t="s">
        <v>86</v>
      </c>
      <c r="AW549" s="12" t="s">
        <v>34</v>
      </c>
      <c r="AX549" s="12" t="s">
        <v>79</v>
      </c>
      <c r="AY549" s="162" t="s">
        <v>262</v>
      </c>
    </row>
    <row r="550" spans="2:51" s="12" customFormat="1" ht="11.25">
      <c r="B550" s="161"/>
      <c r="D550" s="147" t="s">
        <v>1200</v>
      </c>
      <c r="E550" s="162" t="s">
        <v>1</v>
      </c>
      <c r="F550" s="163" t="s">
        <v>3282</v>
      </c>
      <c r="H550" s="162" t="s">
        <v>1</v>
      </c>
      <c r="I550" s="164"/>
      <c r="L550" s="161"/>
      <c r="M550" s="165"/>
      <c r="T550" s="166"/>
      <c r="AT550" s="162" t="s">
        <v>1200</v>
      </c>
      <c r="AU550" s="162" t="s">
        <v>88</v>
      </c>
      <c r="AV550" s="12" t="s">
        <v>86</v>
      </c>
      <c r="AW550" s="12" t="s">
        <v>34</v>
      </c>
      <c r="AX550" s="12" t="s">
        <v>79</v>
      </c>
      <c r="AY550" s="162" t="s">
        <v>262</v>
      </c>
    </row>
    <row r="551" spans="2:51" s="13" customFormat="1" ht="11.25">
      <c r="B551" s="167"/>
      <c r="D551" s="147" t="s">
        <v>1200</v>
      </c>
      <c r="E551" s="168" t="s">
        <v>1</v>
      </c>
      <c r="F551" s="169" t="s">
        <v>3283</v>
      </c>
      <c r="H551" s="170">
        <v>60.09</v>
      </c>
      <c r="I551" s="171"/>
      <c r="L551" s="167"/>
      <c r="M551" s="172"/>
      <c r="T551" s="173"/>
      <c r="AT551" s="168" t="s">
        <v>1200</v>
      </c>
      <c r="AU551" s="168" t="s">
        <v>88</v>
      </c>
      <c r="AV551" s="13" t="s">
        <v>88</v>
      </c>
      <c r="AW551" s="13" t="s">
        <v>34</v>
      </c>
      <c r="AX551" s="13" t="s">
        <v>79</v>
      </c>
      <c r="AY551" s="168" t="s">
        <v>262</v>
      </c>
    </row>
    <row r="552" spans="2:51" s="12" customFormat="1" ht="11.25">
      <c r="B552" s="161"/>
      <c r="D552" s="147" t="s">
        <v>1200</v>
      </c>
      <c r="E552" s="162" t="s">
        <v>1</v>
      </c>
      <c r="F552" s="163" t="s">
        <v>2071</v>
      </c>
      <c r="H552" s="162" t="s">
        <v>1</v>
      </c>
      <c r="I552" s="164"/>
      <c r="L552" s="161"/>
      <c r="M552" s="165"/>
      <c r="T552" s="166"/>
      <c r="AT552" s="162" t="s">
        <v>1200</v>
      </c>
      <c r="AU552" s="162" t="s">
        <v>88</v>
      </c>
      <c r="AV552" s="12" t="s">
        <v>86</v>
      </c>
      <c r="AW552" s="12" t="s">
        <v>34</v>
      </c>
      <c r="AX552" s="12" t="s">
        <v>79</v>
      </c>
      <c r="AY552" s="162" t="s">
        <v>262</v>
      </c>
    </row>
    <row r="553" spans="2:51" s="13" customFormat="1" ht="11.25">
      <c r="B553" s="167"/>
      <c r="D553" s="147" t="s">
        <v>1200</v>
      </c>
      <c r="E553" s="168" t="s">
        <v>1</v>
      </c>
      <c r="F553" s="169" t="s">
        <v>3284</v>
      </c>
      <c r="H553" s="170">
        <v>-9</v>
      </c>
      <c r="I553" s="171"/>
      <c r="L553" s="167"/>
      <c r="M553" s="172"/>
      <c r="T553" s="173"/>
      <c r="AT553" s="168" t="s">
        <v>1200</v>
      </c>
      <c r="AU553" s="168" t="s">
        <v>88</v>
      </c>
      <c r="AV553" s="13" t="s">
        <v>88</v>
      </c>
      <c r="AW553" s="13" t="s">
        <v>34</v>
      </c>
      <c r="AX553" s="13" t="s">
        <v>79</v>
      </c>
      <c r="AY553" s="168" t="s">
        <v>262</v>
      </c>
    </row>
    <row r="554" spans="2:51" s="13" customFormat="1" ht="11.25">
      <c r="B554" s="167"/>
      <c r="D554" s="147" t="s">
        <v>1200</v>
      </c>
      <c r="E554" s="168" t="s">
        <v>1</v>
      </c>
      <c r="F554" s="169" t="s">
        <v>3285</v>
      </c>
      <c r="H554" s="170">
        <v>-0.36</v>
      </c>
      <c r="I554" s="171"/>
      <c r="L554" s="167"/>
      <c r="M554" s="172"/>
      <c r="T554" s="173"/>
      <c r="AT554" s="168" t="s">
        <v>1200</v>
      </c>
      <c r="AU554" s="168" t="s">
        <v>88</v>
      </c>
      <c r="AV554" s="13" t="s">
        <v>88</v>
      </c>
      <c r="AW554" s="13" t="s">
        <v>34</v>
      </c>
      <c r="AX554" s="13" t="s">
        <v>79</v>
      </c>
      <c r="AY554" s="168" t="s">
        <v>262</v>
      </c>
    </row>
    <row r="555" spans="2:51" s="13" customFormat="1" ht="11.25">
      <c r="B555" s="167"/>
      <c r="D555" s="147" t="s">
        <v>1200</v>
      </c>
      <c r="E555" s="168" t="s">
        <v>1</v>
      </c>
      <c r="F555" s="169" t="s">
        <v>3286</v>
      </c>
      <c r="H555" s="170">
        <v>-0.63</v>
      </c>
      <c r="I555" s="171"/>
      <c r="L555" s="167"/>
      <c r="M555" s="172"/>
      <c r="T555" s="173"/>
      <c r="AT555" s="168" t="s">
        <v>1200</v>
      </c>
      <c r="AU555" s="168" t="s">
        <v>88</v>
      </c>
      <c r="AV555" s="13" t="s">
        <v>88</v>
      </c>
      <c r="AW555" s="13" t="s">
        <v>34</v>
      </c>
      <c r="AX555" s="13" t="s">
        <v>79</v>
      </c>
      <c r="AY555" s="168" t="s">
        <v>262</v>
      </c>
    </row>
    <row r="556" spans="2:51" s="13" customFormat="1" ht="11.25">
      <c r="B556" s="167"/>
      <c r="D556" s="147" t="s">
        <v>1200</v>
      </c>
      <c r="E556" s="168" t="s">
        <v>1</v>
      </c>
      <c r="F556" s="169" t="s">
        <v>3287</v>
      </c>
      <c r="H556" s="170">
        <v>-0.64</v>
      </c>
      <c r="I556" s="171"/>
      <c r="L556" s="167"/>
      <c r="M556" s="172"/>
      <c r="T556" s="173"/>
      <c r="AT556" s="168" t="s">
        <v>1200</v>
      </c>
      <c r="AU556" s="168" t="s">
        <v>88</v>
      </c>
      <c r="AV556" s="13" t="s">
        <v>88</v>
      </c>
      <c r="AW556" s="13" t="s">
        <v>34</v>
      </c>
      <c r="AX556" s="13" t="s">
        <v>79</v>
      </c>
      <c r="AY556" s="168" t="s">
        <v>262</v>
      </c>
    </row>
    <row r="557" spans="2:51" s="13" customFormat="1" ht="11.25">
      <c r="B557" s="167"/>
      <c r="D557" s="147" t="s">
        <v>1200</v>
      </c>
      <c r="E557" s="168" t="s">
        <v>1</v>
      </c>
      <c r="F557" s="169" t="s">
        <v>3288</v>
      </c>
      <c r="H557" s="170">
        <v>-8</v>
      </c>
      <c r="I557" s="171"/>
      <c r="L557" s="167"/>
      <c r="M557" s="172"/>
      <c r="T557" s="173"/>
      <c r="AT557" s="168" t="s">
        <v>1200</v>
      </c>
      <c r="AU557" s="168" t="s">
        <v>88</v>
      </c>
      <c r="AV557" s="13" t="s">
        <v>88</v>
      </c>
      <c r="AW557" s="13" t="s">
        <v>34</v>
      </c>
      <c r="AX557" s="13" t="s">
        <v>79</v>
      </c>
      <c r="AY557" s="168" t="s">
        <v>262</v>
      </c>
    </row>
    <row r="558" spans="2:51" s="14" customFormat="1" ht="11.25">
      <c r="B558" s="174"/>
      <c r="D558" s="147" t="s">
        <v>1200</v>
      </c>
      <c r="E558" s="175" t="s">
        <v>1</v>
      </c>
      <c r="F558" s="176" t="s">
        <v>1205</v>
      </c>
      <c r="H558" s="177">
        <v>41.46</v>
      </c>
      <c r="I558" s="178"/>
      <c r="L558" s="174"/>
      <c r="M558" s="179"/>
      <c r="T558" s="180"/>
      <c r="AT558" s="175" t="s">
        <v>1200</v>
      </c>
      <c r="AU558" s="175" t="s">
        <v>88</v>
      </c>
      <c r="AV558" s="14" t="s">
        <v>293</v>
      </c>
      <c r="AW558" s="14" t="s">
        <v>34</v>
      </c>
      <c r="AX558" s="14" t="s">
        <v>86</v>
      </c>
      <c r="AY558" s="175" t="s">
        <v>262</v>
      </c>
    </row>
    <row r="559" spans="2:65" s="1" customFormat="1" ht="16.5" customHeight="1">
      <c r="B559" s="32"/>
      <c r="C559" s="181" t="s">
        <v>598</v>
      </c>
      <c r="D559" s="181" t="s">
        <v>1114</v>
      </c>
      <c r="E559" s="182" t="s">
        <v>3332</v>
      </c>
      <c r="F559" s="183" t="s">
        <v>3333</v>
      </c>
      <c r="G559" s="184" t="s">
        <v>1226</v>
      </c>
      <c r="H559" s="185">
        <v>43.533</v>
      </c>
      <c r="I559" s="186"/>
      <c r="J559" s="187">
        <f>ROUND(I559*H559,2)</f>
        <v>0</v>
      </c>
      <c r="K559" s="183" t="s">
        <v>1197</v>
      </c>
      <c r="L559" s="188"/>
      <c r="M559" s="189" t="s">
        <v>1</v>
      </c>
      <c r="N559" s="190" t="s">
        <v>44</v>
      </c>
      <c r="P559" s="143">
        <f>O559*H559</f>
        <v>0</v>
      </c>
      <c r="Q559" s="143">
        <v>0.0006</v>
      </c>
      <c r="R559" s="143">
        <f>Q559*H559</f>
        <v>0.0261198</v>
      </c>
      <c r="S559" s="143">
        <v>0</v>
      </c>
      <c r="T559" s="144">
        <f>S559*H559</f>
        <v>0</v>
      </c>
      <c r="AR559" s="145" t="s">
        <v>357</v>
      </c>
      <c r="AT559" s="145" t="s">
        <v>1114</v>
      </c>
      <c r="AU559" s="145" t="s">
        <v>88</v>
      </c>
      <c r="AY559" s="17" t="s">
        <v>262</v>
      </c>
      <c r="BE559" s="146">
        <f>IF(N559="základní",J559,0)</f>
        <v>0</v>
      </c>
      <c r="BF559" s="146">
        <f>IF(N559="snížená",J559,0)</f>
        <v>0</v>
      </c>
      <c r="BG559" s="146">
        <f>IF(N559="zákl. přenesená",J559,0)</f>
        <v>0</v>
      </c>
      <c r="BH559" s="146">
        <f>IF(N559="sníž. přenesená",J559,0)</f>
        <v>0</v>
      </c>
      <c r="BI559" s="146">
        <f>IF(N559="nulová",J559,0)</f>
        <v>0</v>
      </c>
      <c r="BJ559" s="17" t="s">
        <v>86</v>
      </c>
      <c r="BK559" s="146">
        <f>ROUND(I559*H559,2)</f>
        <v>0</v>
      </c>
      <c r="BL559" s="17" t="s">
        <v>318</v>
      </c>
      <c r="BM559" s="145" t="s">
        <v>3334</v>
      </c>
    </row>
    <row r="560" spans="2:51" s="13" customFormat="1" ht="11.25">
      <c r="B560" s="167"/>
      <c r="D560" s="147" t="s">
        <v>1200</v>
      </c>
      <c r="F560" s="169" t="s">
        <v>3335</v>
      </c>
      <c r="H560" s="170">
        <v>43.533</v>
      </c>
      <c r="I560" s="171"/>
      <c r="L560" s="167"/>
      <c r="M560" s="172"/>
      <c r="T560" s="173"/>
      <c r="AT560" s="168" t="s">
        <v>1200</v>
      </c>
      <c r="AU560" s="168" t="s">
        <v>88</v>
      </c>
      <c r="AV560" s="13" t="s">
        <v>88</v>
      </c>
      <c r="AW560" s="13" t="s">
        <v>4</v>
      </c>
      <c r="AX560" s="13" t="s">
        <v>86</v>
      </c>
      <c r="AY560" s="168" t="s">
        <v>262</v>
      </c>
    </row>
    <row r="561" spans="2:65" s="1" customFormat="1" ht="24.2" customHeight="1">
      <c r="B561" s="32"/>
      <c r="C561" s="134" t="s">
        <v>610</v>
      </c>
      <c r="D561" s="134" t="s">
        <v>264</v>
      </c>
      <c r="E561" s="135" t="s">
        <v>2566</v>
      </c>
      <c r="F561" s="136" t="s">
        <v>2567</v>
      </c>
      <c r="G561" s="137" t="s">
        <v>1234</v>
      </c>
      <c r="H561" s="138">
        <v>2.081</v>
      </c>
      <c r="I561" s="139"/>
      <c r="J561" s="140">
        <f>ROUND(I561*H561,2)</f>
        <v>0</v>
      </c>
      <c r="K561" s="136" t="s">
        <v>1197</v>
      </c>
      <c r="L561" s="32"/>
      <c r="M561" s="141" t="s">
        <v>1</v>
      </c>
      <c r="N561" s="142" t="s">
        <v>44</v>
      </c>
      <c r="P561" s="143">
        <f>O561*H561</f>
        <v>0</v>
      </c>
      <c r="Q561" s="143">
        <v>0</v>
      </c>
      <c r="R561" s="143">
        <f>Q561*H561</f>
        <v>0</v>
      </c>
      <c r="S561" s="143">
        <v>0</v>
      </c>
      <c r="T561" s="144">
        <f>S561*H561</f>
        <v>0</v>
      </c>
      <c r="AR561" s="145" t="s">
        <v>318</v>
      </c>
      <c r="AT561" s="145" t="s">
        <v>264</v>
      </c>
      <c r="AU561" s="145" t="s">
        <v>88</v>
      </c>
      <c r="AY561" s="17" t="s">
        <v>262</v>
      </c>
      <c r="BE561" s="146">
        <f>IF(N561="základní",J561,0)</f>
        <v>0</v>
      </c>
      <c r="BF561" s="146">
        <f>IF(N561="snížená",J561,0)</f>
        <v>0</v>
      </c>
      <c r="BG561" s="146">
        <f>IF(N561="zákl. přenesená",J561,0)</f>
        <v>0</v>
      </c>
      <c r="BH561" s="146">
        <f>IF(N561="sníž. přenesená",J561,0)</f>
        <v>0</v>
      </c>
      <c r="BI561" s="146">
        <f>IF(N561="nulová",J561,0)</f>
        <v>0</v>
      </c>
      <c r="BJ561" s="17" t="s">
        <v>86</v>
      </c>
      <c r="BK561" s="146">
        <f>ROUND(I561*H561,2)</f>
        <v>0</v>
      </c>
      <c r="BL561" s="17" t="s">
        <v>318</v>
      </c>
      <c r="BM561" s="145" t="s">
        <v>3336</v>
      </c>
    </row>
    <row r="562" spans="2:63" s="11" customFormat="1" ht="22.9" customHeight="1">
      <c r="B562" s="124"/>
      <c r="D562" s="125" t="s">
        <v>78</v>
      </c>
      <c r="E562" s="151" t="s">
        <v>1578</v>
      </c>
      <c r="F562" s="151" t="s">
        <v>1579</v>
      </c>
      <c r="I562" s="127"/>
      <c r="J562" s="152">
        <f>BK562</f>
        <v>0</v>
      </c>
      <c r="L562" s="124"/>
      <c r="M562" s="129"/>
      <c r="P562" s="130">
        <f>SUM(P563:P610)</f>
        <v>0</v>
      </c>
      <c r="R562" s="130">
        <f>SUM(R563:R610)</f>
        <v>1.7409999999999999</v>
      </c>
      <c r="T562" s="131">
        <f>SUM(T563:T610)</f>
        <v>0</v>
      </c>
      <c r="AR562" s="125" t="s">
        <v>88</v>
      </c>
      <c r="AT562" s="132" t="s">
        <v>78</v>
      </c>
      <c r="AU562" s="132" t="s">
        <v>86</v>
      </c>
      <c r="AY562" s="125" t="s">
        <v>262</v>
      </c>
      <c r="BK562" s="133">
        <f>SUM(BK563:BK610)</f>
        <v>0</v>
      </c>
    </row>
    <row r="563" spans="2:65" s="1" customFormat="1" ht="44.25" customHeight="1">
      <c r="B563" s="32"/>
      <c r="C563" s="134" t="s">
        <v>614</v>
      </c>
      <c r="D563" s="134" t="s">
        <v>264</v>
      </c>
      <c r="E563" s="135" t="s">
        <v>3337</v>
      </c>
      <c r="F563" s="136" t="s">
        <v>3338</v>
      </c>
      <c r="G563" s="137" t="s">
        <v>488</v>
      </c>
      <c r="H563" s="138">
        <v>1</v>
      </c>
      <c r="I563" s="139"/>
      <c r="J563" s="140">
        <f>ROUND(I563*H563,2)</f>
        <v>0</v>
      </c>
      <c r="K563" s="136" t="s">
        <v>1</v>
      </c>
      <c r="L563" s="32"/>
      <c r="M563" s="141" t="s">
        <v>1</v>
      </c>
      <c r="N563" s="142" t="s">
        <v>44</v>
      </c>
      <c r="P563" s="143">
        <f>O563*H563</f>
        <v>0</v>
      </c>
      <c r="Q563" s="143">
        <v>0</v>
      </c>
      <c r="R563" s="143">
        <f>Q563*H563</f>
        <v>0</v>
      </c>
      <c r="S563" s="143">
        <v>0</v>
      </c>
      <c r="T563" s="144">
        <f>S563*H563</f>
        <v>0</v>
      </c>
      <c r="AR563" s="145" t="s">
        <v>318</v>
      </c>
      <c r="AT563" s="145" t="s">
        <v>264</v>
      </c>
      <c r="AU563" s="145" t="s">
        <v>88</v>
      </c>
      <c r="AY563" s="17" t="s">
        <v>262</v>
      </c>
      <c r="BE563" s="146">
        <f>IF(N563="základní",J563,0)</f>
        <v>0</v>
      </c>
      <c r="BF563" s="146">
        <f>IF(N563="snížená",J563,0)</f>
        <v>0</v>
      </c>
      <c r="BG563" s="146">
        <f>IF(N563="zákl. přenesená",J563,0)</f>
        <v>0</v>
      </c>
      <c r="BH563" s="146">
        <f>IF(N563="sníž. přenesená",J563,0)</f>
        <v>0</v>
      </c>
      <c r="BI563" s="146">
        <f>IF(N563="nulová",J563,0)</f>
        <v>0</v>
      </c>
      <c r="BJ563" s="17" t="s">
        <v>86</v>
      </c>
      <c r="BK563" s="146">
        <f>ROUND(I563*H563,2)</f>
        <v>0</v>
      </c>
      <c r="BL563" s="17" t="s">
        <v>318</v>
      </c>
      <c r="BM563" s="145" t="s">
        <v>3339</v>
      </c>
    </row>
    <row r="564" spans="2:51" s="12" customFormat="1" ht="11.25">
      <c r="B564" s="161"/>
      <c r="D564" s="147" t="s">
        <v>1200</v>
      </c>
      <c r="E564" s="162" t="s">
        <v>1</v>
      </c>
      <c r="F564" s="163" t="s">
        <v>3006</v>
      </c>
      <c r="H564" s="162" t="s">
        <v>1</v>
      </c>
      <c r="I564" s="164"/>
      <c r="L564" s="161"/>
      <c r="M564" s="165"/>
      <c r="T564" s="166"/>
      <c r="AT564" s="162" t="s">
        <v>1200</v>
      </c>
      <c r="AU564" s="162" t="s">
        <v>88</v>
      </c>
      <c r="AV564" s="12" t="s">
        <v>86</v>
      </c>
      <c r="AW564" s="12" t="s">
        <v>34</v>
      </c>
      <c r="AX564" s="12" t="s">
        <v>79</v>
      </c>
      <c r="AY564" s="162" t="s">
        <v>262</v>
      </c>
    </row>
    <row r="565" spans="2:51" s="12" customFormat="1" ht="22.5">
      <c r="B565" s="161"/>
      <c r="D565" s="147" t="s">
        <v>1200</v>
      </c>
      <c r="E565" s="162" t="s">
        <v>1</v>
      </c>
      <c r="F565" s="163" t="s">
        <v>3340</v>
      </c>
      <c r="H565" s="162" t="s">
        <v>1</v>
      </c>
      <c r="I565" s="164"/>
      <c r="L565" s="161"/>
      <c r="M565" s="165"/>
      <c r="T565" s="166"/>
      <c r="AT565" s="162" t="s">
        <v>1200</v>
      </c>
      <c r="AU565" s="162" t="s">
        <v>88</v>
      </c>
      <c r="AV565" s="12" t="s">
        <v>86</v>
      </c>
      <c r="AW565" s="12" t="s">
        <v>34</v>
      </c>
      <c r="AX565" s="12" t="s">
        <v>79</v>
      </c>
      <c r="AY565" s="162" t="s">
        <v>262</v>
      </c>
    </row>
    <row r="566" spans="2:51" s="13" customFormat="1" ht="11.25">
      <c r="B566" s="167"/>
      <c r="D566" s="147" t="s">
        <v>1200</v>
      </c>
      <c r="E566" s="168" t="s">
        <v>1</v>
      </c>
      <c r="F566" s="169" t="s">
        <v>3341</v>
      </c>
      <c r="H566" s="170">
        <v>1</v>
      </c>
      <c r="I566" s="171"/>
      <c r="L566" s="167"/>
      <c r="M566" s="172"/>
      <c r="T566" s="173"/>
      <c r="AT566" s="168" t="s">
        <v>1200</v>
      </c>
      <c r="AU566" s="168" t="s">
        <v>88</v>
      </c>
      <c r="AV566" s="13" t="s">
        <v>88</v>
      </c>
      <c r="AW566" s="13" t="s">
        <v>34</v>
      </c>
      <c r="AX566" s="13" t="s">
        <v>86</v>
      </c>
      <c r="AY566" s="168" t="s">
        <v>262</v>
      </c>
    </row>
    <row r="567" spans="2:65" s="1" customFormat="1" ht="44.25" customHeight="1">
      <c r="B567" s="32"/>
      <c r="C567" s="134" t="s">
        <v>618</v>
      </c>
      <c r="D567" s="134" t="s">
        <v>264</v>
      </c>
      <c r="E567" s="135" t="s">
        <v>3342</v>
      </c>
      <c r="F567" s="136" t="s">
        <v>3343</v>
      </c>
      <c r="G567" s="137" t="s">
        <v>488</v>
      </c>
      <c r="H567" s="138">
        <v>1</v>
      </c>
      <c r="I567" s="139"/>
      <c r="J567" s="140">
        <f>ROUND(I567*H567,2)</f>
        <v>0</v>
      </c>
      <c r="K567" s="136" t="s">
        <v>1</v>
      </c>
      <c r="L567" s="32"/>
      <c r="M567" s="141" t="s">
        <v>1</v>
      </c>
      <c r="N567" s="142" t="s">
        <v>44</v>
      </c>
      <c r="P567" s="143">
        <f>O567*H567</f>
        <v>0</v>
      </c>
      <c r="Q567" s="143">
        <v>0</v>
      </c>
      <c r="R567" s="143">
        <f>Q567*H567</f>
        <v>0</v>
      </c>
      <c r="S567" s="143">
        <v>0</v>
      </c>
      <c r="T567" s="144">
        <f>S567*H567</f>
        <v>0</v>
      </c>
      <c r="AR567" s="145" t="s">
        <v>318</v>
      </c>
      <c r="AT567" s="145" t="s">
        <v>264</v>
      </c>
      <c r="AU567" s="145" t="s">
        <v>88</v>
      </c>
      <c r="AY567" s="17" t="s">
        <v>262</v>
      </c>
      <c r="BE567" s="146">
        <f>IF(N567="základní",J567,0)</f>
        <v>0</v>
      </c>
      <c r="BF567" s="146">
        <f>IF(N567="snížená",J567,0)</f>
        <v>0</v>
      </c>
      <c r="BG567" s="146">
        <f>IF(N567="zákl. přenesená",J567,0)</f>
        <v>0</v>
      </c>
      <c r="BH567" s="146">
        <f>IF(N567="sníž. přenesená",J567,0)</f>
        <v>0</v>
      </c>
      <c r="BI567" s="146">
        <f>IF(N567="nulová",J567,0)</f>
        <v>0</v>
      </c>
      <c r="BJ567" s="17" t="s">
        <v>86</v>
      </c>
      <c r="BK567" s="146">
        <f>ROUND(I567*H567,2)</f>
        <v>0</v>
      </c>
      <c r="BL567" s="17" t="s">
        <v>318</v>
      </c>
      <c r="BM567" s="145" t="s">
        <v>3344</v>
      </c>
    </row>
    <row r="568" spans="2:51" s="12" customFormat="1" ht="11.25">
      <c r="B568" s="161"/>
      <c r="D568" s="147" t="s">
        <v>1200</v>
      </c>
      <c r="E568" s="162" t="s">
        <v>1</v>
      </c>
      <c r="F568" s="163" t="s">
        <v>3006</v>
      </c>
      <c r="H568" s="162" t="s">
        <v>1</v>
      </c>
      <c r="I568" s="164"/>
      <c r="L568" s="161"/>
      <c r="M568" s="165"/>
      <c r="T568" s="166"/>
      <c r="AT568" s="162" t="s">
        <v>1200</v>
      </c>
      <c r="AU568" s="162" t="s">
        <v>88</v>
      </c>
      <c r="AV568" s="12" t="s">
        <v>86</v>
      </c>
      <c r="AW568" s="12" t="s">
        <v>34</v>
      </c>
      <c r="AX568" s="12" t="s">
        <v>79</v>
      </c>
      <c r="AY568" s="162" t="s">
        <v>262</v>
      </c>
    </row>
    <row r="569" spans="2:51" s="12" customFormat="1" ht="22.5">
      <c r="B569" s="161"/>
      <c r="D569" s="147" t="s">
        <v>1200</v>
      </c>
      <c r="E569" s="162" t="s">
        <v>1</v>
      </c>
      <c r="F569" s="163" t="s">
        <v>3345</v>
      </c>
      <c r="H569" s="162" t="s">
        <v>1</v>
      </c>
      <c r="I569" s="164"/>
      <c r="L569" s="161"/>
      <c r="M569" s="165"/>
      <c r="T569" s="166"/>
      <c r="AT569" s="162" t="s">
        <v>1200</v>
      </c>
      <c r="AU569" s="162" t="s">
        <v>88</v>
      </c>
      <c r="AV569" s="12" t="s">
        <v>86</v>
      </c>
      <c r="AW569" s="12" t="s">
        <v>34</v>
      </c>
      <c r="AX569" s="12" t="s">
        <v>79</v>
      </c>
      <c r="AY569" s="162" t="s">
        <v>262</v>
      </c>
    </row>
    <row r="570" spans="2:51" s="13" customFormat="1" ht="11.25">
      <c r="B570" s="167"/>
      <c r="D570" s="147" t="s">
        <v>1200</v>
      </c>
      <c r="E570" s="168" t="s">
        <v>1</v>
      </c>
      <c r="F570" s="169" t="s">
        <v>3346</v>
      </c>
      <c r="H570" s="170">
        <v>1</v>
      </c>
      <c r="I570" s="171"/>
      <c r="L570" s="167"/>
      <c r="M570" s="172"/>
      <c r="T570" s="173"/>
      <c r="AT570" s="168" t="s">
        <v>1200</v>
      </c>
      <c r="AU570" s="168" t="s">
        <v>88</v>
      </c>
      <c r="AV570" s="13" t="s">
        <v>88</v>
      </c>
      <c r="AW570" s="13" t="s">
        <v>34</v>
      </c>
      <c r="AX570" s="13" t="s">
        <v>86</v>
      </c>
      <c r="AY570" s="168" t="s">
        <v>262</v>
      </c>
    </row>
    <row r="571" spans="2:65" s="1" customFormat="1" ht="37.9" customHeight="1">
      <c r="B571" s="32"/>
      <c r="C571" s="134" t="s">
        <v>622</v>
      </c>
      <c r="D571" s="134" t="s">
        <v>264</v>
      </c>
      <c r="E571" s="135" t="s">
        <v>3347</v>
      </c>
      <c r="F571" s="136" t="s">
        <v>3348</v>
      </c>
      <c r="G571" s="137" t="s">
        <v>488</v>
      </c>
      <c r="H571" s="138">
        <v>1</v>
      </c>
      <c r="I571" s="139"/>
      <c r="J571" s="140">
        <f>ROUND(I571*H571,2)</f>
        <v>0</v>
      </c>
      <c r="K571" s="136" t="s">
        <v>1</v>
      </c>
      <c r="L571" s="32"/>
      <c r="M571" s="141" t="s">
        <v>1</v>
      </c>
      <c r="N571" s="142" t="s">
        <v>44</v>
      </c>
      <c r="P571" s="143">
        <f>O571*H571</f>
        <v>0</v>
      </c>
      <c r="Q571" s="143">
        <v>0</v>
      </c>
      <c r="R571" s="143">
        <f>Q571*H571</f>
        <v>0</v>
      </c>
      <c r="S571" s="143">
        <v>0</v>
      </c>
      <c r="T571" s="144">
        <f>S571*H571</f>
        <v>0</v>
      </c>
      <c r="AR571" s="145" t="s">
        <v>318</v>
      </c>
      <c r="AT571" s="145" t="s">
        <v>264</v>
      </c>
      <c r="AU571" s="145" t="s">
        <v>88</v>
      </c>
      <c r="AY571" s="17" t="s">
        <v>262</v>
      </c>
      <c r="BE571" s="146">
        <f>IF(N571="základní",J571,0)</f>
        <v>0</v>
      </c>
      <c r="BF571" s="146">
        <f>IF(N571="snížená",J571,0)</f>
        <v>0</v>
      </c>
      <c r="BG571" s="146">
        <f>IF(N571="zákl. přenesená",J571,0)</f>
        <v>0</v>
      </c>
      <c r="BH571" s="146">
        <f>IF(N571="sníž. přenesená",J571,0)</f>
        <v>0</v>
      </c>
      <c r="BI571" s="146">
        <f>IF(N571="nulová",J571,0)</f>
        <v>0</v>
      </c>
      <c r="BJ571" s="17" t="s">
        <v>86</v>
      </c>
      <c r="BK571" s="146">
        <f>ROUND(I571*H571,2)</f>
        <v>0</v>
      </c>
      <c r="BL571" s="17" t="s">
        <v>318</v>
      </c>
      <c r="BM571" s="145" t="s">
        <v>3349</v>
      </c>
    </row>
    <row r="572" spans="2:51" s="12" customFormat="1" ht="11.25">
      <c r="B572" s="161"/>
      <c r="D572" s="147" t="s">
        <v>1200</v>
      </c>
      <c r="E572" s="162" t="s">
        <v>1</v>
      </c>
      <c r="F572" s="163" t="s">
        <v>3006</v>
      </c>
      <c r="H572" s="162" t="s">
        <v>1</v>
      </c>
      <c r="I572" s="164"/>
      <c r="L572" s="161"/>
      <c r="M572" s="165"/>
      <c r="T572" s="166"/>
      <c r="AT572" s="162" t="s">
        <v>1200</v>
      </c>
      <c r="AU572" s="162" t="s">
        <v>88</v>
      </c>
      <c r="AV572" s="12" t="s">
        <v>86</v>
      </c>
      <c r="AW572" s="12" t="s">
        <v>34</v>
      </c>
      <c r="AX572" s="12" t="s">
        <v>79</v>
      </c>
      <c r="AY572" s="162" t="s">
        <v>262</v>
      </c>
    </row>
    <row r="573" spans="2:51" s="12" customFormat="1" ht="22.5">
      <c r="B573" s="161"/>
      <c r="D573" s="147" t="s">
        <v>1200</v>
      </c>
      <c r="E573" s="162" t="s">
        <v>1</v>
      </c>
      <c r="F573" s="163" t="s">
        <v>3345</v>
      </c>
      <c r="H573" s="162" t="s">
        <v>1</v>
      </c>
      <c r="I573" s="164"/>
      <c r="L573" s="161"/>
      <c r="M573" s="165"/>
      <c r="T573" s="166"/>
      <c r="AT573" s="162" t="s">
        <v>1200</v>
      </c>
      <c r="AU573" s="162" t="s">
        <v>88</v>
      </c>
      <c r="AV573" s="12" t="s">
        <v>86</v>
      </c>
      <c r="AW573" s="12" t="s">
        <v>34</v>
      </c>
      <c r="AX573" s="12" t="s">
        <v>79</v>
      </c>
      <c r="AY573" s="162" t="s">
        <v>262</v>
      </c>
    </row>
    <row r="574" spans="2:51" s="13" customFormat="1" ht="11.25">
      <c r="B574" s="167"/>
      <c r="D574" s="147" t="s">
        <v>1200</v>
      </c>
      <c r="E574" s="168" t="s">
        <v>1</v>
      </c>
      <c r="F574" s="169" t="s">
        <v>3350</v>
      </c>
      <c r="H574" s="170">
        <v>1</v>
      </c>
      <c r="I574" s="171"/>
      <c r="L574" s="167"/>
      <c r="M574" s="172"/>
      <c r="T574" s="173"/>
      <c r="AT574" s="168" t="s">
        <v>1200</v>
      </c>
      <c r="AU574" s="168" t="s">
        <v>88</v>
      </c>
      <c r="AV574" s="13" t="s">
        <v>88</v>
      </c>
      <c r="AW574" s="13" t="s">
        <v>34</v>
      </c>
      <c r="AX574" s="13" t="s">
        <v>86</v>
      </c>
      <c r="AY574" s="168" t="s">
        <v>262</v>
      </c>
    </row>
    <row r="575" spans="2:65" s="1" customFormat="1" ht="37.9" customHeight="1">
      <c r="B575" s="32"/>
      <c r="C575" s="134" t="s">
        <v>626</v>
      </c>
      <c r="D575" s="134" t="s">
        <v>264</v>
      </c>
      <c r="E575" s="135" t="s">
        <v>3351</v>
      </c>
      <c r="F575" s="136" t="s">
        <v>3352</v>
      </c>
      <c r="G575" s="137" t="s">
        <v>488</v>
      </c>
      <c r="H575" s="138">
        <v>1</v>
      </c>
      <c r="I575" s="139"/>
      <c r="J575" s="140">
        <f>ROUND(I575*H575,2)</f>
        <v>0</v>
      </c>
      <c r="K575" s="136" t="s">
        <v>1</v>
      </c>
      <c r="L575" s="32"/>
      <c r="M575" s="141" t="s">
        <v>1</v>
      </c>
      <c r="N575" s="142" t="s">
        <v>44</v>
      </c>
      <c r="P575" s="143">
        <f>O575*H575</f>
        <v>0</v>
      </c>
      <c r="Q575" s="143">
        <v>0</v>
      </c>
      <c r="R575" s="143">
        <f>Q575*H575</f>
        <v>0</v>
      </c>
      <c r="S575" s="143">
        <v>0</v>
      </c>
      <c r="T575" s="144">
        <f>S575*H575</f>
        <v>0</v>
      </c>
      <c r="AR575" s="145" t="s">
        <v>318</v>
      </c>
      <c r="AT575" s="145" t="s">
        <v>264</v>
      </c>
      <c r="AU575" s="145" t="s">
        <v>88</v>
      </c>
      <c r="AY575" s="17" t="s">
        <v>262</v>
      </c>
      <c r="BE575" s="146">
        <f>IF(N575="základní",J575,0)</f>
        <v>0</v>
      </c>
      <c r="BF575" s="146">
        <f>IF(N575="snížená",J575,0)</f>
        <v>0</v>
      </c>
      <c r="BG575" s="146">
        <f>IF(N575="zákl. přenesená",J575,0)</f>
        <v>0</v>
      </c>
      <c r="BH575" s="146">
        <f>IF(N575="sníž. přenesená",J575,0)</f>
        <v>0</v>
      </c>
      <c r="BI575" s="146">
        <f>IF(N575="nulová",J575,0)</f>
        <v>0</v>
      </c>
      <c r="BJ575" s="17" t="s">
        <v>86</v>
      </c>
      <c r="BK575" s="146">
        <f>ROUND(I575*H575,2)</f>
        <v>0</v>
      </c>
      <c r="BL575" s="17" t="s">
        <v>318</v>
      </c>
      <c r="BM575" s="145" t="s">
        <v>3353</v>
      </c>
    </row>
    <row r="576" spans="2:51" s="12" customFormat="1" ht="11.25">
      <c r="B576" s="161"/>
      <c r="D576" s="147" t="s">
        <v>1200</v>
      </c>
      <c r="E576" s="162" t="s">
        <v>1</v>
      </c>
      <c r="F576" s="163" t="s">
        <v>3006</v>
      </c>
      <c r="H576" s="162" t="s">
        <v>1</v>
      </c>
      <c r="I576" s="164"/>
      <c r="L576" s="161"/>
      <c r="M576" s="165"/>
      <c r="T576" s="166"/>
      <c r="AT576" s="162" t="s">
        <v>1200</v>
      </c>
      <c r="AU576" s="162" t="s">
        <v>88</v>
      </c>
      <c r="AV576" s="12" t="s">
        <v>86</v>
      </c>
      <c r="AW576" s="12" t="s">
        <v>34</v>
      </c>
      <c r="AX576" s="12" t="s">
        <v>79</v>
      </c>
      <c r="AY576" s="162" t="s">
        <v>262</v>
      </c>
    </row>
    <row r="577" spans="2:51" s="12" customFormat="1" ht="22.5">
      <c r="B577" s="161"/>
      <c r="D577" s="147" t="s">
        <v>1200</v>
      </c>
      <c r="E577" s="162" t="s">
        <v>1</v>
      </c>
      <c r="F577" s="163" t="s">
        <v>3354</v>
      </c>
      <c r="H577" s="162" t="s">
        <v>1</v>
      </c>
      <c r="I577" s="164"/>
      <c r="L577" s="161"/>
      <c r="M577" s="165"/>
      <c r="T577" s="166"/>
      <c r="AT577" s="162" t="s">
        <v>1200</v>
      </c>
      <c r="AU577" s="162" t="s">
        <v>88</v>
      </c>
      <c r="AV577" s="12" t="s">
        <v>86</v>
      </c>
      <c r="AW577" s="12" t="s">
        <v>34</v>
      </c>
      <c r="AX577" s="12" t="s">
        <v>79</v>
      </c>
      <c r="AY577" s="162" t="s">
        <v>262</v>
      </c>
    </row>
    <row r="578" spans="2:51" s="13" customFormat="1" ht="11.25">
      <c r="B578" s="167"/>
      <c r="D578" s="147" t="s">
        <v>1200</v>
      </c>
      <c r="E578" s="168" t="s">
        <v>1</v>
      </c>
      <c r="F578" s="169" t="s">
        <v>3355</v>
      </c>
      <c r="H578" s="170">
        <v>1</v>
      </c>
      <c r="I578" s="171"/>
      <c r="L578" s="167"/>
      <c r="M578" s="172"/>
      <c r="T578" s="173"/>
      <c r="AT578" s="168" t="s">
        <v>1200</v>
      </c>
      <c r="AU578" s="168" t="s">
        <v>88</v>
      </c>
      <c r="AV578" s="13" t="s">
        <v>88</v>
      </c>
      <c r="AW578" s="13" t="s">
        <v>34</v>
      </c>
      <c r="AX578" s="13" t="s">
        <v>86</v>
      </c>
      <c r="AY578" s="168" t="s">
        <v>262</v>
      </c>
    </row>
    <row r="579" spans="2:65" s="1" customFormat="1" ht="37.9" customHeight="1">
      <c r="B579" s="32"/>
      <c r="C579" s="134" t="s">
        <v>604</v>
      </c>
      <c r="D579" s="134" t="s">
        <v>264</v>
      </c>
      <c r="E579" s="135" t="s">
        <v>3356</v>
      </c>
      <c r="F579" s="136" t="s">
        <v>3357</v>
      </c>
      <c r="G579" s="137" t="s">
        <v>488</v>
      </c>
      <c r="H579" s="138">
        <v>1</v>
      </c>
      <c r="I579" s="139"/>
      <c r="J579" s="140">
        <f>ROUND(I579*H579,2)</f>
        <v>0</v>
      </c>
      <c r="K579" s="136" t="s">
        <v>1</v>
      </c>
      <c r="L579" s="32"/>
      <c r="M579" s="141" t="s">
        <v>1</v>
      </c>
      <c r="N579" s="142" t="s">
        <v>44</v>
      </c>
      <c r="P579" s="143">
        <f>O579*H579</f>
        <v>0</v>
      </c>
      <c r="Q579" s="143">
        <v>0</v>
      </c>
      <c r="R579" s="143">
        <f>Q579*H579</f>
        <v>0</v>
      </c>
      <c r="S579" s="143">
        <v>0</v>
      </c>
      <c r="T579" s="144">
        <f>S579*H579</f>
        <v>0</v>
      </c>
      <c r="AR579" s="145" t="s">
        <v>318</v>
      </c>
      <c r="AT579" s="145" t="s">
        <v>264</v>
      </c>
      <c r="AU579" s="145" t="s">
        <v>88</v>
      </c>
      <c r="AY579" s="17" t="s">
        <v>262</v>
      </c>
      <c r="BE579" s="146">
        <f>IF(N579="základní",J579,0)</f>
        <v>0</v>
      </c>
      <c r="BF579" s="146">
        <f>IF(N579="snížená",J579,0)</f>
        <v>0</v>
      </c>
      <c r="BG579" s="146">
        <f>IF(N579="zákl. přenesená",J579,0)</f>
        <v>0</v>
      </c>
      <c r="BH579" s="146">
        <f>IF(N579="sníž. přenesená",J579,0)</f>
        <v>0</v>
      </c>
      <c r="BI579" s="146">
        <f>IF(N579="nulová",J579,0)</f>
        <v>0</v>
      </c>
      <c r="BJ579" s="17" t="s">
        <v>86</v>
      </c>
      <c r="BK579" s="146">
        <f>ROUND(I579*H579,2)</f>
        <v>0</v>
      </c>
      <c r="BL579" s="17" t="s">
        <v>318</v>
      </c>
      <c r="BM579" s="145" t="s">
        <v>3358</v>
      </c>
    </row>
    <row r="580" spans="2:51" s="12" customFormat="1" ht="11.25">
      <c r="B580" s="161"/>
      <c r="D580" s="147" t="s">
        <v>1200</v>
      </c>
      <c r="E580" s="162" t="s">
        <v>1</v>
      </c>
      <c r="F580" s="163" t="s">
        <v>3006</v>
      </c>
      <c r="H580" s="162" t="s">
        <v>1</v>
      </c>
      <c r="I580" s="164"/>
      <c r="L580" s="161"/>
      <c r="M580" s="165"/>
      <c r="T580" s="166"/>
      <c r="AT580" s="162" t="s">
        <v>1200</v>
      </c>
      <c r="AU580" s="162" t="s">
        <v>88</v>
      </c>
      <c r="AV580" s="12" t="s">
        <v>86</v>
      </c>
      <c r="AW580" s="12" t="s">
        <v>34</v>
      </c>
      <c r="AX580" s="12" t="s">
        <v>79</v>
      </c>
      <c r="AY580" s="162" t="s">
        <v>262</v>
      </c>
    </row>
    <row r="581" spans="2:51" s="12" customFormat="1" ht="22.5">
      <c r="B581" s="161"/>
      <c r="D581" s="147" t="s">
        <v>1200</v>
      </c>
      <c r="E581" s="162" t="s">
        <v>1</v>
      </c>
      <c r="F581" s="163" t="s">
        <v>3359</v>
      </c>
      <c r="H581" s="162" t="s">
        <v>1</v>
      </c>
      <c r="I581" s="164"/>
      <c r="L581" s="161"/>
      <c r="M581" s="165"/>
      <c r="T581" s="166"/>
      <c r="AT581" s="162" t="s">
        <v>1200</v>
      </c>
      <c r="AU581" s="162" t="s">
        <v>88</v>
      </c>
      <c r="AV581" s="12" t="s">
        <v>86</v>
      </c>
      <c r="AW581" s="12" t="s">
        <v>34</v>
      </c>
      <c r="AX581" s="12" t="s">
        <v>79</v>
      </c>
      <c r="AY581" s="162" t="s">
        <v>262</v>
      </c>
    </row>
    <row r="582" spans="2:51" s="13" customFormat="1" ht="11.25">
      <c r="B582" s="167"/>
      <c r="D582" s="147" t="s">
        <v>1200</v>
      </c>
      <c r="E582" s="168" t="s">
        <v>1</v>
      </c>
      <c r="F582" s="169" t="s">
        <v>3360</v>
      </c>
      <c r="H582" s="170">
        <v>1</v>
      </c>
      <c r="I582" s="171"/>
      <c r="L582" s="167"/>
      <c r="M582" s="172"/>
      <c r="T582" s="173"/>
      <c r="AT582" s="168" t="s">
        <v>1200</v>
      </c>
      <c r="AU582" s="168" t="s">
        <v>88</v>
      </c>
      <c r="AV582" s="13" t="s">
        <v>88</v>
      </c>
      <c r="AW582" s="13" t="s">
        <v>34</v>
      </c>
      <c r="AX582" s="13" t="s">
        <v>86</v>
      </c>
      <c r="AY582" s="168" t="s">
        <v>262</v>
      </c>
    </row>
    <row r="583" spans="2:65" s="1" customFormat="1" ht="37.9" customHeight="1">
      <c r="B583" s="32"/>
      <c r="C583" s="134" t="s">
        <v>630</v>
      </c>
      <c r="D583" s="134" t="s">
        <v>264</v>
      </c>
      <c r="E583" s="135" t="s">
        <v>3361</v>
      </c>
      <c r="F583" s="136" t="s">
        <v>3362</v>
      </c>
      <c r="G583" s="137" t="s">
        <v>488</v>
      </c>
      <c r="H583" s="138">
        <v>1</v>
      </c>
      <c r="I583" s="139"/>
      <c r="J583" s="140">
        <f>ROUND(I583*H583,2)</f>
        <v>0</v>
      </c>
      <c r="K583" s="136" t="s">
        <v>1</v>
      </c>
      <c r="L583" s="32"/>
      <c r="M583" s="141" t="s">
        <v>1</v>
      </c>
      <c r="N583" s="142" t="s">
        <v>44</v>
      </c>
      <c r="P583" s="143">
        <f>O583*H583</f>
        <v>0</v>
      </c>
      <c r="Q583" s="143">
        <v>0</v>
      </c>
      <c r="R583" s="143">
        <f>Q583*H583</f>
        <v>0</v>
      </c>
      <c r="S583" s="143">
        <v>0</v>
      </c>
      <c r="T583" s="144">
        <f>S583*H583</f>
        <v>0</v>
      </c>
      <c r="AR583" s="145" t="s">
        <v>318</v>
      </c>
      <c r="AT583" s="145" t="s">
        <v>264</v>
      </c>
      <c r="AU583" s="145" t="s">
        <v>88</v>
      </c>
      <c r="AY583" s="17" t="s">
        <v>262</v>
      </c>
      <c r="BE583" s="146">
        <f>IF(N583="základní",J583,0)</f>
        <v>0</v>
      </c>
      <c r="BF583" s="146">
        <f>IF(N583="snížená",J583,0)</f>
        <v>0</v>
      </c>
      <c r="BG583" s="146">
        <f>IF(N583="zákl. přenesená",J583,0)</f>
        <v>0</v>
      </c>
      <c r="BH583" s="146">
        <f>IF(N583="sníž. přenesená",J583,0)</f>
        <v>0</v>
      </c>
      <c r="BI583" s="146">
        <f>IF(N583="nulová",J583,0)</f>
        <v>0</v>
      </c>
      <c r="BJ583" s="17" t="s">
        <v>86</v>
      </c>
      <c r="BK583" s="146">
        <f>ROUND(I583*H583,2)</f>
        <v>0</v>
      </c>
      <c r="BL583" s="17" t="s">
        <v>318</v>
      </c>
      <c r="BM583" s="145" t="s">
        <v>3363</v>
      </c>
    </row>
    <row r="584" spans="2:51" s="12" customFormat="1" ht="11.25">
      <c r="B584" s="161"/>
      <c r="D584" s="147" t="s">
        <v>1200</v>
      </c>
      <c r="E584" s="162" t="s">
        <v>1</v>
      </c>
      <c r="F584" s="163" t="s">
        <v>3006</v>
      </c>
      <c r="H584" s="162" t="s">
        <v>1</v>
      </c>
      <c r="I584" s="164"/>
      <c r="L584" s="161"/>
      <c r="M584" s="165"/>
      <c r="T584" s="166"/>
      <c r="AT584" s="162" t="s">
        <v>1200</v>
      </c>
      <c r="AU584" s="162" t="s">
        <v>88</v>
      </c>
      <c r="AV584" s="12" t="s">
        <v>86</v>
      </c>
      <c r="AW584" s="12" t="s">
        <v>34</v>
      </c>
      <c r="AX584" s="12" t="s">
        <v>79</v>
      </c>
      <c r="AY584" s="162" t="s">
        <v>262</v>
      </c>
    </row>
    <row r="585" spans="2:51" s="12" customFormat="1" ht="22.5">
      <c r="B585" s="161"/>
      <c r="D585" s="147" t="s">
        <v>1200</v>
      </c>
      <c r="E585" s="162" t="s">
        <v>1</v>
      </c>
      <c r="F585" s="163" t="s">
        <v>3364</v>
      </c>
      <c r="H585" s="162" t="s">
        <v>1</v>
      </c>
      <c r="I585" s="164"/>
      <c r="L585" s="161"/>
      <c r="M585" s="165"/>
      <c r="T585" s="166"/>
      <c r="AT585" s="162" t="s">
        <v>1200</v>
      </c>
      <c r="AU585" s="162" t="s">
        <v>88</v>
      </c>
      <c r="AV585" s="12" t="s">
        <v>86</v>
      </c>
      <c r="AW585" s="12" t="s">
        <v>34</v>
      </c>
      <c r="AX585" s="12" t="s">
        <v>79</v>
      </c>
      <c r="AY585" s="162" t="s">
        <v>262</v>
      </c>
    </row>
    <row r="586" spans="2:51" s="13" customFormat="1" ht="11.25">
      <c r="B586" s="167"/>
      <c r="D586" s="147" t="s">
        <v>1200</v>
      </c>
      <c r="E586" s="168" t="s">
        <v>1</v>
      </c>
      <c r="F586" s="169" t="s">
        <v>3365</v>
      </c>
      <c r="H586" s="170">
        <v>1</v>
      </c>
      <c r="I586" s="171"/>
      <c r="L586" s="167"/>
      <c r="M586" s="172"/>
      <c r="T586" s="173"/>
      <c r="AT586" s="168" t="s">
        <v>1200</v>
      </c>
      <c r="AU586" s="168" t="s">
        <v>88</v>
      </c>
      <c r="AV586" s="13" t="s">
        <v>88</v>
      </c>
      <c r="AW586" s="13" t="s">
        <v>34</v>
      </c>
      <c r="AX586" s="13" t="s">
        <v>86</v>
      </c>
      <c r="AY586" s="168" t="s">
        <v>262</v>
      </c>
    </row>
    <row r="587" spans="2:65" s="1" customFormat="1" ht="37.9" customHeight="1">
      <c r="B587" s="32"/>
      <c r="C587" s="134" t="s">
        <v>634</v>
      </c>
      <c r="D587" s="134" t="s">
        <v>264</v>
      </c>
      <c r="E587" s="135" t="s">
        <v>3366</v>
      </c>
      <c r="F587" s="136" t="s">
        <v>3367</v>
      </c>
      <c r="G587" s="137" t="s">
        <v>488</v>
      </c>
      <c r="H587" s="138">
        <v>1</v>
      </c>
      <c r="I587" s="139"/>
      <c r="J587" s="140">
        <f>ROUND(I587*H587,2)</f>
        <v>0</v>
      </c>
      <c r="K587" s="136" t="s">
        <v>1</v>
      </c>
      <c r="L587" s="32"/>
      <c r="M587" s="141" t="s">
        <v>1</v>
      </c>
      <c r="N587" s="142" t="s">
        <v>44</v>
      </c>
      <c r="P587" s="143">
        <f>O587*H587</f>
        <v>0</v>
      </c>
      <c r="Q587" s="143">
        <v>0</v>
      </c>
      <c r="R587" s="143">
        <f>Q587*H587</f>
        <v>0</v>
      </c>
      <c r="S587" s="143">
        <v>0</v>
      </c>
      <c r="T587" s="144">
        <f>S587*H587</f>
        <v>0</v>
      </c>
      <c r="AR587" s="145" t="s">
        <v>318</v>
      </c>
      <c r="AT587" s="145" t="s">
        <v>264</v>
      </c>
      <c r="AU587" s="145" t="s">
        <v>88</v>
      </c>
      <c r="AY587" s="17" t="s">
        <v>262</v>
      </c>
      <c r="BE587" s="146">
        <f>IF(N587="základní",J587,0)</f>
        <v>0</v>
      </c>
      <c r="BF587" s="146">
        <f>IF(N587="snížená",J587,0)</f>
        <v>0</v>
      </c>
      <c r="BG587" s="146">
        <f>IF(N587="zákl. přenesená",J587,0)</f>
        <v>0</v>
      </c>
      <c r="BH587" s="146">
        <f>IF(N587="sníž. přenesená",J587,0)</f>
        <v>0</v>
      </c>
      <c r="BI587" s="146">
        <f>IF(N587="nulová",J587,0)</f>
        <v>0</v>
      </c>
      <c r="BJ587" s="17" t="s">
        <v>86</v>
      </c>
      <c r="BK587" s="146">
        <f>ROUND(I587*H587,2)</f>
        <v>0</v>
      </c>
      <c r="BL587" s="17" t="s">
        <v>318</v>
      </c>
      <c r="BM587" s="145" t="s">
        <v>3368</v>
      </c>
    </row>
    <row r="588" spans="2:51" s="12" customFormat="1" ht="11.25">
      <c r="B588" s="161"/>
      <c r="D588" s="147" t="s">
        <v>1200</v>
      </c>
      <c r="E588" s="162" t="s">
        <v>1</v>
      </c>
      <c r="F588" s="163" t="s">
        <v>3006</v>
      </c>
      <c r="H588" s="162" t="s">
        <v>1</v>
      </c>
      <c r="I588" s="164"/>
      <c r="L588" s="161"/>
      <c r="M588" s="165"/>
      <c r="T588" s="166"/>
      <c r="AT588" s="162" t="s">
        <v>1200</v>
      </c>
      <c r="AU588" s="162" t="s">
        <v>88</v>
      </c>
      <c r="AV588" s="12" t="s">
        <v>86</v>
      </c>
      <c r="AW588" s="12" t="s">
        <v>34</v>
      </c>
      <c r="AX588" s="12" t="s">
        <v>79</v>
      </c>
      <c r="AY588" s="162" t="s">
        <v>262</v>
      </c>
    </row>
    <row r="589" spans="2:51" s="12" customFormat="1" ht="22.5">
      <c r="B589" s="161"/>
      <c r="D589" s="147" t="s">
        <v>1200</v>
      </c>
      <c r="E589" s="162" t="s">
        <v>1</v>
      </c>
      <c r="F589" s="163" t="s">
        <v>3369</v>
      </c>
      <c r="H589" s="162" t="s">
        <v>1</v>
      </c>
      <c r="I589" s="164"/>
      <c r="L589" s="161"/>
      <c r="M589" s="165"/>
      <c r="T589" s="166"/>
      <c r="AT589" s="162" t="s">
        <v>1200</v>
      </c>
      <c r="AU589" s="162" t="s">
        <v>88</v>
      </c>
      <c r="AV589" s="12" t="s">
        <v>86</v>
      </c>
      <c r="AW589" s="12" t="s">
        <v>34</v>
      </c>
      <c r="AX589" s="12" t="s">
        <v>79</v>
      </c>
      <c r="AY589" s="162" t="s">
        <v>262</v>
      </c>
    </row>
    <row r="590" spans="2:51" s="13" customFormat="1" ht="11.25">
      <c r="B590" s="167"/>
      <c r="D590" s="147" t="s">
        <v>1200</v>
      </c>
      <c r="E590" s="168" t="s">
        <v>1</v>
      </c>
      <c r="F590" s="169" t="s">
        <v>3370</v>
      </c>
      <c r="H590" s="170">
        <v>1</v>
      </c>
      <c r="I590" s="171"/>
      <c r="L590" s="167"/>
      <c r="M590" s="172"/>
      <c r="T590" s="173"/>
      <c r="AT590" s="168" t="s">
        <v>1200</v>
      </c>
      <c r="AU590" s="168" t="s">
        <v>88</v>
      </c>
      <c r="AV590" s="13" t="s">
        <v>88</v>
      </c>
      <c r="AW590" s="13" t="s">
        <v>34</v>
      </c>
      <c r="AX590" s="13" t="s">
        <v>86</v>
      </c>
      <c r="AY590" s="168" t="s">
        <v>262</v>
      </c>
    </row>
    <row r="591" spans="2:65" s="1" customFormat="1" ht="33" customHeight="1">
      <c r="B591" s="32"/>
      <c r="C591" s="134" t="s">
        <v>638</v>
      </c>
      <c r="D591" s="134" t="s">
        <v>264</v>
      </c>
      <c r="E591" s="135" t="s">
        <v>3371</v>
      </c>
      <c r="F591" s="136" t="s">
        <v>3372</v>
      </c>
      <c r="G591" s="137" t="s">
        <v>488</v>
      </c>
      <c r="H591" s="138">
        <v>1</v>
      </c>
      <c r="I591" s="139"/>
      <c r="J591" s="140">
        <f>ROUND(I591*H591,2)</f>
        <v>0</v>
      </c>
      <c r="K591" s="136" t="s">
        <v>1</v>
      </c>
      <c r="L591" s="32"/>
      <c r="M591" s="141" t="s">
        <v>1</v>
      </c>
      <c r="N591" s="142" t="s">
        <v>44</v>
      </c>
      <c r="P591" s="143">
        <f>O591*H591</f>
        <v>0</v>
      </c>
      <c r="Q591" s="143">
        <v>0</v>
      </c>
      <c r="R591" s="143">
        <f>Q591*H591</f>
        <v>0</v>
      </c>
      <c r="S591" s="143">
        <v>0</v>
      </c>
      <c r="T591" s="144">
        <f>S591*H591</f>
        <v>0</v>
      </c>
      <c r="AR591" s="145" t="s">
        <v>318</v>
      </c>
      <c r="AT591" s="145" t="s">
        <v>264</v>
      </c>
      <c r="AU591" s="145" t="s">
        <v>88</v>
      </c>
      <c r="AY591" s="17" t="s">
        <v>262</v>
      </c>
      <c r="BE591" s="146">
        <f>IF(N591="základní",J591,0)</f>
        <v>0</v>
      </c>
      <c r="BF591" s="146">
        <f>IF(N591="snížená",J591,0)</f>
        <v>0</v>
      </c>
      <c r="BG591" s="146">
        <f>IF(N591="zákl. přenesená",J591,0)</f>
        <v>0</v>
      </c>
      <c r="BH591" s="146">
        <f>IF(N591="sníž. přenesená",J591,0)</f>
        <v>0</v>
      </c>
      <c r="BI591" s="146">
        <f>IF(N591="nulová",J591,0)</f>
        <v>0</v>
      </c>
      <c r="BJ591" s="17" t="s">
        <v>86</v>
      </c>
      <c r="BK591" s="146">
        <f>ROUND(I591*H591,2)</f>
        <v>0</v>
      </c>
      <c r="BL591" s="17" t="s">
        <v>318</v>
      </c>
      <c r="BM591" s="145" t="s">
        <v>3373</v>
      </c>
    </row>
    <row r="592" spans="2:51" s="12" customFormat="1" ht="11.25">
      <c r="B592" s="161"/>
      <c r="D592" s="147" t="s">
        <v>1200</v>
      </c>
      <c r="E592" s="162" t="s">
        <v>1</v>
      </c>
      <c r="F592" s="163" t="s">
        <v>3006</v>
      </c>
      <c r="H592" s="162" t="s">
        <v>1</v>
      </c>
      <c r="I592" s="164"/>
      <c r="L592" s="161"/>
      <c r="M592" s="165"/>
      <c r="T592" s="166"/>
      <c r="AT592" s="162" t="s">
        <v>1200</v>
      </c>
      <c r="AU592" s="162" t="s">
        <v>88</v>
      </c>
      <c r="AV592" s="12" t="s">
        <v>86</v>
      </c>
      <c r="AW592" s="12" t="s">
        <v>34</v>
      </c>
      <c r="AX592" s="12" t="s">
        <v>79</v>
      </c>
      <c r="AY592" s="162" t="s">
        <v>262</v>
      </c>
    </row>
    <row r="593" spans="2:51" s="12" customFormat="1" ht="22.5">
      <c r="B593" s="161"/>
      <c r="D593" s="147" t="s">
        <v>1200</v>
      </c>
      <c r="E593" s="162" t="s">
        <v>1</v>
      </c>
      <c r="F593" s="163" t="s">
        <v>3374</v>
      </c>
      <c r="H593" s="162" t="s">
        <v>1</v>
      </c>
      <c r="I593" s="164"/>
      <c r="L593" s="161"/>
      <c r="M593" s="165"/>
      <c r="T593" s="166"/>
      <c r="AT593" s="162" t="s">
        <v>1200</v>
      </c>
      <c r="AU593" s="162" t="s">
        <v>88</v>
      </c>
      <c r="AV593" s="12" t="s">
        <v>86</v>
      </c>
      <c r="AW593" s="12" t="s">
        <v>34</v>
      </c>
      <c r="AX593" s="12" t="s">
        <v>79</v>
      </c>
      <c r="AY593" s="162" t="s">
        <v>262</v>
      </c>
    </row>
    <row r="594" spans="2:51" s="13" customFormat="1" ht="11.25">
      <c r="B594" s="167"/>
      <c r="D594" s="147" t="s">
        <v>1200</v>
      </c>
      <c r="E594" s="168" t="s">
        <v>1</v>
      </c>
      <c r="F594" s="169" t="s">
        <v>3375</v>
      </c>
      <c r="H594" s="170">
        <v>1</v>
      </c>
      <c r="I594" s="171"/>
      <c r="L594" s="167"/>
      <c r="M594" s="172"/>
      <c r="T594" s="173"/>
      <c r="AT594" s="168" t="s">
        <v>1200</v>
      </c>
      <c r="AU594" s="168" t="s">
        <v>88</v>
      </c>
      <c r="AV594" s="13" t="s">
        <v>88</v>
      </c>
      <c r="AW594" s="13" t="s">
        <v>34</v>
      </c>
      <c r="AX594" s="13" t="s">
        <v>86</v>
      </c>
      <c r="AY594" s="168" t="s">
        <v>262</v>
      </c>
    </row>
    <row r="595" spans="2:65" s="1" customFormat="1" ht="33" customHeight="1">
      <c r="B595" s="32"/>
      <c r="C595" s="134" t="s">
        <v>643</v>
      </c>
      <c r="D595" s="134" t="s">
        <v>264</v>
      </c>
      <c r="E595" s="135" t="s">
        <v>3376</v>
      </c>
      <c r="F595" s="136" t="s">
        <v>3377</v>
      </c>
      <c r="G595" s="137" t="s">
        <v>1592</v>
      </c>
      <c r="H595" s="138">
        <v>1208</v>
      </c>
      <c r="I595" s="139"/>
      <c r="J595" s="140">
        <f>ROUND(I595*H595,2)</f>
        <v>0</v>
      </c>
      <c r="K595" s="136" t="s">
        <v>1</v>
      </c>
      <c r="L595" s="32"/>
      <c r="M595" s="141" t="s">
        <v>1</v>
      </c>
      <c r="N595" s="142" t="s">
        <v>44</v>
      </c>
      <c r="P595" s="143">
        <f>O595*H595</f>
        <v>0</v>
      </c>
      <c r="Q595" s="143">
        <v>0.001</v>
      </c>
      <c r="R595" s="143">
        <f>Q595*H595</f>
        <v>1.208</v>
      </c>
      <c r="S595" s="143">
        <v>0</v>
      </c>
      <c r="T595" s="144">
        <f>S595*H595</f>
        <v>0</v>
      </c>
      <c r="AR595" s="145" t="s">
        <v>318</v>
      </c>
      <c r="AT595" s="145" t="s">
        <v>264</v>
      </c>
      <c r="AU595" s="145" t="s">
        <v>88</v>
      </c>
      <c r="AY595" s="17" t="s">
        <v>262</v>
      </c>
      <c r="BE595" s="146">
        <f>IF(N595="základní",J595,0)</f>
        <v>0</v>
      </c>
      <c r="BF595" s="146">
        <f>IF(N595="snížená",J595,0)</f>
        <v>0</v>
      </c>
      <c r="BG595" s="146">
        <f>IF(N595="zákl. přenesená",J595,0)</f>
        <v>0</v>
      </c>
      <c r="BH595" s="146">
        <f>IF(N595="sníž. přenesená",J595,0)</f>
        <v>0</v>
      </c>
      <c r="BI595" s="146">
        <f>IF(N595="nulová",J595,0)</f>
        <v>0</v>
      </c>
      <c r="BJ595" s="17" t="s">
        <v>86</v>
      </c>
      <c r="BK595" s="146">
        <f>ROUND(I595*H595,2)</f>
        <v>0</v>
      </c>
      <c r="BL595" s="17" t="s">
        <v>318</v>
      </c>
      <c r="BM595" s="145" t="s">
        <v>3378</v>
      </c>
    </row>
    <row r="596" spans="2:47" s="1" customFormat="1" ht="58.5">
      <c r="B596" s="32"/>
      <c r="D596" s="147" t="s">
        <v>301</v>
      </c>
      <c r="F596" s="148" t="s">
        <v>3379</v>
      </c>
      <c r="I596" s="149"/>
      <c r="L596" s="32"/>
      <c r="M596" s="150"/>
      <c r="T596" s="56"/>
      <c r="AT596" s="17" t="s">
        <v>301</v>
      </c>
      <c r="AU596" s="17" t="s">
        <v>88</v>
      </c>
    </row>
    <row r="597" spans="2:51" s="12" customFormat="1" ht="11.25">
      <c r="B597" s="161"/>
      <c r="D597" s="147" t="s">
        <v>1200</v>
      </c>
      <c r="E597" s="162" t="s">
        <v>1</v>
      </c>
      <c r="F597" s="163" t="s">
        <v>3006</v>
      </c>
      <c r="H597" s="162" t="s">
        <v>1</v>
      </c>
      <c r="I597" s="164"/>
      <c r="L597" s="161"/>
      <c r="M597" s="165"/>
      <c r="T597" s="166"/>
      <c r="AT597" s="162" t="s">
        <v>1200</v>
      </c>
      <c r="AU597" s="162" t="s">
        <v>88</v>
      </c>
      <c r="AV597" s="12" t="s">
        <v>86</v>
      </c>
      <c r="AW597" s="12" t="s">
        <v>34</v>
      </c>
      <c r="AX597" s="12" t="s">
        <v>79</v>
      </c>
      <c r="AY597" s="162" t="s">
        <v>262</v>
      </c>
    </row>
    <row r="598" spans="2:51" s="12" customFormat="1" ht="22.5">
      <c r="B598" s="161"/>
      <c r="D598" s="147" t="s">
        <v>1200</v>
      </c>
      <c r="E598" s="162" t="s">
        <v>1</v>
      </c>
      <c r="F598" s="163" t="s">
        <v>3380</v>
      </c>
      <c r="H598" s="162" t="s">
        <v>1</v>
      </c>
      <c r="I598" s="164"/>
      <c r="L598" s="161"/>
      <c r="M598" s="165"/>
      <c r="T598" s="166"/>
      <c r="AT598" s="162" t="s">
        <v>1200</v>
      </c>
      <c r="AU598" s="162" t="s">
        <v>88</v>
      </c>
      <c r="AV598" s="12" t="s">
        <v>86</v>
      </c>
      <c r="AW598" s="12" t="s">
        <v>34</v>
      </c>
      <c r="AX598" s="12" t="s">
        <v>79</v>
      </c>
      <c r="AY598" s="162" t="s">
        <v>262</v>
      </c>
    </row>
    <row r="599" spans="2:51" s="13" customFormat="1" ht="11.25">
      <c r="B599" s="167"/>
      <c r="D599" s="147" t="s">
        <v>1200</v>
      </c>
      <c r="E599" s="168" t="s">
        <v>1</v>
      </c>
      <c r="F599" s="169" t="s">
        <v>3381</v>
      </c>
      <c r="H599" s="170">
        <v>1208</v>
      </c>
      <c r="I599" s="171"/>
      <c r="L599" s="167"/>
      <c r="M599" s="172"/>
      <c r="T599" s="173"/>
      <c r="AT599" s="168" t="s">
        <v>1200</v>
      </c>
      <c r="AU599" s="168" t="s">
        <v>88</v>
      </c>
      <c r="AV599" s="13" t="s">
        <v>88</v>
      </c>
      <c r="AW599" s="13" t="s">
        <v>34</v>
      </c>
      <c r="AX599" s="13" t="s">
        <v>86</v>
      </c>
      <c r="AY599" s="168" t="s">
        <v>262</v>
      </c>
    </row>
    <row r="600" spans="2:65" s="1" customFormat="1" ht="33" customHeight="1">
      <c r="B600" s="32"/>
      <c r="C600" s="134" t="s">
        <v>647</v>
      </c>
      <c r="D600" s="134" t="s">
        <v>264</v>
      </c>
      <c r="E600" s="135" t="s">
        <v>3382</v>
      </c>
      <c r="F600" s="136" t="s">
        <v>3383</v>
      </c>
      <c r="G600" s="137" t="s">
        <v>1592</v>
      </c>
      <c r="H600" s="138">
        <v>146</v>
      </c>
      <c r="I600" s="139"/>
      <c r="J600" s="140">
        <f>ROUND(I600*H600,2)</f>
        <v>0</v>
      </c>
      <c r="K600" s="136" t="s">
        <v>1</v>
      </c>
      <c r="L600" s="32"/>
      <c r="M600" s="141" t="s">
        <v>1</v>
      </c>
      <c r="N600" s="142" t="s">
        <v>44</v>
      </c>
      <c r="P600" s="143">
        <f>O600*H600</f>
        <v>0</v>
      </c>
      <c r="Q600" s="143">
        <v>0.001</v>
      </c>
      <c r="R600" s="143">
        <f>Q600*H600</f>
        <v>0.146</v>
      </c>
      <c r="S600" s="143">
        <v>0</v>
      </c>
      <c r="T600" s="144">
        <f>S600*H600</f>
        <v>0</v>
      </c>
      <c r="AR600" s="145" t="s">
        <v>318</v>
      </c>
      <c r="AT600" s="145" t="s">
        <v>264</v>
      </c>
      <c r="AU600" s="145" t="s">
        <v>88</v>
      </c>
      <c r="AY600" s="17" t="s">
        <v>262</v>
      </c>
      <c r="BE600" s="146">
        <f>IF(N600="základní",J600,0)</f>
        <v>0</v>
      </c>
      <c r="BF600" s="146">
        <f>IF(N600="snížená",J600,0)</f>
        <v>0</v>
      </c>
      <c r="BG600" s="146">
        <f>IF(N600="zákl. přenesená",J600,0)</f>
        <v>0</v>
      </c>
      <c r="BH600" s="146">
        <f>IF(N600="sníž. přenesená",J600,0)</f>
        <v>0</v>
      </c>
      <c r="BI600" s="146">
        <f>IF(N600="nulová",J600,0)</f>
        <v>0</v>
      </c>
      <c r="BJ600" s="17" t="s">
        <v>86</v>
      </c>
      <c r="BK600" s="146">
        <f>ROUND(I600*H600,2)</f>
        <v>0</v>
      </c>
      <c r="BL600" s="17" t="s">
        <v>318</v>
      </c>
      <c r="BM600" s="145" t="s">
        <v>3384</v>
      </c>
    </row>
    <row r="601" spans="2:47" s="1" customFormat="1" ht="58.5">
      <c r="B601" s="32"/>
      <c r="D601" s="147" t="s">
        <v>301</v>
      </c>
      <c r="F601" s="148" t="s">
        <v>3379</v>
      </c>
      <c r="I601" s="149"/>
      <c r="L601" s="32"/>
      <c r="M601" s="150"/>
      <c r="T601" s="56"/>
      <c r="AT601" s="17" t="s">
        <v>301</v>
      </c>
      <c r="AU601" s="17" t="s">
        <v>88</v>
      </c>
    </row>
    <row r="602" spans="2:51" s="12" customFormat="1" ht="11.25">
      <c r="B602" s="161"/>
      <c r="D602" s="147" t="s">
        <v>1200</v>
      </c>
      <c r="E602" s="162" t="s">
        <v>1</v>
      </c>
      <c r="F602" s="163" t="s">
        <v>3006</v>
      </c>
      <c r="H602" s="162" t="s">
        <v>1</v>
      </c>
      <c r="I602" s="164"/>
      <c r="L602" s="161"/>
      <c r="M602" s="165"/>
      <c r="T602" s="166"/>
      <c r="AT602" s="162" t="s">
        <v>1200</v>
      </c>
      <c r="AU602" s="162" t="s">
        <v>88</v>
      </c>
      <c r="AV602" s="12" t="s">
        <v>86</v>
      </c>
      <c r="AW602" s="12" t="s">
        <v>34</v>
      </c>
      <c r="AX602" s="12" t="s">
        <v>79</v>
      </c>
      <c r="AY602" s="162" t="s">
        <v>262</v>
      </c>
    </row>
    <row r="603" spans="2:51" s="12" customFormat="1" ht="11.25">
      <c r="B603" s="161"/>
      <c r="D603" s="147" t="s">
        <v>1200</v>
      </c>
      <c r="E603" s="162" t="s">
        <v>1</v>
      </c>
      <c r="F603" s="163" t="s">
        <v>3385</v>
      </c>
      <c r="H603" s="162" t="s">
        <v>1</v>
      </c>
      <c r="I603" s="164"/>
      <c r="L603" s="161"/>
      <c r="M603" s="165"/>
      <c r="T603" s="166"/>
      <c r="AT603" s="162" t="s">
        <v>1200</v>
      </c>
      <c r="AU603" s="162" t="s">
        <v>88</v>
      </c>
      <c r="AV603" s="12" t="s">
        <v>86</v>
      </c>
      <c r="AW603" s="12" t="s">
        <v>34</v>
      </c>
      <c r="AX603" s="12" t="s">
        <v>79</v>
      </c>
      <c r="AY603" s="162" t="s">
        <v>262</v>
      </c>
    </row>
    <row r="604" spans="2:51" s="13" customFormat="1" ht="11.25">
      <c r="B604" s="167"/>
      <c r="D604" s="147" t="s">
        <v>1200</v>
      </c>
      <c r="E604" s="168" t="s">
        <v>1</v>
      </c>
      <c r="F604" s="169" t="s">
        <v>2715</v>
      </c>
      <c r="H604" s="170">
        <v>146</v>
      </c>
      <c r="I604" s="171"/>
      <c r="L604" s="167"/>
      <c r="M604" s="172"/>
      <c r="T604" s="173"/>
      <c r="AT604" s="168" t="s">
        <v>1200</v>
      </c>
      <c r="AU604" s="168" t="s">
        <v>88</v>
      </c>
      <c r="AV604" s="13" t="s">
        <v>88</v>
      </c>
      <c r="AW604" s="13" t="s">
        <v>34</v>
      </c>
      <c r="AX604" s="13" t="s">
        <v>86</v>
      </c>
      <c r="AY604" s="168" t="s">
        <v>262</v>
      </c>
    </row>
    <row r="605" spans="2:65" s="1" customFormat="1" ht="37.9" customHeight="1">
      <c r="B605" s="32"/>
      <c r="C605" s="134" t="s">
        <v>651</v>
      </c>
      <c r="D605" s="134" t="s">
        <v>264</v>
      </c>
      <c r="E605" s="135" t="s">
        <v>3386</v>
      </c>
      <c r="F605" s="136" t="s">
        <v>3387</v>
      </c>
      <c r="G605" s="137" t="s">
        <v>1592</v>
      </c>
      <c r="H605" s="138">
        <v>387</v>
      </c>
      <c r="I605" s="139"/>
      <c r="J605" s="140">
        <f>ROUND(I605*H605,2)</f>
        <v>0</v>
      </c>
      <c r="K605" s="136" t="s">
        <v>1</v>
      </c>
      <c r="L605" s="32"/>
      <c r="M605" s="141" t="s">
        <v>1</v>
      </c>
      <c r="N605" s="142" t="s">
        <v>44</v>
      </c>
      <c r="P605" s="143">
        <f>O605*H605</f>
        <v>0</v>
      </c>
      <c r="Q605" s="143">
        <v>0.001</v>
      </c>
      <c r="R605" s="143">
        <f>Q605*H605</f>
        <v>0.387</v>
      </c>
      <c r="S605" s="143">
        <v>0</v>
      </c>
      <c r="T605" s="144">
        <f>S605*H605</f>
        <v>0</v>
      </c>
      <c r="AR605" s="145" t="s">
        <v>318</v>
      </c>
      <c r="AT605" s="145" t="s">
        <v>264</v>
      </c>
      <c r="AU605" s="145" t="s">
        <v>88</v>
      </c>
      <c r="AY605" s="17" t="s">
        <v>262</v>
      </c>
      <c r="BE605" s="146">
        <f>IF(N605="základní",J605,0)</f>
        <v>0</v>
      </c>
      <c r="BF605" s="146">
        <f>IF(N605="snížená",J605,0)</f>
        <v>0</v>
      </c>
      <c r="BG605" s="146">
        <f>IF(N605="zákl. přenesená",J605,0)</f>
        <v>0</v>
      </c>
      <c r="BH605" s="146">
        <f>IF(N605="sníž. přenesená",J605,0)</f>
        <v>0</v>
      </c>
      <c r="BI605" s="146">
        <f>IF(N605="nulová",J605,0)</f>
        <v>0</v>
      </c>
      <c r="BJ605" s="17" t="s">
        <v>86</v>
      </c>
      <c r="BK605" s="146">
        <f>ROUND(I605*H605,2)</f>
        <v>0</v>
      </c>
      <c r="BL605" s="17" t="s">
        <v>318</v>
      </c>
      <c r="BM605" s="145" t="s">
        <v>3388</v>
      </c>
    </row>
    <row r="606" spans="2:47" s="1" customFormat="1" ht="58.5">
      <c r="B606" s="32"/>
      <c r="D606" s="147" t="s">
        <v>301</v>
      </c>
      <c r="F606" s="148" t="s">
        <v>3379</v>
      </c>
      <c r="I606" s="149"/>
      <c r="L606" s="32"/>
      <c r="M606" s="150"/>
      <c r="T606" s="56"/>
      <c r="AT606" s="17" t="s">
        <v>301</v>
      </c>
      <c r="AU606" s="17" t="s">
        <v>88</v>
      </c>
    </row>
    <row r="607" spans="2:51" s="12" customFormat="1" ht="11.25">
      <c r="B607" s="161"/>
      <c r="D607" s="147" t="s">
        <v>1200</v>
      </c>
      <c r="E607" s="162" t="s">
        <v>1</v>
      </c>
      <c r="F607" s="163" t="s">
        <v>3006</v>
      </c>
      <c r="H607" s="162" t="s">
        <v>1</v>
      </c>
      <c r="I607" s="164"/>
      <c r="L607" s="161"/>
      <c r="M607" s="165"/>
      <c r="T607" s="166"/>
      <c r="AT607" s="162" t="s">
        <v>1200</v>
      </c>
      <c r="AU607" s="162" t="s">
        <v>88</v>
      </c>
      <c r="AV607" s="12" t="s">
        <v>86</v>
      </c>
      <c r="AW607" s="12" t="s">
        <v>34</v>
      </c>
      <c r="AX607" s="12" t="s">
        <v>79</v>
      </c>
      <c r="AY607" s="162" t="s">
        <v>262</v>
      </c>
    </row>
    <row r="608" spans="2:51" s="12" customFormat="1" ht="11.25">
      <c r="B608" s="161"/>
      <c r="D608" s="147" t="s">
        <v>1200</v>
      </c>
      <c r="E608" s="162" t="s">
        <v>1</v>
      </c>
      <c r="F608" s="163" t="s">
        <v>3389</v>
      </c>
      <c r="H608" s="162" t="s">
        <v>1</v>
      </c>
      <c r="I608" s="164"/>
      <c r="L608" s="161"/>
      <c r="M608" s="165"/>
      <c r="T608" s="166"/>
      <c r="AT608" s="162" t="s">
        <v>1200</v>
      </c>
      <c r="AU608" s="162" t="s">
        <v>88</v>
      </c>
      <c r="AV608" s="12" t="s">
        <v>86</v>
      </c>
      <c r="AW608" s="12" t="s">
        <v>34</v>
      </c>
      <c r="AX608" s="12" t="s">
        <v>79</v>
      </c>
      <c r="AY608" s="162" t="s">
        <v>262</v>
      </c>
    </row>
    <row r="609" spans="2:51" s="13" customFormat="1" ht="11.25">
      <c r="B609" s="167"/>
      <c r="D609" s="147" t="s">
        <v>1200</v>
      </c>
      <c r="E609" s="168" t="s">
        <v>1</v>
      </c>
      <c r="F609" s="169" t="s">
        <v>3390</v>
      </c>
      <c r="H609" s="170">
        <v>387</v>
      </c>
      <c r="I609" s="171"/>
      <c r="L609" s="167"/>
      <c r="M609" s="172"/>
      <c r="T609" s="173"/>
      <c r="AT609" s="168" t="s">
        <v>1200</v>
      </c>
      <c r="AU609" s="168" t="s">
        <v>88</v>
      </c>
      <c r="AV609" s="13" t="s">
        <v>88</v>
      </c>
      <c r="AW609" s="13" t="s">
        <v>34</v>
      </c>
      <c r="AX609" s="13" t="s">
        <v>86</v>
      </c>
      <c r="AY609" s="168" t="s">
        <v>262</v>
      </c>
    </row>
    <row r="610" spans="2:65" s="1" customFormat="1" ht="24.2" customHeight="1">
      <c r="B610" s="32"/>
      <c r="C610" s="134" t="s">
        <v>655</v>
      </c>
      <c r="D610" s="134" t="s">
        <v>264</v>
      </c>
      <c r="E610" s="135" t="s">
        <v>1639</v>
      </c>
      <c r="F610" s="136" t="s">
        <v>1640</v>
      </c>
      <c r="G610" s="137" t="s">
        <v>1234</v>
      </c>
      <c r="H610" s="138">
        <v>1.741</v>
      </c>
      <c r="I610" s="139"/>
      <c r="J610" s="140">
        <f>ROUND(I610*H610,2)</f>
        <v>0</v>
      </c>
      <c r="K610" s="136" t="s">
        <v>1197</v>
      </c>
      <c r="L610" s="32"/>
      <c r="M610" s="141" t="s">
        <v>1</v>
      </c>
      <c r="N610" s="142" t="s">
        <v>44</v>
      </c>
      <c r="P610" s="143">
        <f>O610*H610</f>
        <v>0</v>
      </c>
      <c r="Q610" s="143">
        <v>0</v>
      </c>
      <c r="R610" s="143">
        <f>Q610*H610</f>
        <v>0</v>
      </c>
      <c r="S610" s="143">
        <v>0</v>
      </c>
      <c r="T610" s="144">
        <f>S610*H610</f>
        <v>0</v>
      </c>
      <c r="AR610" s="145" t="s">
        <v>318</v>
      </c>
      <c r="AT610" s="145" t="s">
        <v>264</v>
      </c>
      <c r="AU610" s="145" t="s">
        <v>88</v>
      </c>
      <c r="AY610" s="17" t="s">
        <v>262</v>
      </c>
      <c r="BE610" s="146">
        <f>IF(N610="základní",J610,0)</f>
        <v>0</v>
      </c>
      <c r="BF610" s="146">
        <f>IF(N610="snížená",J610,0)</f>
        <v>0</v>
      </c>
      <c r="BG610" s="146">
        <f>IF(N610="zákl. přenesená",J610,0)</f>
        <v>0</v>
      </c>
      <c r="BH610" s="146">
        <f>IF(N610="sníž. přenesená",J610,0)</f>
        <v>0</v>
      </c>
      <c r="BI610" s="146">
        <f>IF(N610="nulová",J610,0)</f>
        <v>0</v>
      </c>
      <c r="BJ610" s="17" t="s">
        <v>86</v>
      </c>
      <c r="BK610" s="146">
        <f>ROUND(I610*H610,2)</f>
        <v>0</v>
      </c>
      <c r="BL610" s="17" t="s">
        <v>318</v>
      </c>
      <c r="BM610" s="145" t="s">
        <v>3391</v>
      </c>
    </row>
    <row r="611" spans="2:63" s="11" customFormat="1" ht="22.9" customHeight="1">
      <c r="B611" s="124"/>
      <c r="D611" s="125" t="s">
        <v>78</v>
      </c>
      <c r="E611" s="151" t="s">
        <v>2694</v>
      </c>
      <c r="F611" s="151" t="s">
        <v>2695</v>
      </c>
      <c r="I611" s="127"/>
      <c r="J611" s="152">
        <f>BK611</f>
        <v>0</v>
      </c>
      <c r="L611" s="124"/>
      <c r="M611" s="129"/>
      <c r="P611" s="130">
        <f>SUM(P612:P621)</f>
        <v>0</v>
      </c>
      <c r="R611" s="130">
        <f>SUM(R612:R621)</f>
        <v>1.173344</v>
      </c>
      <c r="T611" s="131">
        <f>SUM(T612:T621)</f>
        <v>0</v>
      </c>
      <c r="AR611" s="125" t="s">
        <v>88</v>
      </c>
      <c r="AT611" s="132" t="s">
        <v>78</v>
      </c>
      <c r="AU611" s="132" t="s">
        <v>86</v>
      </c>
      <c r="AY611" s="125" t="s">
        <v>262</v>
      </c>
      <c r="BK611" s="133">
        <f>SUM(BK612:BK621)</f>
        <v>0</v>
      </c>
    </row>
    <row r="612" spans="2:65" s="1" customFormat="1" ht="16.5" customHeight="1">
      <c r="B612" s="32"/>
      <c r="C612" s="134" t="s">
        <v>606</v>
      </c>
      <c r="D612" s="134" t="s">
        <v>264</v>
      </c>
      <c r="E612" s="135" t="s">
        <v>2697</v>
      </c>
      <c r="F612" s="136" t="s">
        <v>2698</v>
      </c>
      <c r="G612" s="137" t="s">
        <v>1226</v>
      </c>
      <c r="H612" s="138">
        <v>39.64</v>
      </c>
      <c r="I612" s="139"/>
      <c r="J612" s="140">
        <f>ROUND(I612*H612,2)</f>
        <v>0</v>
      </c>
      <c r="K612" s="136" t="s">
        <v>1197</v>
      </c>
      <c r="L612" s="32"/>
      <c r="M612" s="141" t="s">
        <v>1</v>
      </c>
      <c r="N612" s="142" t="s">
        <v>44</v>
      </c>
      <c r="P612" s="143">
        <f>O612*H612</f>
        <v>0</v>
      </c>
      <c r="Q612" s="143">
        <v>0.024</v>
      </c>
      <c r="R612" s="143">
        <f>Q612*H612</f>
        <v>0.95136</v>
      </c>
      <c r="S612" s="143">
        <v>0</v>
      </c>
      <c r="T612" s="144">
        <f>S612*H612</f>
        <v>0</v>
      </c>
      <c r="AR612" s="145" t="s">
        <v>318</v>
      </c>
      <c r="AT612" s="145" t="s">
        <v>264</v>
      </c>
      <c r="AU612" s="145" t="s">
        <v>88</v>
      </c>
      <c r="AY612" s="17" t="s">
        <v>262</v>
      </c>
      <c r="BE612" s="146">
        <f>IF(N612="základní",J612,0)</f>
        <v>0</v>
      </c>
      <c r="BF612" s="146">
        <f>IF(N612="snížená",J612,0)</f>
        <v>0</v>
      </c>
      <c r="BG612" s="146">
        <f>IF(N612="zákl. přenesená",J612,0)</f>
        <v>0</v>
      </c>
      <c r="BH612" s="146">
        <f>IF(N612="sníž. přenesená",J612,0)</f>
        <v>0</v>
      </c>
      <c r="BI612" s="146">
        <f>IF(N612="nulová",J612,0)</f>
        <v>0</v>
      </c>
      <c r="BJ612" s="17" t="s">
        <v>86</v>
      </c>
      <c r="BK612" s="146">
        <f>ROUND(I612*H612,2)</f>
        <v>0</v>
      </c>
      <c r="BL612" s="17" t="s">
        <v>318</v>
      </c>
      <c r="BM612" s="145" t="s">
        <v>3392</v>
      </c>
    </row>
    <row r="613" spans="2:51" s="12" customFormat="1" ht="11.25">
      <c r="B613" s="161"/>
      <c r="D613" s="147" t="s">
        <v>1200</v>
      </c>
      <c r="E613" s="162" t="s">
        <v>1</v>
      </c>
      <c r="F613" s="163" t="s">
        <v>3006</v>
      </c>
      <c r="H613" s="162" t="s">
        <v>1</v>
      </c>
      <c r="I613" s="164"/>
      <c r="L613" s="161"/>
      <c r="M613" s="165"/>
      <c r="T613" s="166"/>
      <c r="AT613" s="162" t="s">
        <v>1200</v>
      </c>
      <c r="AU613" s="162" t="s">
        <v>88</v>
      </c>
      <c r="AV613" s="12" t="s">
        <v>86</v>
      </c>
      <c r="AW613" s="12" t="s">
        <v>34</v>
      </c>
      <c r="AX613" s="12" t="s">
        <v>79</v>
      </c>
      <c r="AY613" s="162" t="s">
        <v>262</v>
      </c>
    </row>
    <row r="614" spans="2:51" s="12" customFormat="1" ht="22.5">
      <c r="B614" s="161"/>
      <c r="D614" s="147" t="s">
        <v>1200</v>
      </c>
      <c r="E614" s="162" t="s">
        <v>1</v>
      </c>
      <c r="F614" s="163" t="s">
        <v>3393</v>
      </c>
      <c r="H614" s="162" t="s">
        <v>1</v>
      </c>
      <c r="I614" s="164"/>
      <c r="L614" s="161"/>
      <c r="M614" s="165"/>
      <c r="T614" s="166"/>
      <c r="AT614" s="162" t="s">
        <v>1200</v>
      </c>
      <c r="AU614" s="162" t="s">
        <v>88</v>
      </c>
      <c r="AV614" s="12" t="s">
        <v>86</v>
      </c>
      <c r="AW614" s="12" t="s">
        <v>34</v>
      </c>
      <c r="AX614" s="12" t="s">
        <v>79</v>
      </c>
      <c r="AY614" s="162" t="s">
        <v>262</v>
      </c>
    </row>
    <row r="615" spans="2:51" s="12" customFormat="1" ht="11.25">
      <c r="B615" s="161"/>
      <c r="D615" s="147" t="s">
        <v>1200</v>
      </c>
      <c r="E615" s="162" t="s">
        <v>1</v>
      </c>
      <c r="F615" s="163" t="s">
        <v>3121</v>
      </c>
      <c r="H615" s="162" t="s">
        <v>1</v>
      </c>
      <c r="I615" s="164"/>
      <c r="L615" s="161"/>
      <c r="M615" s="165"/>
      <c r="T615" s="166"/>
      <c r="AT615" s="162" t="s">
        <v>1200</v>
      </c>
      <c r="AU615" s="162" t="s">
        <v>88</v>
      </c>
      <c r="AV615" s="12" t="s">
        <v>86</v>
      </c>
      <c r="AW615" s="12" t="s">
        <v>34</v>
      </c>
      <c r="AX615" s="12" t="s">
        <v>79</v>
      </c>
      <c r="AY615" s="162" t="s">
        <v>262</v>
      </c>
    </row>
    <row r="616" spans="2:51" s="13" customFormat="1" ht="11.25">
      <c r="B616" s="167"/>
      <c r="D616" s="147" t="s">
        <v>1200</v>
      </c>
      <c r="E616" s="168" t="s">
        <v>1</v>
      </c>
      <c r="F616" s="169" t="s">
        <v>3394</v>
      </c>
      <c r="H616" s="170">
        <v>39.64</v>
      </c>
      <c r="I616" s="171"/>
      <c r="L616" s="167"/>
      <c r="M616" s="172"/>
      <c r="T616" s="173"/>
      <c r="AT616" s="168" t="s">
        <v>1200</v>
      </c>
      <c r="AU616" s="168" t="s">
        <v>88</v>
      </c>
      <c r="AV616" s="13" t="s">
        <v>88</v>
      </c>
      <c r="AW616" s="13" t="s">
        <v>34</v>
      </c>
      <c r="AX616" s="13" t="s">
        <v>79</v>
      </c>
      <c r="AY616" s="168" t="s">
        <v>262</v>
      </c>
    </row>
    <row r="617" spans="2:51" s="14" customFormat="1" ht="11.25">
      <c r="B617" s="174"/>
      <c r="D617" s="147" t="s">
        <v>1200</v>
      </c>
      <c r="E617" s="175" t="s">
        <v>1</v>
      </c>
      <c r="F617" s="176" t="s">
        <v>1205</v>
      </c>
      <c r="H617" s="177">
        <v>39.64</v>
      </c>
      <c r="I617" s="178"/>
      <c r="L617" s="174"/>
      <c r="M617" s="179"/>
      <c r="T617" s="180"/>
      <c r="AT617" s="175" t="s">
        <v>1200</v>
      </c>
      <c r="AU617" s="175" t="s">
        <v>88</v>
      </c>
      <c r="AV617" s="14" t="s">
        <v>293</v>
      </c>
      <c r="AW617" s="14" t="s">
        <v>34</v>
      </c>
      <c r="AX617" s="14" t="s">
        <v>86</v>
      </c>
      <c r="AY617" s="175" t="s">
        <v>262</v>
      </c>
    </row>
    <row r="618" spans="2:65" s="1" customFormat="1" ht="24.2" customHeight="1">
      <c r="B618" s="32"/>
      <c r="C618" s="134" t="s">
        <v>663</v>
      </c>
      <c r="D618" s="134" t="s">
        <v>264</v>
      </c>
      <c r="E618" s="135" t="s">
        <v>2706</v>
      </c>
      <c r="F618" s="136" t="s">
        <v>2707</v>
      </c>
      <c r="G618" s="137" t="s">
        <v>1226</v>
      </c>
      <c r="H618" s="138">
        <v>39.64</v>
      </c>
      <c r="I618" s="139"/>
      <c r="J618" s="140">
        <f>ROUND(I618*H618,2)</f>
        <v>0</v>
      </c>
      <c r="K618" s="136" t="s">
        <v>1197</v>
      </c>
      <c r="L618" s="32"/>
      <c r="M618" s="141" t="s">
        <v>1</v>
      </c>
      <c r="N618" s="142" t="s">
        <v>44</v>
      </c>
      <c r="P618" s="143">
        <f>O618*H618</f>
        <v>0</v>
      </c>
      <c r="Q618" s="143">
        <v>0.0054</v>
      </c>
      <c r="R618" s="143">
        <f>Q618*H618</f>
        <v>0.21405600000000002</v>
      </c>
      <c r="S618" s="143">
        <v>0</v>
      </c>
      <c r="T618" s="144">
        <f>S618*H618</f>
        <v>0</v>
      </c>
      <c r="AR618" s="145" t="s">
        <v>318</v>
      </c>
      <c r="AT618" s="145" t="s">
        <v>264</v>
      </c>
      <c r="AU618" s="145" t="s">
        <v>88</v>
      </c>
      <c r="AY618" s="17" t="s">
        <v>262</v>
      </c>
      <c r="BE618" s="146">
        <f>IF(N618="základní",J618,0)</f>
        <v>0</v>
      </c>
      <c r="BF618" s="146">
        <f>IF(N618="snížená",J618,0)</f>
        <v>0</v>
      </c>
      <c r="BG618" s="146">
        <f>IF(N618="zákl. přenesená",J618,0)</f>
        <v>0</v>
      </c>
      <c r="BH618" s="146">
        <f>IF(N618="sníž. přenesená",J618,0)</f>
        <v>0</v>
      </c>
      <c r="BI618" s="146">
        <f>IF(N618="nulová",J618,0)</f>
        <v>0</v>
      </c>
      <c r="BJ618" s="17" t="s">
        <v>86</v>
      </c>
      <c r="BK618" s="146">
        <f>ROUND(I618*H618,2)</f>
        <v>0</v>
      </c>
      <c r="BL618" s="17" t="s">
        <v>318</v>
      </c>
      <c r="BM618" s="145" t="s">
        <v>3395</v>
      </c>
    </row>
    <row r="619" spans="2:65" s="1" customFormat="1" ht="37.9" customHeight="1">
      <c r="B619" s="32"/>
      <c r="C619" s="134" t="s">
        <v>667</v>
      </c>
      <c r="D619" s="134" t="s">
        <v>264</v>
      </c>
      <c r="E619" s="135" t="s">
        <v>3396</v>
      </c>
      <c r="F619" s="136" t="s">
        <v>3397</v>
      </c>
      <c r="G619" s="137" t="s">
        <v>1226</v>
      </c>
      <c r="H619" s="138">
        <v>39.64</v>
      </c>
      <c r="I619" s="139"/>
      <c r="J619" s="140">
        <f>ROUND(I619*H619,2)</f>
        <v>0</v>
      </c>
      <c r="K619" s="136" t="s">
        <v>1</v>
      </c>
      <c r="L619" s="32"/>
      <c r="M619" s="141" t="s">
        <v>1</v>
      </c>
      <c r="N619" s="142" t="s">
        <v>44</v>
      </c>
      <c r="P619" s="143">
        <f>O619*H619</f>
        <v>0</v>
      </c>
      <c r="Q619" s="143">
        <v>0.0002</v>
      </c>
      <c r="R619" s="143">
        <f>Q619*H619</f>
        <v>0.007928000000000001</v>
      </c>
      <c r="S619" s="143">
        <v>0</v>
      </c>
      <c r="T619" s="144">
        <f>S619*H619</f>
        <v>0</v>
      </c>
      <c r="AR619" s="145" t="s">
        <v>318</v>
      </c>
      <c r="AT619" s="145" t="s">
        <v>264</v>
      </c>
      <c r="AU619" s="145" t="s">
        <v>88</v>
      </c>
      <c r="AY619" s="17" t="s">
        <v>262</v>
      </c>
      <c r="BE619" s="146">
        <f>IF(N619="základní",J619,0)</f>
        <v>0</v>
      </c>
      <c r="BF619" s="146">
        <f>IF(N619="snížená",J619,0)</f>
        <v>0</v>
      </c>
      <c r="BG619" s="146">
        <f>IF(N619="zákl. přenesená",J619,0)</f>
        <v>0</v>
      </c>
      <c r="BH619" s="146">
        <f>IF(N619="sníž. přenesená",J619,0)</f>
        <v>0</v>
      </c>
      <c r="BI619" s="146">
        <f>IF(N619="nulová",J619,0)</f>
        <v>0</v>
      </c>
      <c r="BJ619" s="17" t="s">
        <v>86</v>
      </c>
      <c r="BK619" s="146">
        <f>ROUND(I619*H619,2)</f>
        <v>0</v>
      </c>
      <c r="BL619" s="17" t="s">
        <v>318</v>
      </c>
      <c r="BM619" s="145" t="s">
        <v>3398</v>
      </c>
    </row>
    <row r="620" spans="2:47" s="1" customFormat="1" ht="78">
      <c r="B620" s="32"/>
      <c r="D620" s="147" t="s">
        <v>301</v>
      </c>
      <c r="F620" s="148" t="s">
        <v>3399</v>
      </c>
      <c r="I620" s="149"/>
      <c r="L620" s="32"/>
      <c r="M620" s="150"/>
      <c r="T620" s="56"/>
      <c r="AT620" s="17" t="s">
        <v>301</v>
      </c>
      <c r="AU620" s="17" t="s">
        <v>88</v>
      </c>
    </row>
    <row r="621" spans="2:65" s="1" customFormat="1" ht="24.2" customHeight="1">
      <c r="B621" s="32"/>
      <c r="C621" s="134" t="s">
        <v>671</v>
      </c>
      <c r="D621" s="134" t="s">
        <v>264</v>
      </c>
      <c r="E621" s="135" t="s">
        <v>2721</v>
      </c>
      <c r="F621" s="136" t="s">
        <v>2722</v>
      </c>
      <c r="G621" s="137" t="s">
        <v>1234</v>
      </c>
      <c r="H621" s="138">
        <v>1.173</v>
      </c>
      <c r="I621" s="139"/>
      <c r="J621" s="140">
        <f>ROUND(I621*H621,2)</f>
        <v>0</v>
      </c>
      <c r="K621" s="136" t="s">
        <v>1197</v>
      </c>
      <c r="L621" s="32"/>
      <c r="M621" s="141" t="s">
        <v>1</v>
      </c>
      <c r="N621" s="142" t="s">
        <v>44</v>
      </c>
      <c r="P621" s="143">
        <f>O621*H621</f>
        <v>0</v>
      </c>
      <c r="Q621" s="143">
        <v>0</v>
      </c>
      <c r="R621" s="143">
        <f>Q621*H621</f>
        <v>0</v>
      </c>
      <c r="S621" s="143">
        <v>0</v>
      </c>
      <c r="T621" s="144">
        <f>S621*H621</f>
        <v>0</v>
      </c>
      <c r="AR621" s="145" t="s">
        <v>318</v>
      </c>
      <c r="AT621" s="145" t="s">
        <v>264</v>
      </c>
      <c r="AU621" s="145" t="s">
        <v>88</v>
      </c>
      <c r="AY621" s="17" t="s">
        <v>262</v>
      </c>
      <c r="BE621" s="146">
        <f>IF(N621="základní",J621,0)</f>
        <v>0</v>
      </c>
      <c r="BF621" s="146">
        <f>IF(N621="snížená",J621,0)</f>
        <v>0</v>
      </c>
      <c r="BG621" s="146">
        <f>IF(N621="zákl. přenesená",J621,0)</f>
        <v>0</v>
      </c>
      <c r="BH621" s="146">
        <f>IF(N621="sníž. přenesená",J621,0)</f>
        <v>0</v>
      </c>
      <c r="BI621" s="146">
        <f>IF(N621="nulová",J621,0)</f>
        <v>0</v>
      </c>
      <c r="BJ621" s="17" t="s">
        <v>86</v>
      </c>
      <c r="BK621" s="146">
        <f>ROUND(I621*H621,2)</f>
        <v>0</v>
      </c>
      <c r="BL621" s="17" t="s">
        <v>318</v>
      </c>
      <c r="BM621" s="145" t="s">
        <v>3400</v>
      </c>
    </row>
    <row r="622" spans="2:63" s="11" customFormat="1" ht="22.9" customHeight="1">
      <c r="B622" s="124"/>
      <c r="D622" s="125" t="s">
        <v>78</v>
      </c>
      <c r="E622" s="151" t="s">
        <v>1674</v>
      </c>
      <c r="F622" s="151" t="s">
        <v>1675</v>
      </c>
      <c r="I622" s="127"/>
      <c r="J622" s="152">
        <f>BK622</f>
        <v>0</v>
      </c>
      <c r="L622" s="124"/>
      <c r="M622" s="129"/>
      <c r="P622" s="130">
        <f>SUM(P623:P688)</f>
        <v>0</v>
      </c>
      <c r="R622" s="130">
        <f>SUM(R623:R688)</f>
        <v>0.45031640800000006</v>
      </c>
      <c r="T622" s="131">
        <f>SUM(T623:T688)</f>
        <v>0</v>
      </c>
      <c r="AR622" s="125" t="s">
        <v>88</v>
      </c>
      <c r="AT622" s="132" t="s">
        <v>78</v>
      </c>
      <c r="AU622" s="132" t="s">
        <v>86</v>
      </c>
      <c r="AY622" s="125" t="s">
        <v>262</v>
      </c>
      <c r="BK622" s="133">
        <f>SUM(BK623:BK688)</f>
        <v>0</v>
      </c>
    </row>
    <row r="623" spans="2:65" s="1" customFormat="1" ht="24.2" customHeight="1">
      <c r="B623" s="32"/>
      <c r="C623" s="134" t="s">
        <v>665</v>
      </c>
      <c r="D623" s="134" t="s">
        <v>264</v>
      </c>
      <c r="E623" s="135" t="s">
        <v>3401</v>
      </c>
      <c r="F623" s="136" t="s">
        <v>3402</v>
      </c>
      <c r="G623" s="137" t="s">
        <v>1226</v>
      </c>
      <c r="H623" s="138">
        <v>304.387</v>
      </c>
      <c r="I623" s="139"/>
      <c r="J623" s="140">
        <f>ROUND(I623*H623,2)</f>
        <v>0</v>
      </c>
      <c r="K623" s="136" t="s">
        <v>1197</v>
      </c>
      <c r="L623" s="32"/>
      <c r="M623" s="141" t="s">
        <v>1</v>
      </c>
      <c r="N623" s="142" t="s">
        <v>44</v>
      </c>
      <c r="P623" s="143">
        <f>O623*H623</f>
        <v>0</v>
      </c>
      <c r="Q623" s="143">
        <v>0</v>
      </c>
      <c r="R623" s="143">
        <f>Q623*H623</f>
        <v>0</v>
      </c>
      <c r="S623" s="143">
        <v>0</v>
      </c>
      <c r="T623" s="144">
        <f>S623*H623</f>
        <v>0</v>
      </c>
      <c r="AR623" s="145" t="s">
        <v>318</v>
      </c>
      <c r="AT623" s="145" t="s">
        <v>264</v>
      </c>
      <c r="AU623" s="145" t="s">
        <v>88</v>
      </c>
      <c r="AY623" s="17" t="s">
        <v>262</v>
      </c>
      <c r="BE623" s="146">
        <f>IF(N623="základní",J623,0)</f>
        <v>0</v>
      </c>
      <c r="BF623" s="146">
        <f>IF(N623="snížená",J623,0)</f>
        <v>0</v>
      </c>
      <c r="BG623" s="146">
        <f>IF(N623="zákl. přenesená",J623,0)</f>
        <v>0</v>
      </c>
      <c r="BH623" s="146">
        <f>IF(N623="sníž. přenesená",J623,0)</f>
        <v>0</v>
      </c>
      <c r="BI623" s="146">
        <f>IF(N623="nulová",J623,0)</f>
        <v>0</v>
      </c>
      <c r="BJ623" s="17" t="s">
        <v>86</v>
      </c>
      <c r="BK623" s="146">
        <f>ROUND(I623*H623,2)</f>
        <v>0</v>
      </c>
      <c r="BL623" s="17" t="s">
        <v>318</v>
      </c>
      <c r="BM623" s="145" t="s">
        <v>3403</v>
      </c>
    </row>
    <row r="624" spans="2:51" s="12" customFormat="1" ht="11.25">
      <c r="B624" s="161"/>
      <c r="D624" s="147" t="s">
        <v>1200</v>
      </c>
      <c r="E624" s="162" t="s">
        <v>1</v>
      </c>
      <c r="F624" s="163" t="s">
        <v>3404</v>
      </c>
      <c r="H624" s="162" t="s">
        <v>1</v>
      </c>
      <c r="I624" s="164"/>
      <c r="L624" s="161"/>
      <c r="M624" s="165"/>
      <c r="T624" s="166"/>
      <c r="AT624" s="162" t="s">
        <v>1200</v>
      </c>
      <c r="AU624" s="162" t="s">
        <v>88</v>
      </c>
      <c r="AV624" s="12" t="s">
        <v>86</v>
      </c>
      <c r="AW624" s="12" t="s">
        <v>34</v>
      </c>
      <c r="AX624" s="12" t="s">
        <v>79</v>
      </c>
      <c r="AY624" s="162" t="s">
        <v>262</v>
      </c>
    </row>
    <row r="625" spans="2:51" s="12" customFormat="1" ht="11.25">
      <c r="B625" s="161"/>
      <c r="D625" s="147" t="s">
        <v>1200</v>
      </c>
      <c r="E625" s="162" t="s">
        <v>1</v>
      </c>
      <c r="F625" s="163" t="s">
        <v>3006</v>
      </c>
      <c r="H625" s="162" t="s">
        <v>1</v>
      </c>
      <c r="I625" s="164"/>
      <c r="L625" s="161"/>
      <c r="M625" s="165"/>
      <c r="T625" s="166"/>
      <c r="AT625" s="162" t="s">
        <v>1200</v>
      </c>
      <c r="AU625" s="162" t="s">
        <v>88</v>
      </c>
      <c r="AV625" s="12" t="s">
        <v>86</v>
      </c>
      <c r="AW625" s="12" t="s">
        <v>34</v>
      </c>
      <c r="AX625" s="12" t="s">
        <v>79</v>
      </c>
      <c r="AY625" s="162" t="s">
        <v>262</v>
      </c>
    </row>
    <row r="626" spans="2:51" s="12" customFormat="1" ht="11.25">
      <c r="B626" s="161"/>
      <c r="D626" s="147" t="s">
        <v>1200</v>
      </c>
      <c r="E626" s="162" t="s">
        <v>1</v>
      </c>
      <c r="F626" s="163" t="s">
        <v>3121</v>
      </c>
      <c r="H626" s="162" t="s">
        <v>1</v>
      </c>
      <c r="I626" s="164"/>
      <c r="L626" s="161"/>
      <c r="M626" s="165"/>
      <c r="T626" s="166"/>
      <c r="AT626" s="162" t="s">
        <v>1200</v>
      </c>
      <c r="AU626" s="162" t="s">
        <v>88</v>
      </c>
      <c r="AV626" s="12" t="s">
        <v>86</v>
      </c>
      <c r="AW626" s="12" t="s">
        <v>34</v>
      </c>
      <c r="AX626" s="12" t="s">
        <v>79</v>
      </c>
      <c r="AY626" s="162" t="s">
        <v>262</v>
      </c>
    </row>
    <row r="627" spans="2:51" s="12" customFormat="1" ht="11.25">
      <c r="B627" s="161"/>
      <c r="D627" s="147" t="s">
        <v>1200</v>
      </c>
      <c r="E627" s="162" t="s">
        <v>1</v>
      </c>
      <c r="F627" s="163" t="s">
        <v>3405</v>
      </c>
      <c r="H627" s="162" t="s">
        <v>1</v>
      </c>
      <c r="I627" s="164"/>
      <c r="L627" s="161"/>
      <c r="M627" s="165"/>
      <c r="T627" s="166"/>
      <c r="AT627" s="162" t="s">
        <v>1200</v>
      </c>
      <c r="AU627" s="162" t="s">
        <v>88</v>
      </c>
      <c r="AV627" s="12" t="s">
        <v>86</v>
      </c>
      <c r="AW627" s="12" t="s">
        <v>34</v>
      </c>
      <c r="AX627" s="12" t="s">
        <v>79</v>
      </c>
      <c r="AY627" s="162" t="s">
        <v>262</v>
      </c>
    </row>
    <row r="628" spans="2:51" s="13" customFormat="1" ht="11.25">
      <c r="B628" s="167"/>
      <c r="D628" s="147" t="s">
        <v>1200</v>
      </c>
      <c r="E628" s="168" t="s">
        <v>1</v>
      </c>
      <c r="F628" s="169" t="s">
        <v>3406</v>
      </c>
      <c r="H628" s="170">
        <v>107.02</v>
      </c>
      <c r="I628" s="171"/>
      <c r="L628" s="167"/>
      <c r="M628" s="172"/>
      <c r="T628" s="173"/>
      <c r="AT628" s="168" t="s">
        <v>1200</v>
      </c>
      <c r="AU628" s="168" t="s">
        <v>88</v>
      </c>
      <c r="AV628" s="13" t="s">
        <v>88</v>
      </c>
      <c r="AW628" s="13" t="s">
        <v>34</v>
      </c>
      <c r="AX628" s="13" t="s">
        <v>79</v>
      </c>
      <c r="AY628" s="168" t="s">
        <v>262</v>
      </c>
    </row>
    <row r="629" spans="2:51" s="12" customFormat="1" ht="11.25">
      <c r="B629" s="161"/>
      <c r="D629" s="147" t="s">
        <v>1200</v>
      </c>
      <c r="E629" s="162" t="s">
        <v>1</v>
      </c>
      <c r="F629" s="163" t="s">
        <v>3407</v>
      </c>
      <c r="H629" s="162" t="s">
        <v>1</v>
      </c>
      <c r="I629" s="164"/>
      <c r="L629" s="161"/>
      <c r="M629" s="165"/>
      <c r="T629" s="166"/>
      <c r="AT629" s="162" t="s">
        <v>1200</v>
      </c>
      <c r="AU629" s="162" t="s">
        <v>88</v>
      </c>
      <c r="AV629" s="12" t="s">
        <v>86</v>
      </c>
      <c r="AW629" s="12" t="s">
        <v>34</v>
      </c>
      <c r="AX629" s="12" t="s">
        <v>79</v>
      </c>
      <c r="AY629" s="162" t="s">
        <v>262</v>
      </c>
    </row>
    <row r="630" spans="2:51" s="13" customFormat="1" ht="11.25">
      <c r="B630" s="167"/>
      <c r="D630" s="147" t="s">
        <v>1200</v>
      </c>
      <c r="E630" s="168" t="s">
        <v>1</v>
      </c>
      <c r="F630" s="169" t="s">
        <v>3408</v>
      </c>
      <c r="H630" s="170">
        <v>-5.236</v>
      </c>
      <c r="I630" s="171"/>
      <c r="L630" s="167"/>
      <c r="M630" s="172"/>
      <c r="T630" s="173"/>
      <c r="AT630" s="168" t="s">
        <v>1200</v>
      </c>
      <c r="AU630" s="168" t="s">
        <v>88</v>
      </c>
      <c r="AV630" s="13" t="s">
        <v>88</v>
      </c>
      <c r="AW630" s="13" t="s">
        <v>34</v>
      </c>
      <c r="AX630" s="13" t="s">
        <v>79</v>
      </c>
      <c r="AY630" s="168" t="s">
        <v>262</v>
      </c>
    </row>
    <row r="631" spans="2:51" s="13" customFormat="1" ht="11.25">
      <c r="B631" s="167"/>
      <c r="D631" s="147" t="s">
        <v>1200</v>
      </c>
      <c r="E631" s="168" t="s">
        <v>1</v>
      </c>
      <c r="F631" s="169" t="s">
        <v>3409</v>
      </c>
      <c r="H631" s="170">
        <v>-0.18</v>
      </c>
      <c r="I631" s="171"/>
      <c r="L631" s="167"/>
      <c r="M631" s="172"/>
      <c r="T631" s="173"/>
      <c r="AT631" s="168" t="s">
        <v>1200</v>
      </c>
      <c r="AU631" s="168" t="s">
        <v>88</v>
      </c>
      <c r="AV631" s="13" t="s">
        <v>88</v>
      </c>
      <c r="AW631" s="13" t="s">
        <v>34</v>
      </c>
      <c r="AX631" s="13" t="s">
        <v>79</v>
      </c>
      <c r="AY631" s="168" t="s">
        <v>262</v>
      </c>
    </row>
    <row r="632" spans="2:51" s="12" customFormat="1" ht="11.25">
      <c r="B632" s="161"/>
      <c r="D632" s="147" t="s">
        <v>1200</v>
      </c>
      <c r="E632" s="162" t="s">
        <v>1</v>
      </c>
      <c r="F632" s="163" t="s">
        <v>3410</v>
      </c>
      <c r="H632" s="162" t="s">
        <v>1</v>
      </c>
      <c r="I632" s="164"/>
      <c r="L632" s="161"/>
      <c r="M632" s="165"/>
      <c r="T632" s="166"/>
      <c r="AT632" s="162" t="s">
        <v>1200</v>
      </c>
      <c r="AU632" s="162" t="s">
        <v>88</v>
      </c>
      <c r="AV632" s="12" t="s">
        <v>86</v>
      </c>
      <c r="AW632" s="12" t="s">
        <v>34</v>
      </c>
      <c r="AX632" s="12" t="s">
        <v>79</v>
      </c>
      <c r="AY632" s="162" t="s">
        <v>262</v>
      </c>
    </row>
    <row r="633" spans="2:51" s="13" customFormat="1" ht="11.25">
      <c r="B633" s="167"/>
      <c r="D633" s="147" t="s">
        <v>1200</v>
      </c>
      <c r="E633" s="168" t="s">
        <v>1</v>
      </c>
      <c r="F633" s="169" t="s">
        <v>3411</v>
      </c>
      <c r="H633" s="170">
        <v>6.144</v>
      </c>
      <c r="I633" s="171"/>
      <c r="L633" s="167"/>
      <c r="M633" s="172"/>
      <c r="T633" s="173"/>
      <c r="AT633" s="168" t="s">
        <v>1200</v>
      </c>
      <c r="AU633" s="168" t="s">
        <v>88</v>
      </c>
      <c r="AV633" s="13" t="s">
        <v>88</v>
      </c>
      <c r="AW633" s="13" t="s">
        <v>34</v>
      </c>
      <c r="AX633" s="13" t="s">
        <v>79</v>
      </c>
      <c r="AY633" s="168" t="s">
        <v>262</v>
      </c>
    </row>
    <row r="634" spans="2:51" s="12" customFormat="1" ht="11.25">
      <c r="B634" s="161"/>
      <c r="D634" s="147" t="s">
        <v>1200</v>
      </c>
      <c r="E634" s="162" t="s">
        <v>1</v>
      </c>
      <c r="F634" s="163" t="s">
        <v>3412</v>
      </c>
      <c r="H634" s="162" t="s">
        <v>1</v>
      </c>
      <c r="I634" s="164"/>
      <c r="L634" s="161"/>
      <c r="M634" s="165"/>
      <c r="T634" s="166"/>
      <c r="AT634" s="162" t="s">
        <v>1200</v>
      </c>
      <c r="AU634" s="162" t="s">
        <v>88</v>
      </c>
      <c r="AV634" s="12" t="s">
        <v>86</v>
      </c>
      <c r="AW634" s="12" t="s">
        <v>34</v>
      </c>
      <c r="AX634" s="12" t="s">
        <v>79</v>
      </c>
      <c r="AY634" s="162" t="s">
        <v>262</v>
      </c>
    </row>
    <row r="635" spans="2:51" s="13" customFormat="1" ht="11.25">
      <c r="B635" s="167"/>
      <c r="D635" s="147" t="s">
        <v>1200</v>
      </c>
      <c r="E635" s="168" t="s">
        <v>1</v>
      </c>
      <c r="F635" s="169" t="s">
        <v>3413</v>
      </c>
      <c r="H635" s="170">
        <v>32.18</v>
      </c>
      <c r="I635" s="171"/>
      <c r="L635" s="167"/>
      <c r="M635" s="172"/>
      <c r="T635" s="173"/>
      <c r="AT635" s="168" t="s">
        <v>1200</v>
      </c>
      <c r="AU635" s="168" t="s">
        <v>88</v>
      </c>
      <c r="AV635" s="13" t="s">
        <v>88</v>
      </c>
      <c r="AW635" s="13" t="s">
        <v>34</v>
      </c>
      <c r="AX635" s="13" t="s">
        <v>79</v>
      </c>
      <c r="AY635" s="168" t="s">
        <v>262</v>
      </c>
    </row>
    <row r="636" spans="2:51" s="12" customFormat="1" ht="11.25">
      <c r="B636" s="161"/>
      <c r="D636" s="147" t="s">
        <v>1200</v>
      </c>
      <c r="E636" s="162" t="s">
        <v>1</v>
      </c>
      <c r="F636" s="163" t="s">
        <v>3414</v>
      </c>
      <c r="H636" s="162" t="s">
        <v>1</v>
      </c>
      <c r="I636" s="164"/>
      <c r="L636" s="161"/>
      <c r="M636" s="165"/>
      <c r="T636" s="166"/>
      <c r="AT636" s="162" t="s">
        <v>1200</v>
      </c>
      <c r="AU636" s="162" t="s">
        <v>88</v>
      </c>
      <c r="AV636" s="12" t="s">
        <v>86</v>
      </c>
      <c r="AW636" s="12" t="s">
        <v>34</v>
      </c>
      <c r="AX636" s="12" t="s">
        <v>79</v>
      </c>
      <c r="AY636" s="162" t="s">
        <v>262</v>
      </c>
    </row>
    <row r="637" spans="2:51" s="13" customFormat="1" ht="11.25">
      <c r="B637" s="167"/>
      <c r="D637" s="147" t="s">
        <v>1200</v>
      </c>
      <c r="E637" s="168" t="s">
        <v>1</v>
      </c>
      <c r="F637" s="169" t="s">
        <v>3415</v>
      </c>
      <c r="H637" s="170">
        <v>-6.24</v>
      </c>
      <c r="I637" s="171"/>
      <c r="L637" s="167"/>
      <c r="M637" s="172"/>
      <c r="T637" s="173"/>
      <c r="AT637" s="168" t="s">
        <v>1200</v>
      </c>
      <c r="AU637" s="168" t="s">
        <v>88</v>
      </c>
      <c r="AV637" s="13" t="s">
        <v>88</v>
      </c>
      <c r="AW637" s="13" t="s">
        <v>34</v>
      </c>
      <c r="AX637" s="13" t="s">
        <v>79</v>
      </c>
      <c r="AY637" s="168" t="s">
        <v>262</v>
      </c>
    </row>
    <row r="638" spans="2:51" s="13" customFormat="1" ht="11.25">
      <c r="B638" s="167"/>
      <c r="D638" s="147" t="s">
        <v>1200</v>
      </c>
      <c r="E638" s="168" t="s">
        <v>1</v>
      </c>
      <c r="F638" s="169" t="s">
        <v>3416</v>
      </c>
      <c r="H638" s="170">
        <v>-8.64</v>
      </c>
      <c r="I638" s="171"/>
      <c r="L638" s="167"/>
      <c r="M638" s="172"/>
      <c r="T638" s="173"/>
      <c r="AT638" s="168" t="s">
        <v>1200</v>
      </c>
      <c r="AU638" s="168" t="s">
        <v>88</v>
      </c>
      <c r="AV638" s="13" t="s">
        <v>88</v>
      </c>
      <c r="AW638" s="13" t="s">
        <v>34</v>
      </c>
      <c r="AX638" s="13" t="s">
        <v>79</v>
      </c>
      <c r="AY638" s="168" t="s">
        <v>262</v>
      </c>
    </row>
    <row r="639" spans="2:51" s="13" customFormat="1" ht="22.5">
      <c r="B639" s="167"/>
      <c r="D639" s="147" t="s">
        <v>1200</v>
      </c>
      <c r="E639" s="168" t="s">
        <v>1</v>
      </c>
      <c r="F639" s="169" t="s">
        <v>3417</v>
      </c>
      <c r="H639" s="170">
        <v>17.08</v>
      </c>
      <c r="I639" s="171"/>
      <c r="L639" s="167"/>
      <c r="M639" s="172"/>
      <c r="T639" s="173"/>
      <c r="AT639" s="168" t="s">
        <v>1200</v>
      </c>
      <c r="AU639" s="168" t="s">
        <v>88</v>
      </c>
      <c r="AV639" s="13" t="s">
        <v>88</v>
      </c>
      <c r="AW639" s="13" t="s">
        <v>34</v>
      </c>
      <c r="AX639" s="13" t="s">
        <v>79</v>
      </c>
      <c r="AY639" s="168" t="s">
        <v>262</v>
      </c>
    </row>
    <row r="640" spans="2:51" s="15" customFormat="1" ht="11.25">
      <c r="B640" s="191"/>
      <c r="D640" s="147" t="s">
        <v>1200</v>
      </c>
      <c r="E640" s="192" t="s">
        <v>1</v>
      </c>
      <c r="F640" s="193" t="s">
        <v>1323</v>
      </c>
      <c r="H640" s="194">
        <v>142.128</v>
      </c>
      <c r="I640" s="195"/>
      <c r="L640" s="191"/>
      <c r="M640" s="196"/>
      <c r="T640" s="197"/>
      <c r="AT640" s="192" t="s">
        <v>1200</v>
      </c>
      <c r="AU640" s="192" t="s">
        <v>88</v>
      </c>
      <c r="AV640" s="15" t="s">
        <v>179</v>
      </c>
      <c r="AW640" s="15" t="s">
        <v>34</v>
      </c>
      <c r="AX640" s="15" t="s">
        <v>79</v>
      </c>
      <c r="AY640" s="192" t="s">
        <v>262</v>
      </c>
    </row>
    <row r="641" spans="2:51" s="12" customFormat="1" ht="11.25">
      <c r="B641" s="161"/>
      <c r="D641" s="147" t="s">
        <v>1200</v>
      </c>
      <c r="E641" s="162" t="s">
        <v>1</v>
      </c>
      <c r="F641" s="163" t="s">
        <v>3125</v>
      </c>
      <c r="H641" s="162" t="s">
        <v>1</v>
      </c>
      <c r="I641" s="164"/>
      <c r="L641" s="161"/>
      <c r="M641" s="165"/>
      <c r="T641" s="166"/>
      <c r="AT641" s="162" t="s">
        <v>1200</v>
      </c>
      <c r="AU641" s="162" t="s">
        <v>88</v>
      </c>
      <c r="AV641" s="12" t="s">
        <v>86</v>
      </c>
      <c r="AW641" s="12" t="s">
        <v>34</v>
      </c>
      <c r="AX641" s="12" t="s">
        <v>79</v>
      </c>
      <c r="AY641" s="162" t="s">
        <v>262</v>
      </c>
    </row>
    <row r="642" spans="2:51" s="13" customFormat="1" ht="11.25">
      <c r="B642" s="167"/>
      <c r="D642" s="147" t="s">
        <v>1200</v>
      </c>
      <c r="E642" s="168" t="s">
        <v>1</v>
      </c>
      <c r="F642" s="169" t="s">
        <v>3418</v>
      </c>
      <c r="H642" s="170">
        <v>60</v>
      </c>
      <c r="I642" s="171"/>
      <c r="L642" s="167"/>
      <c r="M642" s="172"/>
      <c r="T642" s="173"/>
      <c r="AT642" s="168" t="s">
        <v>1200</v>
      </c>
      <c r="AU642" s="168" t="s">
        <v>88</v>
      </c>
      <c r="AV642" s="13" t="s">
        <v>88</v>
      </c>
      <c r="AW642" s="13" t="s">
        <v>34</v>
      </c>
      <c r="AX642" s="13" t="s">
        <v>79</v>
      </c>
      <c r="AY642" s="168" t="s">
        <v>262</v>
      </c>
    </row>
    <row r="643" spans="2:51" s="13" customFormat="1" ht="22.5">
      <c r="B643" s="167"/>
      <c r="D643" s="147" t="s">
        <v>1200</v>
      </c>
      <c r="E643" s="168" t="s">
        <v>1</v>
      </c>
      <c r="F643" s="169" t="s">
        <v>3419</v>
      </c>
      <c r="H643" s="170">
        <v>15.262</v>
      </c>
      <c r="I643" s="171"/>
      <c r="L643" s="167"/>
      <c r="M643" s="172"/>
      <c r="T643" s="173"/>
      <c r="AT643" s="168" t="s">
        <v>1200</v>
      </c>
      <c r="AU643" s="168" t="s">
        <v>88</v>
      </c>
      <c r="AV643" s="13" t="s">
        <v>88</v>
      </c>
      <c r="AW643" s="13" t="s">
        <v>34</v>
      </c>
      <c r="AX643" s="13" t="s">
        <v>79</v>
      </c>
      <c r="AY643" s="168" t="s">
        <v>262</v>
      </c>
    </row>
    <row r="644" spans="2:51" s="13" customFormat="1" ht="11.25">
      <c r="B644" s="167"/>
      <c r="D644" s="147" t="s">
        <v>1200</v>
      </c>
      <c r="E644" s="168" t="s">
        <v>1</v>
      </c>
      <c r="F644" s="169" t="s">
        <v>3420</v>
      </c>
      <c r="H644" s="170">
        <v>32</v>
      </c>
      <c r="I644" s="171"/>
      <c r="L644" s="167"/>
      <c r="M644" s="172"/>
      <c r="T644" s="173"/>
      <c r="AT644" s="168" t="s">
        <v>1200</v>
      </c>
      <c r="AU644" s="168" t="s">
        <v>88</v>
      </c>
      <c r="AV644" s="13" t="s">
        <v>88</v>
      </c>
      <c r="AW644" s="13" t="s">
        <v>34</v>
      </c>
      <c r="AX644" s="13" t="s">
        <v>79</v>
      </c>
      <c r="AY644" s="168" t="s">
        <v>262</v>
      </c>
    </row>
    <row r="645" spans="2:51" s="13" customFormat="1" ht="22.5">
      <c r="B645" s="167"/>
      <c r="D645" s="147" t="s">
        <v>1200</v>
      </c>
      <c r="E645" s="168" t="s">
        <v>1</v>
      </c>
      <c r="F645" s="169" t="s">
        <v>3421</v>
      </c>
      <c r="H645" s="170">
        <v>-10.061</v>
      </c>
      <c r="I645" s="171"/>
      <c r="L645" s="167"/>
      <c r="M645" s="172"/>
      <c r="T645" s="173"/>
      <c r="AT645" s="168" t="s">
        <v>1200</v>
      </c>
      <c r="AU645" s="168" t="s">
        <v>88</v>
      </c>
      <c r="AV645" s="13" t="s">
        <v>88</v>
      </c>
      <c r="AW645" s="13" t="s">
        <v>34</v>
      </c>
      <c r="AX645" s="13" t="s">
        <v>79</v>
      </c>
      <c r="AY645" s="168" t="s">
        <v>262</v>
      </c>
    </row>
    <row r="646" spans="2:51" s="13" customFormat="1" ht="11.25">
      <c r="B646" s="167"/>
      <c r="D646" s="147" t="s">
        <v>1200</v>
      </c>
      <c r="E646" s="168" t="s">
        <v>1</v>
      </c>
      <c r="F646" s="169" t="s">
        <v>3422</v>
      </c>
      <c r="H646" s="170">
        <v>32</v>
      </c>
      <c r="I646" s="171"/>
      <c r="L646" s="167"/>
      <c r="M646" s="172"/>
      <c r="T646" s="173"/>
      <c r="AT646" s="168" t="s">
        <v>1200</v>
      </c>
      <c r="AU646" s="168" t="s">
        <v>88</v>
      </c>
      <c r="AV646" s="13" t="s">
        <v>88</v>
      </c>
      <c r="AW646" s="13" t="s">
        <v>34</v>
      </c>
      <c r="AX646" s="13" t="s">
        <v>79</v>
      </c>
      <c r="AY646" s="168" t="s">
        <v>262</v>
      </c>
    </row>
    <row r="647" spans="2:51" s="15" customFormat="1" ht="11.25">
      <c r="B647" s="191"/>
      <c r="D647" s="147" t="s">
        <v>1200</v>
      </c>
      <c r="E647" s="192" t="s">
        <v>1</v>
      </c>
      <c r="F647" s="193" t="s">
        <v>1323</v>
      </c>
      <c r="H647" s="194">
        <v>129.201</v>
      </c>
      <c r="I647" s="195"/>
      <c r="L647" s="191"/>
      <c r="M647" s="196"/>
      <c r="T647" s="197"/>
      <c r="AT647" s="192" t="s">
        <v>1200</v>
      </c>
      <c r="AU647" s="192" t="s">
        <v>88</v>
      </c>
      <c r="AV647" s="15" t="s">
        <v>179</v>
      </c>
      <c r="AW647" s="15" t="s">
        <v>34</v>
      </c>
      <c r="AX647" s="15" t="s">
        <v>79</v>
      </c>
      <c r="AY647" s="192" t="s">
        <v>262</v>
      </c>
    </row>
    <row r="648" spans="2:51" s="12" customFormat="1" ht="11.25">
      <c r="B648" s="161"/>
      <c r="D648" s="147" t="s">
        <v>1200</v>
      </c>
      <c r="E648" s="162" t="s">
        <v>1</v>
      </c>
      <c r="F648" s="163" t="s">
        <v>3423</v>
      </c>
      <c r="H648" s="162" t="s">
        <v>1</v>
      </c>
      <c r="I648" s="164"/>
      <c r="L648" s="161"/>
      <c r="M648" s="165"/>
      <c r="T648" s="166"/>
      <c r="AT648" s="162" t="s">
        <v>1200</v>
      </c>
      <c r="AU648" s="162" t="s">
        <v>88</v>
      </c>
      <c r="AV648" s="12" t="s">
        <v>86</v>
      </c>
      <c r="AW648" s="12" t="s">
        <v>34</v>
      </c>
      <c r="AX648" s="12" t="s">
        <v>79</v>
      </c>
      <c r="AY648" s="162" t="s">
        <v>262</v>
      </c>
    </row>
    <row r="649" spans="2:51" s="13" customFormat="1" ht="11.25">
      <c r="B649" s="167"/>
      <c r="D649" s="147" t="s">
        <v>1200</v>
      </c>
      <c r="E649" s="168" t="s">
        <v>1</v>
      </c>
      <c r="F649" s="169" t="s">
        <v>3424</v>
      </c>
      <c r="H649" s="170">
        <v>27.96</v>
      </c>
      <c r="I649" s="171"/>
      <c r="L649" s="167"/>
      <c r="M649" s="172"/>
      <c r="T649" s="173"/>
      <c r="AT649" s="168" t="s">
        <v>1200</v>
      </c>
      <c r="AU649" s="168" t="s">
        <v>88</v>
      </c>
      <c r="AV649" s="13" t="s">
        <v>88</v>
      </c>
      <c r="AW649" s="13" t="s">
        <v>34</v>
      </c>
      <c r="AX649" s="13" t="s">
        <v>79</v>
      </c>
      <c r="AY649" s="168" t="s">
        <v>262</v>
      </c>
    </row>
    <row r="650" spans="2:51" s="13" customFormat="1" ht="11.25">
      <c r="B650" s="167"/>
      <c r="D650" s="147" t="s">
        <v>1200</v>
      </c>
      <c r="E650" s="168" t="s">
        <v>1</v>
      </c>
      <c r="F650" s="169" t="s">
        <v>3425</v>
      </c>
      <c r="H650" s="170">
        <v>1.32</v>
      </c>
      <c r="I650" s="171"/>
      <c r="L650" s="167"/>
      <c r="M650" s="172"/>
      <c r="T650" s="173"/>
      <c r="AT650" s="168" t="s">
        <v>1200</v>
      </c>
      <c r="AU650" s="168" t="s">
        <v>88</v>
      </c>
      <c r="AV650" s="13" t="s">
        <v>88</v>
      </c>
      <c r="AW650" s="13" t="s">
        <v>34</v>
      </c>
      <c r="AX650" s="13" t="s">
        <v>79</v>
      </c>
      <c r="AY650" s="168" t="s">
        <v>262</v>
      </c>
    </row>
    <row r="651" spans="2:51" s="13" customFormat="1" ht="11.25">
      <c r="B651" s="167"/>
      <c r="D651" s="147" t="s">
        <v>1200</v>
      </c>
      <c r="E651" s="168" t="s">
        <v>1</v>
      </c>
      <c r="F651" s="169" t="s">
        <v>3426</v>
      </c>
      <c r="H651" s="170">
        <v>2.228</v>
      </c>
      <c r="I651" s="171"/>
      <c r="L651" s="167"/>
      <c r="M651" s="172"/>
      <c r="T651" s="173"/>
      <c r="AT651" s="168" t="s">
        <v>1200</v>
      </c>
      <c r="AU651" s="168" t="s">
        <v>88</v>
      </c>
      <c r="AV651" s="13" t="s">
        <v>88</v>
      </c>
      <c r="AW651" s="13" t="s">
        <v>34</v>
      </c>
      <c r="AX651" s="13" t="s">
        <v>79</v>
      </c>
      <c r="AY651" s="168" t="s">
        <v>262</v>
      </c>
    </row>
    <row r="652" spans="2:51" s="13" customFormat="1" ht="11.25">
      <c r="B652" s="167"/>
      <c r="D652" s="147" t="s">
        <v>1200</v>
      </c>
      <c r="E652" s="168" t="s">
        <v>1</v>
      </c>
      <c r="F652" s="169" t="s">
        <v>3427</v>
      </c>
      <c r="H652" s="170">
        <v>1.55</v>
      </c>
      <c r="I652" s="171"/>
      <c r="L652" s="167"/>
      <c r="M652" s="172"/>
      <c r="T652" s="173"/>
      <c r="AT652" s="168" t="s">
        <v>1200</v>
      </c>
      <c r="AU652" s="168" t="s">
        <v>88</v>
      </c>
      <c r="AV652" s="13" t="s">
        <v>88</v>
      </c>
      <c r="AW652" s="13" t="s">
        <v>34</v>
      </c>
      <c r="AX652" s="13" t="s">
        <v>79</v>
      </c>
      <c r="AY652" s="168" t="s">
        <v>262</v>
      </c>
    </row>
    <row r="653" spans="2:51" s="14" customFormat="1" ht="11.25">
      <c r="B653" s="174"/>
      <c r="D653" s="147" t="s">
        <v>1200</v>
      </c>
      <c r="E653" s="175" t="s">
        <v>1</v>
      </c>
      <c r="F653" s="176" t="s">
        <v>1205</v>
      </c>
      <c r="H653" s="177">
        <v>304.38699999999994</v>
      </c>
      <c r="I653" s="178"/>
      <c r="L653" s="174"/>
      <c r="M653" s="179"/>
      <c r="T653" s="180"/>
      <c r="AT653" s="175" t="s">
        <v>1200</v>
      </c>
      <c r="AU653" s="175" t="s">
        <v>88</v>
      </c>
      <c r="AV653" s="14" t="s">
        <v>293</v>
      </c>
      <c r="AW653" s="14" t="s">
        <v>34</v>
      </c>
      <c r="AX653" s="14" t="s">
        <v>86</v>
      </c>
      <c r="AY653" s="175" t="s">
        <v>262</v>
      </c>
    </row>
    <row r="654" spans="2:65" s="1" customFormat="1" ht="24.2" customHeight="1">
      <c r="B654" s="32"/>
      <c r="C654" s="134" t="s">
        <v>661</v>
      </c>
      <c r="D654" s="134" t="s">
        <v>264</v>
      </c>
      <c r="E654" s="135" t="s">
        <v>2711</v>
      </c>
      <c r="F654" s="136" t="s">
        <v>2712</v>
      </c>
      <c r="G654" s="137" t="s">
        <v>1226</v>
      </c>
      <c r="H654" s="138">
        <v>175.186</v>
      </c>
      <c r="I654" s="139"/>
      <c r="J654" s="140">
        <f>ROUND(I654*H654,2)</f>
        <v>0</v>
      </c>
      <c r="K654" s="136" t="s">
        <v>1</v>
      </c>
      <c r="L654" s="32"/>
      <c r="M654" s="141" t="s">
        <v>1</v>
      </c>
      <c r="N654" s="142" t="s">
        <v>44</v>
      </c>
      <c r="P654" s="143">
        <f>O654*H654</f>
        <v>0</v>
      </c>
      <c r="Q654" s="143">
        <v>0.002128</v>
      </c>
      <c r="R654" s="143">
        <f>Q654*H654</f>
        <v>0.37279580800000006</v>
      </c>
      <c r="S654" s="143">
        <v>0</v>
      </c>
      <c r="T654" s="144">
        <f>S654*H654</f>
        <v>0</v>
      </c>
      <c r="AR654" s="145" t="s">
        <v>318</v>
      </c>
      <c r="AT654" s="145" t="s">
        <v>264</v>
      </c>
      <c r="AU654" s="145" t="s">
        <v>88</v>
      </c>
      <c r="AY654" s="17" t="s">
        <v>262</v>
      </c>
      <c r="BE654" s="146">
        <f>IF(N654="základní",J654,0)</f>
        <v>0</v>
      </c>
      <c r="BF654" s="146">
        <f>IF(N654="snížená",J654,0)</f>
        <v>0</v>
      </c>
      <c r="BG654" s="146">
        <f>IF(N654="zákl. přenesená",J654,0)</f>
        <v>0</v>
      </c>
      <c r="BH654" s="146">
        <f>IF(N654="sníž. přenesená",J654,0)</f>
        <v>0</v>
      </c>
      <c r="BI654" s="146">
        <f>IF(N654="nulová",J654,0)</f>
        <v>0</v>
      </c>
      <c r="BJ654" s="17" t="s">
        <v>86</v>
      </c>
      <c r="BK654" s="146">
        <f>ROUND(I654*H654,2)</f>
        <v>0</v>
      </c>
      <c r="BL654" s="17" t="s">
        <v>318</v>
      </c>
      <c r="BM654" s="145" t="s">
        <v>3428</v>
      </c>
    </row>
    <row r="655" spans="2:47" s="1" customFormat="1" ht="68.25">
      <c r="B655" s="32"/>
      <c r="D655" s="147" t="s">
        <v>301</v>
      </c>
      <c r="F655" s="148" t="s">
        <v>2714</v>
      </c>
      <c r="I655" s="149"/>
      <c r="L655" s="32"/>
      <c r="M655" s="150"/>
      <c r="T655" s="56"/>
      <c r="AT655" s="17" t="s">
        <v>301</v>
      </c>
      <c r="AU655" s="17" t="s">
        <v>88</v>
      </c>
    </row>
    <row r="656" spans="2:51" s="12" customFormat="1" ht="11.25">
      <c r="B656" s="161"/>
      <c r="D656" s="147" t="s">
        <v>1200</v>
      </c>
      <c r="E656" s="162" t="s">
        <v>1</v>
      </c>
      <c r="F656" s="163" t="s">
        <v>3006</v>
      </c>
      <c r="H656" s="162" t="s">
        <v>1</v>
      </c>
      <c r="I656" s="164"/>
      <c r="L656" s="161"/>
      <c r="M656" s="165"/>
      <c r="T656" s="166"/>
      <c r="AT656" s="162" t="s">
        <v>1200</v>
      </c>
      <c r="AU656" s="162" t="s">
        <v>88</v>
      </c>
      <c r="AV656" s="12" t="s">
        <v>86</v>
      </c>
      <c r="AW656" s="12" t="s">
        <v>34</v>
      </c>
      <c r="AX656" s="12" t="s">
        <v>79</v>
      </c>
      <c r="AY656" s="162" t="s">
        <v>262</v>
      </c>
    </row>
    <row r="657" spans="2:51" s="12" customFormat="1" ht="11.25">
      <c r="B657" s="161"/>
      <c r="D657" s="147" t="s">
        <v>1200</v>
      </c>
      <c r="E657" s="162" t="s">
        <v>1</v>
      </c>
      <c r="F657" s="163" t="s">
        <v>3121</v>
      </c>
      <c r="H657" s="162" t="s">
        <v>1</v>
      </c>
      <c r="I657" s="164"/>
      <c r="L657" s="161"/>
      <c r="M657" s="165"/>
      <c r="T657" s="166"/>
      <c r="AT657" s="162" t="s">
        <v>1200</v>
      </c>
      <c r="AU657" s="162" t="s">
        <v>88</v>
      </c>
      <c r="AV657" s="12" t="s">
        <v>86</v>
      </c>
      <c r="AW657" s="12" t="s">
        <v>34</v>
      </c>
      <c r="AX657" s="12" t="s">
        <v>79</v>
      </c>
      <c r="AY657" s="162" t="s">
        <v>262</v>
      </c>
    </row>
    <row r="658" spans="2:51" s="12" customFormat="1" ht="11.25">
      <c r="B658" s="161"/>
      <c r="D658" s="147" t="s">
        <v>1200</v>
      </c>
      <c r="E658" s="162" t="s">
        <v>1</v>
      </c>
      <c r="F658" s="163" t="s">
        <v>3405</v>
      </c>
      <c r="H658" s="162" t="s">
        <v>1</v>
      </c>
      <c r="I658" s="164"/>
      <c r="L658" s="161"/>
      <c r="M658" s="165"/>
      <c r="T658" s="166"/>
      <c r="AT658" s="162" t="s">
        <v>1200</v>
      </c>
      <c r="AU658" s="162" t="s">
        <v>88</v>
      </c>
      <c r="AV658" s="12" t="s">
        <v>86</v>
      </c>
      <c r="AW658" s="12" t="s">
        <v>34</v>
      </c>
      <c r="AX658" s="12" t="s">
        <v>79</v>
      </c>
      <c r="AY658" s="162" t="s">
        <v>262</v>
      </c>
    </row>
    <row r="659" spans="2:51" s="13" customFormat="1" ht="11.25">
      <c r="B659" s="167"/>
      <c r="D659" s="147" t="s">
        <v>1200</v>
      </c>
      <c r="E659" s="168" t="s">
        <v>1</v>
      </c>
      <c r="F659" s="169" t="s">
        <v>3406</v>
      </c>
      <c r="H659" s="170">
        <v>107.02</v>
      </c>
      <c r="I659" s="171"/>
      <c r="L659" s="167"/>
      <c r="M659" s="172"/>
      <c r="T659" s="173"/>
      <c r="AT659" s="168" t="s">
        <v>1200</v>
      </c>
      <c r="AU659" s="168" t="s">
        <v>88</v>
      </c>
      <c r="AV659" s="13" t="s">
        <v>88</v>
      </c>
      <c r="AW659" s="13" t="s">
        <v>34</v>
      </c>
      <c r="AX659" s="13" t="s">
        <v>79</v>
      </c>
      <c r="AY659" s="168" t="s">
        <v>262</v>
      </c>
    </row>
    <row r="660" spans="2:51" s="12" customFormat="1" ht="11.25">
      <c r="B660" s="161"/>
      <c r="D660" s="147" t="s">
        <v>1200</v>
      </c>
      <c r="E660" s="162" t="s">
        <v>1</v>
      </c>
      <c r="F660" s="163" t="s">
        <v>3407</v>
      </c>
      <c r="H660" s="162" t="s">
        <v>1</v>
      </c>
      <c r="I660" s="164"/>
      <c r="L660" s="161"/>
      <c r="M660" s="165"/>
      <c r="T660" s="166"/>
      <c r="AT660" s="162" t="s">
        <v>1200</v>
      </c>
      <c r="AU660" s="162" t="s">
        <v>88</v>
      </c>
      <c r="AV660" s="12" t="s">
        <v>86</v>
      </c>
      <c r="AW660" s="12" t="s">
        <v>34</v>
      </c>
      <c r="AX660" s="12" t="s">
        <v>79</v>
      </c>
      <c r="AY660" s="162" t="s">
        <v>262</v>
      </c>
    </row>
    <row r="661" spans="2:51" s="13" customFormat="1" ht="11.25">
      <c r="B661" s="167"/>
      <c r="D661" s="147" t="s">
        <v>1200</v>
      </c>
      <c r="E661" s="168" t="s">
        <v>1</v>
      </c>
      <c r="F661" s="169" t="s">
        <v>3408</v>
      </c>
      <c r="H661" s="170">
        <v>-5.236</v>
      </c>
      <c r="I661" s="171"/>
      <c r="L661" s="167"/>
      <c r="M661" s="172"/>
      <c r="T661" s="173"/>
      <c r="AT661" s="168" t="s">
        <v>1200</v>
      </c>
      <c r="AU661" s="168" t="s">
        <v>88</v>
      </c>
      <c r="AV661" s="13" t="s">
        <v>88</v>
      </c>
      <c r="AW661" s="13" t="s">
        <v>34</v>
      </c>
      <c r="AX661" s="13" t="s">
        <v>79</v>
      </c>
      <c r="AY661" s="168" t="s">
        <v>262</v>
      </c>
    </row>
    <row r="662" spans="2:51" s="13" customFormat="1" ht="11.25">
      <c r="B662" s="167"/>
      <c r="D662" s="147" t="s">
        <v>1200</v>
      </c>
      <c r="E662" s="168" t="s">
        <v>1</v>
      </c>
      <c r="F662" s="169" t="s">
        <v>3409</v>
      </c>
      <c r="H662" s="170">
        <v>-0.18</v>
      </c>
      <c r="I662" s="171"/>
      <c r="L662" s="167"/>
      <c r="M662" s="172"/>
      <c r="T662" s="173"/>
      <c r="AT662" s="168" t="s">
        <v>1200</v>
      </c>
      <c r="AU662" s="168" t="s">
        <v>88</v>
      </c>
      <c r="AV662" s="13" t="s">
        <v>88</v>
      </c>
      <c r="AW662" s="13" t="s">
        <v>34</v>
      </c>
      <c r="AX662" s="13" t="s">
        <v>79</v>
      </c>
      <c r="AY662" s="168" t="s">
        <v>262</v>
      </c>
    </row>
    <row r="663" spans="2:51" s="12" customFormat="1" ht="11.25">
      <c r="B663" s="161"/>
      <c r="D663" s="147" t="s">
        <v>1200</v>
      </c>
      <c r="E663" s="162" t="s">
        <v>1</v>
      </c>
      <c r="F663" s="163" t="s">
        <v>3410</v>
      </c>
      <c r="H663" s="162" t="s">
        <v>1</v>
      </c>
      <c r="I663" s="164"/>
      <c r="L663" s="161"/>
      <c r="M663" s="165"/>
      <c r="T663" s="166"/>
      <c r="AT663" s="162" t="s">
        <v>1200</v>
      </c>
      <c r="AU663" s="162" t="s">
        <v>88</v>
      </c>
      <c r="AV663" s="12" t="s">
        <v>86</v>
      </c>
      <c r="AW663" s="12" t="s">
        <v>34</v>
      </c>
      <c r="AX663" s="12" t="s">
        <v>79</v>
      </c>
      <c r="AY663" s="162" t="s">
        <v>262</v>
      </c>
    </row>
    <row r="664" spans="2:51" s="13" customFormat="1" ht="11.25">
      <c r="B664" s="167"/>
      <c r="D664" s="147" t="s">
        <v>1200</v>
      </c>
      <c r="E664" s="168" t="s">
        <v>1</v>
      </c>
      <c r="F664" s="169" t="s">
        <v>3411</v>
      </c>
      <c r="H664" s="170">
        <v>6.144</v>
      </c>
      <c r="I664" s="171"/>
      <c r="L664" s="167"/>
      <c r="M664" s="172"/>
      <c r="T664" s="173"/>
      <c r="AT664" s="168" t="s">
        <v>1200</v>
      </c>
      <c r="AU664" s="168" t="s">
        <v>88</v>
      </c>
      <c r="AV664" s="13" t="s">
        <v>88</v>
      </c>
      <c r="AW664" s="13" t="s">
        <v>34</v>
      </c>
      <c r="AX664" s="13" t="s">
        <v>79</v>
      </c>
      <c r="AY664" s="168" t="s">
        <v>262</v>
      </c>
    </row>
    <row r="665" spans="2:51" s="12" customFormat="1" ht="11.25">
      <c r="B665" s="161"/>
      <c r="D665" s="147" t="s">
        <v>1200</v>
      </c>
      <c r="E665" s="162" t="s">
        <v>1</v>
      </c>
      <c r="F665" s="163" t="s">
        <v>3412</v>
      </c>
      <c r="H665" s="162" t="s">
        <v>1</v>
      </c>
      <c r="I665" s="164"/>
      <c r="L665" s="161"/>
      <c r="M665" s="165"/>
      <c r="T665" s="166"/>
      <c r="AT665" s="162" t="s">
        <v>1200</v>
      </c>
      <c r="AU665" s="162" t="s">
        <v>88</v>
      </c>
      <c r="AV665" s="12" t="s">
        <v>86</v>
      </c>
      <c r="AW665" s="12" t="s">
        <v>34</v>
      </c>
      <c r="AX665" s="12" t="s">
        <v>79</v>
      </c>
      <c r="AY665" s="162" t="s">
        <v>262</v>
      </c>
    </row>
    <row r="666" spans="2:51" s="13" customFormat="1" ht="11.25">
      <c r="B666" s="167"/>
      <c r="D666" s="147" t="s">
        <v>1200</v>
      </c>
      <c r="E666" s="168" t="s">
        <v>1</v>
      </c>
      <c r="F666" s="169" t="s">
        <v>3413</v>
      </c>
      <c r="H666" s="170">
        <v>32.18</v>
      </c>
      <c r="I666" s="171"/>
      <c r="L666" s="167"/>
      <c r="M666" s="172"/>
      <c r="T666" s="173"/>
      <c r="AT666" s="168" t="s">
        <v>1200</v>
      </c>
      <c r="AU666" s="168" t="s">
        <v>88</v>
      </c>
      <c r="AV666" s="13" t="s">
        <v>88</v>
      </c>
      <c r="AW666" s="13" t="s">
        <v>34</v>
      </c>
      <c r="AX666" s="13" t="s">
        <v>79</v>
      </c>
      <c r="AY666" s="168" t="s">
        <v>262</v>
      </c>
    </row>
    <row r="667" spans="2:51" s="12" customFormat="1" ht="11.25">
      <c r="B667" s="161"/>
      <c r="D667" s="147" t="s">
        <v>1200</v>
      </c>
      <c r="E667" s="162" t="s">
        <v>1</v>
      </c>
      <c r="F667" s="163" t="s">
        <v>3414</v>
      </c>
      <c r="H667" s="162" t="s">
        <v>1</v>
      </c>
      <c r="I667" s="164"/>
      <c r="L667" s="161"/>
      <c r="M667" s="165"/>
      <c r="T667" s="166"/>
      <c r="AT667" s="162" t="s">
        <v>1200</v>
      </c>
      <c r="AU667" s="162" t="s">
        <v>88</v>
      </c>
      <c r="AV667" s="12" t="s">
        <v>86</v>
      </c>
      <c r="AW667" s="12" t="s">
        <v>34</v>
      </c>
      <c r="AX667" s="12" t="s">
        <v>79</v>
      </c>
      <c r="AY667" s="162" t="s">
        <v>262</v>
      </c>
    </row>
    <row r="668" spans="2:51" s="13" customFormat="1" ht="11.25">
      <c r="B668" s="167"/>
      <c r="D668" s="147" t="s">
        <v>1200</v>
      </c>
      <c r="E668" s="168" t="s">
        <v>1</v>
      </c>
      <c r="F668" s="169" t="s">
        <v>3415</v>
      </c>
      <c r="H668" s="170">
        <v>-6.24</v>
      </c>
      <c r="I668" s="171"/>
      <c r="L668" s="167"/>
      <c r="M668" s="172"/>
      <c r="T668" s="173"/>
      <c r="AT668" s="168" t="s">
        <v>1200</v>
      </c>
      <c r="AU668" s="168" t="s">
        <v>88</v>
      </c>
      <c r="AV668" s="13" t="s">
        <v>88</v>
      </c>
      <c r="AW668" s="13" t="s">
        <v>34</v>
      </c>
      <c r="AX668" s="13" t="s">
        <v>79</v>
      </c>
      <c r="AY668" s="168" t="s">
        <v>262</v>
      </c>
    </row>
    <row r="669" spans="2:51" s="13" customFormat="1" ht="11.25">
      <c r="B669" s="167"/>
      <c r="D669" s="147" t="s">
        <v>1200</v>
      </c>
      <c r="E669" s="168" t="s">
        <v>1</v>
      </c>
      <c r="F669" s="169" t="s">
        <v>3416</v>
      </c>
      <c r="H669" s="170">
        <v>-8.64</v>
      </c>
      <c r="I669" s="171"/>
      <c r="L669" s="167"/>
      <c r="M669" s="172"/>
      <c r="T669" s="173"/>
      <c r="AT669" s="168" t="s">
        <v>1200</v>
      </c>
      <c r="AU669" s="168" t="s">
        <v>88</v>
      </c>
      <c r="AV669" s="13" t="s">
        <v>88</v>
      </c>
      <c r="AW669" s="13" t="s">
        <v>34</v>
      </c>
      <c r="AX669" s="13" t="s">
        <v>79</v>
      </c>
      <c r="AY669" s="168" t="s">
        <v>262</v>
      </c>
    </row>
    <row r="670" spans="2:51" s="13" customFormat="1" ht="22.5">
      <c r="B670" s="167"/>
      <c r="D670" s="147" t="s">
        <v>1200</v>
      </c>
      <c r="E670" s="168" t="s">
        <v>1</v>
      </c>
      <c r="F670" s="169" t="s">
        <v>3417</v>
      </c>
      <c r="H670" s="170">
        <v>17.08</v>
      </c>
      <c r="I670" s="171"/>
      <c r="L670" s="167"/>
      <c r="M670" s="172"/>
      <c r="T670" s="173"/>
      <c r="AT670" s="168" t="s">
        <v>1200</v>
      </c>
      <c r="AU670" s="168" t="s">
        <v>88</v>
      </c>
      <c r="AV670" s="13" t="s">
        <v>88</v>
      </c>
      <c r="AW670" s="13" t="s">
        <v>34</v>
      </c>
      <c r="AX670" s="13" t="s">
        <v>79</v>
      </c>
      <c r="AY670" s="168" t="s">
        <v>262</v>
      </c>
    </row>
    <row r="671" spans="2:51" s="15" customFormat="1" ht="11.25">
      <c r="B671" s="191"/>
      <c r="D671" s="147" t="s">
        <v>1200</v>
      </c>
      <c r="E671" s="192" t="s">
        <v>1</v>
      </c>
      <c r="F671" s="193" t="s">
        <v>1323</v>
      </c>
      <c r="H671" s="194">
        <v>142.128</v>
      </c>
      <c r="I671" s="195"/>
      <c r="L671" s="191"/>
      <c r="M671" s="196"/>
      <c r="T671" s="197"/>
      <c r="AT671" s="192" t="s">
        <v>1200</v>
      </c>
      <c r="AU671" s="192" t="s">
        <v>88</v>
      </c>
      <c r="AV671" s="15" t="s">
        <v>179</v>
      </c>
      <c r="AW671" s="15" t="s">
        <v>34</v>
      </c>
      <c r="AX671" s="15" t="s">
        <v>79</v>
      </c>
      <c r="AY671" s="192" t="s">
        <v>262</v>
      </c>
    </row>
    <row r="672" spans="2:51" s="12" customFormat="1" ht="11.25">
      <c r="B672" s="161"/>
      <c r="D672" s="147" t="s">
        <v>1200</v>
      </c>
      <c r="E672" s="162" t="s">
        <v>1</v>
      </c>
      <c r="F672" s="163" t="s">
        <v>3423</v>
      </c>
      <c r="H672" s="162" t="s">
        <v>1</v>
      </c>
      <c r="I672" s="164"/>
      <c r="L672" s="161"/>
      <c r="M672" s="165"/>
      <c r="T672" s="166"/>
      <c r="AT672" s="162" t="s">
        <v>1200</v>
      </c>
      <c r="AU672" s="162" t="s">
        <v>88</v>
      </c>
      <c r="AV672" s="12" t="s">
        <v>86</v>
      </c>
      <c r="AW672" s="12" t="s">
        <v>34</v>
      </c>
      <c r="AX672" s="12" t="s">
        <v>79</v>
      </c>
      <c r="AY672" s="162" t="s">
        <v>262</v>
      </c>
    </row>
    <row r="673" spans="2:51" s="13" customFormat="1" ht="11.25">
      <c r="B673" s="167"/>
      <c r="D673" s="147" t="s">
        <v>1200</v>
      </c>
      <c r="E673" s="168" t="s">
        <v>1</v>
      </c>
      <c r="F673" s="169" t="s">
        <v>3424</v>
      </c>
      <c r="H673" s="170">
        <v>27.96</v>
      </c>
      <c r="I673" s="171"/>
      <c r="L673" s="167"/>
      <c r="M673" s="172"/>
      <c r="T673" s="173"/>
      <c r="AT673" s="168" t="s">
        <v>1200</v>
      </c>
      <c r="AU673" s="168" t="s">
        <v>88</v>
      </c>
      <c r="AV673" s="13" t="s">
        <v>88</v>
      </c>
      <c r="AW673" s="13" t="s">
        <v>34</v>
      </c>
      <c r="AX673" s="13" t="s">
        <v>79</v>
      </c>
      <c r="AY673" s="168" t="s">
        <v>262</v>
      </c>
    </row>
    <row r="674" spans="2:51" s="13" customFormat="1" ht="11.25">
      <c r="B674" s="167"/>
      <c r="D674" s="147" t="s">
        <v>1200</v>
      </c>
      <c r="E674" s="168" t="s">
        <v>1</v>
      </c>
      <c r="F674" s="169" t="s">
        <v>3425</v>
      </c>
      <c r="H674" s="170">
        <v>1.32</v>
      </c>
      <c r="I674" s="171"/>
      <c r="L674" s="167"/>
      <c r="M674" s="172"/>
      <c r="T674" s="173"/>
      <c r="AT674" s="168" t="s">
        <v>1200</v>
      </c>
      <c r="AU674" s="168" t="s">
        <v>88</v>
      </c>
      <c r="AV674" s="13" t="s">
        <v>88</v>
      </c>
      <c r="AW674" s="13" t="s">
        <v>34</v>
      </c>
      <c r="AX674" s="13" t="s">
        <v>79</v>
      </c>
      <c r="AY674" s="168" t="s">
        <v>262</v>
      </c>
    </row>
    <row r="675" spans="2:51" s="13" customFormat="1" ht="11.25">
      <c r="B675" s="167"/>
      <c r="D675" s="147" t="s">
        <v>1200</v>
      </c>
      <c r="E675" s="168" t="s">
        <v>1</v>
      </c>
      <c r="F675" s="169" t="s">
        <v>3426</v>
      </c>
      <c r="H675" s="170">
        <v>2.228</v>
      </c>
      <c r="I675" s="171"/>
      <c r="L675" s="167"/>
      <c r="M675" s="172"/>
      <c r="T675" s="173"/>
      <c r="AT675" s="168" t="s">
        <v>1200</v>
      </c>
      <c r="AU675" s="168" t="s">
        <v>88</v>
      </c>
      <c r="AV675" s="13" t="s">
        <v>88</v>
      </c>
      <c r="AW675" s="13" t="s">
        <v>34</v>
      </c>
      <c r="AX675" s="13" t="s">
        <v>79</v>
      </c>
      <c r="AY675" s="168" t="s">
        <v>262</v>
      </c>
    </row>
    <row r="676" spans="2:51" s="13" customFormat="1" ht="11.25">
      <c r="B676" s="167"/>
      <c r="D676" s="147" t="s">
        <v>1200</v>
      </c>
      <c r="E676" s="168" t="s">
        <v>1</v>
      </c>
      <c r="F676" s="169" t="s">
        <v>3427</v>
      </c>
      <c r="H676" s="170">
        <v>1.55</v>
      </c>
      <c r="I676" s="171"/>
      <c r="L676" s="167"/>
      <c r="M676" s="172"/>
      <c r="T676" s="173"/>
      <c r="AT676" s="168" t="s">
        <v>1200</v>
      </c>
      <c r="AU676" s="168" t="s">
        <v>88</v>
      </c>
      <c r="AV676" s="13" t="s">
        <v>88</v>
      </c>
      <c r="AW676" s="13" t="s">
        <v>34</v>
      </c>
      <c r="AX676" s="13" t="s">
        <v>79</v>
      </c>
      <c r="AY676" s="168" t="s">
        <v>262</v>
      </c>
    </row>
    <row r="677" spans="2:51" s="14" customFormat="1" ht="11.25">
      <c r="B677" s="174"/>
      <c r="D677" s="147" t="s">
        <v>1200</v>
      </c>
      <c r="E677" s="175" t="s">
        <v>1</v>
      </c>
      <c r="F677" s="176" t="s">
        <v>1205</v>
      </c>
      <c r="H677" s="177">
        <v>175.186</v>
      </c>
      <c r="I677" s="178"/>
      <c r="L677" s="174"/>
      <c r="M677" s="179"/>
      <c r="T677" s="180"/>
      <c r="AT677" s="175" t="s">
        <v>1200</v>
      </c>
      <c r="AU677" s="175" t="s">
        <v>88</v>
      </c>
      <c r="AV677" s="14" t="s">
        <v>293</v>
      </c>
      <c r="AW677" s="14" t="s">
        <v>34</v>
      </c>
      <c r="AX677" s="14" t="s">
        <v>86</v>
      </c>
      <c r="AY677" s="175" t="s">
        <v>262</v>
      </c>
    </row>
    <row r="678" spans="2:65" s="1" customFormat="1" ht="49.15" customHeight="1">
      <c r="B678" s="32"/>
      <c r="C678" s="134" t="s">
        <v>675</v>
      </c>
      <c r="D678" s="134" t="s">
        <v>264</v>
      </c>
      <c r="E678" s="135" t="s">
        <v>3429</v>
      </c>
      <c r="F678" s="136" t="s">
        <v>3430</v>
      </c>
      <c r="G678" s="137" t="s">
        <v>1226</v>
      </c>
      <c r="H678" s="138">
        <v>129.201</v>
      </c>
      <c r="I678" s="139"/>
      <c r="J678" s="140">
        <f>ROUND(I678*H678,2)</f>
        <v>0</v>
      </c>
      <c r="K678" s="136" t="s">
        <v>1197</v>
      </c>
      <c r="L678" s="32"/>
      <c r="M678" s="141" t="s">
        <v>1</v>
      </c>
      <c r="N678" s="142" t="s">
        <v>44</v>
      </c>
      <c r="P678" s="143">
        <f>O678*H678</f>
        <v>0</v>
      </c>
      <c r="Q678" s="143">
        <v>0.0006</v>
      </c>
      <c r="R678" s="143">
        <f>Q678*H678</f>
        <v>0.0775206</v>
      </c>
      <c r="S678" s="143">
        <v>0</v>
      </c>
      <c r="T678" s="144">
        <f>S678*H678</f>
        <v>0</v>
      </c>
      <c r="AR678" s="145" t="s">
        <v>318</v>
      </c>
      <c r="AT678" s="145" t="s">
        <v>264</v>
      </c>
      <c r="AU678" s="145" t="s">
        <v>88</v>
      </c>
      <c r="AY678" s="17" t="s">
        <v>262</v>
      </c>
      <c r="BE678" s="146">
        <f>IF(N678="základní",J678,0)</f>
        <v>0</v>
      </c>
      <c r="BF678" s="146">
        <f>IF(N678="snížená",J678,0)</f>
        <v>0</v>
      </c>
      <c r="BG678" s="146">
        <f>IF(N678="zákl. přenesená",J678,0)</f>
        <v>0</v>
      </c>
      <c r="BH678" s="146">
        <f>IF(N678="sníž. přenesená",J678,0)</f>
        <v>0</v>
      </c>
      <c r="BI678" s="146">
        <f>IF(N678="nulová",J678,0)</f>
        <v>0</v>
      </c>
      <c r="BJ678" s="17" t="s">
        <v>86</v>
      </c>
      <c r="BK678" s="146">
        <f>ROUND(I678*H678,2)</f>
        <v>0</v>
      </c>
      <c r="BL678" s="17" t="s">
        <v>318</v>
      </c>
      <c r="BM678" s="145" t="s">
        <v>3431</v>
      </c>
    </row>
    <row r="679" spans="2:47" s="1" customFormat="1" ht="78">
      <c r="B679" s="32"/>
      <c r="D679" s="147" t="s">
        <v>301</v>
      </c>
      <c r="F679" s="148" t="s">
        <v>3432</v>
      </c>
      <c r="I679" s="149"/>
      <c r="L679" s="32"/>
      <c r="M679" s="150"/>
      <c r="T679" s="56"/>
      <c r="AT679" s="17" t="s">
        <v>301</v>
      </c>
      <c r="AU679" s="17" t="s">
        <v>88</v>
      </c>
    </row>
    <row r="680" spans="2:51" s="12" customFormat="1" ht="11.25">
      <c r="B680" s="161"/>
      <c r="D680" s="147" t="s">
        <v>1200</v>
      </c>
      <c r="E680" s="162" t="s">
        <v>1</v>
      </c>
      <c r="F680" s="163" t="s">
        <v>3006</v>
      </c>
      <c r="H680" s="162" t="s">
        <v>1</v>
      </c>
      <c r="I680" s="164"/>
      <c r="L680" s="161"/>
      <c r="M680" s="165"/>
      <c r="T680" s="166"/>
      <c r="AT680" s="162" t="s">
        <v>1200</v>
      </c>
      <c r="AU680" s="162" t="s">
        <v>88</v>
      </c>
      <c r="AV680" s="12" t="s">
        <v>86</v>
      </c>
      <c r="AW680" s="12" t="s">
        <v>34</v>
      </c>
      <c r="AX680" s="12" t="s">
        <v>79</v>
      </c>
      <c r="AY680" s="162" t="s">
        <v>262</v>
      </c>
    </row>
    <row r="681" spans="2:51" s="12" customFormat="1" ht="22.5">
      <c r="B681" s="161"/>
      <c r="D681" s="147" t="s">
        <v>1200</v>
      </c>
      <c r="E681" s="162" t="s">
        <v>1</v>
      </c>
      <c r="F681" s="163" t="s">
        <v>3433</v>
      </c>
      <c r="H681" s="162" t="s">
        <v>1</v>
      </c>
      <c r="I681" s="164"/>
      <c r="L681" s="161"/>
      <c r="M681" s="165"/>
      <c r="T681" s="166"/>
      <c r="AT681" s="162" t="s">
        <v>1200</v>
      </c>
      <c r="AU681" s="162" t="s">
        <v>88</v>
      </c>
      <c r="AV681" s="12" t="s">
        <v>86</v>
      </c>
      <c r="AW681" s="12" t="s">
        <v>34</v>
      </c>
      <c r="AX681" s="12" t="s">
        <v>79</v>
      </c>
      <c r="AY681" s="162" t="s">
        <v>262</v>
      </c>
    </row>
    <row r="682" spans="2:51" s="12" customFormat="1" ht="11.25">
      <c r="B682" s="161"/>
      <c r="D682" s="147" t="s">
        <v>1200</v>
      </c>
      <c r="E682" s="162" t="s">
        <v>1</v>
      </c>
      <c r="F682" s="163" t="s">
        <v>3125</v>
      </c>
      <c r="H682" s="162" t="s">
        <v>1</v>
      </c>
      <c r="I682" s="164"/>
      <c r="L682" s="161"/>
      <c r="M682" s="165"/>
      <c r="T682" s="166"/>
      <c r="AT682" s="162" t="s">
        <v>1200</v>
      </c>
      <c r="AU682" s="162" t="s">
        <v>88</v>
      </c>
      <c r="AV682" s="12" t="s">
        <v>86</v>
      </c>
      <c r="AW682" s="12" t="s">
        <v>34</v>
      </c>
      <c r="AX682" s="12" t="s">
        <v>79</v>
      </c>
      <c r="AY682" s="162" t="s">
        <v>262</v>
      </c>
    </row>
    <row r="683" spans="2:51" s="13" customFormat="1" ht="11.25">
      <c r="B683" s="167"/>
      <c r="D683" s="147" t="s">
        <v>1200</v>
      </c>
      <c r="E683" s="168" t="s">
        <v>1</v>
      </c>
      <c r="F683" s="169" t="s">
        <v>3418</v>
      </c>
      <c r="H683" s="170">
        <v>60</v>
      </c>
      <c r="I683" s="171"/>
      <c r="L683" s="167"/>
      <c r="M683" s="172"/>
      <c r="T683" s="173"/>
      <c r="AT683" s="168" t="s">
        <v>1200</v>
      </c>
      <c r="AU683" s="168" t="s">
        <v>88</v>
      </c>
      <c r="AV683" s="13" t="s">
        <v>88</v>
      </c>
      <c r="AW683" s="13" t="s">
        <v>34</v>
      </c>
      <c r="AX683" s="13" t="s">
        <v>79</v>
      </c>
      <c r="AY683" s="168" t="s">
        <v>262</v>
      </c>
    </row>
    <row r="684" spans="2:51" s="13" customFormat="1" ht="22.5">
      <c r="B684" s="167"/>
      <c r="D684" s="147" t="s">
        <v>1200</v>
      </c>
      <c r="E684" s="168" t="s">
        <v>1</v>
      </c>
      <c r="F684" s="169" t="s">
        <v>3419</v>
      </c>
      <c r="H684" s="170">
        <v>15.262</v>
      </c>
      <c r="I684" s="171"/>
      <c r="L684" s="167"/>
      <c r="M684" s="172"/>
      <c r="T684" s="173"/>
      <c r="AT684" s="168" t="s">
        <v>1200</v>
      </c>
      <c r="AU684" s="168" t="s">
        <v>88</v>
      </c>
      <c r="AV684" s="13" t="s">
        <v>88</v>
      </c>
      <c r="AW684" s="13" t="s">
        <v>34</v>
      </c>
      <c r="AX684" s="13" t="s">
        <v>79</v>
      </c>
      <c r="AY684" s="168" t="s">
        <v>262</v>
      </c>
    </row>
    <row r="685" spans="2:51" s="13" customFormat="1" ht="11.25">
      <c r="B685" s="167"/>
      <c r="D685" s="147" t="s">
        <v>1200</v>
      </c>
      <c r="E685" s="168" t="s">
        <v>1</v>
      </c>
      <c r="F685" s="169" t="s">
        <v>3420</v>
      </c>
      <c r="H685" s="170">
        <v>32</v>
      </c>
      <c r="I685" s="171"/>
      <c r="L685" s="167"/>
      <c r="M685" s="172"/>
      <c r="T685" s="173"/>
      <c r="AT685" s="168" t="s">
        <v>1200</v>
      </c>
      <c r="AU685" s="168" t="s">
        <v>88</v>
      </c>
      <c r="AV685" s="13" t="s">
        <v>88</v>
      </c>
      <c r="AW685" s="13" t="s">
        <v>34</v>
      </c>
      <c r="AX685" s="13" t="s">
        <v>79</v>
      </c>
      <c r="AY685" s="168" t="s">
        <v>262</v>
      </c>
    </row>
    <row r="686" spans="2:51" s="13" customFormat="1" ht="22.5">
      <c r="B686" s="167"/>
      <c r="D686" s="147" t="s">
        <v>1200</v>
      </c>
      <c r="E686" s="168" t="s">
        <v>1</v>
      </c>
      <c r="F686" s="169" t="s">
        <v>3421</v>
      </c>
      <c r="H686" s="170">
        <v>-10.061</v>
      </c>
      <c r="I686" s="171"/>
      <c r="L686" s="167"/>
      <c r="M686" s="172"/>
      <c r="T686" s="173"/>
      <c r="AT686" s="168" t="s">
        <v>1200</v>
      </c>
      <c r="AU686" s="168" t="s">
        <v>88</v>
      </c>
      <c r="AV686" s="13" t="s">
        <v>88</v>
      </c>
      <c r="AW686" s="13" t="s">
        <v>34</v>
      </c>
      <c r="AX686" s="13" t="s">
        <v>79</v>
      </c>
      <c r="AY686" s="168" t="s">
        <v>262</v>
      </c>
    </row>
    <row r="687" spans="2:51" s="13" customFormat="1" ht="11.25">
      <c r="B687" s="167"/>
      <c r="D687" s="147" t="s">
        <v>1200</v>
      </c>
      <c r="E687" s="168" t="s">
        <v>1</v>
      </c>
      <c r="F687" s="169" t="s">
        <v>3422</v>
      </c>
      <c r="H687" s="170">
        <v>32</v>
      </c>
      <c r="I687" s="171"/>
      <c r="L687" s="167"/>
      <c r="M687" s="172"/>
      <c r="T687" s="173"/>
      <c r="AT687" s="168" t="s">
        <v>1200</v>
      </c>
      <c r="AU687" s="168" t="s">
        <v>88</v>
      </c>
      <c r="AV687" s="13" t="s">
        <v>88</v>
      </c>
      <c r="AW687" s="13" t="s">
        <v>34</v>
      </c>
      <c r="AX687" s="13" t="s">
        <v>79</v>
      </c>
      <c r="AY687" s="168" t="s">
        <v>262</v>
      </c>
    </row>
    <row r="688" spans="2:51" s="14" customFormat="1" ht="11.25">
      <c r="B688" s="174"/>
      <c r="D688" s="147" t="s">
        <v>1200</v>
      </c>
      <c r="E688" s="175" t="s">
        <v>1</v>
      </c>
      <c r="F688" s="176" t="s">
        <v>1205</v>
      </c>
      <c r="H688" s="177">
        <v>129.201</v>
      </c>
      <c r="I688" s="178"/>
      <c r="L688" s="174"/>
      <c r="M688" s="199"/>
      <c r="N688" s="200"/>
      <c r="O688" s="200"/>
      <c r="P688" s="200"/>
      <c r="Q688" s="200"/>
      <c r="R688" s="200"/>
      <c r="S688" s="200"/>
      <c r="T688" s="201"/>
      <c r="AT688" s="175" t="s">
        <v>1200</v>
      </c>
      <c r="AU688" s="175" t="s">
        <v>88</v>
      </c>
      <c r="AV688" s="14" t="s">
        <v>293</v>
      </c>
      <c r="AW688" s="14" t="s">
        <v>34</v>
      </c>
      <c r="AX688" s="14" t="s">
        <v>86</v>
      </c>
      <c r="AY688" s="175" t="s">
        <v>262</v>
      </c>
    </row>
    <row r="689" spans="2:12" s="1" customFormat="1" ht="6.95" customHeight="1">
      <c r="B689" s="44"/>
      <c r="C689" s="45"/>
      <c r="D689" s="45"/>
      <c r="E689" s="45"/>
      <c r="F689" s="45"/>
      <c r="G689" s="45"/>
      <c r="H689" s="45"/>
      <c r="I689" s="45"/>
      <c r="J689" s="45"/>
      <c r="K689" s="45"/>
      <c r="L689" s="32"/>
    </row>
  </sheetData>
  <sheetProtection algorithmName="SHA-512" hashValue="9L2qmTLGbh+YJJ+PEuso9OJjRYfrc1jZa9EF01Caxz1fb06TEBb5b8eY3ZAFWqSekwlooRO0c8Crs6fY5eK24A==" saltValue="K+ZaD8DiKGWxacqkjEm4URji+oIr2IGUMQUJ7U5EPa3Sn8DVfEyyqyeVJeA4UNATBFuKEr5Lm9ug/pjOJL7ZCg==" spinCount="100000" sheet="1" objects="1" scenarios="1" formatColumns="0" formatRows="0" autoFilter="0"/>
  <autoFilter ref="C132:K688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7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159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1777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3434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1881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ROUND(J133,2)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ROUND((SUM(BE133:BE709)),2)</f>
        <v>0</v>
      </c>
      <c r="I35" s="96">
        <v>0.21</v>
      </c>
      <c r="J35" s="86">
        <f>ROUND(((SUM(BE133:BE709))*I35),2)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ROUND((SUM(BF133:BF709)),2)</f>
        <v>0</v>
      </c>
      <c r="I36" s="96">
        <v>0.15</v>
      </c>
      <c r="J36" s="86">
        <f>ROUND(((SUM(BF133:BF709))*I36),2)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ROUND((SUM(BG133:BG709)),2)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ROUND((SUM(BH133:BH709)),2)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ROUND((SUM(BI133:BI709)),2)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1777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07.12 - Přístřešek pyrolyzéru - neuznatelná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Zdeňka Průšková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J133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J134</f>
        <v>0</v>
      </c>
      <c r="L99" s="108"/>
    </row>
    <row r="100" spans="2:12" s="9" customFormat="1" ht="19.9" customHeight="1">
      <c r="B100" s="112"/>
      <c r="D100" s="113" t="s">
        <v>1185</v>
      </c>
      <c r="E100" s="114"/>
      <c r="F100" s="114"/>
      <c r="G100" s="114"/>
      <c r="H100" s="114"/>
      <c r="I100" s="114"/>
      <c r="J100" s="115">
        <f>J135</f>
        <v>0</v>
      </c>
      <c r="L100" s="112"/>
    </row>
    <row r="101" spans="2:12" s="9" customFormat="1" ht="19.9" customHeight="1">
      <c r="B101" s="112"/>
      <c r="D101" s="113" t="s">
        <v>1186</v>
      </c>
      <c r="E101" s="114"/>
      <c r="F101" s="114"/>
      <c r="G101" s="114"/>
      <c r="H101" s="114"/>
      <c r="I101" s="114"/>
      <c r="J101" s="115">
        <f>J192</f>
        <v>0</v>
      </c>
      <c r="L101" s="112"/>
    </row>
    <row r="102" spans="2:12" s="9" customFormat="1" ht="19.9" customHeight="1">
      <c r="B102" s="112"/>
      <c r="D102" s="113" t="s">
        <v>1187</v>
      </c>
      <c r="E102" s="114"/>
      <c r="F102" s="114"/>
      <c r="G102" s="114"/>
      <c r="H102" s="114"/>
      <c r="I102" s="114"/>
      <c r="J102" s="115">
        <f>J322</f>
        <v>0</v>
      </c>
      <c r="L102" s="112"/>
    </row>
    <row r="103" spans="2:12" s="9" customFormat="1" ht="19.9" customHeight="1">
      <c r="B103" s="112"/>
      <c r="D103" s="113" t="s">
        <v>1302</v>
      </c>
      <c r="E103" s="114"/>
      <c r="F103" s="114"/>
      <c r="G103" s="114"/>
      <c r="H103" s="114"/>
      <c r="I103" s="114"/>
      <c r="J103" s="115">
        <f>J404</f>
        <v>0</v>
      </c>
      <c r="L103" s="112"/>
    </row>
    <row r="104" spans="2:12" s="9" customFormat="1" ht="19.9" customHeight="1">
      <c r="B104" s="112"/>
      <c r="D104" s="113" t="s">
        <v>1188</v>
      </c>
      <c r="E104" s="114"/>
      <c r="F104" s="114"/>
      <c r="G104" s="114"/>
      <c r="H104" s="114"/>
      <c r="I104" s="114"/>
      <c r="J104" s="115">
        <f>J475</f>
        <v>0</v>
      </c>
      <c r="L104" s="112"/>
    </row>
    <row r="105" spans="2:12" s="9" customFormat="1" ht="19.9" customHeight="1">
      <c r="B105" s="112"/>
      <c r="D105" s="113" t="s">
        <v>1920</v>
      </c>
      <c r="E105" s="114"/>
      <c r="F105" s="114"/>
      <c r="G105" s="114"/>
      <c r="H105" s="114"/>
      <c r="I105" s="114"/>
      <c r="J105" s="115">
        <f>J509</f>
        <v>0</v>
      </c>
      <c r="L105" s="112"/>
    </row>
    <row r="106" spans="2:12" s="8" customFormat="1" ht="24.95" customHeight="1">
      <c r="B106" s="108"/>
      <c r="D106" s="109" t="s">
        <v>1304</v>
      </c>
      <c r="E106" s="110"/>
      <c r="F106" s="110"/>
      <c r="G106" s="110"/>
      <c r="H106" s="110"/>
      <c r="I106" s="110"/>
      <c r="J106" s="111">
        <f>J511</f>
        <v>0</v>
      </c>
      <c r="L106" s="108"/>
    </row>
    <row r="107" spans="2:12" s="9" customFormat="1" ht="19.9" customHeight="1">
      <c r="B107" s="112"/>
      <c r="D107" s="113" t="s">
        <v>1921</v>
      </c>
      <c r="E107" s="114"/>
      <c r="F107" s="114"/>
      <c r="G107" s="114"/>
      <c r="H107" s="114"/>
      <c r="I107" s="114"/>
      <c r="J107" s="115">
        <f>J512</f>
        <v>0</v>
      </c>
      <c r="L107" s="112"/>
    </row>
    <row r="108" spans="2:12" s="9" customFormat="1" ht="19.9" customHeight="1">
      <c r="B108" s="112"/>
      <c r="D108" s="113" t="s">
        <v>1922</v>
      </c>
      <c r="E108" s="114"/>
      <c r="F108" s="114"/>
      <c r="G108" s="114"/>
      <c r="H108" s="114"/>
      <c r="I108" s="114"/>
      <c r="J108" s="115">
        <f>J553</f>
        <v>0</v>
      </c>
      <c r="L108" s="112"/>
    </row>
    <row r="109" spans="2:12" s="9" customFormat="1" ht="19.9" customHeight="1">
      <c r="B109" s="112"/>
      <c r="D109" s="113" t="s">
        <v>1306</v>
      </c>
      <c r="E109" s="114"/>
      <c r="F109" s="114"/>
      <c r="G109" s="114"/>
      <c r="H109" s="114"/>
      <c r="I109" s="114"/>
      <c r="J109" s="115">
        <f>J570</f>
        <v>0</v>
      </c>
      <c r="L109" s="112"/>
    </row>
    <row r="110" spans="2:12" s="9" customFormat="1" ht="19.9" customHeight="1">
      <c r="B110" s="112"/>
      <c r="D110" s="113" t="s">
        <v>1924</v>
      </c>
      <c r="E110" s="114"/>
      <c r="F110" s="114"/>
      <c r="G110" s="114"/>
      <c r="H110" s="114"/>
      <c r="I110" s="114"/>
      <c r="J110" s="115">
        <f>J634</f>
        <v>0</v>
      </c>
      <c r="L110" s="112"/>
    </row>
    <row r="111" spans="2:12" s="9" customFormat="1" ht="19.9" customHeight="1">
      <c r="B111" s="112"/>
      <c r="D111" s="113" t="s">
        <v>1309</v>
      </c>
      <c r="E111" s="114"/>
      <c r="F111" s="114"/>
      <c r="G111" s="114"/>
      <c r="H111" s="114"/>
      <c r="I111" s="114"/>
      <c r="J111" s="115">
        <f>J653</f>
        <v>0</v>
      </c>
      <c r="L111" s="112"/>
    </row>
    <row r="112" spans="2:12" s="1" customFormat="1" ht="21.75" customHeight="1">
      <c r="B112" s="32"/>
      <c r="L112" s="32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2"/>
    </row>
    <row r="117" spans="2:12" s="1" customFormat="1" ht="6.9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32"/>
    </row>
    <row r="118" spans="2:12" s="1" customFormat="1" ht="24.95" customHeight="1">
      <c r="B118" s="32"/>
      <c r="C118" s="21" t="s">
        <v>247</v>
      </c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16</v>
      </c>
      <c r="L120" s="32"/>
    </row>
    <row r="121" spans="2:12" s="1" customFormat="1" ht="16.5" customHeight="1">
      <c r="B121" s="32"/>
      <c r="E121" s="248" t="str">
        <f>E7</f>
        <v>ZPRACOVÁNÍ ČISTÍRENSKÝCH KALŮ AČOV TÁBOR</v>
      </c>
      <c r="F121" s="249"/>
      <c r="G121" s="249"/>
      <c r="H121" s="249"/>
      <c r="L121" s="32"/>
    </row>
    <row r="122" spans="2:12" ht="12" customHeight="1">
      <c r="B122" s="20"/>
      <c r="C122" s="27" t="s">
        <v>222</v>
      </c>
      <c r="L122" s="20"/>
    </row>
    <row r="123" spans="2:12" s="1" customFormat="1" ht="16.5" customHeight="1">
      <c r="B123" s="32"/>
      <c r="E123" s="248" t="s">
        <v>1777</v>
      </c>
      <c r="F123" s="250"/>
      <c r="G123" s="250"/>
      <c r="H123" s="250"/>
      <c r="L123" s="32"/>
    </row>
    <row r="124" spans="2:12" s="1" customFormat="1" ht="12" customHeight="1">
      <c r="B124" s="32"/>
      <c r="C124" s="27" t="s">
        <v>224</v>
      </c>
      <c r="L124" s="32"/>
    </row>
    <row r="125" spans="2:12" s="1" customFormat="1" ht="16.5" customHeight="1">
      <c r="B125" s="32"/>
      <c r="E125" s="230" t="str">
        <f>E11</f>
        <v>07.12 - Přístřešek pyrolyzéru - neuznatelná část</v>
      </c>
      <c r="F125" s="250"/>
      <c r="G125" s="250"/>
      <c r="H125" s="250"/>
      <c r="L125" s="32"/>
    </row>
    <row r="126" spans="2:12" s="1" customFormat="1" ht="6.95" customHeight="1">
      <c r="B126" s="32"/>
      <c r="L126" s="32"/>
    </row>
    <row r="127" spans="2:12" s="1" customFormat="1" ht="12" customHeight="1">
      <c r="B127" s="32"/>
      <c r="C127" s="27" t="s">
        <v>20</v>
      </c>
      <c r="F127" s="25" t="str">
        <f>F14</f>
        <v>Čelkovice</v>
      </c>
      <c r="I127" s="27" t="s">
        <v>22</v>
      </c>
      <c r="J127" s="52" t="str">
        <f>IF(J14="","",J14)</f>
        <v>7. 6. 2023</v>
      </c>
      <c r="L127" s="32"/>
    </row>
    <row r="128" spans="2:12" s="1" customFormat="1" ht="6.95" customHeight="1">
      <c r="B128" s="32"/>
      <c r="L128" s="32"/>
    </row>
    <row r="129" spans="2:12" s="1" customFormat="1" ht="25.7" customHeight="1">
      <c r="B129" s="32"/>
      <c r="C129" s="27" t="s">
        <v>24</v>
      </c>
      <c r="F129" s="25" t="str">
        <f>E17</f>
        <v>Vodárenská společnost Táborsko s.r.o.</v>
      </c>
      <c r="I129" s="27" t="s">
        <v>31</v>
      </c>
      <c r="J129" s="30" t="str">
        <f>E23</f>
        <v>Aquaprocon s.r.o., divize Praha</v>
      </c>
      <c r="L129" s="32"/>
    </row>
    <row r="130" spans="2:12" s="1" customFormat="1" ht="15.2" customHeight="1">
      <c r="B130" s="32"/>
      <c r="C130" s="27" t="s">
        <v>29</v>
      </c>
      <c r="F130" s="25" t="str">
        <f>IF(E20="","",E20)</f>
        <v>Vyplň údaj</v>
      </c>
      <c r="I130" s="27" t="s">
        <v>35</v>
      </c>
      <c r="J130" s="30" t="str">
        <f>E26</f>
        <v>Ing. Zdeňka Průšková</v>
      </c>
      <c r="L130" s="32"/>
    </row>
    <row r="131" spans="2:12" s="1" customFormat="1" ht="10.35" customHeight="1">
      <c r="B131" s="32"/>
      <c r="L131" s="32"/>
    </row>
    <row r="132" spans="2:20" s="10" customFormat="1" ht="29.25" customHeight="1">
      <c r="B132" s="116"/>
      <c r="C132" s="117" t="s">
        <v>248</v>
      </c>
      <c r="D132" s="118" t="s">
        <v>64</v>
      </c>
      <c r="E132" s="118" t="s">
        <v>60</v>
      </c>
      <c r="F132" s="118" t="s">
        <v>61</v>
      </c>
      <c r="G132" s="118" t="s">
        <v>249</v>
      </c>
      <c r="H132" s="118" t="s">
        <v>250</v>
      </c>
      <c r="I132" s="118" t="s">
        <v>251</v>
      </c>
      <c r="J132" s="118" t="s">
        <v>232</v>
      </c>
      <c r="K132" s="119" t="s">
        <v>252</v>
      </c>
      <c r="L132" s="116"/>
      <c r="M132" s="59" t="s">
        <v>1</v>
      </c>
      <c r="N132" s="60" t="s">
        <v>43</v>
      </c>
      <c r="O132" s="60" t="s">
        <v>253</v>
      </c>
      <c r="P132" s="60" t="s">
        <v>254</v>
      </c>
      <c r="Q132" s="60" t="s">
        <v>255</v>
      </c>
      <c r="R132" s="60" t="s">
        <v>256</v>
      </c>
      <c r="S132" s="60" t="s">
        <v>257</v>
      </c>
      <c r="T132" s="61" t="s">
        <v>258</v>
      </c>
    </row>
    <row r="133" spans="2:63" s="1" customFormat="1" ht="22.9" customHeight="1">
      <c r="B133" s="32"/>
      <c r="C133" s="64" t="s">
        <v>259</v>
      </c>
      <c r="J133" s="120">
        <f>BK133</f>
        <v>0</v>
      </c>
      <c r="L133" s="32"/>
      <c r="M133" s="62"/>
      <c r="N133" s="53"/>
      <c r="O133" s="53"/>
      <c r="P133" s="121">
        <f>P134+P511</f>
        <v>0</v>
      </c>
      <c r="Q133" s="53"/>
      <c r="R133" s="121">
        <f>R134+R511</f>
        <v>70.887770613</v>
      </c>
      <c r="S133" s="53"/>
      <c r="T133" s="122">
        <f>T134+T511</f>
        <v>0.096</v>
      </c>
      <c r="AT133" s="17" t="s">
        <v>78</v>
      </c>
      <c r="AU133" s="17" t="s">
        <v>234</v>
      </c>
      <c r="BK133" s="123">
        <f>BK134+BK511</f>
        <v>0</v>
      </c>
    </row>
    <row r="134" spans="2:63" s="11" customFormat="1" ht="25.9" customHeight="1">
      <c r="B134" s="124"/>
      <c r="D134" s="125" t="s">
        <v>78</v>
      </c>
      <c r="E134" s="126" t="s">
        <v>1191</v>
      </c>
      <c r="F134" s="126" t="s">
        <v>1192</v>
      </c>
      <c r="I134" s="127"/>
      <c r="J134" s="128">
        <f>BK134</f>
        <v>0</v>
      </c>
      <c r="L134" s="124"/>
      <c r="M134" s="129"/>
      <c r="P134" s="130">
        <f>P135+P192+P322+P404+P475+P509</f>
        <v>0</v>
      </c>
      <c r="R134" s="130">
        <f>R135+R192+R322+R404+R475+R509</f>
        <v>59.91789569</v>
      </c>
      <c r="T134" s="131">
        <f>T135+T192+T322+T404+T475+T509</f>
        <v>0.096</v>
      </c>
      <c r="AR134" s="125" t="s">
        <v>86</v>
      </c>
      <c r="AT134" s="132" t="s">
        <v>78</v>
      </c>
      <c r="AU134" s="132" t="s">
        <v>79</v>
      </c>
      <c r="AY134" s="125" t="s">
        <v>262</v>
      </c>
      <c r="BK134" s="133">
        <f>BK135+BK192+BK322+BK404+BK475+BK509</f>
        <v>0</v>
      </c>
    </row>
    <row r="135" spans="2:63" s="11" customFormat="1" ht="22.9" customHeight="1">
      <c r="B135" s="124"/>
      <c r="D135" s="125" t="s">
        <v>78</v>
      </c>
      <c r="E135" s="151" t="s">
        <v>86</v>
      </c>
      <c r="F135" s="151" t="s">
        <v>1193</v>
      </c>
      <c r="I135" s="127"/>
      <c r="J135" s="152">
        <f>BK135</f>
        <v>0</v>
      </c>
      <c r="L135" s="124"/>
      <c r="M135" s="129"/>
      <c r="P135" s="130">
        <f>SUM(P136:P191)</f>
        <v>0</v>
      </c>
      <c r="R135" s="130">
        <f>SUM(R136:R191)</f>
        <v>0.0108</v>
      </c>
      <c r="T135" s="131">
        <f>SUM(T136:T191)</f>
        <v>0</v>
      </c>
      <c r="AR135" s="125" t="s">
        <v>86</v>
      </c>
      <c r="AT135" s="132" t="s">
        <v>78</v>
      </c>
      <c r="AU135" s="132" t="s">
        <v>86</v>
      </c>
      <c r="AY135" s="125" t="s">
        <v>262</v>
      </c>
      <c r="BK135" s="133">
        <f>SUM(BK136:BK191)</f>
        <v>0</v>
      </c>
    </row>
    <row r="136" spans="2:65" s="1" customFormat="1" ht="24.2" customHeight="1">
      <c r="B136" s="32"/>
      <c r="C136" s="134" t="s">
        <v>86</v>
      </c>
      <c r="D136" s="134" t="s">
        <v>264</v>
      </c>
      <c r="E136" s="135" t="s">
        <v>1928</v>
      </c>
      <c r="F136" s="136" t="s">
        <v>1929</v>
      </c>
      <c r="G136" s="137" t="s">
        <v>704</v>
      </c>
      <c r="H136" s="138">
        <v>360</v>
      </c>
      <c r="I136" s="139"/>
      <c r="J136" s="140">
        <f>ROUND(I136*H136,2)</f>
        <v>0</v>
      </c>
      <c r="K136" s="136" t="s">
        <v>1197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3E-05</v>
      </c>
      <c r="R136" s="143">
        <f>Q136*H136</f>
        <v>0.0108</v>
      </c>
      <c r="S136" s="143">
        <v>0</v>
      </c>
      <c r="T136" s="144">
        <f>S136*H136</f>
        <v>0</v>
      </c>
      <c r="AR136" s="145" t="s">
        <v>293</v>
      </c>
      <c r="AT136" s="145" t="s">
        <v>264</v>
      </c>
      <c r="AU136" s="145" t="s">
        <v>88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293</v>
      </c>
      <c r="BM136" s="145" t="s">
        <v>3435</v>
      </c>
    </row>
    <row r="137" spans="2:51" s="12" customFormat="1" ht="11.25">
      <c r="B137" s="161"/>
      <c r="D137" s="147" t="s">
        <v>1200</v>
      </c>
      <c r="E137" s="162" t="s">
        <v>1</v>
      </c>
      <c r="F137" s="163" t="s">
        <v>3436</v>
      </c>
      <c r="H137" s="162" t="s">
        <v>1</v>
      </c>
      <c r="I137" s="164"/>
      <c r="L137" s="161"/>
      <c r="M137" s="165"/>
      <c r="T137" s="166"/>
      <c r="AT137" s="162" t="s">
        <v>1200</v>
      </c>
      <c r="AU137" s="162" t="s">
        <v>88</v>
      </c>
      <c r="AV137" s="12" t="s">
        <v>86</v>
      </c>
      <c r="AW137" s="12" t="s">
        <v>34</v>
      </c>
      <c r="AX137" s="12" t="s">
        <v>79</v>
      </c>
      <c r="AY137" s="162" t="s">
        <v>262</v>
      </c>
    </row>
    <row r="138" spans="2:51" s="12" customFormat="1" ht="11.25">
      <c r="B138" s="161"/>
      <c r="D138" s="147" t="s">
        <v>1200</v>
      </c>
      <c r="E138" s="162" t="s">
        <v>1</v>
      </c>
      <c r="F138" s="163" t="s">
        <v>1932</v>
      </c>
      <c r="H138" s="162" t="s">
        <v>1</v>
      </c>
      <c r="I138" s="164"/>
      <c r="L138" s="161"/>
      <c r="M138" s="165"/>
      <c r="T138" s="166"/>
      <c r="AT138" s="162" t="s">
        <v>1200</v>
      </c>
      <c r="AU138" s="162" t="s">
        <v>88</v>
      </c>
      <c r="AV138" s="12" t="s">
        <v>86</v>
      </c>
      <c r="AW138" s="12" t="s">
        <v>34</v>
      </c>
      <c r="AX138" s="12" t="s">
        <v>79</v>
      </c>
      <c r="AY138" s="162" t="s">
        <v>262</v>
      </c>
    </row>
    <row r="139" spans="2:51" s="13" customFormat="1" ht="11.25">
      <c r="B139" s="167"/>
      <c r="D139" s="147" t="s">
        <v>1200</v>
      </c>
      <c r="E139" s="168" t="s">
        <v>1</v>
      </c>
      <c r="F139" s="169" t="s">
        <v>1933</v>
      </c>
      <c r="H139" s="170">
        <v>360</v>
      </c>
      <c r="I139" s="171"/>
      <c r="L139" s="167"/>
      <c r="M139" s="172"/>
      <c r="T139" s="173"/>
      <c r="AT139" s="168" t="s">
        <v>1200</v>
      </c>
      <c r="AU139" s="168" t="s">
        <v>88</v>
      </c>
      <c r="AV139" s="13" t="s">
        <v>88</v>
      </c>
      <c r="AW139" s="13" t="s">
        <v>34</v>
      </c>
      <c r="AX139" s="13" t="s">
        <v>86</v>
      </c>
      <c r="AY139" s="168" t="s">
        <v>262</v>
      </c>
    </row>
    <row r="140" spans="2:65" s="1" customFormat="1" ht="24.2" customHeight="1">
      <c r="B140" s="32"/>
      <c r="C140" s="134" t="s">
        <v>88</v>
      </c>
      <c r="D140" s="134" t="s">
        <v>264</v>
      </c>
      <c r="E140" s="135" t="s">
        <v>1934</v>
      </c>
      <c r="F140" s="136" t="s">
        <v>1935</v>
      </c>
      <c r="G140" s="137" t="s">
        <v>1936</v>
      </c>
      <c r="H140" s="138">
        <v>90</v>
      </c>
      <c r="I140" s="139"/>
      <c r="J140" s="140">
        <f>ROUND(I140*H140,2)</f>
        <v>0</v>
      </c>
      <c r="K140" s="136" t="s">
        <v>1197</v>
      </c>
      <c r="L140" s="32"/>
      <c r="M140" s="141" t="s">
        <v>1</v>
      </c>
      <c r="N140" s="142" t="s">
        <v>44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293</v>
      </c>
      <c r="AT140" s="145" t="s">
        <v>264</v>
      </c>
      <c r="AU140" s="145" t="s">
        <v>88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293</v>
      </c>
      <c r="BM140" s="145" t="s">
        <v>3437</v>
      </c>
    </row>
    <row r="141" spans="2:51" s="12" customFormat="1" ht="11.25">
      <c r="B141" s="161"/>
      <c r="D141" s="147" t="s">
        <v>1200</v>
      </c>
      <c r="E141" s="162" t="s">
        <v>1</v>
      </c>
      <c r="F141" s="163" t="s">
        <v>3436</v>
      </c>
      <c r="H141" s="162" t="s">
        <v>1</v>
      </c>
      <c r="I141" s="164"/>
      <c r="L141" s="161"/>
      <c r="M141" s="165"/>
      <c r="T141" s="166"/>
      <c r="AT141" s="162" t="s">
        <v>1200</v>
      </c>
      <c r="AU141" s="162" t="s">
        <v>88</v>
      </c>
      <c r="AV141" s="12" t="s">
        <v>86</v>
      </c>
      <c r="AW141" s="12" t="s">
        <v>34</v>
      </c>
      <c r="AX141" s="12" t="s">
        <v>79</v>
      </c>
      <c r="AY141" s="162" t="s">
        <v>262</v>
      </c>
    </row>
    <row r="142" spans="2:51" s="12" customFormat="1" ht="11.25">
      <c r="B142" s="161"/>
      <c r="D142" s="147" t="s">
        <v>1200</v>
      </c>
      <c r="E142" s="162" t="s">
        <v>1</v>
      </c>
      <c r="F142" s="163" t="s">
        <v>1938</v>
      </c>
      <c r="H142" s="162" t="s">
        <v>1</v>
      </c>
      <c r="I142" s="164"/>
      <c r="L142" s="161"/>
      <c r="M142" s="165"/>
      <c r="T142" s="166"/>
      <c r="AT142" s="162" t="s">
        <v>1200</v>
      </c>
      <c r="AU142" s="162" t="s">
        <v>88</v>
      </c>
      <c r="AV142" s="12" t="s">
        <v>86</v>
      </c>
      <c r="AW142" s="12" t="s">
        <v>34</v>
      </c>
      <c r="AX142" s="12" t="s">
        <v>79</v>
      </c>
      <c r="AY142" s="162" t="s">
        <v>262</v>
      </c>
    </row>
    <row r="143" spans="2:51" s="13" customFormat="1" ht="11.25">
      <c r="B143" s="167"/>
      <c r="D143" s="147" t="s">
        <v>1200</v>
      </c>
      <c r="E143" s="168" t="s">
        <v>1</v>
      </c>
      <c r="F143" s="169" t="s">
        <v>643</v>
      </c>
      <c r="H143" s="170">
        <v>90</v>
      </c>
      <c r="I143" s="171"/>
      <c r="L143" s="167"/>
      <c r="M143" s="172"/>
      <c r="T143" s="173"/>
      <c r="AT143" s="168" t="s">
        <v>1200</v>
      </c>
      <c r="AU143" s="168" t="s">
        <v>88</v>
      </c>
      <c r="AV143" s="13" t="s">
        <v>88</v>
      </c>
      <c r="AW143" s="13" t="s">
        <v>34</v>
      </c>
      <c r="AX143" s="13" t="s">
        <v>86</v>
      </c>
      <c r="AY143" s="168" t="s">
        <v>262</v>
      </c>
    </row>
    <row r="144" spans="2:65" s="1" customFormat="1" ht="33" customHeight="1">
      <c r="B144" s="32"/>
      <c r="C144" s="134" t="s">
        <v>179</v>
      </c>
      <c r="D144" s="134" t="s">
        <v>264</v>
      </c>
      <c r="E144" s="135" t="s">
        <v>3438</v>
      </c>
      <c r="F144" s="136" t="s">
        <v>3439</v>
      </c>
      <c r="G144" s="137" t="s">
        <v>1196</v>
      </c>
      <c r="H144" s="138">
        <v>75.754</v>
      </c>
      <c r="I144" s="139"/>
      <c r="J144" s="140">
        <f>ROUND(I144*H144,2)</f>
        <v>0</v>
      </c>
      <c r="K144" s="136" t="s">
        <v>1197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293</v>
      </c>
      <c r="AT144" s="145" t="s">
        <v>264</v>
      </c>
      <c r="AU144" s="145" t="s">
        <v>88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293</v>
      </c>
      <c r="BM144" s="145" t="s">
        <v>3440</v>
      </c>
    </row>
    <row r="145" spans="2:51" s="12" customFormat="1" ht="11.25">
      <c r="B145" s="161"/>
      <c r="D145" s="147" t="s">
        <v>1200</v>
      </c>
      <c r="E145" s="162" t="s">
        <v>1</v>
      </c>
      <c r="F145" s="163" t="s">
        <v>3436</v>
      </c>
      <c r="H145" s="162" t="s">
        <v>1</v>
      </c>
      <c r="I145" s="164"/>
      <c r="L145" s="161"/>
      <c r="M145" s="165"/>
      <c r="T145" s="166"/>
      <c r="AT145" s="162" t="s">
        <v>1200</v>
      </c>
      <c r="AU145" s="162" t="s">
        <v>88</v>
      </c>
      <c r="AV145" s="12" t="s">
        <v>86</v>
      </c>
      <c r="AW145" s="12" t="s">
        <v>34</v>
      </c>
      <c r="AX145" s="12" t="s">
        <v>79</v>
      </c>
      <c r="AY145" s="162" t="s">
        <v>262</v>
      </c>
    </row>
    <row r="146" spans="2:51" s="12" customFormat="1" ht="11.25">
      <c r="B146" s="161"/>
      <c r="D146" s="147" t="s">
        <v>1200</v>
      </c>
      <c r="E146" s="162" t="s">
        <v>1</v>
      </c>
      <c r="F146" s="163" t="s">
        <v>3441</v>
      </c>
      <c r="H146" s="162" t="s">
        <v>1</v>
      </c>
      <c r="I146" s="164"/>
      <c r="L146" s="161"/>
      <c r="M146" s="165"/>
      <c r="T146" s="166"/>
      <c r="AT146" s="162" t="s">
        <v>1200</v>
      </c>
      <c r="AU146" s="162" t="s">
        <v>88</v>
      </c>
      <c r="AV146" s="12" t="s">
        <v>86</v>
      </c>
      <c r="AW146" s="12" t="s">
        <v>34</v>
      </c>
      <c r="AX146" s="12" t="s">
        <v>79</v>
      </c>
      <c r="AY146" s="162" t="s">
        <v>262</v>
      </c>
    </row>
    <row r="147" spans="2:51" s="12" customFormat="1" ht="11.25">
      <c r="B147" s="161"/>
      <c r="D147" s="147" t="s">
        <v>1200</v>
      </c>
      <c r="E147" s="162" t="s">
        <v>1</v>
      </c>
      <c r="F147" s="163" t="s">
        <v>3442</v>
      </c>
      <c r="H147" s="162" t="s">
        <v>1</v>
      </c>
      <c r="I147" s="164"/>
      <c r="L147" s="161"/>
      <c r="M147" s="165"/>
      <c r="T147" s="166"/>
      <c r="AT147" s="162" t="s">
        <v>1200</v>
      </c>
      <c r="AU147" s="162" t="s">
        <v>88</v>
      </c>
      <c r="AV147" s="12" t="s">
        <v>86</v>
      </c>
      <c r="AW147" s="12" t="s">
        <v>34</v>
      </c>
      <c r="AX147" s="12" t="s">
        <v>79</v>
      </c>
      <c r="AY147" s="162" t="s">
        <v>262</v>
      </c>
    </row>
    <row r="148" spans="2:51" s="13" customFormat="1" ht="11.25">
      <c r="B148" s="167"/>
      <c r="D148" s="147" t="s">
        <v>1200</v>
      </c>
      <c r="E148" s="168" t="s">
        <v>1</v>
      </c>
      <c r="F148" s="169" t="s">
        <v>3443</v>
      </c>
      <c r="H148" s="170">
        <v>151.507</v>
      </c>
      <c r="I148" s="171"/>
      <c r="L148" s="167"/>
      <c r="M148" s="172"/>
      <c r="T148" s="173"/>
      <c r="AT148" s="168" t="s">
        <v>1200</v>
      </c>
      <c r="AU148" s="168" t="s">
        <v>88</v>
      </c>
      <c r="AV148" s="13" t="s">
        <v>88</v>
      </c>
      <c r="AW148" s="13" t="s">
        <v>34</v>
      </c>
      <c r="AX148" s="13" t="s">
        <v>79</v>
      </c>
      <c r="AY148" s="168" t="s">
        <v>262</v>
      </c>
    </row>
    <row r="149" spans="2:51" s="14" customFormat="1" ht="11.25">
      <c r="B149" s="174"/>
      <c r="D149" s="147" t="s">
        <v>1200</v>
      </c>
      <c r="E149" s="175" t="s">
        <v>1</v>
      </c>
      <c r="F149" s="176" t="s">
        <v>1205</v>
      </c>
      <c r="H149" s="177">
        <v>151.507</v>
      </c>
      <c r="I149" s="178"/>
      <c r="L149" s="174"/>
      <c r="M149" s="179"/>
      <c r="T149" s="180"/>
      <c r="AT149" s="175" t="s">
        <v>1200</v>
      </c>
      <c r="AU149" s="175" t="s">
        <v>88</v>
      </c>
      <c r="AV149" s="14" t="s">
        <v>293</v>
      </c>
      <c r="AW149" s="14" t="s">
        <v>34</v>
      </c>
      <c r="AX149" s="14" t="s">
        <v>79</v>
      </c>
      <c r="AY149" s="175" t="s">
        <v>262</v>
      </c>
    </row>
    <row r="150" spans="2:51" s="12" customFormat="1" ht="11.25">
      <c r="B150" s="161"/>
      <c r="D150" s="147" t="s">
        <v>1200</v>
      </c>
      <c r="E150" s="162" t="s">
        <v>1</v>
      </c>
      <c r="F150" s="163" t="s">
        <v>1951</v>
      </c>
      <c r="H150" s="162" t="s">
        <v>1</v>
      </c>
      <c r="I150" s="164"/>
      <c r="L150" s="161"/>
      <c r="M150" s="165"/>
      <c r="T150" s="166"/>
      <c r="AT150" s="162" t="s">
        <v>1200</v>
      </c>
      <c r="AU150" s="162" t="s">
        <v>88</v>
      </c>
      <c r="AV150" s="12" t="s">
        <v>86</v>
      </c>
      <c r="AW150" s="12" t="s">
        <v>34</v>
      </c>
      <c r="AX150" s="12" t="s">
        <v>79</v>
      </c>
      <c r="AY150" s="162" t="s">
        <v>262</v>
      </c>
    </row>
    <row r="151" spans="2:51" s="13" customFormat="1" ht="11.25">
      <c r="B151" s="167"/>
      <c r="D151" s="147" t="s">
        <v>1200</v>
      </c>
      <c r="E151" s="168" t="s">
        <v>1</v>
      </c>
      <c r="F151" s="169" t="s">
        <v>3444</v>
      </c>
      <c r="H151" s="170">
        <v>75.754</v>
      </c>
      <c r="I151" s="171"/>
      <c r="L151" s="167"/>
      <c r="M151" s="172"/>
      <c r="T151" s="173"/>
      <c r="AT151" s="168" t="s">
        <v>1200</v>
      </c>
      <c r="AU151" s="168" t="s">
        <v>88</v>
      </c>
      <c r="AV151" s="13" t="s">
        <v>88</v>
      </c>
      <c r="AW151" s="13" t="s">
        <v>34</v>
      </c>
      <c r="AX151" s="13" t="s">
        <v>86</v>
      </c>
      <c r="AY151" s="168" t="s">
        <v>262</v>
      </c>
    </row>
    <row r="152" spans="2:65" s="1" customFormat="1" ht="33" customHeight="1">
      <c r="B152" s="32"/>
      <c r="C152" s="134" t="s">
        <v>293</v>
      </c>
      <c r="D152" s="134" t="s">
        <v>264</v>
      </c>
      <c r="E152" s="135" t="s">
        <v>3445</v>
      </c>
      <c r="F152" s="136" t="s">
        <v>3446</v>
      </c>
      <c r="G152" s="137" t="s">
        <v>1196</v>
      </c>
      <c r="H152" s="138">
        <v>75.754</v>
      </c>
      <c r="I152" s="139"/>
      <c r="J152" s="140">
        <f>ROUND(I152*H152,2)</f>
        <v>0</v>
      </c>
      <c r="K152" s="136" t="s">
        <v>1197</v>
      </c>
      <c r="L152" s="32"/>
      <c r="M152" s="141" t="s">
        <v>1</v>
      </c>
      <c r="N152" s="142" t="s">
        <v>44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AR152" s="145" t="s">
        <v>293</v>
      </c>
      <c r="AT152" s="145" t="s">
        <v>264</v>
      </c>
      <c r="AU152" s="145" t="s">
        <v>88</v>
      </c>
      <c r="AY152" s="17" t="s">
        <v>262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86</v>
      </c>
      <c r="BK152" s="146">
        <f>ROUND(I152*H152,2)</f>
        <v>0</v>
      </c>
      <c r="BL152" s="17" t="s">
        <v>293</v>
      </c>
      <c r="BM152" s="145" t="s">
        <v>3447</v>
      </c>
    </row>
    <row r="153" spans="2:51" s="12" customFormat="1" ht="11.25">
      <c r="B153" s="161"/>
      <c r="D153" s="147" t="s">
        <v>1200</v>
      </c>
      <c r="E153" s="162" t="s">
        <v>1</v>
      </c>
      <c r="F153" s="163" t="s">
        <v>3436</v>
      </c>
      <c r="H153" s="162" t="s">
        <v>1</v>
      </c>
      <c r="I153" s="164"/>
      <c r="L153" s="161"/>
      <c r="M153" s="165"/>
      <c r="T153" s="166"/>
      <c r="AT153" s="162" t="s">
        <v>1200</v>
      </c>
      <c r="AU153" s="162" t="s">
        <v>88</v>
      </c>
      <c r="AV153" s="12" t="s">
        <v>86</v>
      </c>
      <c r="AW153" s="12" t="s">
        <v>34</v>
      </c>
      <c r="AX153" s="12" t="s">
        <v>79</v>
      </c>
      <c r="AY153" s="162" t="s">
        <v>262</v>
      </c>
    </row>
    <row r="154" spans="2:51" s="12" customFormat="1" ht="11.25">
      <c r="B154" s="161"/>
      <c r="D154" s="147" t="s">
        <v>1200</v>
      </c>
      <c r="E154" s="162" t="s">
        <v>1</v>
      </c>
      <c r="F154" s="163" t="s">
        <v>3441</v>
      </c>
      <c r="H154" s="162" t="s">
        <v>1</v>
      </c>
      <c r="I154" s="164"/>
      <c r="L154" s="161"/>
      <c r="M154" s="165"/>
      <c r="T154" s="166"/>
      <c r="AT154" s="162" t="s">
        <v>1200</v>
      </c>
      <c r="AU154" s="162" t="s">
        <v>88</v>
      </c>
      <c r="AV154" s="12" t="s">
        <v>86</v>
      </c>
      <c r="AW154" s="12" t="s">
        <v>34</v>
      </c>
      <c r="AX154" s="12" t="s">
        <v>79</v>
      </c>
      <c r="AY154" s="162" t="s">
        <v>262</v>
      </c>
    </row>
    <row r="155" spans="2:51" s="12" customFormat="1" ht="11.25">
      <c r="B155" s="161"/>
      <c r="D155" s="147" t="s">
        <v>1200</v>
      </c>
      <c r="E155" s="162" t="s">
        <v>1</v>
      </c>
      <c r="F155" s="163" t="s">
        <v>3442</v>
      </c>
      <c r="H155" s="162" t="s">
        <v>1</v>
      </c>
      <c r="I155" s="164"/>
      <c r="L155" s="161"/>
      <c r="M155" s="165"/>
      <c r="T155" s="166"/>
      <c r="AT155" s="162" t="s">
        <v>1200</v>
      </c>
      <c r="AU155" s="162" t="s">
        <v>88</v>
      </c>
      <c r="AV155" s="12" t="s">
        <v>86</v>
      </c>
      <c r="AW155" s="12" t="s">
        <v>34</v>
      </c>
      <c r="AX155" s="12" t="s">
        <v>79</v>
      </c>
      <c r="AY155" s="162" t="s">
        <v>262</v>
      </c>
    </row>
    <row r="156" spans="2:51" s="13" customFormat="1" ht="11.25">
      <c r="B156" s="167"/>
      <c r="D156" s="147" t="s">
        <v>1200</v>
      </c>
      <c r="E156" s="168" t="s">
        <v>1</v>
      </c>
      <c r="F156" s="169" t="s">
        <v>3443</v>
      </c>
      <c r="H156" s="170">
        <v>151.507</v>
      </c>
      <c r="I156" s="171"/>
      <c r="L156" s="167"/>
      <c r="M156" s="172"/>
      <c r="T156" s="173"/>
      <c r="AT156" s="168" t="s">
        <v>1200</v>
      </c>
      <c r="AU156" s="168" t="s">
        <v>88</v>
      </c>
      <c r="AV156" s="13" t="s">
        <v>88</v>
      </c>
      <c r="AW156" s="13" t="s">
        <v>34</v>
      </c>
      <c r="AX156" s="13" t="s">
        <v>79</v>
      </c>
      <c r="AY156" s="168" t="s">
        <v>262</v>
      </c>
    </row>
    <row r="157" spans="2:51" s="14" customFormat="1" ht="11.25">
      <c r="B157" s="174"/>
      <c r="D157" s="147" t="s">
        <v>1200</v>
      </c>
      <c r="E157" s="175" t="s">
        <v>1</v>
      </c>
      <c r="F157" s="176" t="s">
        <v>1205</v>
      </c>
      <c r="H157" s="177">
        <v>151.507</v>
      </c>
      <c r="I157" s="178"/>
      <c r="L157" s="174"/>
      <c r="M157" s="179"/>
      <c r="T157" s="180"/>
      <c r="AT157" s="175" t="s">
        <v>1200</v>
      </c>
      <c r="AU157" s="175" t="s">
        <v>88</v>
      </c>
      <c r="AV157" s="14" t="s">
        <v>293</v>
      </c>
      <c r="AW157" s="14" t="s">
        <v>34</v>
      </c>
      <c r="AX157" s="14" t="s">
        <v>79</v>
      </c>
      <c r="AY157" s="175" t="s">
        <v>262</v>
      </c>
    </row>
    <row r="158" spans="2:51" s="12" customFormat="1" ht="11.25">
      <c r="B158" s="161"/>
      <c r="D158" s="147" t="s">
        <v>1200</v>
      </c>
      <c r="E158" s="162" t="s">
        <v>1</v>
      </c>
      <c r="F158" s="163" t="s">
        <v>1951</v>
      </c>
      <c r="H158" s="162" t="s">
        <v>1</v>
      </c>
      <c r="I158" s="164"/>
      <c r="L158" s="161"/>
      <c r="M158" s="165"/>
      <c r="T158" s="166"/>
      <c r="AT158" s="162" t="s">
        <v>1200</v>
      </c>
      <c r="AU158" s="162" t="s">
        <v>88</v>
      </c>
      <c r="AV158" s="12" t="s">
        <v>86</v>
      </c>
      <c r="AW158" s="12" t="s">
        <v>34</v>
      </c>
      <c r="AX158" s="12" t="s">
        <v>79</v>
      </c>
      <c r="AY158" s="162" t="s">
        <v>262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3444</v>
      </c>
      <c r="H159" s="170">
        <v>75.754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86</v>
      </c>
      <c r="AY159" s="168" t="s">
        <v>262</v>
      </c>
    </row>
    <row r="160" spans="2:65" s="1" customFormat="1" ht="37.9" customHeight="1">
      <c r="B160" s="32"/>
      <c r="C160" s="134" t="s">
        <v>273</v>
      </c>
      <c r="D160" s="134" t="s">
        <v>264</v>
      </c>
      <c r="E160" s="135" t="s">
        <v>1956</v>
      </c>
      <c r="F160" s="136" t="s">
        <v>1957</v>
      </c>
      <c r="G160" s="137" t="s">
        <v>1196</v>
      </c>
      <c r="H160" s="138">
        <v>36.34</v>
      </c>
      <c r="I160" s="139"/>
      <c r="J160" s="140">
        <f>ROUND(I160*H160,2)</f>
        <v>0</v>
      </c>
      <c r="K160" s="136" t="s">
        <v>1197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AR160" s="145" t="s">
        <v>293</v>
      </c>
      <c r="AT160" s="145" t="s">
        <v>264</v>
      </c>
      <c r="AU160" s="145" t="s">
        <v>88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293</v>
      </c>
      <c r="BM160" s="145" t="s">
        <v>3448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3436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2" customFormat="1" ht="11.25">
      <c r="B162" s="161"/>
      <c r="D162" s="147" t="s">
        <v>1200</v>
      </c>
      <c r="E162" s="162" t="s">
        <v>1</v>
      </c>
      <c r="F162" s="163" t="s">
        <v>1959</v>
      </c>
      <c r="H162" s="162" t="s">
        <v>1</v>
      </c>
      <c r="I162" s="164"/>
      <c r="L162" s="161"/>
      <c r="M162" s="165"/>
      <c r="T162" s="166"/>
      <c r="AT162" s="162" t="s">
        <v>1200</v>
      </c>
      <c r="AU162" s="162" t="s">
        <v>88</v>
      </c>
      <c r="AV162" s="12" t="s">
        <v>86</v>
      </c>
      <c r="AW162" s="12" t="s">
        <v>34</v>
      </c>
      <c r="AX162" s="12" t="s">
        <v>79</v>
      </c>
      <c r="AY162" s="162" t="s">
        <v>262</v>
      </c>
    </row>
    <row r="163" spans="2:51" s="13" customFormat="1" ht="11.25">
      <c r="B163" s="167"/>
      <c r="D163" s="147" t="s">
        <v>1200</v>
      </c>
      <c r="E163" s="168" t="s">
        <v>1</v>
      </c>
      <c r="F163" s="169" t="s">
        <v>3449</v>
      </c>
      <c r="H163" s="170">
        <v>36.34</v>
      </c>
      <c r="I163" s="171"/>
      <c r="L163" s="167"/>
      <c r="M163" s="172"/>
      <c r="T163" s="173"/>
      <c r="AT163" s="168" t="s">
        <v>1200</v>
      </c>
      <c r="AU163" s="168" t="s">
        <v>88</v>
      </c>
      <c r="AV163" s="13" t="s">
        <v>88</v>
      </c>
      <c r="AW163" s="13" t="s">
        <v>34</v>
      </c>
      <c r="AX163" s="13" t="s">
        <v>79</v>
      </c>
      <c r="AY163" s="168" t="s">
        <v>262</v>
      </c>
    </row>
    <row r="164" spans="2:51" s="14" customFormat="1" ht="11.25">
      <c r="B164" s="174"/>
      <c r="D164" s="147" t="s">
        <v>1200</v>
      </c>
      <c r="E164" s="175" t="s">
        <v>1</v>
      </c>
      <c r="F164" s="176" t="s">
        <v>1205</v>
      </c>
      <c r="H164" s="177">
        <v>36.34</v>
      </c>
      <c r="I164" s="178"/>
      <c r="L164" s="174"/>
      <c r="M164" s="179"/>
      <c r="T164" s="180"/>
      <c r="AT164" s="175" t="s">
        <v>1200</v>
      </c>
      <c r="AU164" s="175" t="s">
        <v>88</v>
      </c>
      <c r="AV164" s="14" t="s">
        <v>293</v>
      </c>
      <c r="AW164" s="14" t="s">
        <v>34</v>
      </c>
      <c r="AX164" s="14" t="s">
        <v>86</v>
      </c>
      <c r="AY164" s="175" t="s">
        <v>262</v>
      </c>
    </row>
    <row r="165" spans="2:65" s="1" customFormat="1" ht="37.9" customHeight="1">
      <c r="B165" s="32"/>
      <c r="C165" s="134" t="s">
        <v>286</v>
      </c>
      <c r="D165" s="134" t="s">
        <v>264</v>
      </c>
      <c r="E165" s="135" t="s">
        <v>1329</v>
      </c>
      <c r="F165" s="136" t="s">
        <v>1330</v>
      </c>
      <c r="G165" s="137" t="s">
        <v>1196</v>
      </c>
      <c r="H165" s="138">
        <v>163.52</v>
      </c>
      <c r="I165" s="139"/>
      <c r="J165" s="140">
        <f>ROUND(I165*H165,2)</f>
        <v>0</v>
      </c>
      <c r="K165" s="136" t="s">
        <v>1197</v>
      </c>
      <c r="L165" s="32"/>
      <c r="M165" s="141" t="s">
        <v>1</v>
      </c>
      <c r="N165" s="142" t="s">
        <v>44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293</v>
      </c>
      <c r="AT165" s="145" t="s">
        <v>264</v>
      </c>
      <c r="AU165" s="145" t="s">
        <v>88</v>
      </c>
      <c r="AY165" s="17" t="s">
        <v>262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86</v>
      </c>
      <c r="BK165" s="146">
        <f>ROUND(I165*H165,2)</f>
        <v>0</v>
      </c>
      <c r="BL165" s="17" t="s">
        <v>293</v>
      </c>
      <c r="BM165" s="145" t="s">
        <v>3450</v>
      </c>
    </row>
    <row r="166" spans="2:51" s="12" customFormat="1" ht="11.25">
      <c r="B166" s="161"/>
      <c r="D166" s="147" t="s">
        <v>1200</v>
      </c>
      <c r="E166" s="162" t="s">
        <v>1</v>
      </c>
      <c r="F166" s="163" t="s">
        <v>3436</v>
      </c>
      <c r="H166" s="162" t="s">
        <v>1</v>
      </c>
      <c r="I166" s="164"/>
      <c r="L166" s="161"/>
      <c r="M166" s="165"/>
      <c r="T166" s="166"/>
      <c r="AT166" s="162" t="s">
        <v>1200</v>
      </c>
      <c r="AU166" s="162" t="s">
        <v>88</v>
      </c>
      <c r="AV166" s="12" t="s">
        <v>86</v>
      </c>
      <c r="AW166" s="12" t="s">
        <v>34</v>
      </c>
      <c r="AX166" s="12" t="s">
        <v>79</v>
      </c>
      <c r="AY166" s="162" t="s">
        <v>262</v>
      </c>
    </row>
    <row r="167" spans="2:51" s="12" customFormat="1" ht="11.25">
      <c r="B167" s="161"/>
      <c r="D167" s="147" t="s">
        <v>1200</v>
      </c>
      <c r="E167" s="162" t="s">
        <v>1</v>
      </c>
      <c r="F167" s="163" t="s">
        <v>1962</v>
      </c>
      <c r="H167" s="162" t="s">
        <v>1</v>
      </c>
      <c r="I167" s="164"/>
      <c r="L167" s="161"/>
      <c r="M167" s="165"/>
      <c r="T167" s="166"/>
      <c r="AT167" s="162" t="s">
        <v>1200</v>
      </c>
      <c r="AU167" s="162" t="s">
        <v>88</v>
      </c>
      <c r="AV167" s="12" t="s">
        <v>86</v>
      </c>
      <c r="AW167" s="12" t="s">
        <v>34</v>
      </c>
      <c r="AX167" s="12" t="s">
        <v>79</v>
      </c>
      <c r="AY167" s="162" t="s">
        <v>262</v>
      </c>
    </row>
    <row r="168" spans="2:51" s="13" customFormat="1" ht="11.25">
      <c r="B168" s="167"/>
      <c r="D168" s="147" t="s">
        <v>1200</v>
      </c>
      <c r="E168" s="168" t="s">
        <v>1</v>
      </c>
      <c r="F168" s="169" t="s">
        <v>3451</v>
      </c>
      <c r="H168" s="170">
        <v>133.337</v>
      </c>
      <c r="I168" s="171"/>
      <c r="L168" s="167"/>
      <c r="M168" s="172"/>
      <c r="T168" s="173"/>
      <c r="AT168" s="168" t="s">
        <v>1200</v>
      </c>
      <c r="AU168" s="168" t="s">
        <v>88</v>
      </c>
      <c r="AV168" s="13" t="s">
        <v>88</v>
      </c>
      <c r="AW168" s="13" t="s">
        <v>34</v>
      </c>
      <c r="AX168" s="13" t="s">
        <v>79</v>
      </c>
      <c r="AY168" s="168" t="s">
        <v>262</v>
      </c>
    </row>
    <row r="169" spans="2:51" s="12" customFormat="1" ht="11.25">
      <c r="B169" s="161"/>
      <c r="D169" s="147" t="s">
        <v>1200</v>
      </c>
      <c r="E169" s="162" t="s">
        <v>1</v>
      </c>
      <c r="F169" s="163" t="s">
        <v>1964</v>
      </c>
      <c r="H169" s="162" t="s">
        <v>1</v>
      </c>
      <c r="I169" s="164"/>
      <c r="L169" s="161"/>
      <c r="M169" s="165"/>
      <c r="T169" s="166"/>
      <c r="AT169" s="162" t="s">
        <v>1200</v>
      </c>
      <c r="AU169" s="162" t="s">
        <v>88</v>
      </c>
      <c r="AV169" s="12" t="s">
        <v>86</v>
      </c>
      <c r="AW169" s="12" t="s">
        <v>34</v>
      </c>
      <c r="AX169" s="12" t="s">
        <v>79</v>
      </c>
      <c r="AY169" s="162" t="s">
        <v>262</v>
      </c>
    </row>
    <row r="170" spans="2:51" s="13" customFormat="1" ht="11.25">
      <c r="B170" s="167"/>
      <c r="D170" s="147" t="s">
        <v>1200</v>
      </c>
      <c r="E170" s="168" t="s">
        <v>1</v>
      </c>
      <c r="F170" s="169" t="s">
        <v>3452</v>
      </c>
      <c r="H170" s="170">
        <v>22.266</v>
      </c>
      <c r="I170" s="171"/>
      <c r="L170" s="167"/>
      <c r="M170" s="172"/>
      <c r="T170" s="173"/>
      <c r="AT170" s="168" t="s">
        <v>1200</v>
      </c>
      <c r="AU170" s="168" t="s">
        <v>88</v>
      </c>
      <c r="AV170" s="13" t="s">
        <v>88</v>
      </c>
      <c r="AW170" s="13" t="s">
        <v>34</v>
      </c>
      <c r="AX170" s="13" t="s">
        <v>79</v>
      </c>
      <c r="AY170" s="168" t="s">
        <v>262</v>
      </c>
    </row>
    <row r="171" spans="2:51" s="13" customFormat="1" ht="11.25">
      <c r="B171" s="167"/>
      <c r="D171" s="147" t="s">
        <v>1200</v>
      </c>
      <c r="E171" s="168" t="s">
        <v>1</v>
      </c>
      <c r="F171" s="169" t="s">
        <v>3453</v>
      </c>
      <c r="H171" s="170">
        <v>7.917</v>
      </c>
      <c r="I171" s="171"/>
      <c r="L171" s="167"/>
      <c r="M171" s="172"/>
      <c r="T171" s="173"/>
      <c r="AT171" s="168" t="s">
        <v>1200</v>
      </c>
      <c r="AU171" s="168" t="s">
        <v>88</v>
      </c>
      <c r="AV171" s="13" t="s">
        <v>88</v>
      </c>
      <c r="AW171" s="13" t="s">
        <v>34</v>
      </c>
      <c r="AX171" s="13" t="s">
        <v>79</v>
      </c>
      <c r="AY171" s="168" t="s">
        <v>262</v>
      </c>
    </row>
    <row r="172" spans="2:51" s="14" customFormat="1" ht="11.25">
      <c r="B172" s="174"/>
      <c r="D172" s="147" t="s">
        <v>1200</v>
      </c>
      <c r="E172" s="175" t="s">
        <v>1</v>
      </c>
      <c r="F172" s="176" t="s">
        <v>1205</v>
      </c>
      <c r="H172" s="177">
        <v>163.52</v>
      </c>
      <c r="I172" s="178"/>
      <c r="L172" s="174"/>
      <c r="M172" s="179"/>
      <c r="T172" s="180"/>
      <c r="AT172" s="175" t="s">
        <v>1200</v>
      </c>
      <c r="AU172" s="175" t="s">
        <v>88</v>
      </c>
      <c r="AV172" s="14" t="s">
        <v>293</v>
      </c>
      <c r="AW172" s="14" t="s">
        <v>34</v>
      </c>
      <c r="AX172" s="14" t="s">
        <v>86</v>
      </c>
      <c r="AY172" s="175" t="s">
        <v>262</v>
      </c>
    </row>
    <row r="173" spans="2:65" s="1" customFormat="1" ht="37.9" customHeight="1">
      <c r="B173" s="32"/>
      <c r="C173" s="134" t="s">
        <v>290</v>
      </c>
      <c r="D173" s="134" t="s">
        <v>264</v>
      </c>
      <c r="E173" s="135" t="s">
        <v>1334</v>
      </c>
      <c r="F173" s="136" t="s">
        <v>1335</v>
      </c>
      <c r="G173" s="137" t="s">
        <v>1196</v>
      </c>
      <c r="H173" s="138">
        <v>327.04</v>
      </c>
      <c r="I173" s="139"/>
      <c r="J173" s="140">
        <f>ROUND(I173*H173,2)</f>
        <v>0</v>
      </c>
      <c r="K173" s="136" t="s">
        <v>1197</v>
      </c>
      <c r="L173" s="32"/>
      <c r="M173" s="141" t="s">
        <v>1</v>
      </c>
      <c r="N173" s="142" t="s">
        <v>44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45" t="s">
        <v>293</v>
      </c>
      <c r="AT173" s="145" t="s">
        <v>264</v>
      </c>
      <c r="AU173" s="145" t="s">
        <v>88</v>
      </c>
      <c r="AY173" s="17" t="s">
        <v>262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86</v>
      </c>
      <c r="BK173" s="146">
        <f>ROUND(I173*H173,2)</f>
        <v>0</v>
      </c>
      <c r="BL173" s="17" t="s">
        <v>293</v>
      </c>
      <c r="BM173" s="145" t="s">
        <v>3454</v>
      </c>
    </row>
    <row r="174" spans="2:51" s="13" customFormat="1" ht="11.25">
      <c r="B174" s="167"/>
      <c r="D174" s="147" t="s">
        <v>1200</v>
      </c>
      <c r="F174" s="169" t="s">
        <v>3455</v>
      </c>
      <c r="H174" s="170">
        <v>327.04</v>
      </c>
      <c r="I174" s="171"/>
      <c r="L174" s="167"/>
      <c r="M174" s="172"/>
      <c r="T174" s="173"/>
      <c r="AT174" s="168" t="s">
        <v>1200</v>
      </c>
      <c r="AU174" s="168" t="s">
        <v>88</v>
      </c>
      <c r="AV174" s="13" t="s">
        <v>88</v>
      </c>
      <c r="AW174" s="13" t="s">
        <v>4</v>
      </c>
      <c r="AX174" s="13" t="s">
        <v>86</v>
      </c>
      <c r="AY174" s="168" t="s">
        <v>262</v>
      </c>
    </row>
    <row r="175" spans="2:65" s="1" customFormat="1" ht="24.2" customHeight="1">
      <c r="B175" s="32"/>
      <c r="C175" s="134" t="s">
        <v>270</v>
      </c>
      <c r="D175" s="134" t="s">
        <v>264</v>
      </c>
      <c r="E175" s="135" t="s">
        <v>1969</v>
      </c>
      <c r="F175" s="136" t="s">
        <v>1970</v>
      </c>
      <c r="G175" s="137" t="s">
        <v>1196</v>
      </c>
      <c r="H175" s="138">
        <v>18.17</v>
      </c>
      <c r="I175" s="139"/>
      <c r="J175" s="140">
        <f>ROUND(I175*H175,2)</f>
        <v>0</v>
      </c>
      <c r="K175" s="136" t="s">
        <v>1197</v>
      </c>
      <c r="L175" s="32"/>
      <c r="M175" s="141" t="s">
        <v>1</v>
      </c>
      <c r="N175" s="142" t="s">
        <v>44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AR175" s="145" t="s">
        <v>293</v>
      </c>
      <c r="AT175" s="145" t="s">
        <v>264</v>
      </c>
      <c r="AU175" s="145" t="s">
        <v>88</v>
      </c>
      <c r="AY175" s="17" t="s">
        <v>262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7" t="s">
        <v>86</v>
      </c>
      <c r="BK175" s="146">
        <f>ROUND(I175*H175,2)</f>
        <v>0</v>
      </c>
      <c r="BL175" s="17" t="s">
        <v>293</v>
      </c>
      <c r="BM175" s="145" t="s">
        <v>3456</v>
      </c>
    </row>
    <row r="176" spans="2:51" s="12" customFormat="1" ht="11.25">
      <c r="B176" s="161"/>
      <c r="D176" s="147" t="s">
        <v>1200</v>
      </c>
      <c r="E176" s="162" t="s">
        <v>1</v>
      </c>
      <c r="F176" s="163" t="s">
        <v>3436</v>
      </c>
      <c r="H176" s="162" t="s">
        <v>1</v>
      </c>
      <c r="I176" s="164"/>
      <c r="L176" s="161"/>
      <c r="M176" s="165"/>
      <c r="T176" s="166"/>
      <c r="AT176" s="162" t="s">
        <v>1200</v>
      </c>
      <c r="AU176" s="162" t="s">
        <v>88</v>
      </c>
      <c r="AV176" s="12" t="s">
        <v>86</v>
      </c>
      <c r="AW176" s="12" t="s">
        <v>34</v>
      </c>
      <c r="AX176" s="12" t="s">
        <v>79</v>
      </c>
      <c r="AY176" s="162" t="s">
        <v>262</v>
      </c>
    </row>
    <row r="177" spans="2:51" s="12" customFormat="1" ht="11.25">
      <c r="B177" s="161"/>
      <c r="D177" s="147" t="s">
        <v>1200</v>
      </c>
      <c r="E177" s="162" t="s">
        <v>1</v>
      </c>
      <c r="F177" s="163" t="s">
        <v>1972</v>
      </c>
      <c r="H177" s="162" t="s">
        <v>1</v>
      </c>
      <c r="I177" s="164"/>
      <c r="L177" s="161"/>
      <c r="M177" s="165"/>
      <c r="T177" s="166"/>
      <c r="AT177" s="162" t="s">
        <v>1200</v>
      </c>
      <c r="AU177" s="162" t="s">
        <v>88</v>
      </c>
      <c r="AV177" s="12" t="s">
        <v>86</v>
      </c>
      <c r="AW177" s="12" t="s">
        <v>34</v>
      </c>
      <c r="AX177" s="12" t="s">
        <v>79</v>
      </c>
      <c r="AY177" s="162" t="s">
        <v>262</v>
      </c>
    </row>
    <row r="178" spans="2:51" s="13" customFormat="1" ht="11.25">
      <c r="B178" s="167"/>
      <c r="D178" s="147" t="s">
        <v>1200</v>
      </c>
      <c r="E178" s="168" t="s">
        <v>1</v>
      </c>
      <c r="F178" s="169" t="s">
        <v>3457</v>
      </c>
      <c r="H178" s="170">
        <v>18.17</v>
      </c>
      <c r="I178" s="171"/>
      <c r="L178" s="167"/>
      <c r="M178" s="172"/>
      <c r="T178" s="173"/>
      <c r="AT178" s="168" t="s">
        <v>1200</v>
      </c>
      <c r="AU178" s="168" t="s">
        <v>88</v>
      </c>
      <c r="AV178" s="13" t="s">
        <v>88</v>
      </c>
      <c r="AW178" s="13" t="s">
        <v>34</v>
      </c>
      <c r="AX178" s="13" t="s">
        <v>86</v>
      </c>
      <c r="AY178" s="168" t="s">
        <v>262</v>
      </c>
    </row>
    <row r="179" spans="2:65" s="1" customFormat="1" ht="33" customHeight="1">
      <c r="B179" s="32"/>
      <c r="C179" s="134" t="s">
        <v>263</v>
      </c>
      <c r="D179" s="134" t="s">
        <v>264</v>
      </c>
      <c r="E179" s="135" t="s">
        <v>1338</v>
      </c>
      <c r="F179" s="136" t="s">
        <v>1339</v>
      </c>
      <c r="G179" s="137" t="s">
        <v>1234</v>
      </c>
      <c r="H179" s="138">
        <v>277.984</v>
      </c>
      <c r="I179" s="139"/>
      <c r="J179" s="140">
        <f>ROUND(I179*H179,2)</f>
        <v>0</v>
      </c>
      <c r="K179" s="136" t="s">
        <v>1197</v>
      </c>
      <c r="L179" s="32"/>
      <c r="M179" s="141" t="s">
        <v>1</v>
      </c>
      <c r="N179" s="142" t="s">
        <v>44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AR179" s="145" t="s">
        <v>293</v>
      </c>
      <c r="AT179" s="145" t="s">
        <v>264</v>
      </c>
      <c r="AU179" s="145" t="s">
        <v>88</v>
      </c>
      <c r="AY179" s="17" t="s">
        <v>262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7" t="s">
        <v>86</v>
      </c>
      <c r="BK179" s="146">
        <f>ROUND(I179*H179,2)</f>
        <v>0</v>
      </c>
      <c r="BL179" s="17" t="s">
        <v>293</v>
      </c>
      <c r="BM179" s="145" t="s">
        <v>3458</v>
      </c>
    </row>
    <row r="180" spans="2:51" s="12" customFormat="1" ht="11.25">
      <c r="B180" s="161"/>
      <c r="D180" s="147" t="s">
        <v>1200</v>
      </c>
      <c r="E180" s="162" t="s">
        <v>1</v>
      </c>
      <c r="F180" s="163" t="s">
        <v>3436</v>
      </c>
      <c r="H180" s="162" t="s">
        <v>1</v>
      </c>
      <c r="I180" s="164"/>
      <c r="L180" s="161"/>
      <c r="M180" s="165"/>
      <c r="T180" s="166"/>
      <c r="AT180" s="162" t="s">
        <v>1200</v>
      </c>
      <c r="AU180" s="162" t="s">
        <v>88</v>
      </c>
      <c r="AV180" s="12" t="s">
        <v>86</v>
      </c>
      <c r="AW180" s="12" t="s">
        <v>34</v>
      </c>
      <c r="AX180" s="12" t="s">
        <v>79</v>
      </c>
      <c r="AY180" s="162" t="s">
        <v>262</v>
      </c>
    </row>
    <row r="181" spans="2:51" s="12" customFormat="1" ht="11.25">
      <c r="B181" s="161"/>
      <c r="D181" s="147" t="s">
        <v>1200</v>
      </c>
      <c r="E181" s="162" t="s">
        <v>1</v>
      </c>
      <c r="F181" s="163" t="s">
        <v>1975</v>
      </c>
      <c r="H181" s="162" t="s">
        <v>1</v>
      </c>
      <c r="I181" s="164"/>
      <c r="L181" s="161"/>
      <c r="M181" s="165"/>
      <c r="T181" s="166"/>
      <c r="AT181" s="162" t="s">
        <v>1200</v>
      </c>
      <c r="AU181" s="162" t="s">
        <v>88</v>
      </c>
      <c r="AV181" s="12" t="s">
        <v>86</v>
      </c>
      <c r="AW181" s="12" t="s">
        <v>34</v>
      </c>
      <c r="AX181" s="12" t="s">
        <v>79</v>
      </c>
      <c r="AY181" s="162" t="s">
        <v>262</v>
      </c>
    </row>
    <row r="182" spans="2:51" s="13" customFormat="1" ht="11.25">
      <c r="B182" s="167"/>
      <c r="D182" s="147" t="s">
        <v>1200</v>
      </c>
      <c r="E182" s="168" t="s">
        <v>1</v>
      </c>
      <c r="F182" s="169" t="s">
        <v>3459</v>
      </c>
      <c r="H182" s="170">
        <v>277.984</v>
      </c>
      <c r="I182" s="171"/>
      <c r="L182" s="167"/>
      <c r="M182" s="172"/>
      <c r="T182" s="173"/>
      <c r="AT182" s="168" t="s">
        <v>1200</v>
      </c>
      <c r="AU182" s="168" t="s">
        <v>88</v>
      </c>
      <c r="AV182" s="13" t="s">
        <v>88</v>
      </c>
      <c r="AW182" s="13" t="s">
        <v>34</v>
      </c>
      <c r="AX182" s="13" t="s">
        <v>79</v>
      </c>
      <c r="AY182" s="168" t="s">
        <v>262</v>
      </c>
    </row>
    <row r="183" spans="2:51" s="14" customFormat="1" ht="11.25">
      <c r="B183" s="174"/>
      <c r="D183" s="147" t="s">
        <v>1200</v>
      </c>
      <c r="E183" s="175" t="s">
        <v>1</v>
      </c>
      <c r="F183" s="176" t="s">
        <v>1205</v>
      </c>
      <c r="H183" s="177">
        <v>277.984</v>
      </c>
      <c r="I183" s="178"/>
      <c r="L183" s="174"/>
      <c r="M183" s="179"/>
      <c r="T183" s="180"/>
      <c r="AT183" s="175" t="s">
        <v>1200</v>
      </c>
      <c r="AU183" s="175" t="s">
        <v>88</v>
      </c>
      <c r="AV183" s="14" t="s">
        <v>293</v>
      </c>
      <c r="AW183" s="14" t="s">
        <v>34</v>
      </c>
      <c r="AX183" s="14" t="s">
        <v>86</v>
      </c>
      <c r="AY183" s="175" t="s">
        <v>262</v>
      </c>
    </row>
    <row r="184" spans="2:65" s="1" customFormat="1" ht="16.5" customHeight="1">
      <c r="B184" s="32"/>
      <c r="C184" s="134" t="s">
        <v>297</v>
      </c>
      <c r="D184" s="134" t="s">
        <v>264</v>
      </c>
      <c r="E184" s="135" t="s">
        <v>1343</v>
      </c>
      <c r="F184" s="136" t="s">
        <v>1344</v>
      </c>
      <c r="G184" s="137" t="s">
        <v>1196</v>
      </c>
      <c r="H184" s="138">
        <v>18.17</v>
      </c>
      <c r="I184" s="139"/>
      <c r="J184" s="140">
        <f>ROUND(I184*H184,2)</f>
        <v>0</v>
      </c>
      <c r="K184" s="136" t="s">
        <v>1197</v>
      </c>
      <c r="L184" s="32"/>
      <c r="M184" s="141" t="s">
        <v>1</v>
      </c>
      <c r="N184" s="142" t="s">
        <v>44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293</v>
      </c>
      <c r="AT184" s="145" t="s">
        <v>264</v>
      </c>
      <c r="AU184" s="145" t="s">
        <v>88</v>
      </c>
      <c r="AY184" s="17" t="s">
        <v>262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86</v>
      </c>
      <c r="BK184" s="146">
        <f>ROUND(I184*H184,2)</f>
        <v>0</v>
      </c>
      <c r="BL184" s="17" t="s">
        <v>293</v>
      </c>
      <c r="BM184" s="145" t="s">
        <v>3460</v>
      </c>
    </row>
    <row r="185" spans="2:51" s="12" customFormat="1" ht="11.25">
      <c r="B185" s="161"/>
      <c r="D185" s="147" t="s">
        <v>1200</v>
      </c>
      <c r="E185" s="162" t="s">
        <v>1</v>
      </c>
      <c r="F185" s="163" t="s">
        <v>3436</v>
      </c>
      <c r="H185" s="162" t="s">
        <v>1</v>
      </c>
      <c r="I185" s="164"/>
      <c r="L185" s="161"/>
      <c r="M185" s="165"/>
      <c r="T185" s="166"/>
      <c r="AT185" s="162" t="s">
        <v>1200</v>
      </c>
      <c r="AU185" s="162" t="s">
        <v>88</v>
      </c>
      <c r="AV185" s="12" t="s">
        <v>86</v>
      </c>
      <c r="AW185" s="12" t="s">
        <v>34</v>
      </c>
      <c r="AX185" s="12" t="s">
        <v>79</v>
      </c>
      <c r="AY185" s="162" t="s">
        <v>262</v>
      </c>
    </row>
    <row r="186" spans="2:51" s="12" customFormat="1" ht="11.25">
      <c r="B186" s="161"/>
      <c r="D186" s="147" t="s">
        <v>1200</v>
      </c>
      <c r="E186" s="162" t="s">
        <v>1</v>
      </c>
      <c r="F186" s="163" t="s">
        <v>1972</v>
      </c>
      <c r="H186" s="162" t="s">
        <v>1</v>
      </c>
      <c r="I186" s="164"/>
      <c r="L186" s="161"/>
      <c r="M186" s="165"/>
      <c r="T186" s="166"/>
      <c r="AT186" s="162" t="s">
        <v>1200</v>
      </c>
      <c r="AU186" s="162" t="s">
        <v>88</v>
      </c>
      <c r="AV186" s="12" t="s">
        <v>86</v>
      </c>
      <c r="AW186" s="12" t="s">
        <v>34</v>
      </c>
      <c r="AX186" s="12" t="s">
        <v>79</v>
      </c>
      <c r="AY186" s="162" t="s">
        <v>262</v>
      </c>
    </row>
    <row r="187" spans="2:51" s="13" customFormat="1" ht="11.25">
      <c r="B187" s="167"/>
      <c r="D187" s="147" t="s">
        <v>1200</v>
      </c>
      <c r="E187" s="168" t="s">
        <v>1</v>
      </c>
      <c r="F187" s="169" t="s">
        <v>3457</v>
      </c>
      <c r="H187" s="170">
        <v>18.17</v>
      </c>
      <c r="I187" s="171"/>
      <c r="L187" s="167"/>
      <c r="M187" s="172"/>
      <c r="T187" s="173"/>
      <c r="AT187" s="168" t="s">
        <v>1200</v>
      </c>
      <c r="AU187" s="168" t="s">
        <v>88</v>
      </c>
      <c r="AV187" s="13" t="s">
        <v>88</v>
      </c>
      <c r="AW187" s="13" t="s">
        <v>34</v>
      </c>
      <c r="AX187" s="13" t="s">
        <v>86</v>
      </c>
      <c r="AY187" s="168" t="s">
        <v>262</v>
      </c>
    </row>
    <row r="188" spans="2:65" s="1" customFormat="1" ht="24.2" customHeight="1">
      <c r="B188" s="32"/>
      <c r="C188" s="134" t="s">
        <v>326</v>
      </c>
      <c r="D188" s="134" t="s">
        <v>264</v>
      </c>
      <c r="E188" s="135" t="s">
        <v>1978</v>
      </c>
      <c r="F188" s="136" t="s">
        <v>1195</v>
      </c>
      <c r="G188" s="137" t="s">
        <v>1196</v>
      </c>
      <c r="H188" s="138">
        <v>18.17</v>
      </c>
      <c r="I188" s="139"/>
      <c r="J188" s="140">
        <f>ROUND(I188*H188,2)</f>
        <v>0</v>
      </c>
      <c r="K188" s="136" t="s">
        <v>1197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293</v>
      </c>
      <c r="AT188" s="145" t="s">
        <v>264</v>
      </c>
      <c r="AU188" s="145" t="s">
        <v>88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293</v>
      </c>
      <c r="BM188" s="145" t="s">
        <v>3461</v>
      </c>
    </row>
    <row r="189" spans="2:51" s="12" customFormat="1" ht="11.25">
      <c r="B189" s="161"/>
      <c r="D189" s="147" t="s">
        <v>1200</v>
      </c>
      <c r="E189" s="162" t="s">
        <v>1</v>
      </c>
      <c r="F189" s="163" t="s">
        <v>3436</v>
      </c>
      <c r="H189" s="162" t="s">
        <v>1</v>
      </c>
      <c r="I189" s="164"/>
      <c r="L189" s="161"/>
      <c r="M189" s="165"/>
      <c r="T189" s="166"/>
      <c r="AT189" s="162" t="s">
        <v>1200</v>
      </c>
      <c r="AU189" s="162" t="s">
        <v>88</v>
      </c>
      <c r="AV189" s="12" t="s">
        <v>86</v>
      </c>
      <c r="AW189" s="12" t="s">
        <v>34</v>
      </c>
      <c r="AX189" s="12" t="s">
        <v>79</v>
      </c>
      <c r="AY189" s="162" t="s">
        <v>262</v>
      </c>
    </row>
    <row r="190" spans="2:51" s="13" customFormat="1" ht="11.25">
      <c r="B190" s="167"/>
      <c r="D190" s="147" t="s">
        <v>1200</v>
      </c>
      <c r="E190" s="168" t="s">
        <v>1</v>
      </c>
      <c r="F190" s="169" t="s">
        <v>3462</v>
      </c>
      <c r="H190" s="170">
        <v>18.17</v>
      </c>
      <c r="I190" s="171"/>
      <c r="L190" s="167"/>
      <c r="M190" s="172"/>
      <c r="T190" s="173"/>
      <c r="AT190" s="168" t="s">
        <v>1200</v>
      </c>
      <c r="AU190" s="168" t="s">
        <v>88</v>
      </c>
      <c r="AV190" s="13" t="s">
        <v>88</v>
      </c>
      <c r="AW190" s="13" t="s">
        <v>34</v>
      </c>
      <c r="AX190" s="13" t="s">
        <v>79</v>
      </c>
      <c r="AY190" s="168" t="s">
        <v>262</v>
      </c>
    </row>
    <row r="191" spans="2:51" s="14" customFormat="1" ht="11.25">
      <c r="B191" s="174"/>
      <c r="D191" s="147" t="s">
        <v>1200</v>
      </c>
      <c r="E191" s="175" t="s">
        <v>1</v>
      </c>
      <c r="F191" s="176" t="s">
        <v>1205</v>
      </c>
      <c r="H191" s="177">
        <v>18.17</v>
      </c>
      <c r="I191" s="178"/>
      <c r="L191" s="174"/>
      <c r="M191" s="179"/>
      <c r="T191" s="180"/>
      <c r="AT191" s="175" t="s">
        <v>1200</v>
      </c>
      <c r="AU191" s="175" t="s">
        <v>88</v>
      </c>
      <c r="AV191" s="14" t="s">
        <v>293</v>
      </c>
      <c r="AW191" s="14" t="s">
        <v>34</v>
      </c>
      <c r="AX191" s="14" t="s">
        <v>86</v>
      </c>
      <c r="AY191" s="175" t="s">
        <v>262</v>
      </c>
    </row>
    <row r="192" spans="2:63" s="11" customFormat="1" ht="22.9" customHeight="1">
      <c r="B192" s="124"/>
      <c r="D192" s="125" t="s">
        <v>78</v>
      </c>
      <c r="E192" s="151" t="s">
        <v>88</v>
      </c>
      <c r="F192" s="151" t="s">
        <v>1211</v>
      </c>
      <c r="I192" s="127"/>
      <c r="J192" s="152">
        <f>BK192</f>
        <v>0</v>
      </c>
      <c r="L192" s="124"/>
      <c r="M192" s="129"/>
      <c r="P192" s="130">
        <f>SUM(P193:P321)</f>
        <v>0</v>
      </c>
      <c r="R192" s="130">
        <f>SUM(R193:R321)</f>
        <v>30.603655880000005</v>
      </c>
      <c r="T192" s="131">
        <f>SUM(T193:T321)</f>
        <v>0</v>
      </c>
      <c r="AR192" s="125" t="s">
        <v>86</v>
      </c>
      <c r="AT192" s="132" t="s">
        <v>78</v>
      </c>
      <c r="AU192" s="132" t="s">
        <v>86</v>
      </c>
      <c r="AY192" s="125" t="s">
        <v>262</v>
      </c>
      <c r="BK192" s="133">
        <f>SUM(BK193:BK321)</f>
        <v>0</v>
      </c>
    </row>
    <row r="193" spans="2:65" s="1" customFormat="1" ht="24.2" customHeight="1">
      <c r="B193" s="32"/>
      <c r="C193" s="134" t="s">
        <v>303</v>
      </c>
      <c r="D193" s="134" t="s">
        <v>264</v>
      </c>
      <c r="E193" s="135" t="s">
        <v>1981</v>
      </c>
      <c r="F193" s="136" t="s">
        <v>1982</v>
      </c>
      <c r="G193" s="137" t="s">
        <v>1226</v>
      </c>
      <c r="H193" s="138">
        <v>78</v>
      </c>
      <c r="I193" s="139"/>
      <c r="J193" s="140">
        <f>ROUND(I193*H193,2)</f>
        <v>0</v>
      </c>
      <c r="K193" s="136" t="s">
        <v>1197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0.00017</v>
      </c>
      <c r="R193" s="143">
        <f>Q193*H193</f>
        <v>0.013260000000000001</v>
      </c>
      <c r="S193" s="143">
        <v>0</v>
      </c>
      <c r="T193" s="144">
        <f>S193*H193</f>
        <v>0</v>
      </c>
      <c r="AR193" s="145" t="s">
        <v>293</v>
      </c>
      <c r="AT193" s="145" t="s">
        <v>264</v>
      </c>
      <c r="AU193" s="145" t="s">
        <v>88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293</v>
      </c>
      <c r="BM193" s="145" t="s">
        <v>3463</v>
      </c>
    </row>
    <row r="194" spans="2:51" s="12" customFormat="1" ht="11.25">
      <c r="B194" s="161"/>
      <c r="D194" s="147" t="s">
        <v>1200</v>
      </c>
      <c r="E194" s="162" t="s">
        <v>1</v>
      </c>
      <c r="F194" s="163" t="s">
        <v>3436</v>
      </c>
      <c r="H194" s="162" t="s">
        <v>1</v>
      </c>
      <c r="I194" s="164"/>
      <c r="L194" s="161"/>
      <c r="M194" s="165"/>
      <c r="T194" s="166"/>
      <c r="AT194" s="162" t="s">
        <v>1200</v>
      </c>
      <c r="AU194" s="162" t="s">
        <v>88</v>
      </c>
      <c r="AV194" s="12" t="s">
        <v>86</v>
      </c>
      <c r="AW194" s="12" t="s">
        <v>34</v>
      </c>
      <c r="AX194" s="12" t="s">
        <v>79</v>
      </c>
      <c r="AY194" s="162" t="s">
        <v>262</v>
      </c>
    </row>
    <row r="195" spans="2:51" s="13" customFormat="1" ht="11.25">
      <c r="B195" s="167"/>
      <c r="D195" s="147" t="s">
        <v>1200</v>
      </c>
      <c r="E195" s="168" t="s">
        <v>1</v>
      </c>
      <c r="F195" s="169" t="s">
        <v>3464</v>
      </c>
      <c r="H195" s="170">
        <v>78</v>
      </c>
      <c r="I195" s="171"/>
      <c r="L195" s="167"/>
      <c r="M195" s="172"/>
      <c r="T195" s="173"/>
      <c r="AT195" s="168" t="s">
        <v>1200</v>
      </c>
      <c r="AU195" s="168" t="s">
        <v>88</v>
      </c>
      <c r="AV195" s="13" t="s">
        <v>88</v>
      </c>
      <c r="AW195" s="13" t="s">
        <v>34</v>
      </c>
      <c r="AX195" s="13" t="s">
        <v>79</v>
      </c>
      <c r="AY195" s="168" t="s">
        <v>262</v>
      </c>
    </row>
    <row r="196" spans="2:51" s="14" customFormat="1" ht="11.25">
      <c r="B196" s="174"/>
      <c r="D196" s="147" t="s">
        <v>1200</v>
      </c>
      <c r="E196" s="175" t="s">
        <v>1</v>
      </c>
      <c r="F196" s="176" t="s">
        <v>1205</v>
      </c>
      <c r="H196" s="177">
        <v>78</v>
      </c>
      <c r="I196" s="178"/>
      <c r="L196" s="174"/>
      <c r="M196" s="179"/>
      <c r="T196" s="180"/>
      <c r="AT196" s="175" t="s">
        <v>1200</v>
      </c>
      <c r="AU196" s="175" t="s">
        <v>88</v>
      </c>
      <c r="AV196" s="14" t="s">
        <v>293</v>
      </c>
      <c r="AW196" s="14" t="s">
        <v>34</v>
      </c>
      <c r="AX196" s="14" t="s">
        <v>86</v>
      </c>
      <c r="AY196" s="175" t="s">
        <v>262</v>
      </c>
    </row>
    <row r="197" spans="2:65" s="1" customFormat="1" ht="24.2" customHeight="1">
      <c r="B197" s="32"/>
      <c r="C197" s="181" t="s">
        <v>307</v>
      </c>
      <c r="D197" s="181" t="s">
        <v>1114</v>
      </c>
      <c r="E197" s="182" t="s">
        <v>1985</v>
      </c>
      <c r="F197" s="183" t="s">
        <v>1986</v>
      </c>
      <c r="G197" s="184" t="s">
        <v>1226</v>
      </c>
      <c r="H197" s="185">
        <v>92.391</v>
      </c>
      <c r="I197" s="186"/>
      <c r="J197" s="187">
        <f>ROUND(I197*H197,2)</f>
        <v>0</v>
      </c>
      <c r="K197" s="183" t="s">
        <v>1197</v>
      </c>
      <c r="L197" s="188"/>
      <c r="M197" s="189" t="s">
        <v>1</v>
      </c>
      <c r="N197" s="190" t="s">
        <v>44</v>
      </c>
      <c r="P197" s="143">
        <f>O197*H197</f>
        <v>0</v>
      </c>
      <c r="Q197" s="143">
        <v>0.0003</v>
      </c>
      <c r="R197" s="143">
        <f>Q197*H197</f>
        <v>0.0277173</v>
      </c>
      <c r="S197" s="143">
        <v>0</v>
      </c>
      <c r="T197" s="144">
        <f>S197*H197</f>
        <v>0</v>
      </c>
      <c r="AR197" s="145" t="s">
        <v>270</v>
      </c>
      <c r="AT197" s="145" t="s">
        <v>1114</v>
      </c>
      <c r="AU197" s="145" t="s">
        <v>88</v>
      </c>
      <c r="AY197" s="17" t="s">
        <v>262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86</v>
      </c>
      <c r="BK197" s="146">
        <f>ROUND(I197*H197,2)</f>
        <v>0</v>
      </c>
      <c r="BL197" s="17" t="s">
        <v>293</v>
      </c>
      <c r="BM197" s="145" t="s">
        <v>3465</v>
      </c>
    </row>
    <row r="198" spans="2:51" s="13" customFormat="1" ht="11.25">
      <c r="B198" s="167"/>
      <c r="D198" s="147" t="s">
        <v>1200</v>
      </c>
      <c r="F198" s="169" t="s">
        <v>3466</v>
      </c>
      <c r="H198" s="170">
        <v>92.391</v>
      </c>
      <c r="I198" s="171"/>
      <c r="L198" s="167"/>
      <c r="M198" s="172"/>
      <c r="T198" s="173"/>
      <c r="AT198" s="168" t="s">
        <v>1200</v>
      </c>
      <c r="AU198" s="168" t="s">
        <v>88</v>
      </c>
      <c r="AV198" s="13" t="s">
        <v>88</v>
      </c>
      <c r="AW198" s="13" t="s">
        <v>4</v>
      </c>
      <c r="AX198" s="13" t="s">
        <v>86</v>
      </c>
      <c r="AY198" s="168" t="s">
        <v>262</v>
      </c>
    </row>
    <row r="199" spans="2:65" s="1" customFormat="1" ht="37.9" customHeight="1">
      <c r="B199" s="32"/>
      <c r="C199" s="134" t="s">
        <v>311</v>
      </c>
      <c r="D199" s="134" t="s">
        <v>264</v>
      </c>
      <c r="E199" s="135" t="s">
        <v>1989</v>
      </c>
      <c r="F199" s="136" t="s">
        <v>1990</v>
      </c>
      <c r="G199" s="137" t="s">
        <v>405</v>
      </c>
      <c r="H199" s="138">
        <v>62.4</v>
      </c>
      <c r="I199" s="139"/>
      <c r="J199" s="140">
        <f>ROUND(I199*H199,2)</f>
        <v>0</v>
      </c>
      <c r="K199" s="136" t="s">
        <v>1197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0.28736</v>
      </c>
      <c r="R199" s="143">
        <f>Q199*H199</f>
        <v>17.931264</v>
      </c>
      <c r="S199" s="143">
        <v>0</v>
      </c>
      <c r="T199" s="144">
        <f>S199*H199</f>
        <v>0</v>
      </c>
      <c r="AR199" s="145" t="s">
        <v>293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293</v>
      </c>
      <c r="BM199" s="145" t="s">
        <v>3467</v>
      </c>
    </row>
    <row r="200" spans="2:51" s="12" customFormat="1" ht="11.25">
      <c r="B200" s="161"/>
      <c r="D200" s="147" t="s">
        <v>1200</v>
      </c>
      <c r="E200" s="162" t="s">
        <v>1</v>
      </c>
      <c r="F200" s="163" t="s">
        <v>3436</v>
      </c>
      <c r="H200" s="162" t="s">
        <v>1</v>
      </c>
      <c r="I200" s="164"/>
      <c r="L200" s="161"/>
      <c r="M200" s="165"/>
      <c r="T200" s="166"/>
      <c r="AT200" s="162" t="s">
        <v>1200</v>
      </c>
      <c r="AU200" s="162" t="s">
        <v>88</v>
      </c>
      <c r="AV200" s="12" t="s">
        <v>86</v>
      </c>
      <c r="AW200" s="12" t="s">
        <v>34</v>
      </c>
      <c r="AX200" s="12" t="s">
        <v>79</v>
      </c>
      <c r="AY200" s="162" t="s">
        <v>262</v>
      </c>
    </row>
    <row r="201" spans="2:51" s="13" customFormat="1" ht="11.25">
      <c r="B201" s="167"/>
      <c r="D201" s="147" t="s">
        <v>1200</v>
      </c>
      <c r="E201" s="168" t="s">
        <v>1</v>
      </c>
      <c r="F201" s="169" t="s">
        <v>3468</v>
      </c>
      <c r="H201" s="170">
        <v>62.4</v>
      </c>
      <c r="I201" s="171"/>
      <c r="L201" s="167"/>
      <c r="M201" s="172"/>
      <c r="T201" s="173"/>
      <c r="AT201" s="168" t="s">
        <v>1200</v>
      </c>
      <c r="AU201" s="168" t="s">
        <v>88</v>
      </c>
      <c r="AV201" s="13" t="s">
        <v>88</v>
      </c>
      <c r="AW201" s="13" t="s">
        <v>34</v>
      </c>
      <c r="AX201" s="13" t="s">
        <v>79</v>
      </c>
      <c r="AY201" s="168" t="s">
        <v>262</v>
      </c>
    </row>
    <row r="202" spans="2:51" s="14" customFormat="1" ht="11.25">
      <c r="B202" s="174"/>
      <c r="D202" s="147" t="s">
        <v>1200</v>
      </c>
      <c r="E202" s="175" t="s">
        <v>1</v>
      </c>
      <c r="F202" s="176" t="s">
        <v>1205</v>
      </c>
      <c r="H202" s="177">
        <v>62.4</v>
      </c>
      <c r="I202" s="178"/>
      <c r="L202" s="174"/>
      <c r="M202" s="179"/>
      <c r="T202" s="180"/>
      <c r="AT202" s="175" t="s">
        <v>1200</v>
      </c>
      <c r="AU202" s="175" t="s">
        <v>88</v>
      </c>
      <c r="AV202" s="14" t="s">
        <v>293</v>
      </c>
      <c r="AW202" s="14" t="s">
        <v>34</v>
      </c>
      <c r="AX202" s="14" t="s">
        <v>86</v>
      </c>
      <c r="AY202" s="175" t="s">
        <v>262</v>
      </c>
    </row>
    <row r="203" spans="2:65" s="1" customFormat="1" ht="24.2" customHeight="1">
      <c r="B203" s="32"/>
      <c r="C203" s="134" t="s">
        <v>8</v>
      </c>
      <c r="D203" s="134" t="s">
        <v>264</v>
      </c>
      <c r="E203" s="135" t="s">
        <v>1993</v>
      </c>
      <c r="F203" s="136" t="s">
        <v>1994</v>
      </c>
      <c r="G203" s="137" t="s">
        <v>1196</v>
      </c>
      <c r="H203" s="138">
        <v>64.431</v>
      </c>
      <c r="I203" s="139"/>
      <c r="J203" s="140">
        <f>ROUND(I203*H203,2)</f>
        <v>0</v>
      </c>
      <c r="K203" s="136" t="s">
        <v>1197</v>
      </c>
      <c r="L203" s="32"/>
      <c r="M203" s="141" t="s">
        <v>1</v>
      </c>
      <c r="N203" s="142" t="s">
        <v>44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AR203" s="145" t="s">
        <v>293</v>
      </c>
      <c r="AT203" s="145" t="s">
        <v>264</v>
      </c>
      <c r="AU203" s="145" t="s">
        <v>88</v>
      </c>
      <c r="AY203" s="17" t="s">
        <v>262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86</v>
      </c>
      <c r="BK203" s="146">
        <f>ROUND(I203*H203,2)</f>
        <v>0</v>
      </c>
      <c r="BL203" s="17" t="s">
        <v>293</v>
      </c>
      <c r="BM203" s="145" t="s">
        <v>3469</v>
      </c>
    </row>
    <row r="204" spans="2:51" s="12" customFormat="1" ht="11.25">
      <c r="B204" s="161"/>
      <c r="D204" s="147" t="s">
        <v>1200</v>
      </c>
      <c r="E204" s="162" t="s">
        <v>1</v>
      </c>
      <c r="F204" s="163" t="s">
        <v>3436</v>
      </c>
      <c r="H204" s="162" t="s">
        <v>1</v>
      </c>
      <c r="I204" s="164"/>
      <c r="L204" s="161"/>
      <c r="M204" s="165"/>
      <c r="T204" s="166"/>
      <c r="AT204" s="162" t="s">
        <v>1200</v>
      </c>
      <c r="AU204" s="162" t="s">
        <v>88</v>
      </c>
      <c r="AV204" s="12" t="s">
        <v>86</v>
      </c>
      <c r="AW204" s="12" t="s">
        <v>34</v>
      </c>
      <c r="AX204" s="12" t="s">
        <v>79</v>
      </c>
      <c r="AY204" s="162" t="s">
        <v>262</v>
      </c>
    </row>
    <row r="205" spans="2:51" s="12" customFormat="1" ht="11.25">
      <c r="B205" s="161"/>
      <c r="D205" s="147" t="s">
        <v>1200</v>
      </c>
      <c r="E205" s="162" t="s">
        <v>1</v>
      </c>
      <c r="F205" s="163" t="s">
        <v>1996</v>
      </c>
      <c r="H205" s="162" t="s">
        <v>1</v>
      </c>
      <c r="I205" s="164"/>
      <c r="L205" s="161"/>
      <c r="M205" s="165"/>
      <c r="T205" s="166"/>
      <c r="AT205" s="162" t="s">
        <v>1200</v>
      </c>
      <c r="AU205" s="162" t="s">
        <v>88</v>
      </c>
      <c r="AV205" s="12" t="s">
        <v>86</v>
      </c>
      <c r="AW205" s="12" t="s">
        <v>34</v>
      </c>
      <c r="AX205" s="12" t="s">
        <v>79</v>
      </c>
      <c r="AY205" s="162" t="s">
        <v>262</v>
      </c>
    </row>
    <row r="206" spans="2:51" s="13" customFormat="1" ht="11.25">
      <c r="B206" s="167"/>
      <c r="D206" s="147" t="s">
        <v>1200</v>
      </c>
      <c r="E206" s="168" t="s">
        <v>1</v>
      </c>
      <c r="F206" s="169" t="s">
        <v>3470</v>
      </c>
      <c r="H206" s="170">
        <v>151.507</v>
      </c>
      <c r="I206" s="171"/>
      <c r="L206" s="167"/>
      <c r="M206" s="172"/>
      <c r="T206" s="173"/>
      <c r="AT206" s="168" t="s">
        <v>1200</v>
      </c>
      <c r="AU206" s="168" t="s">
        <v>88</v>
      </c>
      <c r="AV206" s="13" t="s">
        <v>88</v>
      </c>
      <c r="AW206" s="13" t="s">
        <v>34</v>
      </c>
      <c r="AX206" s="13" t="s">
        <v>79</v>
      </c>
      <c r="AY206" s="168" t="s">
        <v>262</v>
      </c>
    </row>
    <row r="207" spans="2:51" s="12" customFormat="1" ht="11.25">
      <c r="B207" s="161"/>
      <c r="D207" s="147" t="s">
        <v>1200</v>
      </c>
      <c r="E207" s="162" t="s">
        <v>1</v>
      </c>
      <c r="F207" s="163" t="s">
        <v>1998</v>
      </c>
      <c r="H207" s="162" t="s">
        <v>1</v>
      </c>
      <c r="I207" s="164"/>
      <c r="L207" s="161"/>
      <c r="M207" s="165"/>
      <c r="T207" s="166"/>
      <c r="AT207" s="162" t="s">
        <v>1200</v>
      </c>
      <c r="AU207" s="162" t="s">
        <v>88</v>
      </c>
      <c r="AV207" s="12" t="s">
        <v>86</v>
      </c>
      <c r="AW207" s="12" t="s">
        <v>34</v>
      </c>
      <c r="AX207" s="12" t="s">
        <v>79</v>
      </c>
      <c r="AY207" s="162" t="s">
        <v>262</v>
      </c>
    </row>
    <row r="208" spans="2:51" s="13" customFormat="1" ht="11.25">
      <c r="B208" s="167"/>
      <c r="D208" s="147" t="s">
        <v>1200</v>
      </c>
      <c r="E208" s="168" t="s">
        <v>1</v>
      </c>
      <c r="F208" s="169" t="s">
        <v>3471</v>
      </c>
      <c r="H208" s="170">
        <v>-18.17</v>
      </c>
      <c r="I208" s="171"/>
      <c r="L208" s="167"/>
      <c r="M208" s="172"/>
      <c r="T208" s="173"/>
      <c r="AT208" s="168" t="s">
        <v>1200</v>
      </c>
      <c r="AU208" s="168" t="s">
        <v>88</v>
      </c>
      <c r="AV208" s="13" t="s">
        <v>88</v>
      </c>
      <c r="AW208" s="13" t="s">
        <v>34</v>
      </c>
      <c r="AX208" s="13" t="s">
        <v>79</v>
      </c>
      <c r="AY208" s="168" t="s">
        <v>262</v>
      </c>
    </row>
    <row r="209" spans="2:51" s="13" customFormat="1" ht="11.25">
      <c r="B209" s="167"/>
      <c r="D209" s="147" t="s">
        <v>1200</v>
      </c>
      <c r="E209" s="168" t="s">
        <v>1</v>
      </c>
      <c r="F209" s="169" t="s">
        <v>3472</v>
      </c>
      <c r="H209" s="170">
        <v>-20.793</v>
      </c>
      <c r="I209" s="171"/>
      <c r="L209" s="167"/>
      <c r="M209" s="172"/>
      <c r="T209" s="173"/>
      <c r="AT209" s="168" t="s">
        <v>1200</v>
      </c>
      <c r="AU209" s="168" t="s">
        <v>88</v>
      </c>
      <c r="AV209" s="13" t="s">
        <v>88</v>
      </c>
      <c r="AW209" s="13" t="s">
        <v>34</v>
      </c>
      <c r="AX209" s="13" t="s">
        <v>79</v>
      </c>
      <c r="AY209" s="168" t="s">
        <v>262</v>
      </c>
    </row>
    <row r="210" spans="2:51" s="13" customFormat="1" ht="11.25">
      <c r="B210" s="167"/>
      <c r="D210" s="147" t="s">
        <v>1200</v>
      </c>
      <c r="E210" s="168" t="s">
        <v>1</v>
      </c>
      <c r="F210" s="169" t="s">
        <v>3473</v>
      </c>
      <c r="H210" s="170">
        <v>-43.788</v>
      </c>
      <c r="I210" s="171"/>
      <c r="L210" s="167"/>
      <c r="M210" s="172"/>
      <c r="T210" s="173"/>
      <c r="AT210" s="168" t="s">
        <v>1200</v>
      </c>
      <c r="AU210" s="168" t="s">
        <v>88</v>
      </c>
      <c r="AV210" s="13" t="s">
        <v>88</v>
      </c>
      <c r="AW210" s="13" t="s">
        <v>34</v>
      </c>
      <c r="AX210" s="13" t="s">
        <v>79</v>
      </c>
      <c r="AY210" s="168" t="s">
        <v>262</v>
      </c>
    </row>
    <row r="211" spans="2:51" s="13" customFormat="1" ht="11.25">
      <c r="B211" s="167"/>
      <c r="D211" s="147" t="s">
        <v>1200</v>
      </c>
      <c r="E211" s="168" t="s">
        <v>1</v>
      </c>
      <c r="F211" s="169" t="s">
        <v>3474</v>
      </c>
      <c r="H211" s="170">
        <v>-4.325</v>
      </c>
      <c r="I211" s="171"/>
      <c r="L211" s="167"/>
      <c r="M211" s="172"/>
      <c r="T211" s="173"/>
      <c r="AT211" s="168" t="s">
        <v>1200</v>
      </c>
      <c r="AU211" s="168" t="s">
        <v>88</v>
      </c>
      <c r="AV211" s="13" t="s">
        <v>88</v>
      </c>
      <c r="AW211" s="13" t="s">
        <v>34</v>
      </c>
      <c r="AX211" s="13" t="s">
        <v>79</v>
      </c>
      <c r="AY211" s="168" t="s">
        <v>262</v>
      </c>
    </row>
    <row r="212" spans="2:51" s="14" customFormat="1" ht="11.25">
      <c r="B212" s="174"/>
      <c r="D212" s="147" t="s">
        <v>1200</v>
      </c>
      <c r="E212" s="175" t="s">
        <v>1</v>
      </c>
      <c r="F212" s="176" t="s">
        <v>1205</v>
      </c>
      <c r="H212" s="177">
        <v>64.431</v>
      </c>
      <c r="I212" s="178"/>
      <c r="L212" s="174"/>
      <c r="M212" s="179"/>
      <c r="T212" s="180"/>
      <c r="AT212" s="175" t="s">
        <v>1200</v>
      </c>
      <c r="AU212" s="175" t="s">
        <v>88</v>
      </c>
      <c r="AV212" s="14" t="s">
        <v>293</v>
      </c>
      <c r="AW212" s="14" t="s">
        <v>34</v>
      </c>
      <c r="AX212" s="14" t="s">
        <v>86</v>
      </c>
      <c r="AY212" s="175" t="s">
        <v>262</v>
      </c>
    </row>
    <row r="213" spans="2:65" s="1" customFormat="1" ht="24.2" customHeight="1">
      <c r="B213" s="32"/>
      <c r="C213" s="134" t="s">
        <v>318</v>
      </c>
      <c r="D213" s="134" t="s">
        <v>264</v>
      </c>
      <c r="E213" s="135" t="s">
        <v>2020</v>
      </c>
      <c r="F213" s="136" t="s">
        <v>2021</v>
      </c>
      <c r="G213" s="137" t="s">
        <v>405</v>
      </c>
      <c r="H213" s="138">
        <v>35</v>
      </c>
      <c r="I213" s="139"/>
      <c r="J213" s="140">
        <f>ROUND(I213*H213,2)</f>
        <v>0</v>
      </c>
      <c r="K213" s="136" t="s">
        <v>1197</v>
      </c>
      <c r="L213" s="32"/>
      <c r="M213" s="141" t="s">
        <v>1</v>
      </c>
      <c r="N213" s="142" t="s">
        <v>44</v>
      </c>
      <c r="P213" s="143">
        <f>O213*H213</f>
        <v>0</v>
      </c>
      <c r="Q213" s="143">
        <v>0.00014</v>
      </c>
      <c r="R213" s="143">
        <f>Q213*H213</f>
        <v>0.0049</v>
      </c>
      <c r="S213" s="143">
        <v>0</v>
      </c>
      <c r="T213" s="144">
        <f>S213*H213</f>
        <v>0</v>
      </c>
      <c r="AR213" s="145" t="s">
        <v>293</v>
      </c>
      <c r="AT213" s="145" t="s">
        <v>264</v>
      </c>
      <c r="AU213" s="145" t="s">
        <v>88</v>
      </c>
      <c r="AY213" s="17" t="s">
        <v>262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7" t="s">
        <v>86</v>
      </c>
      <c r="BK213" s="146">
        <f>ROUND(I213*H213,2)</f>
        <v>0</v>
      </c>
      <c r="BL213" s="17" t="s">
        <v>293</v>
      </c>
      <c r="BM213" s="145" t="s">
        <v>3475</v>
      </c>
    </row>
    <row r="214" spans="2:51" s="12" customFormat="1" ht="11.25">
      <c r="B214" s="161"/>
      <c r="D214" s="147" t="s">
        <v>1200</v>
      </c>
      <c r="E214" s="162" t="s">
        <v>1</v>
      </c>
      <c r="F214" s="163" t="s">
        <v>3436</v>
      </c>
      <c r="H214" s="162" t="s">
        <v>1</v>
      </c>
      <c r="I214" s="164"/>
      <c r="L214" s="161"/>
      <c r="M214" s="165"/>
      <c r="T214" s="166"/>
      <c r="AT214" s="162" t="s">
        <v>1200</v>
      </c>
      <c r="AU214" s="162" t="s">
        <v>88</v>
      </c>
      <c r="AV214" s="12" t="s">
        <v>86</v>
      </c>
      <c r="AW214" s="12" t="s">
        <v>34</v>
      </c>
      <c r="AX214" s="12" t="s">
        <v>79</v>
      </c>
      <c r="AY214" s="162" t="s">
        <v>262</v>
      </c>
    </row>
    <row r="215" spans="2:51" s="12" customFormat="1" ht="11.25">
      <c r="B215" s="161"/>
      <c r="D215" s="147" t="s">
        <v>1200</v>
      </c>
      <c r="E215" s="162" t="s">
        <v>1</v>
      </c>
      <c r="F215" s="163" t="s">
        <v>3476</v>
      </c>
      <c r="H215" s="162" t="s">
        <v>1</v>
      </c>
      <c r="I215" s="164"/>
      <c r="L215" s="161"/>
      <c r="M215" s="165"/>
      <c r="T215" s="166"/>
      <c r="AT215" s="162" t="s">
        <v>1200</v>
      </c>
      <c r="AU215" s="162" t="s">
        <v>88</v>
      </c>
      <c r="AV215" s="12" t="s">
        <v>86</v>
      </c>
      <c r="AW215" s="12" t="s">
        <v>34</v>
      </c>
      <c r="AX215" s="12" t="s">
        <v>79</v>
      </c>
      <c r="AY215" s="162" t="s">
        <v>262</v>
      </c>
    </row>
    <row r="216" spans="2:51" s="13" customFormat="1" ht="11.25">
      <c r="B216" s="167"/>
      <c r="D216" s="147" t="s">
        <v>1200</v>
      </c>
      <c r="E216" s="168" t="s">
        <v>1</v>
      </c>
      <c r="F216" s="169" t="s">
        <v>3477</v>
      </c>
      <c r="H216" s="170">
        <v>35</v>
      </c>
      <c r="I216" s="171"/>
      <c r="L216" s="167"/>
      <c r="M216" s="172"/>
      <c r="T216" s="173"/>
      <c r="AT216" s="168" t="s">
        <v>1200</v>
      </c>
      <c r="AU216" s="168" t="s">
        <v>88</v>
      </c>
      <c r="AV216" s="13" t="s">
        <v>88</v>
      </c>
      <c r="AW216" s="13" t="s">
        <v>34</v>
      </c>
      <c r="AX216" s="13" t="s">
        <v>86</v>
      </c>
      <c r="AY216" s="168" t="s">
        <v>262</v>
      </c>
    </row>
    <row r="217" spans="2:65" s="1" customFormat="1" ht="16.5" customHeight="1">
      <c r="B217" s="32"/>
      <c r="C217" s="181" t="s">
        <v>322</v>
      </c>
      <c r="D217" s="181" t="s">
        <v>1114</v>
      </c>
      <c r="E217" s="182" t="s">
        <v>2025</v>
      </c>
      <c r="F217" s="183" t="s">
        <v>2026</v>
      </c>
      <c r="G217" s="184" t="s">
        <v>405</v>
      </c>
      <c r="H217" s="185">
        <v>35</v>
      </c>
      <c r="I217" s="186"/>
      <c r="J217" s="187">
        <f>ROUND(I217*H217,2)</f>
        <v>0</v>
      </c>
      <c r="K217" s="183" t="s">
        <v>1</v>
      </c>
      <c r="L217" s="188"/>
      <c r="M217" s="189" t="s">
        <v>1</v>
      </c>
      <c r="N217" s="190" t="s">
        <v>44</v>
      </c>
      <c r="P217" s="143">
        <f>O217*H217</f>
        <v>0</v>
      </c>
      <c r="Q217" s="143">
        <v>0</v>
      </c>
      <c r="R217" s="143">
        <f>Q217*H217</f>
        <v>0</v>
      </c>
      <c r="S217" s="143">
        <v>0</v>
      </c>
      <c r="T217" s="144">
        <f>S217*H217</f>
        <v>0</v>
      </c>
      <c r="AR217" s="145" t="s">
        <v>270</v>
      </c>
      <c r="AT217" s="145" t="s">
        <v>1114</v>
      </c>
      <c r="AU217" s="145" t="s">
        <v>88</v>
      </c>
      <c r="AY217" s="17" t="s">
        <v>262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86</v>
      </c>
      <c r="BK217" s="146">
        <f>ROUND(I217*H217,2)</f>
        <v>0</v>
      </c>
      <c r="BL217" s="17" t="s">
        <v>293</v>
      </c>
      <c r="BM217" s="145" t="s">
        <v>3478</v>
      </c>
    </row>
    <row r="218" spans="2:47" s="1" customFormat="1" ht="19.5">
      <c r="B218" s="32"/>
      <c r="D218" s="147" t="s">
        <v>301</v>
      </c>
      <c r="F218" s="148" t="s">
        <v>2028</v>
      </c>
      <c r="I218" s="149"/>
      <c r="L218" s="32"/>
      <c r="M218" s="150"/>
      <c r="T218" s="56"/>
      <c r="AT218" s="17" t="s">
        <v>301</v>
      </c>
      <c r="AU218" s="17" t="s">
        <v>88</v>
      </c>
    </row>
    <row r="219" spans="2:65" s="1" customFormat="1" ht="24.2" customHeight="1">
      <c r="B219" s="32"/>
      <c r="C219" s="134" t="s">
        <v>332</v>
      </c>
      <c r="D219" s="134" t="s">
        <v>264</v>
      </c>
      <c r="E219" s="135" t="s">
        <v>2029</v>
      </c>
      <c r="F219" s="136" t="s">
        <v>2030</v>
      </c>
      <c r="G219" s="137" t="s">
        <v>405</v>
      </c>
      <c r="H219" s="138">
        <v>7</v>
      </c>
      <c r="I219" s="139"/>
      <c r="J219" s="140">
        <f>ROUND(I219*H219,2)</f>
        <v>0</v>
      </c>
      <c r="K219" s="136" t="s">
        <v>1197</v>
      </c>
      <c r="L219" s="32"/>
      <c r="M219" s="141" t="s">
        <v>1</v>
      </c>
      <c r="N219" s="142" t="s">
        <v>44</v>
      </c>
      <c r="P219" s="143">
        <f>O219*H219</f>
        <v>0</v>
      </c>
      <c r="Q219" s="143">
        <v>0.00017</v>
      </c>
      <c r="R219" s="143">
        <f>Q219*H219</f>
        <v>0.00119</v>
      </c>
      <c r="S219" s="143">
        <v>0</v>
      </c>
      <c r="T219" s="144">
        <f>S219*H219</f>
        <v>0</v>
      </c>
      <c r="AR219" s="145" t="s">
        <v>293</v>
      </c>
      <c r="AT219" s="145" t="s">
        <v>264</v>
      </c>
      <c r="AU219" s="145" t="s">
        <v>88</v>
      </c>
      <c r="AY219" s="17" t="s">
        <v>262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86</v>
      </c>
      <c r="BK219" s="146">
        <f>ROUND(I219*H219,2)</f>
        <v>0</v>
      </c>
      <c r="BL219" s="17" t="s">
        <v>293</v>
      </c>
      <c r="BM219" s="145" t="s">
        <v>3479</v>
      </c>
    </row>
    <row r="220" spans="2:51" s="12" customFormat="1" ht="11.25">
      <c r="B220" s="161"/>
      <c r="D220" s="147" t="s">
        <v>1200</v>
      </c>
      <c r="E220" s="162" t="s">
        <v>1</v>
      </c>
      <c r="F220" s="163" t="s">
        <v>3436</v>
      </c>
      <c r="H220" s="162" t="s">
        <v>1</v>
      </c>
      <c r="I220" s="164"/>
      <c r="L220" s="161"/>
      <c r="M220" s="165"/>
      <c r="T220" s="166"/>
      <c r="AT220" s="162" t="s">
        <v>1200</v>
      </c>
      <c r="AU220" s="162" t="s">
        <v>88</v>
      </c>
      <c r="AV220" s="12" t="s">
        <v>86</v>
      </c>
      <c r="AW220" s="12" t="s">
        <v>34</v>
      </c>
      <c r="AX220" s="12" t="s">
        <v>79</v>
      </c>
      <c r="AY220" s="162" t="s">
        <v>262</v>
      </c>
    </row>
    <row r="221" spans="2:51" s="12" customFormat="1" ht="11.25">
      <c r="B221" s="161"/>
      <c r="D221" s="147" t="s">
        <v>1200</v>
      </c>
      <c r="E221" s="162" t="s">
        <v>1</v>
      </c>
      <c r="F221" s="163" t="s">
        <v>3480</v>
      </c>
      <c r="H221" s="162" t="s">
        <v>1</v>
      </c>
      <c r="I221" s="164"/>
      <c r="L221" s="161"/>
      <c r="M221" s="165"/>
      <c r="T221" s="166"/>
      <c r="AT221" s="162" t="s">
        <v>1200</v>
      </c>
      <c r="AU221" s="162" t="s">
        <v>88</v>
      </c>
      <c r="AV221" s="12" t="s">
        <v>86</v>
      </c>
      <c r="AW221" s="12" t="s">
        <v>34</v>
      </c>
      <c r="AX221" s="12" t="s">
        <v>79</v>
      </c>
      <c r="AY221" s="162" t="s">
        <v>262</v>
      </c>
    </row>
    <row r="222" spans="2:51" s="13" customFormat="1" ht="11.25">
      <c r="B222" s="167"/>
      <c r="D222" s="147" t="s">
        <v>1200</v>
      </c>
      <c r="E222" s="168" t="s">
        <v>1</v>
      </c>
      <c r="F222" s="169" t="s">
        <v>3481</v>
      </c>
      <c r="H222" s="170">
        <v>7</v>
      </c>
      <c r="I222" s="171"/>
      <c r="L222" s="167"/>
      <c r="M222" s="172"/>
      <c r="T222" s="173"/>
      <c r="AT222" s="168" t="s">
        <v>1200</v>
      </c>
      <c r="AU222" s="168" t="s">
        <v>88</v>
      </c>
      <c r="AV222" s="13" t="s">
        <v>88</v>
      </c>
      <c r="AW222" s="13" t="s">
        <v>34</v>
      </c>
      <c r="AX222" s="13" t="s">
        <v>86</v>
      </c>
      <c r="AY222" s="168" t="s">
        <v>262</v>
      </c>
    </row>
    <row r="223" spans="2:65" s="1" customFormat="1" ht="16.5" customHeight="1">
      <c r="B223" s="32"/>
      <c r="C223" s="181" t="s">
        <v>365</v>
      </c>
      <c r="D223" s="181" t="s">
        <v>1114</v>
      </c>
      <c r="E223" s="182" t="s">
        <v>2034</v>
      </c>
      <c r="F223" s="183" t="s">
        <v>2035</v>
      </c>
      <c r="G223" s="184" t="s">
        <v>405</v>
      </c>
      <c r="H223" s="185">
        <v>7</v>
      </c>
      <c r="I223" s="186"/>
      <c r="J223" s="187">
        <f>ROUND(I223*H223,2)</f>
        <v>0</v>
      </c>
      <c r="K223" s="183" t="s">
        <v>1</v>
      </c>
      <c r="L223" s="188"/>
      <c r="M223" s="189" t="s">
        <v>1</v>
      </c>
      <c r="N223" s="190" t="s">
        <v>44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AR223" s="145" t="s">
        <v>270</v>
      </c>
      <c r="AT223" s="145" t="s">
        <v>1114</v>
      </c>
      <c r="AU223" s="145" t="s">
        <v>88</v>
      </c>
      <c r="AY223" s="17" t="s">
        <v>262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7" t="s">
        <v>86</v>
      </c>
      <c r="BK223" s="146">
        <f>ROUND(I223*H223,2)</f>
        <v>0</v>
      </c>
      <c r="BL223" s="17" t="s">
        <v>293</v>
      </c>
      <c r="BM223" s="145" t="s">
        <v>3482</v>
      </c>
    </row>
    <row r="224" spans="2:47" s="1" customFormat="1" ht="19.5">
      <c r="B224" s="32"/>
      <c r="D224" s="147" t="s">
        <v>301</v>
      </c>
      <c r="F224" s="148" t="s">
        <v>2028</v>
      </c>
      <c r="I224" s="149"/>
      <c r="L224" s="32"/>
      <c r="M224" s="150"/>
      <c r="T224" s="56"/>
      <c r="AT224" s="17" t="s">
        <v>301</v>
      </c>
      <c r="AU224" s="17" t="s">
        <v>88</v>
      </c>
    </row>
    <row r="225" spans="2:65" s="1" customFormat="1" ht="37.9" customHeight="1">
      <c r="B225" s="32"/>
      <c r="C225" s="134" t="s">
        <v>370</v>
      </c>
      <c r="D225" s="134" t="s">
        <v>264</v>
      </c>
      <c r="E225" s="135" t="s">
        <v>2037</v>
      </c>
      <c r="F225" s="136" t="s">
        <v>2038</v>
      </c>
      <c r="G225" s="137" t="s">
        <v>405</v>
      </c>
      <c r="H225" s="138">
        <v>42</v>
      </c>
      <c r="I225" s="139"/>
      <c r="J225" s="140">
        <f>ROUND(I225*H225,2)</f>
        <v>0</v>
      </c>
      <c r="K225" s="136" t="s">
        <v>1197</v>
      </c>
      <c r="L225" s="32"/>
      <c r="M225" s="141" t="s">
        <v>1</v>
      </c>
      <c r="N225" s="142" t="s">
        <v>44</v>
      </c>
      <c r="P225" s="143">
        <f>O225*H225</f>
        <v>0</v>
      </c>
      <c r="Q225" s="143">
        <v>0</v>
      </c>
      <c r="R225" s="143">
        <f>Q225*H225</f>
        <v>0</v>
      </c>
      <c r="S225" s="143">
        <v>0</v>
      </c>
      <c r="T225" s="144">
        <f>S225*H225</f>
        <v>0</v>
      </c>
      <c r="AR225" s="145" t="s">
        <v>293</v>
      </c>
      <c r="AT225" s="145" t="s">
        <v>264</v>
      </c>
      <c r="AU225" s="145" t="s">
        <v>88</v>
      </c>
      <c r="AY225" s="17" t="s">
        <v>262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7" t="s">
        <v>86</v>
      </c>
      <c r="BK225" s="146">
        <f>ROUND(I225*H225,2)</f>
        <v>0</v>
      </c>
      <c r="BL225" s="17" t="s">
        <v>293</v>
      </c>
      <c r="BM225" s="145" t="s">
        <v>3483</v>
      </c>
    </row>
    <row r="226" spans="2:51" s="12" customFormat="1" ht="11.25">
      <c r="B226" s="161"/>
      <c r="D226" s="147" t="s">
        <v>1200</v>
      </c>
      <c r="E226" s="162" t="s">
        <v>1</v>
      </c>
      <c r="F226" s="163" t="s">
        <v>3436</v>
      </c>
      <c r="H226" s="162" t="s">
        <v>1</v>
      </c>
      <c r="I226" s="164"/>
      <c r="L226" s="161"/>
      <c r="M226" s="165"/>
      <c r="T226" s="166"/>
      <c r="AT226" s="162" t="s">
        <v>1200</v>
      </c>
      <c r="AU226" s="162" t="s">
        <v>88</v>
      </c>
      <c r="AV226" s="12" t="s">
        <v>86</v>
      </c>
      <c r="AW226" s="12" t="s">
        <v>34</v>
      </c>
      <c r="AX226" s="12" t="s">
        <v>79</v>
      </c>
      <c r="AY226" s="162" t="s">
        <v>262</v>
      </c>
    </row>
    <row r="227" spans="2:51" s="12" customFormat="1" ht="11.25">
      <c r="B227" s="161"/>
      <c r="D227" s="147" t="s">
        <v>1200</v>
      </c>
      <c r="E227" s="162" t="s">
        <v>1</v>
      </c>
      <c r="F227" s="163" t="s">
        <v>3476</v>
      </c>
      <c r="H227" s="162" t="s">
        <v>1</v>
      </c>
      <c r="I227" s="164"/>
      <c r="L227" s="161"/>
      <c r="M227" s="165"/>
      <c r="T227" s="166"/>
      <c r="AT227" s="162" t="s">
        <v>1200</v>
      </c>
      <c r="AU227" s="162" t="s">
        <v>88</v>
      </c>
      <c r="AV227" s="12" t="s">
        <v>86</v>
      </c>
      <c r="AW227" s="12" t="s">
        <v>34</v>
      </c>
      <c r="AX227" s="12" t="s">
        <v>79</v>
      </c>
      <c r="AY227" s="162" t="s">
        <v>262</v>
      </c>
    </row>
    <row r="228" spans="2:51" s="13" customFormat="1" ht="11.25">
      <c r="B228" s="167"/>
      <c r="D228" s="147" t="s">
        <v>1200</v>
      </c>
      <c r="E228" s="168" t="s">
        <v>1</v>
      </c>
      <c r="F228" s="169" t="s">
        <v>3477</v>
      </c>
      <c r="H228" s="170">
        <v>35</v>
      </c>
      <c r="I228" s="171"/>
      <c r="L228" s="167"/>
      <c r="M228" s="172"/>
      <c r="T228" s="173"/>
      <c r="AT228" s="168" t="s">
        <v>1200</v>
      </c>
      <c r="AU228" s="168" t="s">
        <v>88</v>
      </c>
      <c r="AV228" s="13" t="s">
        <v>88</v>
      </c>
      <c r="AW228" s="13" t="s">
        <v>34</v>
      </c>
      <c r="AX228" s="13" t="s">
        <v>79</v>
      </c>
      <c r="AY228" s="168" t="s">
        <v>262</v>
      </c>
    </row>
    <row r="229" spans="2:51" s="12" customFormat="1" ht="11.25">
      <c r="B229" s="161"/>
      <c r="D229" s="147" t="s">
        <v>1200</v>
      </c>
      <c r="E229" s="162" t="s">
        <v>1</v>
      </c>
      <c r="F229" s="163" t="s">
        <v>3480</v>
      </c>
      <c r="H229" s="162" t="s">
        <v>1</v>
      </c>
      <c r="I229" s="164"/>
      <c r="L229" s="161"/>
      <c r="M229" s="165"/>
      <c r="T229" s="166"/>
      <c r="AT229" s="162" t="s">
        <v>1200</v>
      </c>
      <c r="AU229" s="162" t="s">
        <v>88</v>
      </c>
      <c r="AV229" s="12" t="s">
        <v>86</v>
      </c>
      <c r="AW229" s="12" t="s">
        <v>34</v>
      </c>
      <c r="AX229" s="12" t="s">
        <v>79</v>
      </c>
      <c r="AY229" s="162" t="s">
        <v>262</v>
      </c>
    </row>
    <row r="230" spans="2:51" s="13" customFormat="1" ht="11.25">
      <c r="B230" s="167"/>
      <c r="D230" s="147" t="s">
        <v>1200</v>
      </c>
      <c r="E230" s="168" t="s">
        <v>1</v>
      </c>
      <c r="F230" s="169" t="s">
        <v>3481</v>
      </c>
      <c r="H230" s="170">
        <v>7</v>
      </c>
      <c r="I230" s="171"/>
      <c r="L230" s="167"/>
      <c r="M230" s="172"/>
      <c r="T230" s="173"/>
      <c r="AT230" s="168" t="s">
        <v>1200</v>
      </c>
      <c r="AU230" s="168" t="s">
        <v>88</v>
      </c>
      <c r="AV230" s="13" t="s">
        <v>88</v>
      </c>
      <c r="AW230" s="13" t="s">
        <v>34</v>
      </c>
      <c r="AX230" s="13" t="s">
        <v>79</v>
      </c>
      <c r="AY230" s="168" t="s">
        <v>262</v>
      </c>
    </row>
    <row r="231" spans="2:51" s="14" customFormat="1" ht="11.25">
      <c r="B231" s="174"/>
      <c r="D231" s="147" t="s">
        <v>1200</v>
      </c>
      <c r="E231" s="175" t="s">
        <v>1</v>
      </c>
      <c r="F231" s="176" t="s">
        <v>1205</v>
      </c>
      <c r="H231" s="177">
        <v>42</v>
      </c>
      <c r="I231" s="178"/>
      <c r="L231" s="174"/>
      <c r="M231" s="179"/>
      <c r="T231" s="180"/>
      <c r="AT231" s="175" t="s">
        <v>1200</v>
      </c>
      <c r="AU231" s="175" t="s">
        <v>88</v>
      </c>
      <c r="AV231" s="14" t="s">
        <v>293</v>
      </c>
      <c r="AW231" s="14" t="s">
        <v>34</v>
      </c>
      <c r="AX231" s="14" t="s">
        <v>86</v>
      </c>
      <c r="AY231" s="175" t="s">
        <v>262</v>
      </c>
    </row>
    <row r="232" spans="2:65" s="1" customFormat="1" ht="16.5" customHeight="1">
      <c r="B232" s="32"/>
      <c r="C232" s="181" t="s">
        <v>7</v>
      </c>
      <c r="D232" s="181" t="s">
        <v>1114</v>
      </c>
      <c r="E232" s="182" t="s">
        <v>2040</v>
      </c>
      <c r="F232" s="183" t="s">
        <v>2041</v>
      </c>
      <c r="G232" s="184" t="s">
        <v>1196</v>
      </c>
      <c r="H232" s="185">
        <v>30.183</v>
      </c>
      <c r="I232" s="186"/>
      <c r="J232" s="187">
        <f>ROUND(I232*H232,2)</f>
        <v>0</v>
      </c>
      <c r="K232" s="183" t="s">
        <v>1197</v>
      </c>
      <c r="L232" s="188"/>
      <c r="M232" s="189" t="s">
        <v>1</v>
      </c>
      <c r="N232" s="190" t="s">
        <v>44</v>
      </c>
      <c r="P232" s="143">
        <f>O232*H232</f>
        <v>0</v>
      </c>
      <c r="Q232" s="143">
        <v>0</v>
      </c>
      <c r="R232" s="143">
        <f>Q232*H232</f>
        <v>0</v>
      </c>
      <c r="S232" s="143">
        <v>0</v>
      </c>
      <c r="T232" s="144">
        <f>S232*H232</f>
        <v>0</v>
      </c>
      <c r="AR232" s="145" t="s">
        <v>270</v>
      </c>
      <c r="AT232" s="145" t="s">
        <v>1114</v>
      </c>
      <c r="AU232" s="145" t="s">
        <v>88</v>
      </c>
      <c r="AY232" s="17" t="s">
        <v>262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7" t="s">
        <v>86</v>
      </c>
      <c r="BK232" s="146">
        <f>ROUND(I232*H232,2)</f>
        <v>0</v>
      </c>
      <c r="BL232" s="17" t="s">
        <v>293</v>
      </c>
      <c r="BM232" s="145" t="s">
        <v>3484</v>
      </c>
    </row>
    <row r="233" spans="2:51" s="12" customFormat="1" ht="11.25">
      <c r="B233" s="161"/>
      <c r="D233" s="147" t="s">
        <v>1200</v>
      </c>
      <c r="E233" s="162" t="s">
        <v>1</v>
      </c>
      <c r="F233" s="163" t="s">
        <v>3436</v>
      </c>
      <c r="H233" s="162" t="s">
        <v>1</v>
      </c>
      <c r="I233" s="164"/>
      <c r="L233" s="161"/>
      <c r="M233" s="165"/>
      <c r="T233" s="166"/>
      <c r="AT233" s="162" t="s">
        <v>1200</v>
      </c>
      <c r="AU233" s="162" t="s">
        <v>88</v>
      </c>
      <c r="AV233" s="12" t="s">
        <v>86</v>
      </c>
      <c r="AW233" s="12" t="s">
        <v>34</v>
      </c>
      <c r="AX233" s="12" t="s">
        <v>79</v>
      </c>
      <c r="AY233" s="162" t="s">
        <v>262</v>
      </c>
    </row>
    <row r="234" spans="2:51" s="12" customFormat="1" ht="11.25">
      <c r="B234" s="161"/>
      <c r="D234" s="147" t="s">
        <v>1200</v>
      </c>
      <c r="E234" s="162" t="s">
        <v>1</v>
      </c>
      <c r="F234" s="163" t="s">
        <v>3476</v>
      </c>
      <c r="H234" s="162" t="s">
        <v>1</v>
      </c>
      <c r="I234" s="164"/>
      <c r="L234" s="161"/>
      <c r="M234" s="165"/>
      <c r="T234" s="166"/>
      <c r="AT234" s="162" t="s">
        <v>1200</v>
      </c>
      <c r="AU234" s="162" t="s">
        <v>88</v>
      </c>
      <c r="AV234" s="12" t="s">
        <v>86</v>
      </c>
      <c r="AW234" s="12" t="s">
        <v>34</v>
      </c>
      <c r="AX234" s="12" t="s">
        <v>79</v>
      </c>
      <c r="AY234" s="162" t="s">
        <v>262</v>
      </c>
    </row>
    <row r="235" spans="2:51" s="13" customFormat="1" ht="11.25">
      <c r="B235" s="167"/>
      <c r="D235" s="147" t="s">
        <v>1200</v>
      </c>
      <c r="E235" s="168" t="s">
        <v>1</v>
      </c>
      <c r="F235" s="169" t="s">
        <v>3452</v>
      </c>
      <c r="H235" s="170">
        <v>22.266</v>
      </c>
      <c r="I235" s="171"/>
      <c r="L235" s="167"/>
      <c r="M235" s="172"/>
      <c r="T235" s="173"/>
      <c r="AT235" s="168" t="s">
        <v>1200</v>
      </c>
      <c r="AU235" s="168" t="s">
        <v>88</v>
      </c>
      <c r="AV235" s="13" t="s">
        <v>88</v>
      </c>
      <c r="AW235" s="13" t="s">
        <v>34</v>
      </c>
      <c r="AX235" s="13" t="s">
        <v>79</v>
      </c>
      <c r="AY235" s="168" t="s">
        <v>262</v>
      </c>
    </row>
    <row r="236" spans="2:51" s="12" customFormat="1" ht="11.25">
      <c r="B236" s="161"/>
      <c r="D236" s="147" t="s">
        <v>1200</v>
      </c>
      <c r="E236" s="162" t="s">
        <v>1</v>
      </c>
      <c r="F236" s="163" t="s">
        <v>3480</v>
      </c>
      <c r="H236" s="162" t="s">
        <v>1</v>
      </c>
      <c r="I236" s="164"/>
      <c r="L236" s="161"/>
      <c r="M236" s="165"/>
      <c r="T236" s="166"/>
      <c r="AT236" s="162" t="s">
        <v>1200</v>
      </c>
      <c r="AU236" s="162" t="s">
        <v>88</v>
      </c>
      <c r="AV236" s="12" t="s">
        <v>86</v>
      </c>
      <c r="AW236" s="12" t="s">
        <v>34</v>
      </c>
      <c r="AX236" s="12" t="s">
        <v>79</v>
      </c>
      <c r="AY236" s="162" t="s">
        <v>262</v>
      </c>
    </row>
    <row r="237" spans="2:51" s="13" customFormat="1" ht="11.25">
      <c r="B237" s="167"/>
      <c r="D237" s="147" t="s">
        <v>1200</v>
      </c>
      <c r="E237" s="168" t="s">
        <v>1</v>
      </c>
      <c r="F237" s="169" t="s">
        <v>3453</v>
      </c>
      <c r="H237" s="170">
        <v>7.917</v>
      </c>
      <c r="I237" s="171"/>
      <c r="L237" s="167"/>
      <c r="M237" s="172"/>
      <c r="T237" s="173"/>
      <c r="AT237" s="168" t="s">
        <v>1200</v>
      </c>
      <c r="AU237" s="168" t="s">
        <v>88</v>
      </c>
      <c r="AV237" s="13" t="s">
        <v>88</v>
      </c>
      <c r="AW237" s="13" t="s">
        <v>34</v>
      </c>
      <c r="AX237" s="13" t="s">
        <v>79</v>
      </c>
      <c r="AY237" s="168" t="s">
        <v>262</v>
      </c>
    </row>
    <row r="238" spans="2:51" s="14" customFormat="1" ht="11.25">
      <c r="B238" s="174"/>
      <c r="D238" s="147" t="s">
        <v>1200</v>
      </c>
      <c r="E238" s="175" t="s">
        <v>1</v>
      </c>
      <c r="F238" s="176" t="s">
        <v>1205</v>
      </c>
      <c r="H238" s="177">
        <v>30.183</v>
      </c>
      <c r="I238" s="178"/>
      <c r="L238" s="174"/>
      <c r="M238" s="179"/>
      <c r="T238" s="180"/>
      <c r="AT238" s="175" t="s">
        <v>1200</v>
      </c>
      <c r="AU238" s="175" t="s">
        <v>88</v>
      </c>
      <c r="AV238" s="14" t="s">
        <v>293</v>
      </c>
      <c r="AW238" s="14" t="s">
        <v>34</v>
      </c>
      <c r="AX238" s="14" t="s">
        <v>86</v>
      </c>
      <c r="AY238" s="175" t="s">
        <v>262</v>
      </c>
    </row>
    <row r="239" spans="2:65" s="1" customFormat="1" ht="24.2" customHeight="1">
      <c r="B239" s="32"/>
      <c r="C239" s="134" t="s">
        <v>377</v>
      </c>
      <c r="D239" s="134" t="s">
        <v>264</v>
      </c>
      <c r="E239" s="135" t="s">
        <v>2043</v>
      </c>
      <c r="F239" s="136" t="s">
        <v>2044</v>
      </c>
      <c r="G239" s="137" t="s">
        <v>1234</v>
      </c>
      <c r="H239" s="138">
        <v>3.019</v>
      </c>
      <c r="I239" s="139"/>
      <c r="J239" s="140">
        <f>ROUND(I239*H239,2)</f>
        <v>0</v>
      </c>
      <c r="K239" s="136" t="s">
        <v>1197</v>
      </c>
      <c r="L239" s="32"/>
      <c r="M239" s="141" t="s">
        <v>1</v>
      </c>
      <c r="N239" s="142" t="s">
        <v>44</v>
      </c>
      <c r="P239" s="143">
        <f>O239*H239</f>
        <v>0</v>
      </c>
      <c r="Q239" s="143">
        <v>1.1102</v>
      </c>
      <c r="R239" s="143">
        <f>Q239*H239</f>
        <v>3.3516938000000005</v>
      </c>
      <c r="S239" s="143">
        <v>0</v>
      </c>
      <c r="T239" s="144">
        <f>S239*H239</f>
        <v>0</v>
      </c>
      <c r="AR239" s="145" t="s">
        <v>293</v>
      </c>
      <c r="AT239" s="145" t="s">
        <v>264</v>
      </c>
      <c r="AU239" s="145" t="s">
        <v>88</v>
      </c>
      <c r="AY239" s="17" t="s">
        <v>262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7" t="s">
        <v>86</v>
      </c>
      <c r="BK239" s="146">
        <f>ROUND(I239*H239,2)</f>
        <v>0</v>
      </c>
      <c r="BL239" s="17" t="s">
        <v>293</v>
      </c>
      <c r="BM239" s="145" t="s">
        <v>3485</v>
      </c>
    </row>
    <row r="240" spans="2:51" s="12" customFormat="1" ht="11.25">
      <c r="B240" s="161"/>
      <c r="D240" s="147" t="s">
        <v>1200</v>
      </c>
      <c r="E240" s="162" t="s">
        <v>1</v>
      </c>
      <c r="F240" s="163" t="s">
        <v>3436</v>
      </c>
      <c r="H240" s="162" t="s">
        <v>1</v>
      </c>
      <c r="I240" s="164"/>
      <c r="L240" s="161"/>
      <c r="M240" s="165"/>
      <c r="T240" s="166"/>
      <c r="AT240" s="162" t="s">
        <v>1200</v>
      </c>
      <c r="AU240" s="162" t="s">
        <v>88</v>
      </c>
      <c r="AV240" s="12" t="s">
        <v>86</v>
      </c>
      <c r="AW240" s="12" t="s">
        <v>34</v>
      </c>
      <c r="AX240" s="12" t="s">
        <v>79</v>
      </c>
      <c r="AY240" s="162" t="s">
        <v>262</v>
      </c>
    </row>
    <row r="241" spans="2:51" s="12" customFormat="1" ht="11.25">
      <c r="B241" s="161"/>
      <c r="D241" s="147" t="s">
        <v>1200</v>
      </c>
      <c r="E241" s="162" t="s">
        <v>1</v>
      </c>
      <c r="F241" s="163" t="s">
        <v>3486</v>
      </c>
      <c r="H241" s="162" t="s">
        <v>1</v>
      </c>
      <c r="I241" s="164"/>
      <c r="L241" s="161"/>
      <c r="M241" s="165"/>
      <c r="T241" s="166"/>
      <c r="AT241" s="162" t="s">
        <v>1200</v>
      </c>
      <c r="AU241" s="162" t="s">
        <v>88</v>
      </c>
      <c r="AV241" s="12" t="s">
        <v>86</v>
      </c>
      <c r="AW241" s="12" t="s">
        <v>34</v>
      </c>
      <c r="AX241" s="12" t="s">
        <v>79</v>
      </c>
      <c r="AY241" s="162" t="s">
        <v>262</v>
      </c>
    </row>
    <row r="242" spans="2:51" s="13" customFormat="1" ht="11.25">
      <c r="B242" s="167"/>
      <c r="D242" s="147" t="s">
        <v>1200</v>
      </c>
      <c r="E242" s="168" t="s">
        <v>1</v>
      </c>
      <c r="F242" s="169" t="s">
        <v>3487</v>
      </c>
      <c r="H242" s="170">
        <v>2.227</v>
      </c>
      <c r="I242" s="171"/>
      <c r="L242" s="167"/>
      <c r="M242" s="172"/>
      <c r="T242" s="173"/>
      <c r="AT242" s="168" t="s">
        <v>1200</v>
      </c>
      <c r="AU242" s="168" t="s">
        <v>88</v>
      </c>
      <c r="AV242" s="13" t="s">
        <v>88</v>
      </c>
      <c r="AW242" s="13" t="s">
        <v>34</v>
      </c>
      <c r="AX242" s="13" t="s">
        <v>79</v>
      </c>
      <c r="AY242" s="168" t="s">
        <v>262</v>
      </c>
    </row>
    <row r="243" spans="2:51" s="12" customFormat="1" ht="22.5">
      <c r="B243" s="161"/>
      <c r="D243" s="147" t="s">
        <v>1200</v>
      </c>
      <c r="E243" s="162" t="s">
        <v>1</v>
      </c>
      <c r="F243" s="163" t="s">
        <v>3488</v>
      </c>
      <c r="H243" s="162" t="s">
        <v>1</v>
      </c>
      <c r="I243" s="164"/>
      <c r="L243" s="161"/>
      <c r="M243" s="165"/>
      <c r="T243" s="166"/>
      <c r="AT243" s="162" t="s">
        <v>1200</v>
      </c>
      <c r="AU243" s="162" t="s">
        <v>88</v>
      </c>
      <c r="AV243" s="12" t="s">
        <v>86</v>
      </c>
      <c r="AW243" s="12" t="s">
        <v>34</v>
      </c>
      <c r="AX243" s="12" t="s">
        <v>79</v>
      </c>
      <c r="AY243" s="162" t="s">
        <v>262</v>
      </c>
    </row>
    <row r="244" spans="2:51" s="13" customFormat="1" ht="11.25">
      <c r="B244" s="167"/>
      <c r="D244" s="147" t="s">
        <v>1200</v>
      </c>
      <c r="E244" s="168" t="s">
        <v>1</v>
      </c>
      <c r="F244" s="169" t="s">
        <v>3489</v>
      </c>
      <c r="H244" s="170">
        <v>0.792</v>
      </c>
      <c r="I244" s="171"/>
      <c r="L244" s="167"/>
      <c r="M244" s="172"/>
      <c r="T244" s="173"/>
      <c r="AT244" s="168" t="s">
        <v>1200</v>
      </c>
      <c r="AU244" s="168" t="s">
        <v>88</v>
      </c>
      <c r="AV244" s="13" t="s">
        <v>88</v>
      </c>
      <c r="AW244" s="13" t="s">
        <v>34</v>
      </c>
      <c r="AX244" s="13" t="s">
        <v>79</v>
      </c>
      <c r="AY244" s="168" t="s">
        <v>262</v>
      </c>
    </row>
    <row r="245" spans="2:51" s="14" customFormat="1" ht="11.25">
      <c r="B245" s="174"/>
      <c r="D245" s="147" t="s">
        <v>1200</v>
      </c>
      <c r="E245" s="175" t="s">
        <v>1</v>
      </c>
      <c r="F245" s="176" t="s">
        <v>1205</v>
      </c>
      <c r="H245" s="177">
        <v>3.019</v>
      </c>
      <c r="I245" s="178"/>
      <c r="L245" s="174"/>
      <c r="M245" s="179"/>
      <c r="T245" s="180"/>
      <c r="AT245" s="175" t="s">
        <v>1200</v>
      </c>
      <c r="AU245" s="175" t="s">
        <v>88</v>
      </c>
      <c r="AV245" s="14" t="s">
        <v>293</v>
      </c>
      <c r="AW245" s="14" t="s">
        <v>34</v>
      </c>
      <c r="AX245" s="14" t="s">
        <v>86</v>
      </c>
      <c r="AY245" s="175" t="s">
        <v>262</v>
      </c>
    </row>
    <row r="246" spans="2:65" s="1" customFormat="1" ht="24.2" customHeight="1">
      <c r="B246" s="32"/>
      <c r="C246" s="134" t="s">
        <v>381</v>
      </c>
      <c r="D246" s="134" t="s">
        <v>264</v>
      </c>
      <c r="E246" s="135" t="s">
        <v>2050</v>
      </c>
      <c r="F246" s="136" t="s">
        <v>2051</v>
      </c>
      <c r="G246" s="137" t="s">
        <v>405</v>
      </c>
      <c r="H246" s="138">
        <v>3</v>
      </c>
      <c r="I246" s="139"/>
      <c r="J246" s="140">
        <f>ROUND(I246*H246,2)</f>
        <v>0</v>
      </c>
      <c r="K246" s="136" t="s">
        <v>1197</v>
      </c>
      <c r="L246" s="32"/>
      <c r="M246" s="141" t="s">
        <v>1</v>
      </c>
      <c r="N246" s="142" t="s">
        <v>44</v>
      </c>
      <c r="P246" s="143">
        <f>O246*H246</f>
        <v>0</v>
      </c>
      <c r="Q246" s="143">
        <v>0.01916</v>
      </c>
      <c r="R246" s="143">
        <f>Q246*H246</f>
        <v>0.05748</v>
      </c>
      <c r="S246" s="143">
        <v>0</v>
      </c>
      <c r="T246" s="144">
        <f>S246*H246</f>
        <v>0</v>
      </c>
      <c r="AR246" s="145" t="s">
        <v>293</v>
      </c>
      <c r="AT246" s="145" t="s">
        <v>264</v>
      </c>
      <c r="AU246" s="145" t="s">
        <v>88</v>
      </c>
      <c r="AY246" s="17" t="s">
        <v>262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7" t="s">
        <v>86</v>
      </c>
      <c r="BK246" s="146">
        <f>ROUND(I246*H246,2)</f>
        <v>0</v>
      </c>
      <c r="BL246" s="17" t="s">
        <v>293</v>
      </c>
      <c r="BM246" s="145" t="s">
        <v>3490</v>
      </c>
    </row>
    <row r="247" spans="2:51" s="12" customFormat="1" ht="11.25">
      <c r="B247" s="161"/>
      <c r="D247" s="147" t="s">
        <v>1200</v>
      </c>
      <c r="E247" s="162" t="s">
        <v>1</v>
      </c>
      <c r="F247" s="163" t="s">
        <v>3436</v>
      </c>
      <c r="H247" s="162" t="s">
        <v>1</v>
      </c>
      <c r="I247" s="164"/>
      <c r="L247" s="161"/>
      <c r="M247" s="165"/>
      <c r="T247" s="166"/>
      <c r="AT247" s="162" t="s">
        <v>1200</v>
      </c>
      <c r="AU247" s="162" t="s">
        <v>88</v>
      </c>
      <c r="AV247" s="12" t="s">
        <v>86</v>
      </c>
      <c r="AW247" s="12" t="s">
        <v>34</v>
      </c>
      <c r="AX247" s="12" t="s">
        <v>79</v>
      </c>
      <c r="AY247" s="162" t="s">
        <v>262</v>
      </c>
    </row>
    <row r="248" spans="2:51" s="12" customFormat="1" ht="11.25">
      <c r="B248" s="161"/>
      <c r="D248" s="147" t="s">
        <v>1200</v>
      </c>
      <c r="E248" s="162" t="s">
        <v>1</v>
      </c>
      <c r="F248" s="163" t="s">
        <v>2054</v>
      </c>
      <c r="H248" s="162" t="s">
        <v>1</v>
      </c>
      <c r="I248" s="164"/>
      <c r="L248" s="161"/>
      <c r="M248" s="165"/>
      <c r="T248" s="166"/>
      <c r="AT248" s="162" t="s">
        <v>1200</v>
      </c>
      <c r="AU248" s="162" t="s">
        <v>88</v>
      </c>
      <c r="AV248" s="12" t="s">
        <v>86</v>
      </c>
      <c r="AW248" s="12" t="s">
        <v>34</v>
      </c>
      <c r="AX248" s="12" t="s">
        <v>79</v>
      </c>
      <c r="AY248" s="162" t="s">
        <v>262</v>
      </c>
    </row>
    <row r="249" spans="2:51" s="13" customFormat="1" ht="11.25">
      <c r="B249" s="167"/>
      <c r="D249" s="147" t="s">
        <v>1200</v>
      </c>
      <c r="E249" s="168" t="s">
        <v>1</v>
      </c>
      <c r="F249" s="169" t="s">
        <v>2055</v>
      </c>
      <c r="H249" s="170">
        <v>3</v>
      </c>
      <c r="I249" s="171"/>
      <c r="L249" s="167"/>
      <c r="M249" s="172"/>
      <c r="T249" s="173"/>
      <c r="AT249" s="168" t="s">
        <v>1200</v>
      </c>
      <c r="AU249" s="168" t="s">
        <v>88</v>
      </c>
      <c r="AV249" s="13" t="s">
        <v>88</v>
      </c>
      <c r="AW249" s="13" t="s">
        <v>34</v>
      </c>
      <c r="AX249" s="13" t="s">
        <v>79</v>
      </c>
      <c r="AY249" s="168" t="s">
        <v>262</v>
      </c>
    </row>
    <row r="250" spans="2:51" s="14" customFormat="1" ht="11.25">
      <c r="B250" s="174"/>
      <c r="D250" s="147" t="s">
        <v>1200</v>
      </c>
      <c r="E250" s="175" t="s">
        <v>1</v>
      </c>
      <c r="F250" s="176" t="s">
        <v>1205</v>
      </c>
      <c r="H250" s="177">
        <v>3</v>
      </c>
      <c r="I250" s="178"/>
      <c r="L250" s="174"/>
      <c r="M250" s="179"/>
      <c r="T250" s="180"/>
      <c r="AT250" s="175" t="s">
        <v>1200</v>
      </c>
      <c r="AU250" s="175" t="s">
        <v>88</v>
      </c>
      <c r="AV250" s="14" t="s">
        <v>293</v>
      </c>
      <c r="AW250" s="14" t="s">
        <v>34</v>
      </c>
      <c r="AX250" s="14" t="s">
        <v>86</v>
      </c>
      <c r="AY250" s="175" t="s">
        <v>262</v>
      </c>
    </row>
    <row r="251" spans="2:65" s="1" customFormat="1" ht="16.5" customHeight="1">
      <c r="B251" s="32"/>
      <c r="C251" s="181" t="s">
        <v>385</v>
      </c>
      <c r="D251" s="181" t="s">
        <v>1114</v>
      </c>
      <c r="E251" s="182" t="s">
        <v>2056</v>
      </c>
      <c r="F251" s="183" t="s">
        <v>2057</v>
      </c>
      <c r="G251" s="184" t="s">
        <v>1257</v>
      </c>
      <c r="H251" s="185">
        <v>6</v>
      </c>
      <c r="I251" s="186"/>
      <c r="J251" s="187">
        <f>ROUND(I251*H251,2)</f>
        <v>0</v>
      </c>
      <c r="K251" s="183" t="s">
        <v>1197</v>
      </c>
      <c r="L251" s="188"/>
      <c r="M251" s="189" t="s">
        <v>1</v>
      </c>
      <c r="N251" s="190" t="s">
        <v>44</v>
      </c>
      <c r="P251" s="143">
        <f>O251*H251</f>
        <v>0</v>
      </c>
      <c r="Q251" s="143">
        <v>0.264</v>
      </c>
      <c r="R251" s="143">
        <f>Q251*H251</f>
        <v>1.584</v>
      </c>
      <c r="S251" s="143">
        <v>0</v>
      </c>
      <c r="T251" s="144">
        <f>S251*H251</f>
        <v>0</v>
      </c>
      <c r="AR251" s="145" t="s">
        <v>270</v>
      </c>
      <c r="AT251" s="145" t="s">
        <v>1114</v>
      </c>
      <c r="AU251" s="145" t="s">
        <v>88</v>
      </c>
      <c r="AY251" s="17" t="s">
        <v>262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86</v>
      </c>
      <c r="BK251" s="146">
        <f>ROUND(I251*H251,2)</f>
        <v>0</v>
      </c>
      <c r="BL251" s="17" t="s">
        <v>293</v>
      </c>
      <c r="BM251" s="145" t="s">
        <v>3491</v>
      </c>
    </row>
    <row r="252" spans="2:65" s="1" customFormat="1" ht="24.2" customHeight="1">
      <c r="B252" s="32"/>
      <c r="C252" s="134" t="s">
        <v>390</v>
      </c>
      <c r="D252" s="134" t="s">
        <v>264</v>
      </c>
      <c r="E252" s="135" t="s">
        <v>2059</v>
      </c>
      <c r="F252" s="136" t="s">
        <v>2060</v>
      </c>
      <c r="G252" s="137" t="s">
        <v>1196</v>
      </c>
      <c r="H252" s="138">
        <v>1.357</v>
      </c>
      <c r="I252" s="139"/>
      <c r="J252" s="140">
        <f>ROUND(I252*H252,2)</f>
        <v>0</v>
      </c>
      <c r="K252" s="136" t="s">
        <v>1197</v>
      </c>
      <c r="L252" s="32"/>
      <c r="M252" s="141" t="s">
        <v>1</v>
      </c>
      <c r="N252" s="142" t="s">
        <v>44</v>
      </c>
      <c r="P252" s="143">
        <f>O252*H252</f>
        <v>0</v>
      </c>
      <c r="Q252" s="143">
        <v>2.004</v>
      </c>
      <c r="R252" s="143">
        <f>Q252*H252</f>
        <v>2.719428</v>
      </c>
      <c r="S252" s="143">
        <v>0</v>
      </c>
      <c r="T252" s="144">
        <f>S252*H252</f>
        <v>0</v>
      </c>
      <c r="AR252" s="145" t="s">
        <v>293</v>
      </c>
      <c r="AT252" s="145" t="s">
        <v>264</v>
      </c>
      <c r="AU252" s="145" t="s">
        <v>88</v>
      </c>
      <c r="AY252" s="17" t="s">
        <v>262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7" t="s">
        <v>86</v>
      </c>
      <c r="BK252" s="146">
        <f>ROUND(I252*H252,2)</f>
        <v>0</v>
      </c>
      <c r="BL252" s="17" t="s">
        <v>293</v>
      </c>
      <c r="BM252" s="145" t="s">
        <v>3492</v>
      </c>
    </row>
    <row r="253" spans="2:51" s="12" customFormat="1" ht="11.25">
      <c r="B253" s="161"/>
      <c r="D253" s="147" t="s">
        <v>1200</v>
      </c>
      <c r="E253" s="162" t="s">
        <v>1</v>
      </c>
      <c r="F253" s="163" t="s">
        <v>3436</v>
      </c>
      <c r="H253" s="162" t="s">
        <v>1</v>
      </c>
      <c r="I253" s="164"/>
      <c r="L253" s="161"/>
      <c r="M253" s="165"/>
      <c r="T253" s="166"/>
      <c r="AT253" s="162" t="s">
        <v>1200</v>
      </c>
      <c r="AU253" s="162" t="s">
        <v>88</v>
      </c>
      <c r="AV253" s="12" t="s">
        <v>86</v>
      </c>
      <c r="AW253" s="12" t="s">
        <v>34</v>
      </c>
      <c r="AX253" s="12" t="s">
        <v>79</v>
      </c>
      <c r="AY253" s="162" t="s">
        <v>262</v>
      </c>
    </row>
    <row r="254" spans="2:51" s="12" customFormat="1" ht="22.5">
      <c r="B254" s="161"/>
      <c r="D254" s="147" t="s">
        <v>1200</v>
      </c>
      <c r="E254" s="162" t="s">
        <v>1</v>
      </c>
      <c r="F254" s="163" t="s">
        <v>2062</v>
      </c>
      <c r="H254" s="162" t="s">
        <v>1</v>
      </c>
      <c r="I254" s="164"/>
      <c r="L254" s="161"/>
      <c r="M254" s="165"/>
      <c r="T254" s="166"/>
      <c r="AT254" s="162" t="s">
        <v>1200</v>
      </c>
      <c r="AU254" s="162" t="s">
        <v>88</v>
      </c>
      <c r="AV254" s="12" t="s">
        <v>86</v>
      </c>
      <c r="AW254" s="12" t="s">
        <v>34</v>
      </c>
      <c r="AX254" s="12" t="s">
        <v>79</v>
      </c>
      <c r="AY254" s="162" t="s">
        <v>262</v>
      </c>
    </row>
    <row r="255" spans="2:51" s="13" customFormat="1" ht="11.25">
      <c r="B255" s="167"/>
      <c r="D255" s="147" t="s">
        <v>1200</v>
      </c>
      <c r="E255" s="168" t="s">
        <v>1</v>
      </c>
      <c r="F255" s="169" t="s">
        <v>2063</v>
      </c>
      <c r="H255" s="170">
        <v>1.357</v>
      </c>
      <c r="I255" s="171"/>
      <c r="L255" s="167"/>
      <c r="M255" s="172"/>
      <c r="T255" s="173"/>
      <c r="AT255" s="168" t="s">
        <v>1200</v>
      </c>
      <c r="AU255" s="168" t="s">
        <v>88</v>
      </c>
      <c r="AV255" s="13" t="s">
        <v>88</v>
      </c>
      <c r="AW255" s="13" t="s">
        <v>34</v>
      </c>
      <c r="AX255" s="13" t="s">
        <v>79</v>
      </c>
      <c r="AY255" s="168" t="s">
        <v>262</v>
      </c>
    </row>
    <row r="256" spans="2:51" s="14" customFormat="1" ht="11.25">
      <c r="B256" s="174"/>
      <c r="D256" s="147" t="s">
        <v>1200</v>
      </c>
      <c r="E256" s="175" t="s">
        <v>1</v>
      </c>
      <c r="F256" s="176" t="s">
        <v>1205</v>
      </c>
      <c r="H256" s="177">
        <v>1.357</v>
      </c>
      <c r="I256" s="178"/>
      <c r="L256" s="174"/>
      <c r="M256" s="179"/>
      <c r="T256" s="180"/>
      <c r="AT256" s="175" t="s">
        <v>1200</v>
      </c>
      <c r="AU256" s="175" t="s">
        <v>88</v>
      </c>
      <c r="AV256" s="14" t="s">
        <v>293</v>
      </c>
      <c r="AW256" s="14" t="s">
        <v>34</v>
      </c>
      <c r="AX256" s="14" t="s">
        <v>86</v>
      </c>
      <c r="AY256" s="175" t="s">
        <v>262</v>
      </c>
    </row>
    <row r="257" spans="2:65" s="1" customFormat="1" ht="16.5" customHeight="1">
      <c r="B257" s="32"/>
      <c r="C257" s="134" t="s">
        <v>395</v>
      </c>
      <c r="D257" s="134" t="s">
        <v>264</v>
      </c>
      <c r="E257" s="135" t="s">
        <v>1356</v>
      </c>
      <c r="F257" s="136" t="s">
        <v>1357</v>
      </c>
      <c r="G257" s="137" t="s">
        <v>1196</v>
      </c>
      <c r="H257" s="138">
        <v>20.397</v>
      </c>
      <c r="I257" s="139"/>
      <c r="J257" s="140">
        <f>ROUND(I257*H257,2)</f>
        <v>0</v>
      </c>
      <c r="K257" s="136" t="s">
        <v>1197</v>
      </c>
      <c r="L257" s="32"/>
      <c r="M257" s="141" t="s">
        <v>1</v>
      </c>
      <c r="N257" s="142" t="s">
        <v>44</v>
      </c>
      <c r="P257" s="143">
        <f>O257*H257</f>
        <v>0</v>
      </c>
      <c r="Q257" s="143">
        <v>0</v>
      </c>
      <c r="R257" s="143">
        <f>Q257*H257</f>
        <v>0</v>
      </c>
      <c r="S257" s="143">
        <v>0</v>
      </c>
      <c r="T257" s="144">
        <f>S257*H257</f>
        <v>0</v>
      </c>
      <c r="AR257" s="145" t="s">
        <v>293</v>
      </c>
      <c r="AT257" s="145" t="s">
        <v>264</v>
      </c>
      <c r="AU257" s="145" t="s">
        <v>88</v>
      </c>
      <c r="AY257" s="17" t="s">
        <v>262</v>
      </c>
      <c r="BE257" s="146">
        <f>IF(N257="základní",J257,0)</f>
        <v>0</v>
      </c>
      <c r="BF257" s="146">
        <f>IF(N257="snížená",J257,0)</f>
        <v>0</v>
      </c>
      <c r="BG257" s="146">
        <f>IF(N257="zákl. přenesená",J257,0)</f>
        <v>0</v>
      </c>
      <c r="BH257" s="146">
        <f>IF(N257="sníž. přenesená",J257,0)</f>
        <v>0</v>
      </c>
      <c r="BI257" s="146">
        <f>IF(N257="nulová",J257,0)</f>
        <v>0</v>
      </c>
      <c r="BJ257" s="17" t="s">
        <v>86</v>
      </c>
      <c r="BK257" s="146">
        <f>ROUND(I257*H257,2)</f>
        <v>0</v>
      </c>
      <c r="BL257" s="17" t="s">
        <v>293</v>
      </c>
      <c r="BM257" s="145" t="s">
        <v>3493</v>
      </c>
    </row>
    <row r="258" spans="2:47" s="1" customFormat="1" ht="48.75">
      <c r="B258" s="32"/>
      <c r="D258" s="147" t="s">
        <v>301</v>
      </c>
      <c r="F258" s="148" t="s">
        <v>2065</v>
      </c>
      <c r="I258" s="149"/>
      <c r="L258" s="32"/>
      <c r="M258" s="150"/>
      <c r="T258" s="56"/>
      <c r="AT258" s="17" t="s">
        <v>301</v>
      </c>
      <c r="AU258" s="17" t="s">
        <v>88</v>
      </c>
    </row>
    <row r="259" spans="2:51" s="12" customFormat="1" ht="11.25">
      <c r="B259" s="161"/>
      <c r="D259" s="147" t="s">
        <v>1200</v>
      </c>
      <c r="E259" s="162" t="s">
        <v>1</v>
      </c>
      <c r="F259" s="163" t="s">
        <v>3436</v>
      </c>
      <c r="H259" s="162" t="s">
        <v>1</v>
      </c>
      <c r="I259" s="164"/>
      <c r="L259" s="161"/>
      <c r="M259" s="165"/>
      <c r="T259" s="166"/>
      <c r="AT259" s="162" t="s">
        <v>1200</v>
      </c>
      <c r="AU259" s="162" t="s">
        <v>88</v>
      </c>
      <c r="AV259" s="12" t="s">
        <v>86</v>
      </c>
      <c r="AW259" s="12" t="s">
        <v>34</v>
      </c>
      <c r="AX259" s="12" t="s">
        <v>79</v>
      </c>
      <c r="AY259" s="162" t="s">
        <v>262</v>
      </c>
    </row>
    <row r="260" spans="2:51" s="12" customFormat="1" ht="11.25">
      <c r="B260" s="161"/>
      <c r="D260" s="147" t="s">
        <v>1200</v>
      </c>
      <c r="E260" s="162" t="s">
        <v>1</v>
      </c>
      <c r="F260" s="163" t="s">
        <v>2066</v>
      </c>
      <c r="H260" s="162" t="s">
        <v>1</v>
      </c>
      <c r="I260" s="164"/>
      <c r="L260" s="161"/>
      <c r="M260" s="165"/>
      <c r="T260" s="166"/>
      <c r="AT260" s="162" t="s">
        <v>1200</v>
      </c>
      <c r="AU260" s="162" t="s">
        <v>88</v>
      </c>
      <c r="AV260" s="12" t="s">
        <v>86</v>
      </c>
      <c r="AW260" s="12" t="s">
        <v>34</v>
      </c>
      <c r="AX260" s="12" t="s">
        <v>79</v>
      </c>
      <c r="AY260" s="162" t="s">
        <v>262</v>
      </c>
    </row>
    <row r="261" spans="2:51" s="12" customFormat="1" ht="11.25">
      <c r="B261" s="161"/>
      <c r="D261" s="147" t="s">
        <v>1200</v>
      </c>
      <c r="E261" s="162" t="s">
        <v>1</v>
      </c>
      <c r="F261" s="163" t="s">
        <v>3494</v>
      </c>
      <c r="H261" s="162" t="s">
        <v>1</v>
      </c>
      <c r="I261" s="164"/>
      <c r="L261" s="161"/>
      <c r="M261" s="165"/>
      <c r="T261" s="166"/>
      <c r="AT261" s="162" t="s">
        <v>1200</v>
      </c>
      <c r="AU261" s="162" t="s">
        <v>88</v>
      </c>
      <c r="AV261" s="12" t="s">
        <v>86</v>
      </c>
      <c r="AW261" s="12" t="s">
        <v>34</v>
      </c>
      <c r="AX261" s="12" t="s">
        <v>79</v>
      </c>
      <c r="AY261" s="162" t="s">
        <v>262</v>
      </c>
    </row>
    <row r="262" spans="2:51" s="13" customFormat="1" ht="22.5">
      <c r="B262" s="167"/>
      <c r="D262" s="147" t="s">
        <v>1200</v>
      </c>
      <c r="E262" s="168" t="s">
        <v>1</v>
      </c>
      <c r="F262" s="169" t="s">
        <v>3495</v>
      </c>
      <c r="H262" s="170">
        <v>15.52</v>
      </c>
      <c r="I262" s="171"/>
      <c r="L262" s="167"/>
      <c r="M262" s="172"/>
      <c r="T262" s="173"/>
      <c r="AT262" s="168" t="s">
        <v>1200</v>
      </c>
      <c r="AU262" s="168" t="s">
        <v>88</v>
      </c>
      <c r="AV262" s="13" t="s">
        <v>88</v>
      </c>
      <c r="AW262" s="13" t="s">
        <v>34</v>
      </c>
      <c r="AX262" s="13" t="s">
        <v>79</v>
      </c>
      <c r="AY262" s="168" t="s">
        <v>262</v>
      </c>
    </row>
    <row r="263" spans="2:51" s="12" customFormat="1" ht="11.25">
      <c r="B263" s="161"/>
      <c r="D263" s="147" t="s">
        <v>1200</v>
      </c>
      <c r="E263" s="162" t="s">
        <v>1</v>
      </c>
      <c r="F263" s="163" t="s">
        <v>3496</v>
      </c>
      <c r="H263" s="162" t="s">
        <v>1</v>
      </c>
      <c r="I263" s="164"/>
      <c r="L263" s="161"/>
      <c r="M263" s="165"/>
      <c r="T263" s="166"/>
      <c r="AT263" s="162" t="s">
        <v>1200</v>
      </c>
      <c r="AU263" s="162" t="s">
        <v>88</v>
      </c>
      <c r="AV263" s="12" t="s">
        <v>86</v>
      </c>
      <c r="AW263" s="12" t="s">
        <v>34</v>
      </c>
      <c r="AX263" s="12" t="s">
        <v>79</v>
      </c>
      <c r="AY263" s="162" t="s">
        <v>262</v>
      </c>
    </row>
    <row r="264" spans="2:51" s="13" customFormat="1" ht="11.25">
      <c r="B264" s="167"/>
      <c r="D264" s="147" t="s">
        <v>1200</v>
      </c>
      <c r="E264" s="168" t="s">
        <v>1</v>
      </c>
      <c r="F264" s="169" t="s">
        <v>3497</v>
      </c>
      <c r="H264" s="170">
        <v>4.413</v>
      </c>
      <c r="I264" s="171"/>
      <c r="L264" s="167"/>
      <c r="M264" s="172"/>
      <c r="T264" s="173"/>
      <c r="AT264" s="168" t="s">
        <v>1200</v>
      </c>
      <c r="AU264" s="168" t="s">
        <v>88</v>
      </c>
      <c r="AV264" s="13" t="s">
        <v>88</v>
      </c>
      <c r="AW264" s="13" t="s">
        <v>34</v>
      </c>
      <c r="AX264" s="13" t="s">
        <v>79</v>
      </c>
      <c r="AY264" s="168" t="s">
        <v>262</v>
      </c>
    </row>
    <row r="265" spans="2:51" s="13" customFormat="1" ht="11.25">
      <c r="B265" s="167"/>
      <c r="D265" s="147" t="s">
        <v>1200</v>
      </c>
      <c r="E265" s="168" t="s">
        <v>1</v>
      </c>
      <c r="F265" s="169" t="s">
        <v>3498</v>
      </c>
      <c r="H265" s="170">
        <v>0.234</v>
      </c>
      <c r="I265" s="171"/>
      <c r="L265" s="167"/>
      <c r="M265" s="172"/>
      <c r="T265" s="173"/>
      <c r="AT265" s="168" t="s">
        <v>1200</v>
      </c>
      <c r="AU265" s="168" t="s">
        <v>88</v>
      </c>
      <c r="AV265" s="13" t="s">
        <v>88</v>
      </c>
      <c r="AW265" s="13" t="s">
        <v>34</v>
      </c>
      <c r="AX265" s="13" t="s">
        <v>79</v>
      </c>
      <c r="AY265" s="168" t="s">
        <v>262</v>
      </c>
    </row>
    <row r="266" spans="2:51" s="12" customFormat="1" ht="11.25">
      <c r="B266" s="161"/>
      <c r="D266" s="147" t="s">
        <v>1200</v>
      </c>
      <c r="E266" s="162" t="s">
        <v>1</v>
      </c>
      <c r="F266" s="163" t="s">
        <v>3499</v>
      </c>
      <c r="H266" s="162" t="s">
        <v>1</v>
      </c>
      <c r="I266" s="164"/>
      <c r="L266" s="161"/>
      <c r="M266" s="165"/>
      <c r="T266" s="166"/>
      <c r="AT266" s="162" t="s">
        <v>1200</v>
      </c>
      <c r="AU266" s="162" t="s">
        <v>88</v>
      </c>
      <c r="AV266" s="12" t="s">
        <v>86</v>
      </c>
      <c r="AW266" s="12" t="s">
        <v>34</v>
      </c>
      <c r="AX266" s="12" t="s">
        <v>79</v>
      </c>
      <c r="AY266" s="162" t="s">
        <v>262</v>
      </c>
    </row>
    <row r="267" spans="2:51" s="13" customFormat="1" ht="11.25">
      <c r="B267" s="167"/>
      <c r="D267" s="147" t="s">
        <v>1200</v>
      </c>
      <c r="E267" s="168" t="s">
        <v>1</v>
      </c>
      <c r="F267" s="169" t="s">
        <v>3500</v>
      </c>
      <c r="H267" s="170">
        <v>0.21</v>
      </c>
      <c r="I267" s="171"/>
      <c r="L267" s="167"/>
      <c r="M267" s="172"/>
      <c r="T267" s="173"/>
      <c r="AT267" s="168" t="s">
        <v>1200</v>
      </c>
      <c r="AU267" s="168" t="s">
        <v>88</v>
      </c>
      <c r="AV267" s="13" t="s">
        <v>88</v>
      </c>
      <c r="AW267" s="13" t="s">
        <v>34</v>
      </c>
      <c r="AX267" s="13" t="s">
        <v>79</v>
      </c>
      <c r="AY267" s="168" t="s">
        <v>262</v>
      </c>
    </row>
    <row r="268" spans="2:51" s="13" customFormat="1" ht="11.25">
      <c r="B268" s="167"/>
      <c r="D268" s="147" t="s">
        <v>1200</v>
      </c>
      <c r="E268" s="168" t="s">
        <v>1</v>
      </c>
      <c r="F268" s="169" t="s">
        <v>3501</v>
      </c>
      <c r="H268" s="170">
        <v>0.02</v>
      </c>
      <c r="I268" s="171"/>
      <c r="L268" s="167"/>
      <c r="M268" s="172"/>
      <c r="T268" s="173"/>
      <c r="AT268" s="168" t="s">
        <v>1200</v>
      </c>
      <c r="AU268" s="168" t="s">
        <v>88</v>
      </c>
      <c r="AV268" s="13" t="s">
        <v>88</v>
      </c>
      <c r="AW268" s="13" t="s">
        <v>34</v>
      </c>
      <c r="AX268" s="13" t="s">
        <v>79</v>
      </c>
      <c r="AY268" s="168" t="s">
        <v>262</v>
      </c>
    </row>
    <row r="269" spans="2:51" s="14" customFormat="1" ht="11.25">
      <c r="B269" s="174"/>
      <c r="D269" s="147" t="s">
        <v>1200</v>
      </c>
      <c r="E269" s="175" t="s">
        <v>1</v>
      </c>
      <c r="F269" s="176" t="s">
        <v>1205</v>
      </c>
      <c r="H269" s="177">
        <v>20.397</v>
      </c>
      <c r="I269" s="178"/>
      <c r="L269" s="174"/>
      <c r="M269" s="179"/>
      <c r="T269" s="180"/>
      <c r="AT269" s="175" t="s">
        <v>1200</v>
      </c>
      <c r="AU269" s="175" t="s">
        <v>88</v>
      </c>
      <c r="AV269" s="14" t="s">
        <v>293</v>
      </c>
      <c r="AW269" s="14" t="s">
        <v>34</v>
      </c>
      <c r="AX269" s="14" t="s">
        <v>86</v>
      </c>
      <c r="AY269" s="175" t="s">
        <v>262</v>
      </c>
    </row>
    <row r="270" spans="2:65" s="1" customFormat="1" ht="16.5" customHeight="1">
      <c r="B270" s="32"/>
      <c r="C270" s="134" t="s">
        <v>336</v>
      </c>
      <c r="D270" s="134" t="s">
        <v>264</v>
      </c>
      <c r="E270" s="135" t="s">
        <v>1366</v>
      </c>
      <c r="F270" s="136" t="s">
        <v>1367</v>
      </c>
      <c r="G270" s="137" t="s">
        <v>1226</v>
      </c>
      <c r="H270" s="138">
        <v>7.934</v>
      </c>
      <c r="I270" s="139"/>
      <c r="J270" s="140">
        <f>ROUND(I270*H270,2)</f>
        <v>0</v>
      </c>
      <c r="K270" s="136" t="s">
        <v>1197</v>
      </c>
      <c r="L270" s="32"/>
      <c r="M270" s="141" t="s">
        <v>1</v>
      </c>
      <c r="N270" s="142" t="s">
        <v>44</v>
      </c>
      <c r="P270" s="143">
        <f>O270*H270</f>
        <v>0</v>
      </c>
      <c r="Q270" s="143">
        <v>0.00247</v>
      </c>
      <c r="R270" s="143">
        <f>Q270*H270</f>
        <v>0.01959698</v>
      </c>
      <c r="S270" s="143">
        <v>0</v>
      </c>
      <c r="T270" s="144">
        <f>S270*H270</f>
        <v>0</v>
      </c>
      <c r="AR270" s="145" t="s">
        <v>293</v>
      </c>
      <c r="AT270" s="145" t="s">
        <v>264</v>
      </c>
      <c r="AU270" s="145" t="s">
        <v>88</v>
      </c>
      <c r="AY270" s="17" t="s">
        <v>262</v>
      </c>
      <c r="BE270" s="146">
        <f>IF(N270="základní",J270,0)</f>
        <v>0</v>
      </c>
      <c r="BF270" s="146">
        <f>IF(N270="snížená",J270,0)</f>
        <v>0</v>
      </c>
      <c r="BG270" s="146">
        <f>IF(N270="zákl. přenesená",J270,0)</f>
        <v>0</v>
      </c>
      <c r="BH270" s="146">
        <f>IF(N270="sníž. přenesená",J270,0)</f>
        <v>0</v>
      </c>
      <c r="BI270" s="146">
        <f>IF(N270="nulová",J270,0)</f>
        <v>0</v>
      </c>
      <c r="BJ270" s="17" t="s">
        <v>86</v>
      </c>
      <c r="BK270" s="146">
        <f>ROUND(I270*H270,2)</f>
        <v>0</v>
      </c>
      <c r="BL270" s="17" t="s">
        <v>293</v>
      </c>
      <c r="BM270" s="145" t="s">
        <v>3502</v>
      </c>
    </row>
    <row r="271" spans="2:47" s="1" customFormat="1" ht="48.75">
      <c r="B271" s="32"/>
      <c r="D271" s="147" t="s">
        <v>301</v>
      </c>
      <c r="F271" s="148" t="s">
        <v>2065</v>
      </c>
      <c r="I271" s="149"/>
      <c r="L271" s="32"/>
      <c r="M271" s="150"/>
      <c r="T271" s="56"/>
      <c r="AT271" s="17" t="s">
        <v>301</v>
      </c>
      <c r="AU271" s="17" t="s">
        <v>88</v>
      </c>
    </row>
    <row r="272" spans="2:51" s="12" customFormat="1" ht="11.25">
      <c r="B272" s="161"/>
      <c r="D272" s="147" t="s">
        <v>1200</v>
      </c>
      <c r="E272" s="162" t="s">
        <v>1</v>
      </c>
      <c r="F272" s="163" t="s">
        <v>3436</v>
      </c>
      <c r="H272" s="162" t="s">
        <v>1</v>
      </c>
      <c r="I272" s="164"/>
      <c r="L272" s="161"/>
      <c r="M272" s="165"/>
      <c r="T272" s="166"/>
      <c r="AT272" s="162" t="s">
        <v>1200</v>
      </c>
      <c r="AU272" s="162" t="s">
        <v>88</v>
      </c>
      <c r="AV272" s="12" t="s">
        <v>86</v>
      </c>
      <c r="AW272" s="12" t="s">
        <v>34</v>
      </c>
      <c r="AX272" s="12" t="s">
        <v>79</v>
      </c>
      <c r="AY272" s="162" t="s">
        <v>262</v>
      </c>
    </row>
    <row r="273" spans="2:51" s="12" customFormat="1" ht="11.25">
      <c r="B273" s="161"/>
      <c r="D273" s="147" t="s">
        <v>1200</v>
      </c>
      <c r="E273" s="162" t="s">
        <v>1</v>
      </c>
      <c r="F273" s="163" t="s">
        <v>2066</v>
      </c>
      <c r="H273" s="162" t="s">
        <v>1</v>
      </c>
      <c r="I273" s="164"/>
      <c r="L273" s="161"/>
      <c r="M273" s="165"/>
      <c r="T273" s="166"/>
      <c r="AT273" s="162" t="s">
        <v>1200</v>
      </c>
      <c r="AU273" s="162" t="s">
        <v>88</v>
      </c>
      <c r="AV273" s="12" t="s">
        <v>86</v>
      </c>
      <c r="AW273" s="12" t="s">
        <v>34</v>
      </c>
      <c r="AX273" s="12" t="s">
        <v>79</v>
      </c>
      <c r="AY273" s="162" t="s">
        <v>262</v>
      </c>
    </row>
    <row r="274" spans="2:51" s="12" customFormat="1" ht="11.25">
      <c r="B274" s="161"/>
      <c r="D274" s="147" t="s">
        <v>1200</v>
      </c>
      <c r="E274" s="162" t="s">
        <v>1</v>
      </c>
      <c r="F274" s="163" t="s">
        <v>3496</v>
      </c>
      <c r="H274" s="162" t="s">
        <v>1</v>
      </c>
      <c r="I274" s="164"/>
      <c r="L274" s="161"/>
      <c r="M274" s="165"/>
      <c r="T274" s="166"/>
      <c r="AT274" s="162" t="s">
        <v>1200</v>
      </c>
      <c r="AU274" s="162" t="s">
        <v>88</v>
      </c>
      <c r="AV274" s="12" t="s">
        <v>86</v>
      </c>
      <c r="AW274" s="12" t="s">
        <v>34</v>
      </c>
      <c r="AX274" s="12" t="s">
        <v>79</v>
      </c>
      <c r="AY274" s="162" t="s">
        <v>262</v>
      </c>
    </row>
    <row r="275" spans="2:51" s="13" customFormat="1" ht="22.5">
      <c r="B275" s="167"/>
      <c r="D275" s="147" t="s">
        <v>1200</v>
      </c>
      <c r="E275" s="168" t="s">
        <v>1</v>
      </c>
      <c r="F275" s="169" t="s">
        <v>3503</v>
      </c>
      <c r="H275" s="170">
        <v>6.579</v>
      </c>
      <c r="I275" s="171"/>
      <c r="L275" s="167"/>
      <c r="M275" s="172"/>
      <c r="T275" s="173"/>
      <c r="AT275" s="168" t="s">
        <v>1200</v>
      </c>
      <c r="AU275" s="168" t="s">
        <v>88</v>
      </c>
      <c r="AV275" s="13" t="s">
        <v>88</v>
      </c>
      <c r="AW275" s="13" t="s">
        <v>34</v>
      </c>
      <c r="AX275" s="13" t="s">
        <v>79</v>
      </c>
      <c r="AY275" s="168" t="s">
        <v>262</v>
      </c>
    </row>
    <row r="276" spans="2:51" s="13" customFormat="1" ht="11.25">
      <c r="B276" s="167"/>
      <c r="D276" s="147" t="s">
        <v>1200</v>
      </c>
      <c r="E276" s="168" t="s">
        <v>1</v>
      </c>
      <c r="F276" s="169" t="s">
        <v>3504</v>
      </c>
      <c r="H276" s="170">
        <v>0.62</v>
      </c>
      <c r="I276" s="171"/>
      <c r="L276" s="167"/>
      <c r="M276" s="172"/>
      <c r="T276" s="173"/>
      <c r="AT276" s="168" t="s">
        <v>1200</v>
      </c>
      <c r="AU276" s="168" t="s">
        <v>88</v>
      </c>
      <c r="AV276" s="13" t="s">
        <v>88</v>
      </c>
      <c r="AW276" s="13" t="s">
        <v>34</v>
      </c>
      <c r="AX276" s="13" t="s">
        <v>79</v>
      </c>
      <c r="AY276" s="168" t="s">
        <v>262</v>
      </c>
    </row>
    <row r="277" spans="2:51" s="12" customFormat="1" ht="11.25">
      <c r="B277" s="161"/>
      <c r="D277" s="147" t="s">
        <v>1200</v>
      </c>
      <c r="E277" s="162" t="s">
        <v>1</v>
      </c>
      <c r="F277" s="163" t="s">
        <v>3499</v>
      </c>
      <c r="H277" s="162" t="s">
        <v>1</v>
      </c>
      <c r="I277" s="164"/>
      <c r="L277" s="161"/>
      <c r="M277" s="165"/>
      <c r="T277" s="166"/>
      <c r="AT277" s="162" t="s">
        <v>1200</v>
      </c>
      <c r="AU277" s="162" t="s">
        <v>88</v>
      </c>
      <c r="AV277" s="12" t="s">
        <v>86</v>
      </c>
      <c r="AW277" s="12" t="s">
        <v>34</v>
      </c>
      <c r="AX277" s="12" t="s">
        <v>79</v>
      </c>
      <c r="AY277" s="162" t="s">
        <v>262</v>
      </c>
    </row>
    <row r="278" spans="2:51" s="13" customFormat="1" ht="11.25">
      <c r="B278" s="167"/>
      <c r="D278" s="147" t="s">
        <v>1200</v>
      </c>
      <c r="E278" s="168" t="s">
        <v>1</v>
      </c>
      <c r="F278" s="169" t="s">
        <v>3505</v>
      </c>
      <c r="H278" s="170">
        <v>0.615</v>
      </c>
      <c r="I278" s="171"/>
      <c r="L278" s="167"/>
      <c r="M278" s="172"/>
      <c r="T278" s="173"/>
      <c r="AT278" s="168" t="s">
        <v>1200</v>
      </c>
      <c r="AU278" s="168" t="s">
        <v>88</v>
      </c>
      <c r="AV278" s="13" t="s">
        <v>88</v>
      </c>
      <c r="AW278" s="13" t="s">
        <v>34</v>
      </c>
      <c r="AX278" s="13" t="s">
        <v>79</v>
      </c>
      <c r="AY278" s="168" t="s">
        <v>262</v>
      </c>
    </row>
    <row r="279" spans="2:51" s="13" customFormat="1" ht="11.25">
      <c r="B279" s="167"/>
      <c r="D279" s="147" t="s">
        <v>1200</v>
      </c>
      <c r="E279" s="168" t="s">
        <v>1</v>
      </c>
      <c r="F279" s="169" t="s">
        <v>3506</v>
      </c>
      <c r="H279" s="170">
        <v>0.12</v>
      </c>
      <c r="I279" s="171"/>
      <c r="L279" s="167"/>
      <c r="M279" s="172"/>
      <c r="T279" s="173"/>
      <c r="AT279" s="168" t="s">
        <v>1200</v>
      </c>
      <c r="AU279" s="168" t="s">
        <v>88</v>
      </c>
      <c r="AV279" s="13" t="s">
        <v>88</v>
      </c>
      <c r="AW279" s="13" t="s">
        <v>34</v>
      </c>
      <c r="AX279" s="13" t="s">
        <v>79</v>
      </c>
      <c r="AY279" s="168" t="s">
        <v>262</v>
      </c>
    </row>
    <row r="280" spans="2:51" s="14" customFormat="1" ht="11.25">
      <c r="B280" s="174"/>
      <c r="D280" s="147" t="s">
        <v>1200</v>
      </c>
      <c r="E280" s="175" t="s">
        <v>1</v>
      </c>
      <c r="F280" s="176" t="s">
        <v>1205</v>
      </c>
      <c r="H280" s="177">
        <v>7.934</v>
      </c>
      <c r="I280" s="178"/>
      <c r="L280" s="174"/>
      <c r="M280" s="179"/>
      <c r="T280" s="180"/>
      <c r="AT280" s="175" t="s">
        <v>1200</v>
      </c>
      <c r="AU280" s="175" t="s">
        <v>88</v>
      </c>
      <c r="AV280" s="14" t="s">
        <v>293</v>
      </c>
      <c r="AW280" s="14" t="s">
        <v>34</v>
      </c>
      <c r="AX280" s="14" t="s">
        <v>86</v>
      </c>
      <c r="AY280" s="175" t="s">
        <v>262</v>
      </c>
    </row>
    <row r="281" spans="2:65" s="1" customFormat="1" ht="16.5" customHeight="1">
      <c r="B281" s="32"/>
      <c r="C281" s="134" t="s">
        <v>341</v>
      </c>
      <c r="D281" s="134" t="s">
        <v>264</v>
      </c>
      <c r="E281" s="135" t="s">
        <v>1371</v>
      </c>
      <c r="F281" s="136" t="s">
        <v>1372</v>
      </c>
      <c r="G281" s="137" t="s">
        <v>1226</v>
      </c>
      <c r="H281" s="138">
        <v>7.934</v>
      </c>
      <c r="I281" s="139"/>
      <c r="J281" s="140">
        <f>ROUND(I281*H281,2)</f>
        <v>0</v>
      </c>
      <c r="K281" s="136" t="s">
        <v>1197</v>
      </c>
      <c r="L281" s="32"/>
      <c r="M281" s="141" t="s">
        <v>1</v>
      </c>
      <c r="N281" s="142" t="s">
        <v>44</v>
      </c>
      <c r="P281" s="143">
        <f>O281*H281</f>
        <v>0</v>
      </c>
      <c r="Q281" s="143">
        <v>0</v>
      </c>
      <c r="R281" s="143">
        <f>Q281*H281</f>
        <v>0</v>
      </c>
      <c r="S281" s="143">
        <v>0</v>
      </c>
      <c r="T281" s="144">
        <f>S281*H281</f>
        <v>0</v>
      </c>
      <c r="AR281" s="145" t="s">
        <v>293</v>
      </c>
      <c r="AT281" s="145" t="s">
        <v>264</v>
      </c>
      <c r="AU281" s="145" t="s">
        <v>88</v>
      </c>
      <c r="AY281" s="17" t="s">
        <v>262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7" t="s">
        <v>86</v>
      </c>
      <c r="BK281" s="146">
        <f>ROUND(I281*H281,2)</f>
        <v>0</v>
      </c>
      <c r="BL281" s="17" t="s">
        <v>293</v>
      </c>
      <c r="BM281" s="145" t="s">
        <v>3507</v>
      </c>
    </row>
    <row r="282" spans="2:65" s="1" customFormat="1" ht="24.2" customHeight="1">
      <c r="B282" s="32"/>
      <c r="C282" s="134" t="s">
        <v>345</v>
      </c>
      <c r="D282" s="134" t="s">
        <v>264</v>
      </c>
      <c r="E282" s="135" t="s">
        <v>3508</v>
      </c>
      <c r="F282" s="136" t="s">
        <v>3509</v>
      </c>
      <c r="G282" s="137" t="s">
        <v>488</v>
      </c>
      <c r="H282" s="138">
        <v>1</v>
      </c>
      <c r="I282" s="139"/>
      <c r="J282" s="140">
        <f>ROUND(I282*H282,2)</f>
        <v>0</v>
      </c>
      <c r="K282" s="136" t="s">
        <v>1</v>
      </c>
      <c r="L282" s="32"/>
      <c r="M282" s="141" t="s">
        <v>1</v>
      </c>
      <c r="N282" s="142" t="s">
        <v>44</v>
      </c>
      <c r="P282" s="143">
        <f>O282*H282</f>
        <v>0</v>
      </c>
      <c r="Q282" s="143">
        <v>0.1336</v>
      </c>
      <c r="R282" s="143">
        <f>Q282*H282</f>
        <v>0.1336</v>
      </c>
      <c r="S282" s="143">
        <v>0</v>
      </c>
      <c r="T282" s="144">
        <f>S282*H282</f>
        <v>0</v>
      </c>
      <c r="AR282" s="145" t="s">
        <v>293</v>
      </c>
      <c r="AT282" s="145" t="s">
        <v>264</v>
      </c>
      <c r="AU282" s="145" t="s">
        <v>88</v>
      </c>
      <c r="AY282" s="17" t="s">
        <v>262</v>
      </c>
      <c r="BE282" s="146">
        <f>IF(N282="základní",J282,0)</f>
        <v>0</v>
      </c>
      <c r="BF282" s="146">
        <f>IF(N282="snížená",J282,0)</f>
        <v>0</v>
      </c>
      <c r="BG282" s="146">
        <f>IF(N282="zákl. přenesená",J282,0)</f>
        <v>0</v>
      </c>
      <c r="BH282" s="146">
        <f>IF(N282="sníž. přenesená",J282,0)</f>
        <v>0</v>
      </c>
      <c r="BI282" s="146">
        <f>IF(N282="nulová",J282,0)</f>
        <v>0</v>
      </c>
      <c r="BJ282" s="17" t="s">
        <v>86</v>
      </c>
      <c r="BK282" s="146">
        <f>ROUND(I282*H282,2)</f>
        <v>0</v>
      </c>
      <c r="BL282" s="17" t="s">
        <v>293</v>
      </c>
      <c r="BM282" s="145" t="s">
        <v>3510</v>
      </c>
    </row>
    <row r="283" spans="2:51" s="12" customFormat="1" ht="11.25">
      <c r="B283" s="161"/>
      <c r="D283" s="147" t="s">
        <v>1200</v>
      </c>
      <c r="E283" s="162" t="s">
        <v>1</v>
      </c>
      <c r="F283" s="163" t="s">
        <v>3436</v>
      </c>
      <c r="H283" s="162" t="s">
        <v>1</v>
      </c>
      <c r="I283" s="164"/>
      <c r="L283" s="161"/>
      <c r="M283" s="165"/>
      <c r="T283" s="166"/>
      <c r="AT283" s="162" t="s">
        <v>1200</v>
      </c>
      <c r="AU283" s="162" t="s">
        <v>88</v>
      </c>
      <c r="AV283" s="12" t="s">
        <v>86</v>
      </c>
      <c r="AW283" s="12" t="s">
        <v>34</v>
      </c>
      <c r="AX283" s="12" t="s">
        <v>79</v>
      </c>
      <c r="AY283" s="162" t="s">
        <v>262</v>
      </c>
    </row>
    <row r="284" spans="2:51" s="12" customFormat="1" ht="22.5">
      <c r="B284" s="161"/>
      <c r="D284" s="147" t="s">
        <v>1200</v>
      </c>
      <c r="E284" s="162" t="s">
        <v>1</v>
      </c>
      <c r="F284" s="163" t="s">
        <v>3511</v>
      </c>
      <c r="H284" s="162" t="s">
        <v>1</v>
      </c>
      <c r="I284" s="164"/>
      <c r="L284" s="161"/>
      <c r="M284" s="165"/>
      <c r="T284" s="166"/>
      <c r="AT284" s="162" t="s">
        <v>1200</v>
      </c>
      <c r="AU284" s="162" t="s">
        <v>88</v>
      </c>
      <c r="AV284" s="12" t="s">
        <v>86</v>
      </c>
      <c r="AW284" s="12" t="s">
        <v>34</v>
      </c>
      <c r="AX284" s="12" t="s">
        <v>79</v>
      </c>
      <c r="AY284" s="162" t="s">
        <v>262</v>
      </c>
    </row>
    <row r="285" spans="2:51" s="12" customFormat="1" ht="11.25">
      <c r="B285" s="161"/>
      <c r="D285" s="147" t="s">
        <v>1200</v>
      </c>
      <c r="E285" s="162" t="s">
        <v>1</v>
      </c>
      <c r="F285" s="163" t="s">
        <v>2118</v>
      </c>
      <c r="H285" s="162" t="s">
        <v>1</v>
      </c>
      <c r="I285" s="164"/>
      <c r="L285" s="161"/>
      <c r="M285" s="165"/>
      <c r="T285" s="166"/>
      <c r="AT285" s="162" t="s">
        <v>1200</v>
      </c>
      <c r="AU285" s="162" t="s">
        <v>88</v>
      </c>
      <c r="AV285" s="12" t="s">
        <v>86</v>
      </c>
      <c r="AW285" s="12" t="s">
        <v>34</v>
      </c>
      <c r="AX285" s="12" t="s">
        <v>79</v>
      </c>
      <c r="AY285" s="162" t="s">
        <v>262</v>
      </c>
    </row>
    <row r="286" spans="2:51" s="13" customFormat="1" ht="11.25">
      <c r="B286" s="167"/>
      <c r="D286" s="147" t="s">
        <v>1200</v>
      </c>
      <c r="E286" s="168" t="s">
        <v>1</v>
      </c>
      <c r="F286" s="169" t="s">
        <v>86</v>
      </c>
      <c r="H286" s="170">
        <v>1</v>
      </c>
      <c r="I286" s="171"/>
      <c r="L286" s="167"/>
      <c r="M286" s="172"/>
      <c r="T286" s="173"/>
      <c r="AT286" s="168" t="s">
        <v>1200</v>
      </c>
      <c r="AU286" s="168" t="s">
        <v>88</v>
      </c>
      <c r="AV286" s="13" t="s">
        <v>88</v>
      </c>
      <c r="AW286" s="13" t="s">
        <v>34</v>
      </c>
      <c r="AX286" s="13" t="s">
        <v>86</v>
      </c>
      <c r="AY286" s="168" t="s">
        <v>262</v>
      </c>
    </row>
    <row r="287" spans="2:65" s="1" customFormat="1" ht="16.5" customHeight="1">
      <c r="B287" s="32"/>
      <c r="C287" s="134" t="s">
        <v>349</v>
      </c>
      <c r="D287" s="134" t="s">
        <v>264</v>
      </c>
      <c r="E287" s="135" t="s">
        <v>1780</v>
      </c>
      <c r="F287" s="136" t="s">
        <v>1781</v>
      </c>
      <c r="G287" s="137" t="s">
        <v>1196</v>
      </c>
      <c r="H287" s="138">
        <v>0.849</v>
      </c>
      <c r="I287" s="139"/>
      <c r="J287" s="140">
        <f>ROUND(I287*H287,2)</f>
        <v>0</v>
      </c>
      <c r="K287" s="136" t="s">
        <v>1197</v>
      </c>
      <c r="L287" s="32"/>
      <c r="M287" s="141" t="s">
        <v>1</v>
      </c>
      <c r="N287" s="142" t="s">
        <v>44</v>
      </c>
      <c r="P287" s="143">
        <f>O287*H287</f>
        <v>0</v>
      </c>
      <c r="Q287" s="143">
        <v>2.30102</v>
      </c>
      <c r="R287" s="143">
        <f>Q287*H287</f>
        <v>1.9535659799999998</v>
      </c>
      <c r="S287" s="143">
        <v>0</v>
      </c>
      <c r="T287" s="144">
        <f>S287*H287</f>
        <v>0</v>
      </c>
      <c r="AR287" s="145" t="s">
        <v>293</v>
      </c>
      <c r="AT287" s="145" t="s">
        <v>264</v>
      </c>
      <c r="AU287" s="145" t="s">
        <v>88</v>
      </c>
      <c r="AY287" s="17" t="s">
        <v>262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7" t="s">
        <v>86</v>
      </c>
      <c r="BK287" s="146">
        <f>ROUND(I287*H287,2)</f>
        <v>0</v>
      </c>
      <c r="BL287" s="17" t="s">
        <v>293</v>
      </c>
      <c r="BM287" s="145" t="s">
        <v>3512</v>
      </c>
    </row>
    <row r="288" spans="2:51" s="12" customFormat="1" ht="11.25">
      <c r="B288" s="161"/>
      <c r="D288" s="147" t="s">
        <v>1200</v>
      </c>
      <c r="E288" s="162" t="s">
        <v>1</v>
      </c>
      <c r="F288" s="163" t="s">
        <v>3436</v>
      </c>
      <c r="H288" s="162" t="s">
        <v>1</v>
      </c>
      <c r="I288" s="164"/>
      <c r="L288" s="161"/>
      <c r="M288" s="165"/>
      <c r="T288" s="166"/>
      <c r="AT288" s="162" t="s">
        <v>1200</v>
      </c>
      <c r="AU288" s="162" t="s">
        <v>88</v>
      </c>
      <c r="AV288" s="12" t="s">
        <v>86</v>
      </c>
      <c r="AW288" s="12" t="s">
        <v>34</v>
      </c>
      <c r="AX288" s="12" t="s">
        <v>79</v>
      </c>
      <c r="AY288" s="162" t="s">
        <v>262</v>
      </c>
    </row>
    <row r="289" spans="2:51" s="12" customFormat="1" ht="11.25">
      <c r="B289" s="161"/>
      <c r="D289" s="147" t="s">
        <v>1200</v>
      </c>
      <c r="E289" s="162" t="s">
        <v>1</v>
      </c>
      <c r="F289" s="163" t="s">
        <v>2137</v>
      </c>
      <c r="H289" s="162" t="s">
        <v>1</v>
      </c>
      <c r="I289" s="164"/>
      <c r="L289" s="161"/>
      <c r="M289" s="165"/>
      <c r="T289" s="166"/>
      <c r="AT289" s="162" t="s">
        <v>1200</v>
      </c>
      <c r="AU289" s="162" t="s">
        <v>88</v>
      </c>
      <c r="AV289" s="12" t="s">
        <v>86</v>
      </c>
      <c r="AW289" s="12" t="s">
        <v>34</v>
      </c>
      <c r="AX289" s="12" t="s">
        <v>79</v>
      </c>
      <c r="AY289" s="162" t="s">
        <v>262</v>
      </c>
    </row>
    <row r="290" spans="2:51" s="12" customFormat="1" ht="11.25">
      <c r="B290" s="161"/>
      <c r="D290" s="147" t="s">
        <v>1200</v>
      </c>
      <c r="E290" s="162" t="s">
        <v>1</v>
      </c>
      <c r="F290" s="163" t="s">
        <v>3513</v>
      </c>
      <c r="H290" s="162" t="s">
        <v>1</v>
      </c>
      <c r="I290" s="164"/>
      <c r="L290" s="161"/>
      <c r="M290" s="165"/>
      <c r="T290" s="166"/>
      <c r="AT290" s="162" t="s">
        <v>1200</v>
      </c>
      <c r="AU290" s="162" t="s">
        <v>88</v>
      </c>
      <c r="AV290" s="12" t="s">
        <v>86</v>
      </c>
      <c r="AW290" s="12" t="s">
        <v>34</v>
      </c>
      <c r="AX290" s="12" t="s">
        <v>79</v>
      </c>
      <c r="AY290" s="162" t="s">
        <v>262</v>
      </c>
    </row>
    <row r="291" spans="2:51" s="13" customFormat="1" ht="11.25">
      <c r="B291" s="167"/>
      <c r="D291" s="147" t="s">
        <v>1200</v>
      </c>
      <c r="E291" s="168" t="s">
        <v>1</v>
      </c>
      <c r="F291" s="169" t="s">
        <v>3514</v>
      </c>
      <c r="H291" s="170">
        <v>0.16</v>
      </c>
      <c r="I291" s="171"/>
      <c r="L291" s="167"/>
      <c r="M291" s="172"/>
      <c r="T291" s="173"/>
      <c r="AT291" s="168" t="s">
        <v>1200</v>
      </c>
      <c r="AU291" s="168" t="s">
        <v>88</v>
      </c>
      <c r="AV291" s="13" t="s">
        <v>88</v>
      </c>
      <c r="AW291" s="13" t="s">
        <v>34</v>
      </c>
      <c r="AX291" s="13" t="s">
        <v>79</v>
      </c>
      <c r="AY291" s="168" t="s">
        <v>262</v>
      </c>
    </row>
    <row r="292" spans="2:51" s="12" customFormat="1" ht="11.25">
      <c r="B292" s="161"/>
      <c r="D292" s="147" t="s">
        <v>1200</v>
      </c>
      <c r="E292" s="162" t="s">
        <v>1</v>
      </c>
      <c r="F292" s="163" t="s">
        <v>3515</v>
      </c>
      <c r="H292" s="162" t="s">
        <v>1</v>
      </c>
      <c r="I292" s="164"/>
      <c r="L292" s="161"/>
      <c r="M292" s="165"/>
      <c r="T292" s="166"/>
      <c r="AT292" s="162" t="s">
        <v>1200</v>
      </c>
      <c r="AU292" s="162" t="s">
        <v>88</v>
      </c>
      <c r="AV292" s="12" t="s">
        <v>86</v>
      </c>
      <c r="AW292" s="12" t="s">
        <v>34</v>
      </c>
      <c r="AX292" s="12" t="s">
        <v>79</v>
      </c>
      <c r="AY292" s="162" t="s">
        <v>262</v>
      </c>
    </row>
    <row r="293" spans="2:51" s="13" customFormat="1" ht="11.25">
      <c r="B293" s="167"/>
      <c r="D293" s="147" t="s">
        <v>1200</v>
      </c>
      <c r="E293" s="168" t="s">
        <v>1</v>
      </c>
      <c r="F293" s="169" t="s">
        <v>3516</v>
      </c>
      <c r="H293" s="170">
        <v>0.356</v>
      </c>
      <c r="I293" s="171"/>
      <c r="L293" s="167"/>
      <c r="M293" s="172"/>
      <c r="T293" s="173"/>
      <c r="AT293" s="168" t="s">
        <v>1200</v>
      </c>
      <c r="AU293" s="168" t="s">
        <v>88</v>
      </c>
      <c r="AV293" s="13" t="s">
        <v>88</v>
      </c>
      <c r="AW293" s="13" t="s">
        <v>34</v>
      </c>
      <c r="AX293" s="13" t="s">
        <v>79</v>
      </c>
      <c r="AY293" s="168" t="s">
        <v>262</v>
      </c>
    </row>
    <row r="294" spans="2:51" s="13" customFormat="1" ht="11.25">
      <c r="B294" s="167"/>
      <c r="D294" s="147" t="s">
        <v>1200</v>
      </c>
      <c r="E294" s="168" t="s">
        <v>1</v>
      </c>
      <c r="F294" s="169" t="s">
        <v>3517</v>
      </c>
      <c r="H294" s="170">
        <v>0.174</v>
      </c>
      <c r="I294" s="171"/>
      <c r="L294" s="167"/>
      <c r="M294" s="172"/>
      <c r="T294" s="173"/>
      <c r="AT294" s="168" t="s">
        <v>1200</v>
      </c>
      <c r="AU294" s="168" t="s">
        <v>88</v>
      </c>
      <c r="AV294" s="13" t="s">
        <v>88</v>
      </c>
      <c r="AW294" s="13" t="s">
        <v>34</v>
      </c>
      <c r="AX294" s="13" t="s">
        <v>79</v>
      </c>
      <c r="AY294" s="168" t="s">
        <v>262</v>
      </c>
    </row>
    <row r="295" spans="2:51" s="13" customFormat="1" ht="11.25">
      <c r="B295" s="167"/>
      <c r="D295" s="147" t="s">
        <v>1200</v>
      </c>
      <c r="E295" s="168" t="s">
        <v>1</v>
      </c>
      <c r="F295" s="169" t="s">
        <v>3518</v>
      </c>
      <c r="H295" s="170">
        <v>0.048</v>
      </c>
      <c r="I295" s="171"/>
      <c r="L295" s="167"/>
      <c r="M295" s="172"/>
      <c r="T295" s="173"/>
      <c r="AT295" s="168" t="s">
        <v>1200</v>
      </c>
      <c r="AU295" s="168" t="s">
        <v>88</v>
      </c>
      <c r="AV295" s="13" t="s">
        <v>88</v>
      </c>
      <c r="AW295" s="13" t="s">
        <v>34</v>
      </c>
      <c r="AX295" s="13" t="s">
        <v>79</v>
      </c>
      <c r="AY295" s="168" t="s">
        <v>262</v>
      </c>
    </row>
    <row r="296" spans="2:51" s="13" customFormat="1" ht="11.25">
      <c r="B296" s="167"/>
      <c r="D296" s="147" t="s">
        <v>1200</v>
      </c>
      <c r="E296" s="168" t="s">
        <v>1</v>
      </c>
      <c r="F296" s="169" t="s">
        <v>3519</v>
      </c>
      <c r="H296" s="170">
        <v>0.111</v>
      </c>
      <c r="I296" s="171"/>
      <c r="L296" s="167"/>
      <c r="M296" s="172"/>
      <c r="T296" s="173"/>
      <c r="AT296" s="168" t="s">
        <v>1200</v>
      </c>
      <c r="AU296" s="168" t="s">
        <v>88</v>
      </c>
      <c r="AV296" s="13" t="s">
        <v>88</v>
      </c>
      <c r="AW296" s="13" t="s">
        <v>34</v>
      </c>
      <c r="AX296" s="13" t="s">
        <v>79</v>
      </c>
      <c r="AY296" s="168" t="s">
        <v>262</v>
      </c>
    </row>
    <row r="297" spans="2:51" s="14" customFormat="1" ht="11.25">
      <c r="B297" s="174"/>
      <c r="D297" s="147" t="s">
        <v>1200</v>
      </c>
      <c r="E297" s="175" t="s">
        <v>1</v>
      </c>
      <c r="F297" s="176" t="s">
        <v>1205</v>
      </c>
      <c r="H297" s="177">
        <v>0.849</v>
      </c>
      <c r="I297" s="178"/>
      <c r="L297" s="174"/>
      <c r="M297" s="179"/>
      <c r="T297" s="180"/>
      <c r="AT297" s="175" t="s">
        <v>1200</v>
      </c>
      <c r="AU297" s="175" t="s">
        <v>88</v>
      </c>
      <c r="AV297" s="14" t="s">
        <v>293</v>
      </c>
      <c r="AW297" s="14" t="s">
        <v>34</v>
      </c>
      <c r="AX297" s="14" t="s">
        <v>86</v>
      </c>
      <c r="AY297" s="175" t="s">
        <v>262</v>
      </c>
    </row>
    <row r="298" spans="2:65" s="1" customFormat="1" ht="16.5" customHeight="1">
      <c r="B298" s="32"/>
      <c r="C298" s="134" t="s">
        <v>353</v>
      </c>
      <c r="D298" s="134" t="s">
        <v>264</v>
      </c>
      <c r="E298" s="135" t="s">
        <v>1382</v>
      </c>
      <c r="F298" s="136" t="s">
        <v>1383</v>
      </c>
      <c r="G298" s="137" t="s">
        <v>1226</v>
      </c>
      <c r="H298" s="138">
        <v>5.8</v>
      </c>
      <c r="I298" s="139"/>
      <c r="J298" s="140">
        <f>ROUND(I298*H298,2)</f>
        <v>0</v>
      </c>
      <c r="K298" s="136" t="s">
        <v>1197</v>
      </c>
      <c r="L298" s="32"/>
      <c r="M298" s="141" t="s">
        <v>1</v>
      </c>
      <c r="N298" s="142" t="s">
        <v>44</v>
      </c>
      <c r="P298" s="143">
        <f>O298*H298</f>
        <v>0</v>
      </c>
      <c r="Q298" s="143">
        <v>0.00264</v>
      </c>
      <c r="R298" s="143">
        <f>Q298*H298</f>
        <v>0.015312</v>
      </c>
      <c r="S298" s="143">
        <v>0</v>
      </c>
      <c r="T298" s="144">
        <f>S298*H298</f>
        <v>0</v>
      </c>
      <c r="AR298" s="145" t="s">
        <v>293</v>
      </c>
      <c r="AT298" s="145" t="s">
        <v>264</v>
      </c>
      <c r="AU298" s="145" t="s">
        <v>88</v>
      </c>
      <c r="AY298" s="17" t="s">
        <v>262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7" t="s">
        <v>86</v>
      </c>
      <c r="BK298" s="146">
        <f>ROUND(I298*H298,2)</f>
        <v>0</v>
      </c>
      <c r="BL298" s="17" t="s">
        <v>293</v>
      </c>
      <c r="BM298" s="145" t="s">
        <v>3520</v>
      </c>
    </row>
    <row r="299" spans="2:51" s="12" customFormat="1" ht="11.25">
      <c r="B299" s="161"/>
      <c r="D299" s="147" t="s">
        <v>1200</v>
      </c>
      <c r="E299" s="162" t="s">
        <v>1</v>
      </c>
      <c r="F299" s="163" t="s">
        <v>3436</v>
      </c>
      <c r="H299" s="162" t="s">
        <v>1</v>
      </c>
      <c r="I299" s="164"/>
      <c r="L299" s="161"/>
      <c r="M299" s="165"/>
      <c r="T299" s="166"/>
      <c r="AT299" s="162" t="s">
        <v>1200</v>
      </c>
      <c r="AU299" s="162" t="s">
        <v>88</v>
      </c>
      <c r="AV299" s="12" t="s">
        <v>86</v>
      </c>
      <c r="AW299" s="12" t="s">
        <v>34</v>
      </c>
      <c r="AX299" s="12" t="s">
        <v>79</v>
      </c>
      <c r="AY299" s="162" t="s">
        <v>262</v>
      </c>
    </row>
    <row r="300" spans="2:51" s="12" customFormat="1" ht="11.25">
      <c r="B300" s="161"/>
      <c r="D300" s="147" t="s">
        <v>1200</v>
      </c>
      <c r="E300" s="162" t="s">
        <v>1</v>
      </c>
      <c r="F300" s="163" t="s">
        <v>2137</v>
      </c>
      <c r="H300" s="162" t="s">
        <v>1</v>
      </c>
      <c r="I300" s="164"/>
      <c r="L300" s="161"/>
      <c r="M300" s="165"/>
      <c r="T300" s="166"/>
      <c r="AT300" s="162" t="s">
        <v>1200</v>
      </c>
      <c r="AU300" s="162" t="s">
        <v>88</v>
      </c>
      <c r="AV300" s="12" t="s">
        <v>86</v>
      </c>
      <c r="AW300" s="12" t="s">
        <v>34</v>
      </c>
      <c r="AX300" s="12" t="s">
        <v>79</v>
      </c>
      <c r="AY300" s="162" t="s">
        <v>262</v>
      </c>
    </row>
    <row r="301" spans="2:51" s="12" customFormat="1" ht="11.25">
      <c r="B301" s="161"/>
      <c r="D301" s="147" t="s">
        <v>1200</v>
      </c>
      <c r="E301" s="162" t="s">
        <v>1</v>
      </c>
      <c r="F301" s="163" t="s">
        <v>3513</v>
      </c>
      <c r="H301" s="162" t="s">
        <v>1</v>
      </c>
      <c r="I301" s="164"/>
      <c r="L301" s="161"/>
      <c r="M301" s="165"/>
      <c r="T301" s="166"/>
      <c r="AT301" s="162" t="s">
        <v>1200</v>
      </c>
      <c r="AU301" s="162" t="s">
        <v>88</v>
      </c>
      <c r="AV301" s="12" t="s">
        <v>86</v>
      </c>
      <c r="AW301" s="12" t="s">
        <v>34</v>
      </c>
      <c r="AX301" s="12" t="s">
        <v>79</v>
      </c>
      <c r="AY301" s="162" t="s">
        <v>262</v>
      </c>
    </row>
    <row r="302" spans="2:51" s="13" customFormat="1" ht="11.25">
      <c r="B302" s="167"/>
      <c r="D302" s="147" t="s">
        <v>1200</v>
      </c>
      <c r="E302" s="168" t="s">
        <v>1</v>
      </c>
      <c r="F302" s="169" t="s">
        <v>3521</v>
      </c>
      <c r="H302" s="170">
        <v>1.44</v>
      </c>
      <c r="I302" s="171"/>
      <c r="L302" s="167"/>
      <c r="M302" s="172"/>
      <c r="T302" s="173"/>
      <c r="AT302" s="168" t="s">
        <v>1200</v>
      </c>
      <c r="AU302" s="168" t="s">
        <v>88</v>
      </c>
      <c r="AV302" s="13" t="s">
        <v>88</v>
      </c>
      <c r="AW302" s="13" t="s">
        <v>34</v>
      </c>
      <c r="AX302" s="13" t="s">
        <v>79</v>
      </c>
      <c r="AY302" s="168" t="s">
        <v>262</v>
      </c>
    </row>
    <row r="303" spans="2:51" s="12" customFormat="1" ht="11.25">
      <c r="B303" s="161"/>
      <c r="D303" s="147" t="s">
        <v>1200</v>
      </c>
      <c r="E303" s="162" t="s">
        <v>1</v>
      </c>
      <c r="F303" s="163" t="s">
        <v>3515</v>
      </c>
      <c r="H303" s="162" t="s">
        <v>1</v>
      </c>
      <c r="I303" s="164"/>
      <c r="L303" s="161"/>
      <c r="M303" s="165"/>
      <c r="T303" s="166"/>
      <c r="AT303" s="162" t="s">
        <v>1200</v>
      </c>
      <c r="AU303" s="162" t="s">
        <v>88</v>
      </c>
      <c r="AV303" s="12" t="s">
        <v>86</v>
      </c>
      <c r="AW303" s="12" t="s">
        <v>34</v>
      </c>
      <c r="AX303" s="12" t="s">
        <v>79</v>
      </c>
      <c r="AY303" s="162" t="s">
        <v>262</v>
      </c>
    </row>
    <row r="304" spans="2:51" s="13" customFormat="1" ht="11.25">
      <c r="B304" s="167"/>
      <c r="D304" s="147" t="s">
        <v>1200</v>
      </c>
      <c r="E304" s="168" t="s">
        <v>1</v>
      </c>
      <c r="F304" s="169" t="s">
        <v>3522</v>
      </c>
      <c r="H304" s="170">
        <v>3.24</v>
      </c>
      <c r="I304" s="171"/>
      <c r="L304" s="167"/>
      <c r="M304" s="172"/>
      <c r="T304" s="173"/>
      <c r="AT304" s="168" t="s">
        <v>1200</v>
      </c>
      <c r="AU304" s="168" t="s">
        <v>88</v>
      </c>
      <c r="AV304" s="13" t="s">
        <v>88</v>
      </c>
      <c r="AW304" s="13" t="s">
        <v>34</v>
      </c>
      <c r="AX304" s="13" t="s">
        <v>79</v>
      </c>
      <c r="AY304" s="168" t="s">
        <v>262</v>
      </c>
    </row>
    <row r="305" spans="2:51" s="13" customFormat="1" ht="11.25">
      <c r="B305" s="167"/>
      <c r="D305" s="147" t="s">
        <v>1200</v>
      </c>
      <c r="E305" s="168" t="s">
        <v>1</v>
      </c>
      <c r="F305" s="169" t="s">
        <v>3523</v>
      </c>
      <c r="H305" s="170">
        <v>0.4</v>
      </c>
      <c r="I305" s="171"/>
      <c r="L305" s="167"/>
      <c r="M305" s="172"/>
      <c r="T305" s="173"/>
      <c r="AT305" s="168" t="s">
        <v>1200</v>
      </c>
      <c r="AU305" s="168" t="s">
        <v>88</v>
      </c>
      <c r="AV305" s="13" t="s">
        <v>88</v>
      </c>
      <c r="AW305" s="13" t="s">
        <v>34</v>
      </c>
      <c r="AX305" s="13" t="s">
        <v>79</v>
      </c>
      <c r="AY305" s="168" t="s">
        <v>262</v>
      </c>
    </row>
    <row r="306" spans="2:51" s="13" customFormat="1" ht="11.25">
      <c r="B306" s="167"/>
      <c r="D306" s="147" t="s">
        <v>1200</v>
      </c>
      <c r="E306" s="168" t="s">
        <v>1</v>
      </c>
      <c r="F306" s="169" t="s">
        <v>3524</v>
      </c>
      <c r="H306" s="170">
        <v>0.72</v>
      </c>
      <c r="I306" s="171"/>
      <c r="L306" s="167"/>
      <c r="M306" s="172"/>
      <c r="T306" s="173"/>
      <c r="AT306" s="168" t="s">
        <v>1200</v>
      </c>
      <c r="AU306" s="168" t="s">
        <v>88</v>
      </c>
      <c r="AV306" s="13" t="s">
        <v>88</v>
      </c>
      <c r="AW306" s="13" t="s">
        <v>34</v>
      </c>
      <c r="AX306" s="13" t="s">
        <v>79</v>
      </c>
      <c r="AY306" s="168" t="s">
        <v>262</v>
      </c>
    </row>
    <row r="307" spans="2:51" s="14" customFormat="1" ht="11.25">
      <c r="B307" s="174"/>
      <c r="D307" s="147" t="s">
        <v>1200</v>
      </c>
      <c r="E307" s="175" t="s">
        <v>1</v>
      </c>
      <c r="F307" s="176" t="s">
        <v>1205</v>
      </c>
      <c r="H307" s="177">
        <v>5.8</v>
      </c>
      <c r="I307" s="178"/>
      <c r="L307" s="174"/>
      <c r="M307" s="179"/>
      <c r="T307" s="180"/>
      <c r="AT307" s="175" t="s">
        <v>1200</v>
      </c>
      <c r="AU307" s="175" t="s">
        <v>88</v>
      </c>
      <c r="AV307" s="14" t="s">
        <v>293</v>
      </c>
      <c r="AW307" s="14" t="s">
        <v>34</v>
      </c>
      <c r="AX307" s="14" t="s">
        <v>86</v>
      </c>
      <c r="AY307" s="175" t="s">
        <v>262</v>
      </c>
    </row>
    <row r="308" spans="2:65" s="1" customFormat="1" ht="16.5" customHeight="1">
      <c r="B308" s="32"/>
      <c r="C308" s="134" t="s">
        <v>357</v>
      </c>
      <c r="D308" s="134" t="s">
        <v>264</v>
      </c>
      <c r="E308" s="135" t="s">
        <v>1386</v>
      </c>
      <c r="F308" s="136" t="s">
        <v>1387</v>
      </c>
      <c r="G308" s="137" t="s">
        <v>1226</v>
      </c>
      <c r="H308" s="138">
        <v>5.8</v>
      </c>
      <c r="I308" s="139"/>
      <c r="J308" s="140">
        <f>ROUND(I308*H308,2)</f>
        <v>0</v>
      </c>
      <c r="K308" s="136" t="s">
        <v>1197</v>
      </c>
      <c r="L308" s="32"/>
      <c r="M308" s="141" t="s">
        <v>1</v>
      </c>
      <c r="N308" s="142" t="s">
        <v>44</v>
      </c>
      <c r="P308" s="143">
        <f>O308*H308</f>
        <v>0</v>
      </c>
      <c r="Q308" s="143">
        <v>0</v>
      </c>
      <c r="R308" s="143">
        <f>Q308*H308</f>
        <v>0</v>
      </c>
      <c r="S308" s="143">
        <v>0</v>
      </c>
      <c r="T308" s="144">
        <f>S308*H308</f>
        <v>0</v>
      </c>
      <c r="AR308" s="145" t="s">
        <v>293</v>
      </c>
      <c r="AT308" s="145" t="s">
        <v>264</v>
      </c>
      <c r="AU308" s="145" t="s">
        <v>88</v>
      </c>
      <c r="AY308" s="17" t="s">
        <v>262</v>
      </c>
      <c r="BE308" s="146">
        <f>IF(N308="základní",J308,0)</f>
        <v>0</v>
      </c>
      <c r="BF308" s="146">
        <f>IF(N308="snížená",J308,0)</f>
        <v>0</v>
      </c>
      <c r="BG308" s="146">
        <f>IF(N308="zákl. přenesená",J308,0)</f>
        <v>0</v>
      </c>
      <c r="BH308" s="146">
        <f>IF(N308="sníž. přenesená",J308,0)</f>
        <v>0</v>
      </c>
      <c r="BI308" s="146">
        <f>IF(N308="nulová",J308,0)</f>
        <v>0</v>
      </c>
      <c r="BJ308" s="17" t="s">
        <v>86</v>
      </c>
      <c r="BK308" s="146">
        <f>ROUND(I308*H308,2)</f>
        <v>0</v>
      </c>
      <c r="BL308" s="17" t="s">
        <v>293</v>
      </c>
      <c r="BM308" s="145" t="s">
        <v>3525</v>
      </c>
    </row>
    <row r="309" spans="2:65" s="1" customFormat="1" ht="24.2" customHeight="1">
      <c r="B309" s="32"/>
      <c r="C309" s="134" t="s">
        <v>361</v>
      </c>
      <c r="D309" s="134" t="s">
        <v>264</v>
      </c>
      <c r="E309" s="135" t="s">
        <v>3526</v>
      </c>
      <c r="F309" s="136" t="s">
        <v>3527</v>
      </c>
      <c r="G309" s="137" t="s">
        <v>1234</v>
      </c>
      <c r="H309" s="138">
        <v>2.682</v>
      </c>
      <c r="I309" s="139"/>
      <c r="J309" s="140">
        <f>ROUND(I309*H309,2)</f>
        <v>0</v>
      </c>
      <c r="K309" s="136" t="s">
        <v>1197</v>
      </c>
      <c r="L309" s="32"/>
      <c r="M309" s="141" t="s">
        <v>1</v>
      </c>
      <c r="N309" s="142" t="s">
        <v>44</v>
      </c>
      <c r="P309" s="143">
        <f>O309*H309</f>
        <v>0</v>
      </c>
      <c r="Q309" s="143">
        <v>1.04051</v>
      </c>
      <c r="R309" s="143">
        <f>Q309*H309</f>
        <v>2.7906478200000002</v>
      </c>
      <c r="S309" s="143">
        <v>0</v>
      </c>
      <c r="T309" s="144">
        <f>S309*H309</f>
        <v>0</v>
      </c>
      <c r="AR309" s="145" t="s">
        <v>293</v>
      </c>
      <c r="AT309" s="145" t="s">
        <v>264</v>
      </c>
      <c r="AU309" s="145" t="s">
        <v>88</v>
      </c>
      <c r="AY309" s="17" t="s">
        <v>262</v>
      </c>
      <c r="BE309" s="146">
        <f>IF(N309="základní",J309,0)</f>
        <v>0</v>
      </c>
      <c r="BF309" s="146">
        <f>IF(N309="snížená",J309,0)</f>
        <v>0</v>
      </c>
      <c r="BG309" s="146">
        <f>IF(N309="zákl. přenesená",J309,0)</f>
        <v>0</v>
      </c>
      <c r="BH309" s="146">
        <f>IF(N309="sníž. přenesená",J309,0)</f>
        <v>0</v>
      </c>
      <c r="BI309" s="146">
        <f>IF(N309="nulová",J309,0)</f>
        <v>0</v>
      </c>
      <c r="BJ309" s="17" t="s">
        <v>86</v>
      </c>
      <c r="BK309" s="146">
        <f>ROUND(I309*H309,2)</f>
        <v>0</v>
      </c>
      <c r="BL309" s="17" t="s">
        <v>293</v>
      </c>
      <c r="BM309" s="145" t="s">
        <v>3528</v>
      </c>
    </row>
    <row r="310" spans="2:51" s="12" customFormat="1" ht="11.25">
      <c r="B310" s="161"/>
      <c r="D310" s="147" t="s">
        <v>1200</v>
      </c>
      <c r="E310" s="162" t="s">
        <v>1</v>
      </c>
      <c r="F310" s="163" t="s">
        <v>3436</v>
      </c>
      <c r="H310" s="162" t="s">
        <v>1</v>
      </c>
      <c r="I310" s="164"/>
      <c r="L310" s="161"/>
      <c r="M310" s="165"/>
      <c r="T310" s="166"/>
      <c r="AT310" s="162" t="s">
        <v>1200</v>
      </c>
      <c r="AU310" s="162" t="s">
        <v>88</v>
      </c>
      <c r="AV310" s="12" t="s">
        <v>86</v>
      </c>
      <c r="AW310" s="12" t="s">
        <v>34</v>
      </c>
      <c r="AX310" s="12" t="s">
        <v>79</v>
      </c>
      <c r="AY310" s="162" t="s">
        <v>262</v>
      </c>
    </row>
    <row r="311" spans="2:51" s="12" customFormat="1" ht="11.25">
      <c r="B311" s="161"/>
      <c r="D311" s="147" t="s">
        <v>1200</v>
      </c>
      <c r="E311" s="162" t="s">
        <v>1</v>
      </c>
      <c r="F311" s="163" t="s">
        <v>2177</v>
      </c>
      <c r="H311" s="162" t="s">
        <v>1</v>
      </c>
      <c r="I311" s="164"/>
      <c r="L311" s="161"/>
      <c r="M311" s="165"/>
      <c r="T311" s="166"/>
      <c r="AT311" s="162" t="s">
        <v>1200</v>
      </c>
      <c r="AU311" s="162" t="s">
        <v>88</v>
      </c>
      <c r="AV311" s="12" t="s">
        <v>86</v>
      </c>
      <c r="AW311" s="12" t="s">
        <v>34</v>
      </c>
      <c r="AX311" s="12" t="s">
        <v>79</v>
      </c>
      <c r="AY311" s="162" t="s">
        <v>262</v>
      </c>
    </row>
    <row r="312" spans="2:51" s="13" customFormat="1" ht="11.25">
      <c r="B312" s="167"/>
      <c r="D312" s="147" t="s">
        <v>1200</v>
      </c>
      <c r="E312" s="168" t="s">
        <v>1</v>
      </c>
      <c r="F312" s="169" t="s">
        <v>3529</v>
      </c>
      <c r="H312" s="170">
        <v>12.672</v>
      </c>
      <c r="I312" s="171"/>
      <c r="L312" s="167"/>
      <c r="M312" s="172"/>
      <c r="T312" s="173"/>
      <c r="AT312" s="168" t="s">
        <v>1200</v>
      </c>
      <c r="AU312" s="168" t="s">
        <v>88</v>
      </c>
      <c r="AV312" s="13" t="s">
        <v>88</v>
      </c>
      <c r="AW312" s="13" t="s">
        <v>34</v>
      </c>
      <c r="AX312" s="13" t="s">
        <v>79</v>
      </c>
      <c r="AY312" s="168" t="s">
        <v>262</v>
      </c>
    </row>
    <row r="313" spans="2:51" s="13" customFormat="1" ht="11.25">
      <c r="B313" s="167"/>
      <c r="D313" s="147" t="s">
        <v>1200</v>
      </c>
      <c r="E313" s="168" t="s">
        <v>1</v>
      </c>
      <c r="F313" s="169" t="s">
        <v>3530</v>
      </c>
      <c r="H313" s="170">
        <v>11.712</v>
      </c>
      <c r="I313" s="171"/>
      <c r="L313" s="167"/>
      <c r="M313" s="172"/>
      <c r="T313" s="173"/>
      <c r="AT313" s="168" t="s">
        <v>1200</v>
      </c>
      <c r="AU313" s="168" t="s">
        <v>88</v>
      </c>
      <c r="AV313" s="13" t="s">
        <v>88</v>
      </c>
      <c r="AW313" s="13" t="s">
        <v>34</v>
      </c>
      <c r="AX313" s="13" t="s">
        <v>79</v>
      </c>
      <c r="AY313" s="168" t="s">
        <v>262</v>
      </c>
    </row>
    <row r="314" spans="2:51" s="14" customFormat="1" ht="11.25">
      <c r="B314" s="174"/>
      <c r="D314" s="147" t="s">
        <v>1200</v>
      </c>
      <c r="E314" s="175" t="s">
        <v>1</v>
      </c>
      <c r="F314" s="176" t="s">
        <v>1205</v>
      </c>
      <c r="H314" s="177">
        <v>24.384</v>
      </c>
      <c r="I314" s="178"/>
      <c r="L314" s="174"/>
      <c r="M314" s="179"/>
      <c r="T314" s="180"/>
      <c r="AT314" s="175" t="s">
        <v>1200</v>
      </c>
      <c r="AU314" s="175" t="s">
        <v>88</v>
      </c>
      <c r="AV314" s="14" t="s">
        <v>293</v>
      </c>
      <c r="AW314" s="14" t="s">
        <v>34</v>
      </c>
      <c r="AX314" s="14" t="s">
        <v>79</v>
      </c>
      <c r="AY314" s="175" t="s">
        <v>262</v>
      </c>
    </row>
    <row r="315" spans="2:51" s="13" customFormat="1" ht="11.25">
      <c r="B315" s="167"/>
      <c r="D315" s="147" t="s">
        <v>1200</v>
      </c>
      <c r="E315" s="168" t="s">
        <v>1</v>
      </c>
      <c r="F315" s="169" t="s">
        <v>3531</v>
      </c>
      <c r="H315" s="170">
        <v>2.682</v>
      </c>
      <c r="I315" s="171"/>
      <c r="L315" s="167"/>
      <c r="M315" s="172"/>
      <c r="T315" s="173"/>
      <c r="AT315" s="168" t="s">
        <v>1200</v>
      </c>
      <c r="AU315" s="168" t="s">
        <v>88</v>
      </c>
      <c r="AV315" s="13" t="s">
        <v>88</v>
      </c>
      <c r="AW315" s="13" t="s">
        <v>34</v>
      </c>
      <c r="AX315" s="13" t="s">
        <v>86</v>
      </c>
      <c r="AY315" s="168" t="s">
        <v>262</v>
      </c>
    </row>
    <row r="316" spans="2:65" s="1" customFormat="1" ht="24.2" customHeight="1">
      <c r="B316" s="32"/>
      <c r="C316" s="134" t="s">
        <v>411</v>
      </c>
      <c r="D316" s="134" t="s">
        <v>264</v>
      </c>
      <c r="E316" s="135" t="s">
        <v>3087</v>
      </c>
      <c r="F316" s="136" t="s">
        <v>3088</v>
      </c>
      <c r="G316" s="137" t="s">
        <v>1196</v>
      </c>
      <c r="H316" s="138">
        <v>24.384</v>
      </c>
      <c r="I316" s="139"/>
      <c r="J316" s="140">
        <f>ROUND(I316*H316,2)</f>
        <v>0</v>
      </c>
      <c r="K316" s="136" t="s">
        <v>1197</v>
      </c>
      <c r="L316" s="32"/>
      <c r="M316" s="141" t="s">
        <v>1</v>
      </c>
      <c r="N316" s="142" t="s">
        <v>44</v>
      </c>
      <c r="P316" s="143">
        <f>O316*H316</f>
        <v>0</v>
      </c>
      <c r="Q316" s="143">
        <v>0</v>
      </c>
      <c r="R316" s="143">
        <f>Q316*H316</f>
        <v>0</v>
      </c>
      <c r="S316" s="143">
        <v>0</v>
      </c>
      <c r="T316" s="144">
        <f>S316*H316</f>
        <v>0</v>
      </c>
      <c r="AR316" s="145" t="s">
        <v>293</v>
      </c>
      <c r="AT316" s="145" t="s">
        <v>264</v>
      </c>
      <c r="AU316" s="145" t="s">
        <v>88</v>
      </c>
      <c r="AY316" s="17" t="s">
        <v>262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7" t="s">
        <v>86</v>
      </c>
      <c r="BK316" s="146">
        <f>ROUND(I316*H316,2)</f>
        <v>0</v>
      </c>
      <c r="BL316" s="17" t="s">
        <v>293</v>
      </c>
      <c r="BM316" s="145" t="s">
        <v>3532</v>
      </c>
    </row>
    <row r="317" spans="2:51" s="12" customFormat="1" ht="11.25">
      <c r="B317" s="161"/>
      <c r="D317" s="147" t="s">
        <v>1200</v>
      </c>
      <c r="E317" s="162" t="s">
        <v>1</v>
      </c>
      <c r="F317" s="163" t="s">
        <v>3436</v>
      </c>
      <c r="H317" s="162" t="s">
        <v>1</v>
      </c>
      <c r="I317" s="164"/>
      <c r="L317" s="161"/>
      <c r="M317" s="165"/>
      <c r="T317" s="166"/>
      <c r="AT317" s="162" t="s">
        <v>1200</v>
      </c>
      <c r="AU317" s="162" t="s">
        <v>88</v>
      </c>
      <c r="AV317" s="12" t="s">
        <v>86</v>
      </c>
      <c r="AW317" s="12" t="s">
        <v>34</v>
      </c>
      <c r="AX317" s="12" t="s">
        <v>79</v>
      </c>
      <c r="AY317" s="162" t="s">
        <v>262</v>
      </c>
    </row>
    <row r="318" spans="2:51" s="12" customFormat="1" ht="11.25">
      <c r="B318" s="161"/>
      <c r="D318" s="147" t="s">
        <v>1200</v>
      </c>
      <c r="E318" s="162" t="s">
        <v>1</v>
      </c>
      <c r="F318" s="163" t="s">
        <v>2177</v>
      </c>
      <c r="H318" s="162" t="s">
        <v>1</v>
      </c>
      <c r="I318" s="164"/>
      <c r="L318" s="161"/>
      <c r="M318" s="165"/>
      <c r="T318" s="166"/>
      <c r="AT318" s="162" t="s">
        <v>1200</v>
      </c>
      <c r="AU318" s="162" t="s">
        <v>88</v>
      </c>
      <c r="AV318" s="12" t="s">
        <v>86</v>
      </c>
      <c r="AW318" s="12" t="s">
        <v>34</v>
      </c>
      <c r="AX318" s="12" t="s">
        <v>79</v>
      </c>
      <c r="AY318" s="162" t="s">
        <v>262</v>
      </c>
    </row>
    <row r="319" spans="2:51" s="13" customFormat="1" ht="11.25">
      <c r="B319" s="167"/>
      <c r="D319" s="147" t="s">
        <v>1200</v>
      </c>
      <c r="E319" s="168" t="s">
        <v>1</v>
      </c>
      <c r="F319" s="169" t="s">
        <v>3529</v>
      </c>
      <c r="H319" s="170">
        <v>12.672</v>
      </c>
      <c r="I319" s="171"/>
      <c r="L319" s="167"/>
      <c r="M319" s="172"/>
      <c r="T319" s="173"/>
      <c r="AT319" s="168" t="s">
        <v>1200</v>
      </c>
      <c r="AU319" s="168" t="s">
        <v>88</v>
      </c>
      <c r="AV319" s="13" t="s">
        <v>88</v>
      </c>
      <c r="AW319" s="13" t="s">
        <v>34</v>
      </c>
      <c r="AX319" s="13" t="s">
        <v>79</v>
      </c>
      <c r="AY319" s="168" t="s">
        <v>262</v>
      </c>
    </row>
    <row r="320" spans="2:51" s="13" customFormat="1" ht="11.25">
      <c r="B320" s="167"/>
      <c r="D320" s="147" t="s">
        <v>1200</v>
      </c>
      <c r="E320" s="168" t="s">
        <v>1</v>
      </c>
      <c r="F320" s="169" t="s">
        <v>3530</v>
      </c>
      <c r="H320" s="170">
        <v>11.712</v>
      </c>
      <c r="I320" s="171"/>
      <c r="L320" s="167"/>
      <c r="M320" s="172"/>
      <c r="T320" s="173"/>
      <c r="AT320" s="168" t="s">
        <v>1200</v>
      </c>
      <c r="AU320" s="168" t="s">
        <v>88</v>
      </c>
      <c r="AV320" s="13" t="s">
        <v>88</v>
      </c>
      <c r="AW320" s="13" t="s">
        <v>34</v>
      </c>
      <c r="AX320" s="13" t="s">
        <v>79</v>
      </c>
      <c r="AY320" s="168" t="s">
        <v>262</v>
      </c>
    </row>
    <row r="321" spans="2:51" s="14" customFormat="1" ht="11.25">
      <c r="B321" s="174"/>
      <c r="D321" s="147" t="s">
        <v>1200</v>
      </c>
      <c r="E321" s="175" t="s">
        <v>1</v>
      </c>
      <c r="F321" s="176" t="s">
        <v>1205</v>
      </c>
      <c r="H321" s="177">
        <v>24.384</v>
      </c>
      <c r="I321" s="178"/>
      <c r="L321" s="174"/>
      <c r="M321" s="179"/>
      <c r="T321" s="180"/>
      <c r="AT321" s="175" t="s">
        <v>1200</v>
      </c>
      <c r="AU321" s="175" t="s">
        <v>88</v>
      </c>
      <c r="AV321" s="14" t="s">
        <v>293</v>
      </c>
      <c r="AW321" s="14" t="s">
        <v>34</v>
      </c>
      <c r="AX321" s="14" t="s">
        <v>86</v>
      </c>
      <c r="AY321" s="175" t="s">
        <v>262</v>
      </c>
    </row>
    <row r="322" spans="2:63" s="11" customFormat="1" ht="22.9" customHeight="1">
      <c r="B322" s="124"/>
      <c r="D322" s="125" t="s">
        <v>78</v>
      </c>
      <c r="E322" s="151" t="s">
        <v>179</v>
      </c>
      <c r="F322" s="151" t="s">
        <v>1218</v>
      </c>
      <c r="I322" s="127"/>
      <c r="J322" s="152">
        <f>BK322</f>
        <v>0</v>
      </c>
      <c r="L322" s="124"/>
      <c r="M322" s="129"/>
      <c r="P322" s="130">
        <f>SUM(P323:P403)</f>
        <v>0</v>
      </c>
      <c r="R322" s="130">
        <f>SUM(R323:R403)</f>
        <v>17.50657098</v>
      </c>
      <c r="T322" s="131">
        <f>SUM(T323:T403)</f>
        <v>0</v>
      </c>
      <c r="AR322" s="125" t="s">
        <v>86</v>
      </c>
      <c r="AT322" s="132" t="s">
        <v>78</v>
      </c>
      <c r="AU322" s="132" t="s">
        <v>86</v>
      </c>
      <c r="AY322" s="125" t="s">
        <v>262</v>
      </c>
      <c r="BK322" s="133">
        <f>SUM(BK323:BK403)</f>
        <v>0</v>
      </c>
    </row>
    <row r="323" spans="2:65" s="1" customFormat="1" ht="24.2" customHeight="1">
      <c r="B323" s="32"/>
      <c r="C323" s="134" t="s">
        <v>415</v>
      </c>
      <c r="D323" s="134" t="s">
        <v>264</v>
      </c>
      <c r="E323" s="135" t="s">
        <v>3533</v>
      </c>
      <c r="F323" s="136" t="s">
        <v>3534</v>
      </c>
      <c r="G323" s="137" t="s">
        <v>488</v>
      </c>
      <c r="H323" s="138">
        <v>1</v>
      </c>
      <c r="I323" s="139"/>
      <c r="J323" s="140">
        <f>ROUND(I323*H323,2)</f>
        <v>0</v>
      </c>
      <c r="K323" s="136" t="s">
        <v>1</v>
      </c>
      <c r="L323" s="32"/>
      <c r="M323" s="141" t="s">
        <v>1</v>
      </c>
      <c r="N323" s="142" t="s">
        <v>44</v>
      </c>
      <c r="P323" s="143">
        <f>O323*H323</f>
        <v>0</v>
      </c>
      <c r="Q323" s="143">
        <v>0</v>
      </c>
      <c r="R323" s="143">
        <f>Q323*H323</f>
        <v>0</v>
      </c>
      <c r="S323" s="143">
        <v>0</v>
      </c>
      <c r="T323" s="144">
        <f>S323*H323</f>
        <v>0</v>
      </c>
      <c r="AR323" s="145" t="s">
        <v>293</v>
      </c>
      <c r="AT323" s="145" t="s">
        <v>264</v>
      </c>
      <c r="AU323" s="145" t="s">
        <v>88</v>
      </c>
      <c r="AY323" s="17" t="s">
        <v>262</v>
      </c>
      <c r="BE323" s="146">
        <f>IF(N323="základní",J323,0)</f>
        <v>0</v>
      </c>
      <c r="BF323" s="146">
        <f>IF(N323="snížená",J323,0)</f>
        <v>0</v>
      </c>
      <c r="BG323" s="146">
        <f>IF(N323="zákl. přenesená",J323,0)</f>
        <v>0</v>
      </c>
      <c r="BH323" s="146">
        <f>IF(N323="sníž. přenesená",J323,0)</f>
        <v>0</v>
      </c>
      <c r="BI323" s="146">
        <f>IF(N323="nulová",J323,0)</f>
        <v>0</v>
      </c>
      <c r="BJ323" s="17" t="s">
        <v>86</v>
      </c>
      <c r="BK323" s="146">
        <f>ROUND(I323*H323,2)</f>
        <v>0</v>
      </c>
      <c r="BL323" s="17" t="s">
        <v>293</v>
      </c>
      <c r="BM323" s="145" t="s">
        <v>3535</v>
      </c>
    </row>
    <row r="324" spans="2:47" s="1" customFormat="1" ht="78">
      <c r="B324" s="32"/>
      <c r="D324" s="147" t="s">
        <v>301</v>
      </c>
      <c r="F324" s="148" t="s">
        <v>3536</v>
      </c>
      <c r="I324" s="149"/>
      <c r="L324" s="32"/>
      <c r="M324" s="150"/>
      <c r="T324" s="56"/>
      <c r="AT324" s="17" t="s">
        <v>301</v>
      </c>
      <c r="AU324" s="17" t="s">
        <v>88</v>
      </c>
    </row>
    <row r="325" spans="2:51" s="12" customFormat="1" ht="11.25">
      <c r="B325" s="161"/>
      <c r="D325" s="147" t="s">
        <v>1200</v>
      </c>
      <c r="E325" s="162" t="s">
        <v>1</v>
      </c>
      <c r="F325" s="163" t="s">
        <v>3436</v>
      </c>
      <c r="H325" s="162" t="s">
        <v>1</v>
      </c>
      <c r="I325" s="164"/>
      <c r="L325" s="161"/>
      <c r="M325" s="165"/>
      <c r="T325" s="166"/>
      <c r="AT325" s="162" t="s">
        <v>1200</v>
      </c>
      <c r="AU325" s="162" t="s">
        <v>88</v>
      </c>
      <c r="AV325" s="12" t="s">
        <v>86</v>
      </c>
      <c r="AW325" s="12" t="s">
        <v>34</v>
      </c>
      <c r="AX325" s="12" t="s">
        <v>79</v>
      </c>
      <c r="AY325" s="162" t="s">
        <v>262</v>
      </c>
    </row>
    <row r="326" spans="2:51" s="12" customFormat="1" ht="11.25">
      <c r="B326" s="161"/>
      <c r="D326" s="147" t="s">
        <v>1200</v>
      </c>
      <c r="E326" s="162" t="s">
        <v>1</v>
      </c>
      <c r="F326" s="163" t="s">
        <v>2188</v>
      </c>
      <c r="H326" s="162" t="s">
        <v>1</v>
      </c>
      <c r="I326" s="164"/>
      <c r="L326" s="161"/>
      <c r="M326" s="165"/>
      <c r="T326" s="166"/>
      <c r="AT326" s="162" t="s">
        <v>1200</v>
      </c>
      <c r="AU326" s="162" t="s">
        <v>88</v>
      </c>
      <c r="AV326" s="12" t="s">
        <v>86</v>
      </c>
      <c r="AW326" s="12" t="s">
        <v>34</v>
      </c>
      <c r="AX326" s="12" t="s">
        <v>79</v>
      </c>
      <c r="AY326" s="162" t="s">
        <v>262</v>
      </c>
    </row>
    <row r="327" spans="2:51" s="12" customFormat="1" ht="22.5">
      <c r="B327" s="161"/>
      <c r="D327" s="147" t="s">
        <v>1200</v>
      </c>
      <c r="E327" s="162" t="s">
        <v>1</v>
      </c>
      <c r="F327" s="163" t="s">
        <v>3537</v>
      </c>
      <c r="H327" s="162" t="s">
        <v>1</v>
      </c>
      <c r="I327" s="164"/>
      <c r="L327" s="161"/>
      <c r="M327" s="165"/>
      <c r="T327" s="166"/>
      <c r="AT327" s="162" t="s">
        <v>1200</v>
      </c>
      <c r="AU327" s="162" t="s">
        <v>88</v>
      </c>
      <c r="AV327" s="12" t="s">
        <v>86</v>
      </c>
      <c r="AW327" s="12" t="s">
        <v>34</v>
      </c>
      <c r="AX327" s="12" t="s">
        <v>79</v>
      </c>
      <c r="AY327" s="162" t="s">
        <v>262</v>
      </c>
    </row>
    <row r="328" spans="2:51" s="13" customFormat="1" ht="11.25">
      <c r="B328" s="167"/>
      <c r="D328" s="147" t="s">
        <v>1200</v>
      </c>
      <c r="E328" s="168" t="s">
        <v>1</v>
      </c>
      <c r="F328" s="169" t="s">
        <v>86</v>
      </c>
      <c r="H328" s="170">
        <v>1</v>
      </c>
      <c r="I328" s="171"/>
      <c r="L328" s="167"/>
      <c r="M328" s="172"/>
      <c r="T328" s="173"/>
      <c r="AT328" s="168" t="s">
        <v>1200</v>
      </c>
      <c r="AU328" s="168" t="s">
        <v>88</v>
      </c>
      <c r="AV328" s="13" t="s">
        <v>88</v>
      </c>
      <c r="AW328" s="13" t="s">
        <v>34</v>
      </c>
      <c r="AX328" s="13" t="s">
        <v>86</v>
      </c>
      <c r="AY328" s="168" t="s">
        <v>262</v>
      </c>
    </row>
    <row r="329" spans="2:65" s="1" customFormat="1" ht="33" customHeight="1">
      <c r="B329" s="32"/>
      <c r="C329" s="134" t="s">
        <v>419</v>
      </c>
      <c r="D329" s="134" t="s">
        <v>264</v>
      </c>
      <c r="E329" s="135" t="s">
        <v>3538</v>
      </c>
      <c r="F329" s="136" t="s">
        <v>3539</v>
      </c>
      <c r="G329" s="137" t="s">
        <v>1196</v>
      </c>
      <c r="H329" s="138">
        <v>2.862</v>
      </c>
      <c r="I329" s="139"/>
      <c r="J329" s="140">
        <f>ROUND(I329*H329,2)</f>
        <v>0</v>
      </c>
      <c r="K329" s="136" t="s">
        <v>1197</v>
      </c>
      <c r="L329" s="32"/>
      <c r="M329" s="141" t="s">
        <v>1</v>
      </c>
      <c r="N329" s="142" t="s">
        <v>44</v>
      </c>
      <c r="P329" s="143">
        <f>O329*H329</f>
        <v>0</v>
      </c>
      <c r="Q329" s="143">
        <v>2.52979</v>
      </c>
      <c r="R329" s="143">
        <f>Q329*H329</f>
        <v>7.240258980000001</v>
      </c>
      <c r="S329" s="143">
        <v>0</v>
      </c>
      <c r="T329" s="144">
        <f>S329*H329</f>
        <v>0</v>
      </c>
      <c r="AR329" s="145" t="s">
        <v>293</v>
      </c>
      <c r="AT329" s="145" t="s">
        <v>264</v>
      </c>
      <c r="AU329" s="145" t="s">
        <v>88</v>
      </c>
      <c r="AY329" s="17" t="s">
        <v>262</v>
      </c>
      <c r="BE329" s="146">
        <f>IF(N329="základní",J329,0)</f>
        <v>0</v>
      </c>
      <c r="BF329" s="146">
        <f>IF(N329="snížená",J329,0)</f>
        <v>0</v>
      </c>
      <c r="BG329" s="146">
        <f>IF(N329="zákl. přenesená",J329,0)</f>
        <v>0</v>
      </c>
      <c r="BH329" s="146">
        <f>IF(N329="sníž. přenesená",J329,0)</f>
        <v>0</v>
      </c>
      <c r="BI329" s="146">
        <f>IF(N329="nulová",J329,0)</f>
        <v>0</v>
      </c>
      <c r="BJ329" s="17" t="s">
        <v>86</v>
      </c>
      <c r="BK329" s="146">
        <f>ROUND(I329*H329,2)</f>
        <v>0</v>
      </c>
      <c r="BL329" s="17" t="s">
        <v>293</v>
      </c>
      <c r="BM329" s="145" t="s">
        <v>3540</v>
      </c>
    </row>
    <row r="330" spans="2:51" s="12" customFormat="1" ht="11.25">
      <c r="B330" s="161"/>
      <c r="D330" s="147" t="s">
        <v>1200</v>
      </c>
      <c r="E330" s="162" t="s">
        <v>1</v>
      </c>
      <c r="F330" s="163" t="s">
        <v>3436</v>
      </c>
      <c r="H330" s="162" t="s">
        <v>1</v>
      </c>
      <c r="I330" s="164"/>
      <c r="L330" s="161"/>
      <c r="M330" s="165"/>
      <c r="T330" s="166"/>
      <c r="AT330" s="162" t="s">
        <v>1200</v>
      </c>
      <c r="AU330" s="162" t="s">
        <v>88</v>
      </c>
      <c r="AV330" s="12" t="s">
        <v>86</v>
      </c>
      <c r="AW330" s="12" t="s">
        <v>34</v>
      </c>
      <c r="AX330" s="12" t="s">
        <v>79</v>
      </c>
      <c r="AY330" s="162" t="s">
        <v>262</v>
      </c>
    </row>
    <row r="331" spans="2:51" s="12" customFormat="1" ht="11.25">
      <c r="B331" s="161"/>
      <c r="D331" s="147" t="s">
        <v>1200</v>
      </c>
      <c r="E331" s="162" t="s">
        <v>1</v>
      </c>
      <c r="F331" s="163" t="s">
        <v>3541</v>
      </c>
      <c r="H331" s="162" t="s">
        <v>1</v>
      </c>
      <c r="I331" s="164"/>
      <c r="L331" s="161"/>
      <c r="M331" s="165"/>
      <c r="T331" s="166"/>
      <c r="AT331" s="162" t="s">
        <v>1200</v>
      </c>
      <c r="AU331" s="162" t="s">
        <v>88</v>
      </c>
      <c r="AV331" s="12" t="s">
        <v>86</v>
      </c>
      <c r="AW331" s="12" t="s">
        <v>34</v>
      </c>
      <c r="AX331" s="12" t="s">
        <v>79</v>
      </c>
      <c r="AY331" s="162" t="s">
        <v>262</v>
      </c>
    </row>
    <row r="332" spans="2:51" s="13" customFormat="1" ht="11.25">
      <c r="B332" s="167"/>
      <c r="D332" s="147" t="s">
        <v>1200</v>
      </c>
      <c r="E332" s="168" t="s">
        <v>1</v>
      </c>
      <c r="F332" s="169" t="s">
        <v>3542</v>
      </c>
      <c r="H332" s="170">
        <v>2.862</v>
      </c>
      <c r="I332" s="171"/>
      <c r="L332" s="167"/>
      <c r="M332" s="172"/>
      <c r="T332" s="173"/>
      <c r="AT332" s="168" t="s">
        <v>1200</v>
      </c>
      <c r="AU332" s="168" t="s">
        <v>88</v>
      </c>
      <c r="AV332" s="13" t="s">
        <v>88</v>
      </c>
      <c r="AW332" s="13" t="s">
        <v>34</v>
      </c>
      <c r="AX332" s="13" t="s">
        <v>79</v>
      </c>
      <c r="AY332" s="168" t="s">
        <v>262</v>
      </c>
    </row>
    <row r="333" spans="2:51" s="14" customFormat="1" ht="11.25">
      <c r="B333" s="174"/>
      <c r="D333" s="147" t="s">
        <v>1200</v>
      </c>
      <c r="E333" s="175" t="s">
        <v>1</v>
      </c>
      <c r="F333" s="176" t="s">
        <v>1205</v>
      </c>
      <c r="H333" s="177">
        <v>2.862</v>
      </c>
      <c r="I333" s="178"/>
      <c r="L333" s="174"/>
      <c r="M333" s="179"/>
      <c r="T333" s="180"/>
      <c r="AT333" s="175" t="s">
        <v>1200</v>
      </c>
      <c r="AU333" s="175" t="s">
        <v>88</v>
      </c>
      <c r="AV333" s="14" t="s">
        <v>293</v>
      </c>
      <c r="AW333" s="14" t="s">
        <v>34</v>
      </c>
      <c r="AX333" s="14" t="s">
        <v>86</v>
      </c>
      <c r="AY333" s="175" t="s">
        <v>262</v>
      </c>
    </row>
    <row r="334" spans="2:65" s="1" customFormat="1" ht="33" customHeight="1">
      <c r="B334" s="32"/>
      <c r="C334" s="134" t="s">
        <v>423</v>
      </c>
      <c r="D334" s="134" t="s">
        <v>264</v>
      </c>
      <c r="E334" s="135" t="s">
        <v>2241</v>
      </c>
      <c r="F334" s="136" t="s">
        <v>2242</v>
      </c>
      <c r="G334" s="137" t="s">
        <v>1196</v>
      </c>
      <c r="H334" s="138">
        <v>15.277</v>
      </c>
      <c r="I334" s="139"/>
      <c r="J334" s="140">
        <f>ROUND(I334*H334,2)</f>
        <v>0</v>
      </c>
      <c r="K334" s="136" t="s">
        <v>1197</v>
      </c>
      <c r="L334" s="32"/>
      <c r="M334" s="141" t="s">
        <v>1</v>
      </c>
      <c r="N334" s="142" t="s">
        <v>44</v>
      </c>
      <c r="P334" s="143">
        <f>O334*H334</f>
        <v>0</v>
      </c>
      <c r="Q334" s="143">
        <v>0</v>
      </c>
      <c r="R334" s="143">
        <f>Q334*H334</f>
        <v>0</v>
      </c>
      <c r="S334" s="143">
        <v>0</v>
      </c>
      <c r="T334" s="144">
        <f>S334*H334</f>
        <v>0</v>
      </c>
      <c r="AR334" s="145" t="s">
        <v>293</v>
      </c>
      <c r="AT334" s="145" t="s">
        <v>264</v>
      </c>
      <c r="AU334" s="145" t="s">
        <v>88</v>
      </c>
      <c r="AY334" s="17" t="s">
        <v>262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7" t="s">
        <v>86</v>
      </c>
      <c r="BK334" s="146">
        <f>ROUND(I334*H334,2)</f>
        <v>0</v>
      </c>
      <c r="BL334" s="17" t="s">
        <v>293</v>
      </c>
      <c r="BM334" s="145" t="s">
        <v>3543</v>
      </c>
    </row>
    <row r="335" spans="2:51" s="12" customFormat="1" ht="11.25">
      <c r="B335" s="161"/>
      <c r="D335" s="147" t="s">
        <v>1200</v>
      </c>
      <c r="E335" s="162" t="s">
        <v>1</v>
      </c>
      <c r="F335" s="163" t="s">
        <v>3436</v>
      </c>
      <c r="H335" s="162" t="s">
        <v>1</v>
      </c>
      <c r="I335" s="164"/>
      <c r="L335" s="161"/>
      <c r="M335" s="165"/>
      <c r="T335" s="166"/>
      <c r="AT335" s="162" t="s">
        <v>1200</v>
      </c>
      <c r="AU335" s="162" t="s">
        <v>88</v>
      </c>
      <c r="AV335" s="12" t="s">
        <v>86</v>
      </c>
      <c r="AW335" s="12" t="s">
        <v>34</v>
      </c>
      <c r="AX335" s="12" t="s">
        <v>79</v>
      </c>
      <c r="AY335" s="162" t="s">
        <v>262</v>
      </c>
    </row>
    <row r="336" spans="2:51" s="12" customFormat="1" ht="11.25">
      <c r="B336" s="161"/>
      <c r="D336" s="147" t="s">
        <v>1200</v>
      </c>
      <c r="E336" s="162" t="s">
        <v>1</v>
      </c>
      <c r="F336" s="163" t="s">
        <v>3544</v>
      </c>
      <c r="H336" s="162" t="s">
        <v>1</v>
      </c>
      <c r="I336" s="164"/>
      <c r="L336" s="161"/>
      <c r="M336" s="165"/>
      <c r="T336" s="166"/>
      <c r="AT336" s="162" t="s">
        <v>1200</v>
      </c>
      <c r="AU336" s="162" t="s">
        <v>88</v>
      </c>
      <c r="AV336" s="12" t="s">
        <v>86</v>
      </c>
      <c r="AW336" s="12" t="s">
        <v>34</v>
      </c>
      <c r="AX336" s="12" t="s">
        <v>79</v>
      </c>
      <c r="AY336" s="162" t="s">
        <v>262</v>
      </c>
    </row>
    <row r="337" spans="2:51" s="12" customFormat="1" ht="11.25">
      <c r="B337" s="161"/>
      <c r="D337" s="147" t="s">
        <v>1200</v>
      </c>
      <c r="E337" s="162" t="s">
        <v>1</v>
      </c>
      <c r="F337" s="163" t="s">
        <v>3545</v>
      </c>
      <c r="H337" s="162" t="s">
        <v>1</v>
      </c>
      <c r="I337" s="164"/>
      <c r="L337" s="161"/>
      <c r="M337" s="165"/>
      <c r="T337" s="166"/>
      <c r="AT337" s="162" t="s">
        <v>1200</v>
      </c>
      <c r="AU337" s="162" t="s">
        <v>88</v>
      </c>
      <c r="AV337" s="12" t="s">
        <v>86</v>
      </c>
      <c r="AW337" s="12" t="s">
        <v>34</v>
      </c>
      <c r="AX337" s="12" t="s">
        <v>79</v>
      </c>
      <c r="AY337" s="162" t="s">
        <v>262</v>
      </c>
    </row>
    <row r="338" spans="2:51" s="13" customFormat="1" ht="11.25">
      <c r="B338" s="167"/>
      <c r="D338" s="147" t="s">
        <v>1200</v>
      </c>
      <c r="E338" s="168" t="s">
        <v>1</v>
      </c>
      <c r="F338" s="169" t="s">
        <v>3546</v>
      </c>
      <c r="H338" s="170">
        <v>0.215</v>
      </c>
      <c r="I338" s="171"/>
      <c r="L338" s="167"/>
      <c r="M338" s="172"/>
      <c r="T338" s="173"/>
      <c r="AT338" s="168" t="s">
        <v>1200</v>
      </c>
      <c r="AU338" s="168" t="s">
        <v>88</v>
      </c>
      <c r="AV338" s="13" t="s">
        <v>88</v>
      </c>
      <c r="AW338" s="13" t="s">
        <v>34</v>
      </c>
      <c r="AX338" s="13" t="s">
        <v>79</v>
      </c>
      <c r="AY338" s="168" t="s">
        <v>262</v>
      </c>
    </row>
    <row r="339" spans="2:51" s="13" customFormat="1" ht="11.25">
      <c r="B339" s="167"/>
      <c r="D339" s="147" t="s">
        <v>1200</v>
      </c>
      <c r="E339" s="168" t="s">
        <v>1</v>
      </c>
      <c r="F339" s="169" t="s">
        <v>3547</v>
      </c>
      <c r="H339" s="170">
        <v>5.676</v>
      </c>
      <c r="I339" s="171"/>
      <c r="L339" s="167"/>
      <c r="M339" s="172"/>
      <c r="T339" s="173"/>
      <c r="AT339" s="168" t="s">
        <v>1200</v>
      </c>
      <c r="AU339" s="168" t="s">
        <v>88</v>
      </c>
      <c r="AV339" s="13" t="s">
        <v>88</v>
      </c>
      <c r="AW339" s="13" t="s">
        <v>34</v>
      </c>
      <c r="AX339" s="13" t="s">
        <v>79</v>
      </c>
      <c r="AY339" s="168" t="s">
        <v>262</v>
      </c>
    </row>
    <row r="340" spans="2:51" s="13" customFormat="1" ht="11.25">
      <c r="B340" s="167"/>
      <c r="D340" s="147" t="s">
        <v>1200</v>
      </c>
      <c r="E340" s="168" t="s">
        <v>1</v>
      </c>
      <c r="F340" s="169" t="s">
        <v>3548</v>
      </c>
      <c r="H340" s="170">
        <v>2.244</v>
      </c>
      <c r="I340" s="171"/>
      <c r="L340" s="167"/>
      <c r="M340" s="172"/>
      <c r="T340" s="173"/>
      <c r="AT340" s="168" t="s">
        <v>1200</v>
      </c>
      <c r="AU340" s="168" t="s">
        <v>88</v>
      </c>
      <c r="AV340" s="13" t="s">
        <v>88</v>
      </c>
      <c r="AW340" s="13" t="s">
        <v>34</v>
      </c>
      <c r="AX340" s="13" t="s">
        <v>79</v>
      </c>
      <c r="AY340" s="168" t="s">
        <v>262</v>
      </c>
    </row>
    <row r="341" spans="2:51" s="13" customFormat="1" ht="11.25">
      <c r="B341" s="167"/>
      <c r="D341" s="147" t="s">
        <v>1200</v>
      </c>
      <c r="E341" s="168" t="s">
        <v>1</v>
      </c>
      <c r="F341" s="169" t="s">
        <v>3549</v>
      </c>
      <c r="H341" s="170">
        <v>3.452</v>
      </c>
      <c r="I341" s="171"/>
      <c r="L341" s="167"/>
      <c r="M341" s="172"/>
      <c r="T341" s="173"/>
      <c r="AT341" s="168" t="s">
        <v>1200</v>
      </c>
      <c r="AU341" s="168" t="s">
        <v>88</v>
      </c>
      <c r="AV341" s="13" t="s">
        <v>88</v>
      </c>
      <c r="AW341" s="13" t="s">
        <v>34</v>
      </c>
      <c r="AX341" s="13" t="s">
        <v>79</v>
      </c>
      <c r="AY341" s="168" t="s">
        <v>262</v>
      </c>
    </row>
    <row r="342" spans="2:51" s="13" customFormat="1" ht="11.25">
      <c r="B342" s="167"/>
      <c r="D342" s="147" t="s">
        <v>1200</v>
      </c>
      <c r="E342" s="168" t="s">
        <v>1</v>
      </c>
      <c r="F342" s="169" t="s">
        <v>3550</v>
      </c>
      <c r="H342" s="170">
        <v>0.528</v>
      </c>
      <c r="I342" s="171"/>
      <c r="L342" s="167"/>
      <c r="M342" s="172"/>
      <c r="T342" s="173"/>
      <c r="AT342" s="168" t="s">
        <v>1200</v>
      </c>
      <c r="AU342" s="168" t="s">
        <v>88</v>
      </c>
      <c r="AV342" s="13" t="s">
        <v>88</v>
      </c>
      <c r="AW342" s="13" t="s">
        <v>34</v>
      </c>
      <c r="AX342" s="13" t="s">
        <v>79</v>
      </c>
      <c r="AY342" s="168" t="s">
        <v>262</v>
      </c>
    </row>
    <row r="343" spans="2:51" s="15" customFormat="1" ht="11.25">
      <c r="B343" s="191"/>
      <c r="D343" s="147" t="s">
        <v>1200</v>
      </c>
      <c r="E343" s="192" t="s">
        <v>1</v>
      </c>
      <c r="F343" s="193" t="s">
        <v>1323</v>
      </c>
      <c r="H343" s="194">
        <v>12.115</v>
      </c>
      <c r="I343" s="195"/>
      <c r="L343" s="191"/>
      <c r="M343" s="196"/>
      <c r="T343" s="197"/>
      <c r="AT343" s="192" t="s">
        <v>1200</v>
      </c>
      <c r="AU343" s="192" t="s">
        <v>88</v>
      </c>
      <c r="AV343" s="15" t="s">
        <v>179</v>
      </c>
      <c r="AW343" s="15" t="s">
        <v>34</v>
      </c>
      <c r="AX343" s="15" t="s">
        <v>79</v>
      </c>
      <c r="AY343" s="192" t="s">
        <v>262</v>
      </c>
    </row>
    <row r="344" spans="2:51" s="12" customFormat="1" ht="11.25">
      <c r="B344" s="161"/>
      <c r="D344" s="147" t="s">
        <v>1200</v>
      </c>
      <c r="E344" s="162" t="s">
        <v>1</v>
      </c>
      <c r="F344" s="163" t="s">
        <v>3551</v>
      </c>
      <c r="H344" s="162" t="s">
        <v>1</v>
      </c>
      <c r="I344" s="164"/>
      <c r="L344" s="161"/>
      <c r="M344" s="165"/>
      <c r="T344" s="166"/>
      <c r="AT344" s="162" t="s">
        <v>1200</v>
      </c>
      <c r="AU344" s="162" t="s">
        <v>88</v>
      </c>
      <c r="AV344" s="12" t="s">
        <v>86</v>
      </c>
      <c r="AW344" s="12" t="s">
        <v>34</v>
      </c>
      <c r="AX344" s="12" t="s">
        <v>79</v>
      </c>
      <c r="AY344" s="162" t="s">
        <v>262</v>
      </c>
    </row>
    <row r="345" spans="2:51" s="13" customFormat="1" ht="11.25">
      <c r="B345" s="167"/>
      <c r="D345" s="147" t="s">
        <v>1200</v>
      </c>
      <c r="E345" s="168" t="s">
        <v>1</v>
      </c>
      <c r="F345" s="169" t="s">
        <v>3552</v>
      </c>
      <c r="H345" s="170">
        <v>0.072</v>
      </c>
      <c r="I345" s="171"/>
      <c r="L345" s="167"/>
      <c r="M345" s="172"/>
      <c r="T345" s="173"/>
      <c r="AT345" s="168" t="s">
        <v>1200</v>
      </c>
      <c r="AU345" s="168" t="s">
        <v>88</v>
      </c>
      <c r="AV345" s="13" t="s">
        <v>88</v>
      </c>
      <c r="AW345" s="13" t="s">
        <v>34</v>
      </c>
      <c r="AX345" s="13" t="s">
        <v>79</v>
      </c>
      <c r="AY345" s="168" t="s">
        <v>262</v>
      </c>
    </row>
    <row r="346" spans="2:51" s="13" customFormat="1" ht="11.25">
      <c r="B346" s="167"/>
      <c r="D346" s="147" t="s">
        <v>1200</v>
      </c>
      <c r="E346" s="168" t="s">
        <v>1</v>
      </c>
      <c r="F346" s="169" t="s">
        <v>3553</v>
      </c>
      <c r="H346" s="170">
        <v>0.999</v>
      </c>
      <c r="I346" s="171"/>
      <c r="L346" s="167"/>
      <c r="M346" s="172"/>
      <c r="T346" s="173"/>
      <c r="AT346" s="168" t="s">
        <v>1200</v>
      </c>
      <c r="AU346" s="168" t="s">
        <v>88</v>
      </c>
      <c r="AV346" s="13" t="s">
        <v>88</v>
      </c>
      <c r="AW346" s="13" t="s">
        <v>34</v>
      </c>
      <c r="AX346" s="13" t="s">
        <v>79</v>
      </c>
      <c r="AY346" s="168" t="s">
        <v>262</v>
      </c>
    </row>
    <row r="347" spans="2:51" s="13" customFormat="1" ht="11.25">
      <c r="B347" s="167"/>
      <c r="D347" s="147" t="s">
        <v>1200</v>
      </c>
      <c r="E347" s="168" t="s">
        <v>1</v>
      </c>
      <c r="F347" s="169" t="s">
        <v>3554</v>
      </c>
      <c r="H347" s="170">
        <v>0.432</v>
      </c>
      <c r="I347" s="171"/>
      <c r="L347" s="167"/>
      <c r="M347" s="172"/>
      <c r="T347" s="173"/>
      <c r="AT347" s="168" t="s">
        <v>1200</v>
      </c>
      <c r="AU347" s="168" t="s">
        <v>88</v>
      </c>
      <c r="AV347" s="13" t="s">
        <v>88</v>
      </c>
      <c r="AW347" s="13" t="s">
        <v>34</v>
      </c>
      <c r="AX347" s="13" t="s">
        <v>79</v>
      </c>
      <c r="AY347" s="168" t="s">
        <v>262</v>
      </c>
    </row>
    <row r="348" spans="2:51" s="13" customFormat="1" ht="11.25">
      <c r="B348" s="167"/>
      <c r="D348" s="147" t="s">
        <v>1200</v>
      </c>
      <c r="E348" s="168" t="s">
        <v>1</v>
      </c>
      <c r="F348" s="169" t="s">
        <v>3555</v>
      </c>
      <c r="H348" s="170">
        <v>0.233</v>
      </c>
      <c r="I348" s="171"/>
      <c r="L348" s="167"/>
      <c r="M348" s="172"/>
      <c r="T348" s="173"/>
      <c r="AT348" s="168" t="s">
        <v>1200</v>
      </c>
      <c r="AU348" s="168" t="s">
        <v>88</v>
      </c>
      <c r="AV348" s="13" t="s">
        <v>88</v>
      </c>
      <c r="AW348" s="13" t="s">
        <v>34</v>
      </c>
      <c r="AX348" s="13" t="s">
        <v>79</v>
      </c>
      <c r="AY348" s="168" t="s">
        <v>262</v>
      </c>
    </row>
    <row r="349" spans="2:51" s="12" customFormat="1" ht="11.25">
      <c r="B349" s="161"/>
      <c r="D349" s="147" t="s">
        <v>1200</v>
      </c>
      <c r="E349" s="162" t="s">
        <v>1</v>
      </c>
      <c r="F349" s="163" t="s">
        <v>3556</v>
      </c>
      <c r="H349" s="162" t="s">
        <v>1</v>
      </c>
      <c r="I349" s="164"/>
      <c r="L349" s="161"/>
      <c r="M349" s="165"/>
      <c r="T349" s="166"/>
      <c r="AT349" s="162" t="s">
        <v>1200</v>
      </c>
      <c r="AU349" s="162" t="s">
        <v>88</v>
      </c>
      <c r="AV349" s="12" t="s">
        <v>86</v>
      </c>
      <c r="AW349" s="12" t="s">
        <v>34</v>
      </c>
      <c r="AX349" s="12" t="s">
        <v>79</v>
      </c>
      <c r="AY349" s="162" t="s">
        <v>262</v>
      </c>
    </row>
    <row r="350" spans="2:51" s="13" customFormat="1" ht="11.25">
      <c r="B350" s="167"/>
      <c r="D350" s="147" t="s">
        <v>1200</v>
      </c>
      <c r="E350" s="168" t="s">
        <v>1</v>
      </c>
      <c r="F350" s="169" t="s">
        <v>3557</v>
      </c>
      <c r="H350" s="170">
        <v>0.022</v>
      </c>
      <c r="I350" s="171"/>
      <c r="L350" s="167"/>
      <c r="M350" s="172"/>
      <c r="T350" s="173"/>
      <c r="AT350" s="168" t="s">
        <v>1200</v>
      </c>
      <c r="AU350" s="168" t="s">
        <v>88</v>
      </c>
      <c r="AV350" s="13" t="s">
        <v>88</v>
      </c>
      <c r="AW350" s="13" t="s">
        <v>34</v>
      </c>
      <c r="AX350" s="13" t="s">
        <v>79</v>
      </c>
      <c r="AY350" s="168" t="s">
        <v>262</v>
      </c>
    </row>
    <row r="351" spans="2:51" s="12" customFormat="1" ht="11.25">
      <c r="B351" s="161"/>
      <c r="D351" s="147" t="s">
        <v>1200</v>
      </c>
      <c r="E351" s="162" t="s">
        <v>1</v>
      </c>
      <c r="F351" s="163" t="s">
        <v>3558</v>
      </c>
      <c r="H351" s="162" t="s">
        <v>1</v>
      </c>
      <c r="I351" s="164"/>
      <c r="L351" s="161"/>
      <c r="M351" s="165"/>
      <c r="T351" s="166"/>
      <c r="AT351" s="162" t="s">
        <v>1200</v>
      </c>
      <c r="AU351" s="162" t="s">
        <v>88</v>
      </c>
      <c r="AV351" s="12" t="s">
        <v>86</v>
      </c>
      <c r="AW351" s="12" t="s">
        <v>34</v>
      </c>
      <c r="AX351" s="12" t="s">
        <v>79</v>
      </c>
      <c r="AY351" s="162" t="s">
        <v>262</v>
      </c>
    </row>
    <row r="352" spans="2:51" s="13" customFormat="1" ht="11.25">
      <c r="B352" s="167"/>
      <c r="D352" s="147" t="s">
        <v>1200</v>
      </c>
      <c r="E352" s="168" t="s">
        <v>1</v>
      </c>
      <c r="F352" s="169" t="s">
        <v>3559</v>
      </c>
      <c r="H352" s="170">
        <v>1.041</v>
      </c>
      <c r="I352" s="171"/>
      <c r="L352" s="167"/>
      <c r="M352" s="172"/>
      <c r="T352" s="173"/>
      <c r="AT352" s="168" t="s">
        <v>1200</v>
      </c>
      <c r="AU352" s="168" t="s">
        <v>88</v>
      </c>
      <c r="AV352" s="13" t="s">
        <v>88</v>
      </c>
      <c r="AW352" s="13" t="s">
        <v>34</v>
      </c>
      <c r="AX352" s="13" t="s">
        <v>79</v>
      </c>
      <c r="AY352" s="168" t="s">
        <v>262</v>
      </c>
    </row>
    <row r="353" spans="2:51" s="15" customFormat="1" ht="11.25">
      <c r="B353" s="191"/>
      <c r="D353" s="147" t="s">
        <v>1200</v>
      </c>
      <c r="E353" s="192" t="s">
        <v>1</v>
      </c>
      <c r="F353" s="193" t="s">
        <v>1323</v>
      </c>
      <c r="H353" s="194">
        <v>2.799</v>
      </c>
      <c r="I353" s="195"/>
      <c r="L353" s="191"/>
      <c r="M353" s="196"/>
      <c r="T353" s="197"/>
      <c r="AT353" s="192" t="s">
        <v>1200</v>
      </c>
      <c r="AU353" s="192" t="s">
        <v>88</v>
      </c>
      <c r="AV353" s="15" t="s">
        <v>179</v>
      </c>
      <c r="AW353" s="15" t="s">
        <v>34</v>
      </c>
      <c r="AX353" s="15" t="s">
        <v>79</v>
      </c>
      <c r="AY353" s="192" t="s">
        <v>262</v>
      </c>
    </row>
    <row r="354" spans="2:51" s="12" customFormat="1" ht="11.25">
      <c r="B354" s="161"/>
      <c r="D354" s="147" t="s">
        <v>1200</v>
      </c>
      <c r="E354" s="162" t="s">
        <v>1</v>
      </c>
      <c r="F354" s="163" t="s">
        <v>3560</v>
      </c>
      <c r="H354" s="162" t="s">
        <v>1</v>
      </c>
      <c r="I354" s="164"/>
      <c r="L354" s="161"/>
      <c r="M354" s="165"/>
      <c r="T354" s="166"/>
      <c r="AT354" s="162" t="s">
        <v>1200</v>
      </c>
      <c r="AU354" s="162" t="s">
        <v>88</v>
      </c>
      <c r="AV354" s="12" t="s">
        <v>86</v>
      </c>
      <c r="AW354" s="12" t="s">
        <v>34</v>
      </c>
      <c r="AX354" s="12" t="s">
        <v>79</v>
      </c>
      <c r="AY354" s="162" t="s">
        <v>262</v>
      </c>
    </row>
    <row r="355" spans="2:51" s="13" customFormat="1" ht="11.25">
      <c r="B355" s="167"/>
      <c r="D355" s="147" t="s">
        <v>1200</v>
      </c>
      <c r="E355" s="168" t="s">
        <v>1</v>
      </c>
      <c r="F355" s="169" t="s">
        <v>3561</v>
      </c>
      <c r="H355" s="170">
        <v>0.363</v>
      </c>
      <c r="I355" s="171"/>
      <c r="L355" s="167"/>
      <c r="M355" s="172"/>
      <c r="T355" s="173"/>
      <c r="AT355" s="168" t="s">
        <v>1200</v>
      </c>
      <c r="AU355" s="168" t="s">
        <v>88</v>
      </c>
      <c r="AV355" s="13" t="s">
        <v>88</v>
      </c>
      <c r="AW355" s="13" t="s">
        <v>34</v>
      </c>
      <c r="AX355" s="13" t="s">
        <v>79</v>
      </c>
      <c r="AY355" s="168" t="s">
        <v>262</v>
      </c>
    </row>
    <row r="356" spans="2:51" s="14" customFormat="1" ht="11.25">
      <c r="B356" s="174"/>
      <c r="D356" s="147" t="s">
        <v>1200</v>
      </c>
      <c r="E356" s="175" t="s">
        <v>1</v>
      </c>
      <c r="F356" s="176" t="s">
        <v>1205</v>
      </c>
      <c r="H356" s="177">
        <v>15.277</v>
      </c>
      <c r="I356" s="178"/>
      <c r="L356" s="174"/>
      <c r="M356" s="179"/>
      <c r="T356" s="180"/>
      <c r="AT356" s="175" t="s">
        <v>1200</v>
      </c>
      <c r="AU356" s="175" t="s">
        <v>88</v>
      </c>
      <c r="AV356" s="14" t="s">
        <v>293</v>
      </c>
      <c r="AW356" s="14" t="s">
        <v>34</v>
      </c>
      <c r="AX356" s="14" t="s">
        <v>86</v>
      </c>
      <c r="AY356" s="175" t="s">
        <v>262</v>
      </c>
    </row>
    <row r="357" spans="2:65" s="1" customFormat="1" ht="33" customHeight="1">
      <c r="B357" s="32"/>
      <c r="C357" s="134" t="s">
        <v>427</v>
      </c>
      <c r="D357" s="134" t="s">
        <v>264</v>
      </c>
      <c r="E357" s="135" t="s">
        <v>2258</v>
      </c>
      <c r="F357" s="136" t="s">
        <v>2259</v>
      </c>
      <c r="G357" s="137" t="s">
        <v>1196</v>
      </c>
      <c r="H357" s="138">
        <v>63.607</v>
      </c>
      <c r="I357" s="139"/>
      <c r="J357" s="140">
        <f>ROUND(I357*H357,2)</f>
        <v>0</v>
      </c>
      <c r="K357" s="136" t="s">
        <v>1197</v>
      </c>
      <c r="L357" s="32"/>
      <c r="M357" s="141" t="s">
        <v>1</v>
      </c>
      <c r="N357" s="142" t="s">
        <v>44</v>
      </c>
      <c r="P357" s="143">
        <f>O357*H357</f>
        <v>0</v>
      </c>
      <c r="Q357" s="143">
        <v>0</v>
      </c>
      <c r="R357" s="143">
        <f>Q357*H357</f>
        <v>0</v>
      </c>
      <c r="S357" s="143">
        <v>0</v>
      </c>
      <c r="T357" s="144">
        <f>S357*H357</f>
        <v>0</v>
      </c>
      <c r="AR357" s="145" t="s">
        <v>293</v>
      </c>
      <c r="AT357" s="145" t="s">
        <v>264</v>
      </c>
      <c r="AU357" s="145" t="s">
        <v>88</v>
      </c>
      <c r="AY357" s="17" t="s">
        <v>262</v>
      </c>
      <c r="BE357" s="146">
        <f>IF(N357="základní",J357,0)</f>
        <v>0</v>
      </c>
      <c r="BF357" s="146">
        <f>IF(N357="snížená",J357,0)</f>
        <v>0</v>
      </c>
      <c r="BG357" s="146">
        <f>IF(N357="zákl. přenesená",J357,0)</f>
        <v>0</v>
      </c>
      <c r="BH357" s="146">
        <f>IF(N357="sníž. přenesená",J357,0)</f>
        <v>0</v>
      </c>
      <c r="BI357" s="146">
        <f>IF(N357="nulová",J357,0)</f>
        <v>0</v>
      </c>
      <c r="BJ357" s="17" t="s">
        <v>86</v>
      </c>
      <c r="BK357" s="146">
        <f>ROUND(I357*H357,2)</f>
        <v>0</v>
      </c>
      <c r="BL357" s="17" t="s">
        <v>293</v>
      </c>
      <c r="BM357" s="145" t="s">
        <v>3562</v>
      </c>
    </row>
    <row r="358" spans="2:51" s="12" customFormat="1" ht="11.25">
      <c r="B358" s="161"/>
      <c r="D358" s="147" t="s">
        <v>1200</v>
      </c>
      <c r="E358" s="162" t="s">
        <v>1</v>
      </c>
      <c r="F358" s="163" t="s">
        <v>3436</v>
      </c>
      <c r="H358" s="162" t="s">
        <v>1</v>
      </c>
      <c r="I358" s="164"/>
      <c r="L358" s="161"/>
      <c r="M358" s="165"/>
      <c r="T358" s="166"/>
      <c r="AT358" s="162" t="s">
        <v>1200</v>
      </c>
      <c r="AU358" s="162" t="s">
        <v>88</v>
      </c>
      <c r="AV358" s="12" t="s">
        <v>86</v>
      </c>
      <c r="AW358" s="12" t="s">
        <v>34</v>
      </c>
      <c r="AX358" s="12" t="s">
        <v>79</v>
      </c>
      <c r="AY358" s="162" t="s">
        <v>262</v>
      </c>
    </row>
    <row r="359" spans="2:51" s="12" customFormat="1" ht="11.25">
      <c r="B359" s="161"/>
      <c r="D359" s="147" t="s">
        <v>1200</v>
      </c>
      <c r="E359" s="162" t="s">
        <v>1</v>
      </c>
      <c r="F359" s="163" t="s">
        <v>3563</v>
      </c>
      <c r="H359" s="162" t="s">
        <v>1</v>
      </c>
      <c r="I359" s="164"/>
      <c r="L359" s="161"/>
      <c r="M359" s="165"/>
      <c r="T359" s="166"/>
      <c r="AT359" s="162" t="s">
        <v>1200</v>
      </c>
      <c r="AU359" s="162" t="s">
        <v>88</v>
      </c>
      <c r="AV359" s="12" t="s">
        <v>86</v>
      </c>
      <c r="AW359" s="12" t="s">
        <v>34</v>
      </c>
      <c r="AX359" s="12" t="s">
        <v>79</v>
      </c>
      <c r="AY359" s="162" t="s">
        <v>262</v>
      </c>
    </row>
    <row r="360" spans="2:51" s="12" customFormat="1" ht="11.25">
      <c r="B360" s="161"/>
      <c r="D360" s="147" t="s">
        <v>1200</v>
      </c>
      <c r="E360" s="162" t="s">
        <v>1</v>
      </c>
      <c r="F360" s="163" t="s">
        <v>3564</v>
      </c>
      <c r="H360" s="162" t="s">
        <v>1</v>
      </c>
      <c r="I360" s="164"/>
      <c r="L360" s="161"/>
      <c r="M360" s="165"/>
      <c r="T360" s="166"/>
      <c r="AT360" s="162" t="s">
        <v>1200</v>
      </c>
      <c r="AU360" s="162" t="s">
        <v>88</v>
      </c>
      <c r="AV360" s="12" t="s">
        <v>86</v>
      </c>
      <c r="AW360" s="12" t="s">
        <v>34</v>
      </c>
      <c r="AX360" s="12" t="s">
        <v>79</v>
      </c>
      <c r="AY360" s="162" t="s">
        <v>262</v>
      </c>
    </row>
    <row r="361" spans="2:51" s="13" customFormat="1" ht="11.25">
      <c r="B361" s="167"/>
      <c r="D361" s="147" t="s">
        <v>1200</v>
      </c>
      <c r="E361" s="168" t="s">
        <v>1</v>
      </c>
      <c r="F361" s="169" t="s">
        <v>3565</v>
      </c>
      <c r="H361" s="170">
        <v>69.183</v>
      </c>
      <c r="I361" s="171"/>
      <c r="L361" s="167"/>
      <c r="M361" s="172"/>
      <c r="T361" s="173"/>
      <c r="AT361" s="168" t="s">
        <v>1200</v>
      </c>
      <c r="AU361" s="168" t="s">
        <v>88</v>
      </c>
      <c r="AV361" s="13" t="s">
        <v>88</v>
      </c>
      <c r="AW361" s="13" t="s">
        <v>34</v>
      </c>
      <c r="AX361" s="13" t="s">
        <v>79</v>
      </c>
      <c r="AY361" s="168" t="s">
        <v>262</v>
      </c>
    </row>
    <row r="362" spans="2:51" s="12" customFormat="1" ht="11.25">
      <c r="B362" s="161"/>
      <c r="D362" s="147" t="s">
        <v>1200</v>
      </c>
      <c r="E362" s="162" t="s">
        <v>1</v>
      </c>
      <c r="F362" s="163" t="s">
        <v>3566</v>
      </c>
      <c r="H362" s="162" t="s">
        <v>1</v>
      </c>
      <c r="I362" s="164"/>
      <c r="L362" s="161"/>
      <c r="M362" s="165"/>
      <c r="T362" s="166"/>
      <c r="AT362" s="162" t="s">
        <v>1200</v>
      </c>
      <c r="AU362" s="162" t="s">
        <v>88</v>
      </c>
      <c r="AV362" s="12" t="s">
        <v>86</v>
      </c>
      <c r="AW362" s="12" t="s">
        <v>34</v>
      </c>
      <c r="AX362" s="12" t="s">
        <v>79</v>
      </c>
      <c r="AY362" s="162" t="s">
        <v>262</v>
      </c>
    </row>
    <row r="363" spans="2:51" s="13" customFormat="1" ht="11.25">
      <c r="B363" s="167"/>
      <c r="D363" s="147" t="s">
        <v>1200</v>
      </c>
      <c r="E363" s="168" t="s">
        <v>1</v>
      </c>
      <c r="F363" s="169" t="s">
        <v>3567</v>
      </c>
      <c r="H363" s="170">
        <v>-0.131</v>
      </c>
      <c r="I363" s="171"/>
      <c r="L363" s="167"/>
      <c r="M363" s="172"/>
      <c r="T363" s="173"/>
      <c r="AT363" s="168" t="s">
        <v>1200</v>
      </c>
      <c r="AU363" s="168" t="s">
        <v>88</v>
      </c>
      <c r="AV363" s="13" t="s">
        <v>88</v>
      </c>
      <c r="AW363" s="13" t="s">
        <v>34</v>
      </c>
      <c r="AX363" s="13" t="s">
        <v>79</v>
      </c>
      <c r="AY363" s="168" t="s">
        <v>262</v>
      </c>
    </row>
    <row r="364" spans="2:51" s="13" customFormat="1" ht="11.25">
      <c r="B364" s="167"/>
      <c r="D364" s="147" t="s">
        <v>1200</v>
      </c>
      <c r="E364" s="168" t="s">
        <v>1</v>
      </c>
      <c r="F364" s="169" t="s">
        <v>3568</v>
      </c>
      <c r="H364" s="170">
        <v>-3.185</v>
      </c>
      <c r="I364" s="171"/>
      <c r="L364" s="167"/>
      <c r="M364" s="172"/>
      <c r="T364" s="173"/>
      <c r="AT364" s="168" t="s">
        <v>1200</v>
      </c>
      <c r="AU364" s="168" t="s">
        <v>88</v>
      </c>
      <c r="AV364" s="13" t="s">
        <v>88</v>
      </c>
      <c r="AW364" s="13" t="s">
        <v>34</v>
      </c>
      <c r="AX364" s="13" t="s">
        <v>79</v>
      </c>
      <c r="AY364" s="168" t="s">
        <v>262</v>
      </c>
    </row>
    <row r="365" spans="2:51" s="13" customFormat="1" ht="11.25">
      <c r="B365" s="167"/>
      <c r="D365" s="147" t="s">
        <v>1200</v>
      </c>
      <c r="E365" s="168" t="s">
        <v>1</v>
      </c>
      <c r="F365" s="169" t="s">
        <v>3569</v>
      </c>
      <c r="H365" s="170">
        <v>-1.295</v>
      </c>
      <c r="I365" s="171"/>
      <c r="L365" s="167"/>
      <c r="M365" s="172"/>
      <c r="T365" s="173"/>
      <c r="AT365" s="168" t="s">
        <v>1200</v>
      </c>
      <c r="AU365" s="168" t="s">
        <v>88</v>
      </c>
      <c r="AV365" s="13" t="s">
        <v>88</v>
      </c>
      <c r="AW365" s="13" t="s">
        <v>34</v>
      </c>
      <c r="AX365" s="13" t="s">
        <v>79</v>
      </c>
      <c r="AY365" s="168" t="s">
        <v>262</v>
      </c>
    </row>
    <row r="366" spans="2:51" s="13" customFormat="1" ht="11.25">
      <c r="B366" s="167"/>
      <c r="D366" s="147" t="s">
        <v>1200</v>
      </c>
      <c r="E366" s="168" t="s">
        <v>1</v>
      </c>
      <c r="F366" s="169" t="s">
        <v>3570</v>
      </c>
      <c r="H366" s="170">
        <v>-1.444</v>
      </c>
      <c r="I366" s="171"/>
      <c r="L366" s="167"/>
      <c r="M366" s="172"/>
      <c r="T366" s="173"/>
      <c r="AT366" s="168" t="s">
        <v>1200</v>
      </c>
      <c r="AU366" s="168" t="s">
        <v>88</v>
      </c>
      <c r="AV366" s="13" t="s">
        <v>88</v>
      </c>
      <c r="AW366" s="13" t="s">
        <v>34</v>
      </c>
      <c r="AX366" s="13" t="s">
        <v>79</v>
      </c>
      <c r="AY366" s="168" t="s">
        <v>262</v>
      </c>
    </row>
    <row r="367" spans="2:51" s="15" customFormat="1" ht="11.25">
      <c r="B367" s="191"/>
      <c r="D367" s="147" t="s">
        <v>1200</v>
      </c>
      <c r="E367" s="192" t="s">
        <v>1</v>
      </c>
      <c r="F367" s="193" t="s">
        <v>1323</v>
      </c>
      <c r="H367" s="194">
        <v>63.128</v>
      </c>
      <c r="I367" s="195"/>
      <c r="L367" s="191"/>
      <c r="M367" s="196"/>
      <c r="T367" s="197"/>
      <c r="AT367" s="192" t="s">
        <v>1200</v>
      </c>
      <c r="AU367" s="192" t="s">
        <v>88</v>
      </c>
      <c r="AV367" s="15" t="s">
        <v>179</v>
      </c>
      <c r="AW367" s="15" t="s">
        <v>34</v>
      </c>
      <c r="AX367" s="15" t="s">
        <v>79</v>
      </c>
      <c r="AY367" s="192" t="s">
        <v>262</v>
      </c>
    </row>
    <row r="368" spans="2:51" s="12" customFormat="1" ht="11.25">
      <c r="B368" s="161"/>
      <c r="D368" s="147" t="s">
        <v>1200</v>
      </c>
      <c r="E368" s="162" t="s">
        <v>1</v>
      </c>
      <c r="F368" s="163" t="s">
        <v>3571</v>
      </c>
      <c r="H368" s="162" t="s">
        <v>1</v>
      </c>
      <c r="I368" s="164"/>
      <c r="L368" s="161"/>
      <c r="M368" s="165"/>
      <c r="T368" s="166"/>
      <c r="AT368" s="162" t="s">
        <v>1200</v>
      </c>
      <c r="AU368" s="162" t="s">
        <v>88</v>
      </c>
      <c r="AV368" s="12" t="s">
        <v>86</v>
      </c>
      <c r="AW368" s="12" t="s">
        <v>34</v>
      </c>
      <c r="AX368" s="12" t="s">
        <v>79</v>
      </c>
      <c r="AY368" s="162" t="s">
        <v>262</v>
      </c>
    </row>
    <row r="369" spans="2:51" s="13" customFormat="1" ht="11.25">
      <c r="B369" s="167"/>
      <c r="D369" s="147" t="s">
        <v>1200</v>
      </c>
      <c r="E369" s="168" t="s">
        <v>1</v>
      </c>
      <c r="F369" s="169" t="s">
        <v>3572</v>
      </c>
      <c r="H369" s="170">
        <v>0.443</v>
      </c>
      <c r="I369" s="171"/>
      <c r="L369" s="167"/>
      <c r="M369" s="172"/>
      <c r="T369" s="173"/>
      <c r="AT369" s="168" t="s">
        <v>1200</v>
      </c>
      <c r="AU369" s="168" t="s">
        <v>88</v>
      </c>
      <c r="AV369" s="13" t="s">
        <v>88</v>
      </c>
      <c r="AW369" s="13" t="s">
        <v>34</v>
      </c>
      <c r="AX369" s="13" t="s">
        <v>79</v>
      </c>
      <c r="AY369" s="168" t="s">
        <v>262</v>
      </c>
    </row>
    <row r="370" spans="2:51" s="12" customFormat="1" ht="11.25">
      <c r="B370" s="161"/>
      <c r="D370" s="147" t="s">
        <v>1200</v>
      </c>
      <c r="E370" s="162" t="s">
        <v>1</v>
      </c>
      <c r="F370" s="163" t="s">
        <v>3573</v>
      </c>
      <c r="H370" s="162" t="s">
        <v>1</v>
      </c>
      <c r="I370" s="164"/>
      <c r="L370" s="161"/>
      <c r="M370" s="165"/>
      <c r="T370" s="166"/>
      <c r="AT370" s="162" t="s">
        <v>1200</v>
      </c>
      <c r="AU370" s="162" t="s">
        <v>88</v>
      </c>
      <c r="AV370" s="12" t="s">
        <v>86</v>
      </c>
      <c r="AW370" s="12" t="s">
        <v>34</v>
      </c>
      <c r="AX370" s="12" t="s">
        <v>79</v>
      </c>
      <c r="AY370" s="162" t="s">
        <v>262</v>
      </c>
    </row>
    <row r="371" spans="2:51" s="13" customFormat="1" ht="11.25">
      <c r="B371" s="167"/>
      <c r="D371" s="147" t="s">
        <v>1200</v>
      </c>
      <c r="E371" s="168" t="s">
        <v>1</v>
      </c>
      <c r="F371" s="169" t="s">
        <v>3574</v>
      </c>
      <c r="H371" s="170">
        <v>0.036</v>
      </c>
      <c r="I371" s="171"/>
      <c r="L371" s="167"/>
      <c r="M371" s="172"/>
      <c r="T371" s="173"/>
      <c r="AT371" s="168" t="s">
        <v>1200</v>
      </c>
      <c r="AU371" s="168" t="s">
        <v>88</v>
      </c>
      <c r="AV371" s="13" t="s">
        <v>88</v>
      </c>
      <c r="AW371" s="13" t="s">
        <v>34</v>
      </c>
      <c r="AX371" s="13" t="s">
        <v>79</v>
      </c>
      <c r="AY371" s="168" t="s">
        <v>262</v>
      </c>
    </row>
    <row r="372" spans="2:51" s="14" customFormat="1" ht="11.25">
      <c r="B372" s="174"/>
      <c r="D372" s="147" t="s">
        <v>1200</v>
      </c>
      <c r="E372" s="175" t="s">
        <v>1</v>
      </c>
      <c r="F372" s="176" t="s">
        <v>1205</v>
      </c>
      <c r="H372" s="177">
        <v>63.607</v>
      </c>
      <c r="I372" s="178"/>
      <c r="L372" s="174"/>
      <c r="M372" s="179"/>
      <c r="T372" s="180"/>
      <c r="AT372" s="175" t="s">
        <v>1200</v>
      </c>
      <c r="AU372" s="175" t="s">
        <v>88</v>
      </c>
      <c r="AV372" s="14" t="s">
        <v>293</v>
      </c>
      <c r="AW372" s="14" t="s">
        <v>34</v>
      </c>
      <c r="AX372" s="14" t="s">
        <v>86</v>
      </c>
      <c r="AY372" s="175" t="s">
        <v>262</v>
      </c>
    </row>
    <row r="373" spans="2:65" s="1" customFormat="1" ht="33" customHeight="1">
      <c r="B373" s="32"/>
      <c r="C373" s="134" t="s">
        <v>431</v>
      </c>
      <c r="D373" s="134" t="s">
        <v>264</v>
      </c>
      <c r="E373" s="135" t="s">
        <v>2267</v>
      </c>
      <c r="F373" s="136" t="s">
        <v>2268</v>
      </c>
      <c r="G373" s="137" t="s">
        <v>1226</v>
      </c>
      <c r="H373" s="138">
        <v>118.848</v>
      </c>
      <c r="I373" s="139"/>
      <c r="J373" s="140">
        <f>ROUND(I373*H373,2)</f>
        <v>0</v>
      </c>
      <c r="K373" s="136" t="s">
        <v>1197</v>
      </c>
      <c r="L373" s="32"/>
      <c r="M373" s="141" t="s">
        <v>1</v>
      </c>
      <c r="N373" s="142" t="s">
        <v>44</v>
      </c>
      <c r="P373" s="143">
        <f>O373*H373</f>
        <v>0</v>
      </c>
      <c r="Q373" s="143">
        <v>0.00247</v>
      </c>
      <c r="R373" s="143">
        <f>Q373*H373</f>
        <v>0.29355456</v>
      </c>
      <c r="S373" s="143">
        <v>0</v>
      </c>
      <c r="T373" s="144">
        <f>S373*H373</f>
        <v>0</v>
      </c>
      <c r="AR373" s="145" t="s">
        <v>293</v>
      </c>
      <c r="AT373" s="145" t="s">
        <v>264</v>
      </c>
      <c r="AU373" s="145" t="s">
        <v>88</v>
      </c>
      <c r="AY373" s="17" t="s">
        <v>262</v>
      </c>
      <c r="BE373" s="146">
        <f>IF(N373="základní",J373,0)</f>
        <v>0</v>
      </c>
      <c r="BF373" s="146">
        <f>IF(N373="snížená",J373,0)</f>
        <v>0</v>
      </c>
      <c r="BG373" s="146">
        <f>IF(N373="zákl. přenesená",J373,0)</f>
        <v>0</v>
      </c>
      <c r="BH373" s="146">
        <f>IF(N373="sníž. přenesená",J373,0)</f>
        <v>0</v>
      </c>
      <c r="BI373" s="146">
        <f>IF(N373="nulová",J373,0)</f>
        <v>0</v>
      </c>
      <c r="BJ373" s="17" t="s">
        <v>86</v>
      </c>
      <c r="BK373" s="146">
        <f>ROUND(I373*H373,2)</f>
        <v>0</v>
      </c>
      <c r="BL373" s="17" t="s">
        <v>293</v>
      </c>
      <c r="BM373" s="145" t="s">
        <v>3575</v>
      </c>
    </row>
    <row r="374" spans="2:51" s="12" customFormat="1" ht="11.25">
      <c r="B374" s="161"/>
      <c r="D374" s="147" t="s">
        <v>1200</v>
      </c>
      <c r="E374" s="162" t="s">
        <v>1</v>
      </c>
      <c r="F374" s="163" t="s">
        <v>3436</v>
      </c>
      <c r="H374" s="162" t="s">
        <v>1</v>
      </c>
      <c r="I374" s="164"/>
      <c r="L374" s="161"/>
      <c r="M374" s="165"/>
      <c r="T374" s="166"/>
      <c r="AT374" s="162" t="s">
        <v>1200</v>
      </c>
      <c r="AU374" s="162" t="s">
        <v>88</v>
      </c>
      <c r="AV374" s="12" t="s">
        <v>86</v>
      </c>
      <c r="AW374" s="12" t="s">
        <v>34</v>
      </c>
      <c r="AX374" s="12" t="s">
        <v>79</v>
      </c>
      <c r="AY374" s="162" t="s">
        <v>262</v>
      </c>
    </row>
    <row r="375" spans="2:51" s="12" customFormat="1" ht="11.25">
      <c r="B375" s="161"/>
      <c r="D375" s="147" t="s">
        <v>1200</v>
      </c>
      <c r="E375" s="162" t="s">
        <v>1</v>
      </c>
      <c r="F375" s="163" t="s">
        <v>3576</v>
      </c>
      <c r="H375" s="162" t="s">
        <v>1</v>
      </c>
      <c r="I375" s="164"/>
      <c r="L375" s="161"/>
      <c r="M375" s="165"/>
      <c r="T375" s="166"/>
      <c r="AT375" s="162" t="s">
        <v>1200</v>
      </c>
      <c r="AU375" s="162" t="s">
        <v>88</v>
      </c>
      <c r="AV375" s="12" t="s">
        <v>86</v>
      </c>
      <c r="AW375" s="12" t="s">
        <v>34</v>
      </c>
      <c r="AX375" s="12" t="s">
        <v>79</v>
      </c>
      <c r="AY375" s="162" t="s">
        <v>262</v>
      </c>
    </row>
    <row r="376" spans="2:51" s="13" customFormat="1" ht="11.25">
      <c r="B376" s="167"/>
      <c r="D376" s="147" t="s">
        <v>1200</v>
      </c>
      <c r="E376" s="168" t="s">
        <v>1</v>
      </c>
      <c r="F376" s="169" t="s">
        <v>3577</v>
      </c>
      <c r="H376" s="170">
        <v>21.455</v>
      </c>
      <c r="I376" s="171"/>
      <c r="L376" s="167"/>
      <c r="M376" s="172"/>
      <c r="T376" s="173"/>
      <c r="AT376" s="168" t="s">
        <v>1200</v>
      </c>
      <c r="AU376" s="168" t="s">
        <v>88</v>
      </c>
      <c r="AV376" s="13" t="s">
        <v>88</v>
      </c>
      <c r="AW376" s="13" t="s">
        <v>34</v>
      </c>
      <c r="AX376" s="13" t="s">
        <v>79</v>
      </c>
      <c r="AY376" s="168" t="s">
        <v>262</v>
      </c>
    </row>
    <row r="377" spans="2:51" s="12" customFormat="1" ht="11.25">
      <c r="B377" s="161"/>
      <c r="D377" s="147" t="s">
        <v>1200</v>
      </c>
      <c r="E377" s="162" t="s">
        <v>1</v>
      </c>
      <c r="F377" s="163" t="s">
        <v>3560</v>
      </c>
      <c r="H377" s="162" t="s">
        <v>1</v>
      </c>
      <c r="I377" s="164"/>
      <c r="L377" s="161"/>
      <c r="M377" s="165"/>
      <c r="T377" s="166"/>
      <c r="AT377" s="162" t="s">
        <v>1200</v>
      </c>
      <c r="AU377" s="162" t="s">
        <v>88</v>
      </c>
      <c r="AV377" s="12" t="s">
        <v>86</v>
      </c>
      <c r="AW377" s="12" t="s">
        <v>34</v>
      </c>
      <c r="AX377" s="12" t="s">
        <v>79</v>
      </c>
      <c r="AY377" s="162" t="s">
        <v>262</v>
      </c>
    </row>
    <row r="378" spans="2:51" s="13" customFormat="1" ht="11.25">
      <c r="B378" s="167"/>
      <c r="D378" s="147" t="s">
        <v>1200</v>
      </c>
      <c r="E378" s="168" t="s">
        <v>1</v>
      </c>
      <c r="F378" s="169" t="s">
        <v>3578</v>
      </c>
      <c r="H378" s="170">
        <v>1.513</v>
      </c>
      <c r="I378" s="171"/>
      <c r="L378" s="167"/>
      <c r="M378" s="172"/>
      <c r="T378" s="173"/>
      <c r="AT378" s="168" t="s">
        <v>1200</v>
      </c>
      <c r="AU378" s="168" t="s">
        <v>88</v>
      </c>
      <c r="AV378" s="13" t="s">
        <v>88</v>
      </c>
      <c r="AW378" s="13" t="s">
        <v>34</v>
      </c>
      <c r="AX378" s="13" t="s">
        <v>79</v>
      </c>
      <c r="AY378" s="168" t="s">
        <v>262</v>
      </c>
    </row>
    <row r="379" spans="2:51" s="12" customFormat="1" ht="11.25">
      <c r="B379" s="161"/>
      <c r="D379" s="147" t="s">
        <v>1200</v>
      </c>
      <c r="E379" s="162" t="s">
        <v>1</v>
      </c>
      <c r="F379" s="163" t="s">
        <v>3573</v>
      </c>
      <c r="H379" s="162" t="s">
        <v>1</v>
      </c>
      <c r="I379" s="164"/>
      <c r="L379" s="161"/>
      <c r="M379" s="165"/>
      <c r="T379" s="166"/>
      <c r="AT379" s="162" t="s">
        <v>1200</v>
      </c>
      <c r="AU379" s="162" t="s">
        <v>88</v>
      </c>
      <c r="AV379" s="12" t="s">
        <v>86</v>
      </c>
      <c r="AW379" s="12" t="s">
        <v>34</v>
      </c>
      <c r="AX379" s="12" t="s">
        <v>79</v>
      </c>
      <c r="AY379" s="162" t="s">
        <v>262</v>
      </c>
    </row>
    <row r="380" spans="2:51" s="13" customFormat="1" ht="11.25">
      <c r="B380" s="167"/>
      <c r="D380" s="147" t="s">
        <v>1200</v>
      </c>
      <c r="E380" s="168" t="s">
        <v>1</v>
      </c>
      <c r="F380" s="169" t="s">
        <v>3579</v>
      </c>
      <c r="H380" s="170">
        <v>0.36</v>
      </c>
      <c r="I380" s="171"/>
      <c r="L380" s="167"/>
      <c r="M380" s="172"/>
      <c r="T380" s="173"/>
      <c r="AT380" s="168" t="s">
        <v>1200</v>
      </c>
      <c r="AU380" s="168" t="s">
        <v>88</v>
      </c>
      <c r="AV380" s="13" t="s">
        <v>88</v>
      </c>
      <c r="AW380" s="13" t="s">
        <v>34</v>
      </c>
      <c r="AX380" s="13" t="s">
        <v>79</v>
      </c>
      <c r="AY380" s="168" t="s">
        <v>262</v>
      </c>
    </row>
    <row r="381" spans="2:51" s="12" customFormat="1" ht="11.25">
      <c r="B381" s="161"/>
      <c r="D381" s="147" t="s">
        <v>1200</v>
      </c>
      <c r="E381" s="162" t="s">
        <v>1</v>
      </c>
      <c r="F381" s="163" t="s">
        <v>3580</v>
      </c>
      <c r="H381" s="162" t="s">
        <v>1</v>
      </c>
      <c r="I381" s="164"/>
      <c r="L381" s="161"/>
      <c r="M381" s="165"/>
      <c r="T381" s="166"/>
      <c r="AT381" s="162" t="s">
        <v>1200</v>
      </c>
      <c r="AU381" s="162" t="s">
        <v>88</v>
      </c>
      <c r="AV381" s="12" t="s">
        <v>86</v>
      </c>
      <c r="AW381" s="12" t="s">
        <v>34</v>
      </c>
      <c r="AX381" s="12" t="s">
        <v>79</v>
      </c>
      <c r="AY381" s="162" t="s">
        <v>262</v>
      </c>
    </row>
    <row r="382" spans="2:51" s="13" customFormat="1" ht="11.25">
      <c r="B382" s="167"/>
      <c r="D382" s="147" t="s">
        <v>1200</v>
      </c>
      <c r="E382" s="168" t="s">
        <v>1</v>
      </c>
      <c r="F382" s="169" t="s">
        <v>3581</v>
      </c>
      <c r="H382" s="170">
        <v>0.39</v>
      </c>
      <c r="I382" s="171"/>
      <c r="L382" s="167"/>
      <c r="M382" s="172"/>
      <c r="T382" s="173"/>
      <c r="AT382" s="168" t="s">
        <v>1200</v>
      </c>
      <c r="AU382" s="168" t="s">
        <v>88</v>
      </c>
      <c r="AV382" s="13" t="s">
        <v>88</v>
      </c>
      <c r="AW382" s="13" t="s">
        <v>34</v>
      </c>
      <c r="AX382" s="13" t="s">
        <v>79</v>
      </c>
      <c r="AY382" s="168" t="s">
        <v>262</v>
      </c>
    </row>
    <row r="383" spans="2:51" s="13" customFormat="1" ht="11.25">
      <c r="B383" s="167"/>
      <c r="D383" s="147" t="s">
        <v>1200</v>
      </c>
      <c r="E383" s="168" t="s">
        <v>1</v>
      </c>
      <c r="F383" s="169" t="s">
        <v>3582</v>
      </c>
      <c r="H383" s="170">
        <v>9.99</v>
      </c>
      <c r="I383" s="171"/>
      <c r="L383" s="167"/>
      <c r="M383" s="172"/>
      <c r="T383" s="173"/>
      <c r="AT383" s="168" t="s">
        <v>1200</v>
      </c>
      <c r="AU383" s="168" t="s">
        <v>88</v>
      </c>
      <c r="AV383" s="13" t="s">
        <v>88</v>
      </c>
      <c r="AW383" s="13" t="s">
        <v>34</v>
      </c>
      <c r="AX383" s="13" t="s">
        <v>79</v>
      </c>
      <c r="AY383" s="168" t="s">
        <v>262</v>
      </c>
    </row>
    <row r="384" spans="2:51" s="13" customFormat="1" ht="11.25">
      <c r="B384" s="167"/>
      <c r="D384" s="147" t="s">
        <v>1200</v>
      </c>
      <c r="E384" s="168" t="s">
        <v>1</v>
      </c>
      <c r="F384" s="169" t="s">
        <v>3583</v>
      </c>
      <c r="H384" s="170">
        <v>9.84</v>
      </c>
      <c r="I384" s="171"/>
      <c r="L384" s="167"/>
      <c r="M384" s="172"/>
      <c r="T384" s="173"/>
      <c r="AT384" s="168" t="s">
        <v>1200</v>
      </c>
      <c r="AU384" s="168" t="s">
        <v>88</v>
      </c>
      <c r="AV384" s="13" t="s">
        <v>88</v>
      </c>
      <c r="AW384" s="13" t="s">
        <v>34</v>
      </c>
      <c r="AX384" s="13" t="s">
        <v>79</v>
      </c>
      <c r="AY384" s="168" t="s">
        <v>262</v>
      </c>
    </row>
    <row r="385" spans="2:51" s="12" customFormat="1" ht="11.25">
      <c r="B385" s="161"/>
      <c r="D385" s="147" t="s">
        <v>1200</v>
      </c>
      <c r="E385" s="162" t="s">
        <v>1</v>
      </c>
      <c r="F385" s="163" t="s">
        <v>3584</v>
      </c>
      <c r="H385" s="162" t="s">
        <v>1</v>
      </c>
      <c r="I385" s="164"/>
      <c r="L385" s="161"/>
      <c r="M385" s="165"/>
      <c r="T385" s="166"/>
      <c r="AT385" s="162" t="s">
        <v>1200</v>
      </c>
      <c r="AU385" s="162" t="s">
        <v>88</v>
      </c>
      <c r="AV385" s="12" t="s">
        <v>86</v>
      </c>
      <c r="AW385" s="12" t="s">
        <v>34</v>
      </c>
      <c r="AX385" s="12" t="s">
        <v>79</v>
      </c>
      <c r="AY385" s="162" t="s">
        <v>262</v>
      </c>
    </row>
    <row r="386" spans="2:51" s="13" customFormat="1" ht="11.25">
      <c r="B386" s="167"/>
      <c r="D386" s="147" t="s">
        <v>1200</v>
      </c>
      <c r="E386" s="168" t="s">
        <v>1</v>
      </c>
      <c r="F386" s="169" t="s">
        <v>3585</v>
      </c>
      <c r="H386" s="170">
        <v>0.13</v>
      </c>
      <c r="I386" s="171"/>
      <c r="L386" s="167"/>
      <c r="M386" s="172"/>
      <c r="T386" s="173"/>
      <c r="AT386" s="168" t="s">
        <v>1200</v>
      </c>
      <c r="AU386" s="168" t="s">
        <v>88</v>
      </c>
      <c r="AV386" s="13" t="s">
        <v>88</v>
      </c>
      <c r="AW386" s="13" t="s">
        <v>34</v>
      </c>
      <c r="AX386" s="13" t="s">
        <v>79</v>
      </c>
      <c r="AY386" s="168" t="s">
        <v>262</v>
      </c>
    </row>
    <row r="387" spans="2:51" s="13" customFormat="1" ht="11.25">
      <c r="B387" s="167"/>
      <c r="D387" s="147" t="s">
        <v>1200</v>
      </c>
      <c r="E387" s="168" t="s">
        <v>1</v>
      </c>
      <c r="F387" s="169" t="s">
        <v>3586</v>
      </c>
      <c r="H387" s="170">
        <v>3.33</v>
      </c>
      <c r="I387" s="171"/>
      <c r="L387" s="167"/>
      <c r="M387" s="172"/>
      <c r="T387" s="173"/>
      <c r="AT387" s="168" t="s">
        <v>1200</v>
      </c>
      <c r="AU387" s="168" t="s">
        <v>88</v>
      </c>
      <c r="AV387" s="13" t="s">
        <v>88</v>
      </c>
      <c r="AW387" s="13" t="s">
        <v>34</v>
      </c>
      <c r="AX387" s="13" t="s">
        <v>79</v>
      </c>
      <c r="AY387" s="168" t="s">
        <v>262</v>
      </c>
    </row>
    <row r="388" spans="2:51" s="13" customFormat="1" ht="11.25">
      <c r="B388" s="167"/>
      <c r="D388" s="147" t="s">
        <v>1200</v>
      </c>
      <c r="E388" s="168" t="s">
        <v>1</v>
      </c>
      <c r="F388" s="169" t="s">
        <v>3587</v>
      </c>
      <c r="H388" s="170">
        <v>3.28</v>
      </c>
      <c r="I388" s="171"/>
      <c r="L388" s="167"/>
      <c r="M388" s="172"/>
      <c r="T388" s="173"/>
      <c r="AT388" s="168" t="s">
        <v>1200</v>
      </c>
      <c r="AU388" s="168" t="s">
        <v>88</v>
      </c>
      <c r="AV388" s="13" t="s">
        <v>88</v>
      </c>
      <c r="AW388" s="13" t="s">
        <v>34</v>
      </c>
      <c r="AX388" s="13" t="s">
        <v>79</v>
      </c>
      <c r="AY388" s="168" t="s">
        <v>262</v>
      </c>
    </row>
    <row r="389" spans="2:51" s="12" customFormat="1" ht="11.25">
      <c r="B389" s="161"/>
      <c r="D389" s="147" t="s">
        <v>1200</v>
      </c>
      <c r="E389" s="162" t="s">
        <v>1</v>
      </c>
      <c r="F389" s="163" t="s">
        <v>3588</v>
      </c>
      <c r="H389" s="162" t="s">
        <v>1</v>
      </c>
      <c r="I389" s="164"/>
      <c r="L389" s="161"/>
      <c r="M389" s="165"/>
      <c r="T389" s="166"/>
      <c r="AT389" s="162" t="s">
        <v>1200</v>
      </c>
      <c r="AU389" s="162" t="s">
        <v>88</v>
      </c>
      <c r="AV389" s="12" t="s">
        <v>86</v>
      </c>
      <c r="AW389" s="12" t="s">
        <v>34</v>
      </c>
      <c r="AX389" s="12" t="s">
        <v>79</v>
      </c>
      <c r="AY389" s="162" t="s">
        <v>262</v>
      </c>
    </row>
    <row r="390" spans="2:51" s="13" customFormat="1" ht="11.25">
      <c r="B390" s="167"/>
      <c r="D390" s="147" t="s">
        <v>1200</v>
      </c>
      <c r="E390" s="168" t="s">
        <v>1</v>
      </c>
      <c r="F390" s="169" t="s">
        <v>3589</v>
      </c>
      <c r="H390" s="170">
        <v>0.9</v>
      </c>
      <c r="I390" s="171"/>
      <c r="L390" s="167"/>
      <c r="M390" s="172"/>
      <c r="T390" s="173"/>
      <c r="AT390" s="168" t="s">
        <v>1200</v>
      </c>
      <c r="AU390" s="168" t="s">
        <v>88</v>
      </c>
      <c r="AV390" s="13" t="s">
        <v>88</v>
      </c>
      <c r="AW390" s="13" t="s">
        <v>34</v>
      </c>
      <c r="AX390" s="13" t="s">
        <v>79</v>
      </c>
      <c r="AY390" s="168" t="s">
        <v>262</v>
      </c>
    </row>
    <row r="391" spans="2:51" s="13" customFormat="1" ht="22.5">
      <c r="B391" s="167"/>
      <c r="D391" s="147" t="s">
        <v>1200</v>
      </c>
      <c r="E391" s="168" t="s">
        <v>1</v>
      </c>
      <c r="F391" s="169" t="s">
        <v>3590</v>
      </c>
      <c r="H391" s="170">
        <v>29.79</v>
      </c>
      <c r="I391" s="171"/>
      <c r="L391" s="167"/>
      <c r="M391" s="172"/>
      <c r="T391" s="173"/>
      <c r="AT391" s="168" t="s">
        <v>1200</v>
      </c>
      <c r="AU391" s="168" t="s">
        <v>88</v>
      </c>
      <c r="AV391" s="13" t="s">
        <v>88</v>
      </c>
      <c r="AW391" s="13" t="s">
        <v>34</v>
      </c>
      <c r="AX391" s="13" t="s">
        <v>79</v>
      </c>
      <c r="AY391" s="168" t="s">
        <v>262</v>
      </c>
    </row>
    <row r="392" spans="2:51" s="12" customFormat="1" ht="11.25">
      <c r="B392" s="161"/>
      <c r="D392" s="147" t="s">
        <v>1200</v>
      </c>
      <c r="E392" s="162" t="s">
        <v>1</v>
      </c>
      <c r="F392" s="163" t="s">
        <v>3591</v>
      </c>
      <c r="H392" s="162" t="s">
        <v>1</v>
      </c>
      <c r="I392" s="164"/>
      <c r="L392" s="161"/>
      <c r="M392" s="165"/>
      <c r="T392" s="166"/>
      <c r="AT392" s="162" t="s">
        <v>1200</v>
      </c>
      <c r="AU392" s="162" t="s">
        <v>88</v>
      </c>
      <c r="AV392" s="12" t="s">
        <v>86</v>
      </c>
      <c r="AW392" s="12" t="s">
        <v>34</v>
      </c>
      <c r="AX392" s="12" t="s">
        <v>79</v>
      </c>
      <c r="AY392" s="162" t="s">
        <v>262</v>
      </c>
    </row>
    <row r="393" spans="2:51" s="13" customFormat="1" ht="11.25">
      <c r="B393" s="167"/>
      <c r="D393" s="147" t="s">
        <v>1200</v>
      </c>
      <c r="E393" s="168" t="s">
        <v>1</v>
      </c>
      <c r="F393" s="169" t="s">
        <v>3592</v>
      </c>
      <c r="H393" s="170">
        <v>3.71</v>
      </c>
      <c r="I393" s="171"/>
      <c r="L393" s="167"/>
      <c r="M393" s="172"/>
      <c r="T393" s="173"/>
      <c r="AT393" s="168" t="s">
        <v>1200</v>
      </c>
      <c r="AU393" s="168" t="s">
        <v>88</v>
      </c>
      <c r="AV393" s="13" t="s">
        <v>88</v>
      </c>
      <c r="AW393" s="13" t="s">
        <v>34</v>
      </c>
      <c r="AX393" s="13" t="s">
        <v>79</v>
      </c>
      <c r="AY393" s="168" t="s">
        <v>262</v>
      </c>
    </row>
    <row r="394" spans="2:51" s="12" customFormat="1" ht="11.25">
      <c r="B394" s="161"/>
      <c r="D394" s="147" t="s">
        <v>1200</v>
      </c>
      <c r="E394" s="162" t="s">
        <v>1</v>
      </c>
      <c r="F394" s="163" t="s">
        <v>3593</v>
      </c>
      <c r="H394" s="162" t="s">
        <v>1</v>
      </c>
      <c r="I394" s="164"/>
      <c r="L394" s="161"/>
      <c r="M394" s="165"/>
      <c r="T394" s="166"/>
      <c r="AT394" s="162" t="s">
        <v>1200</v>
      </c>
      <c r="AU394" s="162" t="s">
        <v>88</v>
      </c>
      <c r="AV394" s="12" t="s">
        <v>86</v>
      </c>
      <c r="AW394" s="12" t="s">
        <v>34</v>
      </c>
      <c r="AX394" s="12" t="s">
        <v>79</v>
      </c>
      <c r="AY394" s="162" t="s">
        <v>262</v>
      </c>
    </row>
    <row r="395" spans="2:51" s="13" customFormat="1" ht="11.25">
      <c r="B395" s="167"/>
      <c r="D395" s="147" t="s">
        <v>1200</v>
      </c>
      <c r="E395" s="168" t="s">
        <v>1</v>
      </c>
      <c r="F395" s="169" t="s">
        <v>3594</v>
      </c>
      <c r="H395" s="170">
        <v>3.15</v>
      </c>
      <c r="I395" s="171"/>
      <c r="L395" s="167"/>
      <c r="M395" s="172"/>
      <c r="T395" s="173"/>
      <c r="AT395" s="168" t="s">
        <v>1200</v>
      </c>
      <c r="AU395" s="168" t="s">
        <v>88</v>
      </c>
      <c r="AV395" s="13" t="s">
        <v>88</v>
      </c>
      <c r="AW395" s="13" t="s">
        <v>34</v>
      </c>
      <c r="AX395" s="13" t="s">
        <v>79</v>
      </c>
      <c r="AY395" s="168" t="s">
        <v>262</v>
      </c>
    </row>
    <row r="396" spans="2:51" s="12" customFormat="1" ht="11.25">
      <c r="B396" s="161"/>
      <c r="D396" s="147" t="s">
        <v>1200</v>
      </c>
      <c r="E396" s="162" t="s">
        <v>1</v>
      </c>
      <c r="F396" s="163" t="s">
        <v>3595</v>
      </c>
      <c r="H396" s="162" t="s">
        <v>1</v>
      </c>
      <c r="I396" s="164"/>
      <c r="L396" s="161"/>
      <c r="M396" s="165"/>
      <c r="T396" s="166"/>
      <c r="AT396" s="162" t="s">
        <v>1200</v>
      </c>
      <c r="AU396" s="162" t="s">
        <v>88</v>
      </c>
      <c r="AV396" s="12" t="s">
        <v>86</v>
      </c>
      <c r="AW396" s="12" t="s">
        <v>34</v>
      </c>
      <c r="AX396" s="12" t="s">
        <v>79</v>
      </c>
      <c r="AY396" s="162" t="s">
        <v>262</v>
      </c>
    </row>
    <row r="397" spans="2:51" s="13" customFormat="1" ht="11.25">
      <c r="B397" s="167"/>
      <c r="D397" s="147" t="s">
        <v>1200</v>
      </c>
      <c r="E397" s="168" t="s">
        <v>1</v>
      </c>
      <c r="F397" s="169" t="s">
        <v>3596</v>
      </c>
      <c r="H397" s="170">
        <v>31.01</v>
      </c>
      <c r="I397" s="171"/>
      <c r="L397" s="167"/>
      <c r="M397" s="172"/>
      <c r="T397" s="173"/>
      <c r="AT397" s="168" t="s">
        <v>1200</v>
      </c>
      <c r="AU397" s="168" t="s">
        <v>88</v>
      </c>
      <c r="AV397" s="13" t="s">
        <v>88</v>
      </c>
      <c r="AW397" s="13" t="s">
        <v>34</v>
      </c>
      <c r="AX397" s="13" t="s">
        <v>79</v>
      </c>
      <c r="AY397" s="168" t="s">
        <v>262</v>
      </c>
    </row>
    <row r="398" spans="2:51" s="14" customFormat="1" ht="11.25">
      <c r="B398" s="174"/>
      <c r="D398" s="147" t="s">
        <v>1200</v>
      </c>
      <c r="E398" s="175" t="s">
        <v>1</v>
      </c>
      <c r="F398" s="176" t="s">
        <v>1205</v>
      </c>
      <c r="H398" s="177">
        <v>118.848</v>
      </c>
      <c r="I398" s="178"/>
      <c r="L398" s="174"/>
      <c r="M398" s="179"/>
      <c r="T398" s="180"/>
      <c r="AT398" s="175" t="s">
        <v>1200</v>
      </c>
      <c r="AU398" s="175" t="s">
        <v>88</v>
      </c>
      <c r="AV398" s="14" t="s">
        <v>293</v>
      </c>
      <c r="AW398" s="14" t="s">
        <v>34</v>
      </c>
      <c r="AX398" s="14" t="s">
        <v>86</v>
      </c>
      <c r="AY398" s="175" t="s">
        <v>262</v>
      </c>
    </row>
    <row r="399" spans="2:65" s="1" customFormat="1" ht="33" customHeight="1">
      <c r="B399" s="32"/>
      <c r="C399" s="134" t="s">
        <v>402</v>
      </c>
      <c r="D399" s="134" t="s">
        <v>264</v>
      </c>
      <c r="E399" s="135" t="s">
        <v>2278</v>
      </c>
      <c r="F399" s="136" t="s">
        <v>2279</v>
      </c>
      <c r="G399" s="137" t="s">
        <v>1226</v>
      </c>
      <c r="H399" s="138">
        <v>118.848</v>
      </c>
      <c r="I399" s="139"/>
      <c r="J399" s="140">
        <f>ROUND(I399*H399,2)</f>
        <v>0</v>
      </c>
      <c r="K399" s="136" t="s">
        <v>1197</v>
      </c>
      <c r="L399" s="32"/>
      <c r="M399" s="141" t="s">
        <v>1</v>
      </c>
      <c r="N399" s="142" t="s">
        <v>44</v>
      </c>
      <c r="P399" s="143">
        <f>O399*H399</f>
        <v>0</v>
      </c>
      <c r="Q399" s="143">
        <v>0</v>
      </c>
      <c r="R399" s="143">
        <f>Q399*H399</f>
        <v>0</v>
      </c>
      <c r="S399" s="143">
        <v>0</v>
      </c>
      <c r="T399" s="144">
        <f>S399*H399</f>
        <v>0</v>
      </c>
      <c r="AR399" s="145" t="s">
        <v>293</v>
      </c>
      <c r="AT399" s="145" t="s">
        <v>264</v>
      </c>
      <c r="AU399" s="145" t="s">
        <v>88</v>
      </c>
      <c r="AY399" s="17" t="s">
        <v>262</v>
      </c>
      <c r="BE399" s="146">
        <f>IF(N399="základní",J399,0)</f>
        <v>0</v>
      </c>
      <c r="BF399" s="146">
        <f>IF(N399="snížená",J399,0)</f>
        <v>0</v>
      </c>
      <c r="BG399" s="146">
        <f>IF(N399="zákl. přenesená",J399,0)</f>
        <v>0</v>
      </c>
      <c r="BH399" s="146">
        <f>IF(N399="sníž. přenesená",J399,0)</f>
        <v>0</v>
      </c>
      <c r="BI399" s="146">
        <f>IF(N399="nulová",J399,0)</f>
        <v>0</v>
      </c>
      <c r="BJ399" s="17" t="s">
        <v>86</v>
      </c>
      <c r="BK399" s="146">
        <f>ROUND(I399*H399,2)</f>
        <v>0</v>
      </c>
      <c r="BL399" s="17" t="s">
        <v>293</v>
      </c>
      <c r="BM399" s="145" t="s">
        <v>3597</v>
      </c>
    </row>
    <row r="400" spans="2:65" s="1" customFormat="1" ht="24.2" customHeight="1">
      <c r="B400" s="32"/>
      <c r="C400" s="134" t="s">
        <v>407</v>
      </c>
      <c r="D400" s="134" t="s">
        <v>264</v>
      </c>
      <c r="E400" s="135" t="s">
        <v>1232</v>
      </c>
      <c r="F400" s="136" t="s">
        <v>1233</v>
      </c>
      <c r="G400" s="137" t="s">
        <v>1234</v>
      </c>
      <c r="H400" s="138">
        <v>8.992</v>
      </c>
      <c r="I400" s="139"/>
      <c r="J400" s="140">
        <f>ROUND(I400*H400,2)</f>
        <v>0</v>
      </c>
      <c r="K400" s="136" t="s">
        <v>1197</v>
      </c>
      <c r="L400" s="32"/>
      <c r="M400" s="141" t="s">
        <v>1</v>
      </c>
      <c r="N400" s="142" t="s">
        <v>44</v>
      </c>
      <c r="P400" s="143">
        <f>O400*H400</f>
        <v>0</v>
      </c>
      <c r="Q400" s="143">
        <v>1.10907</v>
      </c>
      <c r="R400" s="143">
        <f>Q400*H400</f>
        <v>9.97275744</v>
      </c>
      <c r="S400" s="143">
        <v>0</v>
      </c>
      <c r="T400" s="144">
        <f>S400*H400</f>
        <v>0</v>
      </c>
      <c r="AR400" s="145" t="s">
        <v>293</v>
      </c>
      <c r="AT400" s="145" t="s">
        <v>264</v>
      </c>
      <c r="AU400" s="145" t="s">
        <v>88</v>
      </c>
      <c r="AY400" s="17" t="s">
        <v>262</v>
      </c>
      <c r="BE400" s="146">
        <f>IF(N400="základní",J400,0)</f>
        <v>0</v>
      </c>
      <c r="BF400" s="146">
        <f>IF(N400="snížená",J400,0)</f>
        <v>0</v>
      </c>
      <c r="BG400" s="146">
        <f>IF(N400="zákl. přenesená",J400,0)</f>
        <v>0</v>
      </c>
      <c r="BH400" s="146">
        <f>IF(N400="sníž. přenesená",J400,0)</f>
        <v>0</v>
      </c>
      <c r="BI400" s="146">
        <f>IF(N400="nulová",J400,0)</f>
        <v>0</v>
      </c>
      <c r="BJ400" s="17" t="s">
        <v>86</v>
      </c>
      <c r="BK400" s="146">
        <f>ROUND(I400*H400,2)</f>
        <v>0</v>
      </c>
      <c r="BL400" s="17" t="s">
        <v>293</v>
      </c>
      <c r="BM400" s="145" t="s">
        <v>3598</v>
      </c>
    </row>
    <row r="401" spans="2:51" s="12" customFormat="1" ht="11.25">
      <c r="B401" s="161"/>
      <c r="D401" s="147" t="s">
        <v>1200</v>
      </c>
      <c r="E401" s="162" t="s">
        <v>1</v>
      </c>
      <c r="F401" s="163" t="s">
        <v>3436</v>
      </c>
      <c r="H401" s="162" t="s">
        <v>1</v>
      </c>
      <c r="I401" s="164"/>
      <c r="L401" s="161"/>
      <c r="M401" s="165"/>
      <c r="T401" s="166"/>
      <c r="AT401" s="162" t="s">
        <v>1200</v>
      </c>
      <c r="AU401" s="162" t="s">
        <v>88</v>
      </c>
      <c r="AV401" s="12" t="s">
        <v>86</v>
      </c>
      <c r="AW401" s="12" t="s">
        <v>34</v>
      </c>
      <c r="AX401" s="12" t="s">
        <v>79</v>
      </c>
      <c r="AY401" s="162" t="s">
        <v>262</v>
      </c>
    </row>
    <row r="402" spans="2:51" s="12" customFormat="1" ht="11.25">
      <c r="B402" s="161"/>
      <c r="D402" s="147" t="s">
        <v>1200</v>
      </c>
      <c r="E402" s="162" t="s">
        <v>1</v>
      </c>
      <c r="F402" s="163" t="s">
        <v>3599</v>
      </c>
      <c r="H402" s="162" t="s">
        <v>1</v>
      </c>
      <c r="I402" s="164"/>
      <c r="L402" s="161"/>
      <c r="M402" s="165"/>
      <c r="T402" s="166"/>
      <c r="AT402" s="162" t="s">
        <v>1200</v>
      </c>
      <c r="AU402" s="162" t="s">
        <v>88</v>
      </c>
      <c r="AV402" s="12" t="s">
        <v>86</v>
      </c>
      <c r="AW402" s="12" t="s">
        <v>34</v>
      </c>
      <c r="AX402" s="12" t="s">
        <v>79</v>
      </c>
      <c r="AY402" s="162" t="s">
        <v>262</v>
      </c>
    </row>
    <row r="403" spans="2:51" s="13" customFormat="1" ht="11.25">
      <c r="B403" s="167"/>
      <c r="D403" s="147" t="s">
        <v>1200</v>
      </c>
      <c r="E403" s="168" t="s">
        <v>1</v>
      </c>
      <c r="F403" s="169" t="s">
        <v>3600</v>
      </c>
      <c r="H403" s="170">
        <v>8.992</v>
      </c>
      <c r="I403" s="171"/>
      <c r="L403" s="167"/>
      <c r="M403" s="172"/>
      <c r="T403" s="173"/>
      <c r="AT403" s="168" t="s">
        <v>1200</v>
      </c>
      <c r="AU403" s="168" t="s">
        <v>88</v>
      </c>
      <c r="AV403" s="13" t="s">
        <v>88</v>
      </c>
      <c r="AW403" s="13" t="s">
        <v>34</v>
      </c>
      <c r="AX403" s="13" t="s">
        <v>86</v>
      </c>
      <c r="AY403" s="168" t="s">
        <v>262</v>
      </c>
    </row>
    <row r="404" spans="2:63" s="11" customFormat="1" ht="22.9" customHeight="1">
      <c r="B404" s="124"/>
      <c r="D404" s="125" t="s">
        <v>78</v>
      </c>
      <c r="E404" s="151" t="s">
        <v>286</v>
      </c>
      <c r="F404" s="151" t="s">
        <v>1407</v>
      </c>
      <c r="I404" s="127"/>
      <c r="J404" s="152">
        <f>BK404</f>
        <v>0</v>
      </c>
      <c r="L404" s="124"/>
      <c r="M404" s="129"/>
      <c r="P404" s="130">
        <f>SUM(P405:P474)</f>
        <v>0</v>
      </c>
      <c r="R404" s="130">
        <f>SUM(R405:R474)</f>
        <v>8.419470109999999</v>
      </c>
      <c r="T404" s="131">
        <f>SUM(T405:T474)</f>
        <v>0</v>
      </c>
      <c r="AR404" s="125" t="s">
        <v>86</v>
      </c>
      <c r="AT404" s="132" t="s">
        <v>78</v>
      </c>
      <c r="AU404" s="132" t="s">
        <v>86</v>
      </c>
      <c r="AY404" s="125" t="s">
        <v>262</v>
      </c>
      <c r="BK404" s="133">
        <f>SUM(BK405:BK474)</f>
        <v>0</v>
      </c>
    </row>
    <row r="405" spans="2:65" s="1" customFormat="1" ht="33" customHeight="1">
      <c r="B405" s="32"/>
      <c r="C405" s="134" t="s">
        <v>437</v>
      </c>
      <c r="D405" s="134" t="s">
        <v>264</v>
      </c>
      <c r="E405" s="135" t="s">
        <v>2318</v>
      </c>
      <c r="F405" s="136" t="s">
        <v>2319</v>
      </c>
      <c r="G405" s="137" t="s">
        <v>1196</v>
      </c>
      <c r="H405" s="138">
        <v>23.534</v>
      </c>
      <c r="I405" s="139"/>
      <c r="J405" s="140">
        <f>ROUND(I405*H405,2)</f>
        <v>0</v>
      </c>
      <c r="K405" s="136" t="s">
        <v>1197</v>
      </c>
      <c r="L405" s="32"/>
      <c r="M405" s="141" t="s">
        <v>1</v>
      </c>
      <c r="N405" s="142" t="s">
        <v>44</v>
      </c>
      <c r="P405" s="143">
        <f>O405*H405</f>
        <v>0</v>
      </c>
      <c r="Q405" s="143">
        <v>0</v>
      </c>
      <c r="R405" s="143">
        <f>Q405*H405</f>
        <v>0</v>
      </c>
      <c r="S405" s="143">
        <v>0</v>
      </c>
      <c r="T405" s="144">
        <f>S405*H405</f>
        <v>0</v>
      </c>
      <c r="AR405" s="145" t="s">
        <v>293</v>
      </c>
      <c r="AT405" s="145" t="s">
        <v>264</v>
      </c>
      <c r="AU405" s="145" t="s">
        <v>88</v>
      </c>
      <c r="AY405" s="17" t="s">
        <v>262</v>
      </c>
      <c r="BE405" s="146">
        <f>IF(N405="základní",J405,0)</f>
        <v>0</v>
      </c>
      <c r="BF405" s="146">
        <f>IF(N405="snížená",J405,0)</f>
        <v>0</v>
      </c>
      <c r="BG405" s="146">
        <f>IF(N405="zákl. přenesená",J405,0)</f>
        <v>0</v>
      </c>
      <c r="BH405" s="146">
        <f>IF(N405="sníž. přenesená",J405,0)</f>
        <v>0</v>
      </c>
      <c r="BI405" s="146">
        <f>IF(N405="nulová",J405,0)</f>
        <v>0</v>
      </c>
      <c r="BJ405" s="17" t="s">
        <v>86</v>
      </c>
      <c r="BK405" s="146">
        <f>ROUND(I405*H405,2)</f>
        <v>0</v>
      </c>
      <c r="BL405" s="17" t="s">
        <v>293</v>
      </c>
      <c r="BM405" s="145" t="s">
        <v>3601</v>
      </c>
    </row>
    <row r="406" spans="2:51" s="12" customFormat="1" ht="11.25">
      <c r="B406" s="161"/>
      <c r="D406" s="147" t="s">
        <v>1200</v>
      </c>
      <c r="E406" s="162" t="s">
        <v>1</v>
      </c>
      <c r="F406" s="163" t="s">
        <v>3436</v>
      </c>
      <c r="H406" s="162" t="s">
        <v>1</v>
      </c>
      <c r="I406" s="164"/>
      <c r="L406" s="161"/>
      <c r="M406" s="165"/>
      <c r="T406" s="166"/>
      <c r="AT406" s="162" t="s">
        <v>1200</v>
      </c>
      <c r="AU406" s="162" t="s">
        <v>88</v>
      </c>
      <c r="AV406" s="12" t="s">
        <v>86</v>
      </c>
      <c r="AW406" s="12" t="s">
        <v>34</v>
      </c>
      <c r="AX406" s="12" t="s">
        <v>79</v>
      </c>
      <c r="AY406" s="162" t="s">
        <v>262</v>
      </c>
    </row>
    <row r="407" spans="2:51" s="12" customFormat="1" ht="11.25">
      <c r="B407" s="161"/>
      <c r="D407" s="147" t="s">
        <v>1200</v>
      </c>
      <c r="E407" s="162" t="s">
        <v>1</v>
      </c>
      <c r="F407" s="163" t="s">
        <v>3563</v>
      </c>
      <c r="H407" s="162" t="s">
        <v>1</v>
      </c>
      <c r="I407" s="164"/>
      <c r="L407" s="161"/>
      <c r="M407" s="165"/>
      <c r="T407" s="166"/>
      <c r="AT407" s="162" t="s">
        <v>1200</v>
      </c>
      <c r="AU407" s="162" t="s">
        <v>88</v>
      </c>
      <c r="AV407" s="12" t="s">
        <v>86</v>
      </c>
      <c r="AW407" s="12" t="s">
        <v>34</v>
      </c>
      <c r="AX407" s="12" t="s">
        <v>79</v>
      </c>
      <c r="AY407" s="162" t="s">
        <v>262</v>
      </c>
    </row>
    <row r="408" spans="2:51" s="12" customFormat="1" ht="11.25">
      <c r="B408" s="161"/>
      <c r="D408" s="147" t="s">
        <v>1200</v>
      </c>
      <c r="E408" s="162" t="s">
        <v>1</v>
      </c>
      <c r="F408" s="163" t="s">
        <v>3212</v>
      </c>
      <c r="H408" s="162" t="s">
        <v>1</v>
      </c>
      <c r="I408" s="164"/>
      <c r="L408" s="161"/>
      <c r="M408" s="165"/>
      <c r="T408" s="166"/>
      <c r="AT408" s="162" t="s">
        <v>1200</v>
      </c>
      <c r="AU408" s="162" t="s">
        <v>88</v>
      </c>
      <c r="AV408" s="12" t="s">
        <v>86</v>
      </c>
      <c r="AW408" s="12" t="s">
        <v>34</v>
      </c>
      <c r="AX408" s="12" t="s">
        <v>79</v>
      </c>
      <c r="AY408" s="162" t="s">
        <v>262</v>
      </c>
    </row>
    <row r="409" spans="2:51" s="13" customFormat="1" ht="11.25">
      <c r="B409" s="167"/>
      <c r="D409" s="147" t="s">
        <v>1200</v>
      </c>
      <c r="E409" s="168" t="s">
        <v>1</v>
      </c>
      <c r="F409" s="169" t="s">
        <v>3602</v>
      </c>
      <c r="H409" s="170">
        <v>49.417</v>
      </c>
      <c r="I409" s="171"/>
      <c r="L409" s="167"/>
      <c r="M409" s="172"/>
      <c r="T409" s="173"/>
      <c r="AT409" s="168" t="s">
        <v>1200</v>
      </c>
      <c r="AU409" s="168" t="s">
        <v>88</v>
      </c>
      <c r="AV409" s="13" t="s">
        <v>88</v>
      </c>
      <c r="AW409" s="13" t="s">
        <v>34</v>
      </c>
      <c r="AX409" s="13" t="s">
        <v>79</v>
      </c>
      <c r="AY409" s="168" t="s">
        <v>262</v>
      </c>
    </row>
    <row r="410" spans="2:51" s="12" customFormat="1" ht="11.25">
      <c r="B410" s="161"/>
      <c r="D410" s="147" t="s">
        <v>1200</v>
      </c>
      <c r="E410" s="162" t="s">
        <v>1</v>
      </c>
      <c r="F410" s="163" t="s">
        <v>2323</v>
      </c>
      <c r="H410" s="162" t="s">
        <v>1</v>
      </c>
      <c r="I410" s="164"/>
      <c r="L410" s="161"/>
      <c r="M410" s="165"/>
      <c r="T410" s="166"/>
      <c r="AT410" s="162" t="s">
        <v>1200</v>
      </c>
      <c r="AU410" s="162" t="s">
        <v>88</v>
      </c>
      <c r="AV410" s="12" t="s">
        <v>86</v>
      </c>
      <c r="AW410" s="12" t="s">
        <v>34</v>
      </c>
      <c r="AX410" s="12" t="s">
        <v>79</v>
      </c>
      <c r="AY410" s="162" t="s">
        <v>262</v>
      </c>
    </row>
    <row r="411" spans="2:51" s="13" customFormat="1" ht="11.25">
      <c r="B411" s="167"/>
      <c r="D411" s="147" t="s">
        <v>1200</v>
      </c>
      <c r="E411" s="168" t="s">
        <v>1</v>
      </c>
      <c r="F411" s="169" t="s">
        <v>3603</v>
      </c>
      <c r="H411" s="170">
        <v>-4.325</v>
      </c>
      <c r="I411" s="171"/>
      <c r="L411" s="167"/>
      <c r="M411" s="172"/>
      <c r="T411" s="173"/>
      <c r="AT411" s="168" t="s">
        <v>1200</v>
      </c>
      <c r="AU411" s="168" t="s">
        <v>88</v>
      </c>
      <c r="AV411" s="13" t="s">
        <v>88</v>
      </c>
      <c r="AW411" s="13" t="s">
        <v>34</v>
      </c>
      <c r="AX411" s="13" t="s">
        <v>79</v>
      </c>
      <c r="AY411" s="168" t="s">
        <v>262</v>
      </c>
    </row>
    <row r="412" spans="2:51" s="13" customFormat="1" ht="22.5">
      <c r="B412" s="167"/>
      <c r="D412" s="147" t="s">
        <v>1200</v>
      </c>
      <c r="E412" s="168" t="s">
        <v>1</v>
      </c>
      <c r="F412" s="169" t="s">
        <v>3604</v>
      </c>
      <c r="H412" s="170">
        <v>-1.238</v>
      </c>
      <c r="I412" s="171"/>
      <c r="L412" s="167"/>
      <c r="M412" s="172"/>
      <c r="T412" s="173"/>
      <c r="AT412" s="168" t="s">
        <v>1200</v>
      </c>
      <c r="AU412" s="168" t="s">
        <v>88</v>
      </c>
      <c r="AV412" s="13" t="s">
        <v>88</v>
      </c>
      <c r="AW412" s="13" t="s">
        <v>34</v>
      </c>
      <c r="AX412" s="13" t="s">
        <v>79</v>
      </c>
      <c r="AY412" s="168" t="s">
        <v>262</v>
      </c>
    </row>
    <row r="413" spans="2:51" s="13" customFormat="1" ht="11.25">
      <c r="B413" s="167"/>
      <c r="D413" s="147" t="s">
        <v>1200</v>
      </c>
      <c r="E413" s="168" t="s">
        <v>1</v>
      </c>
      <c r="F413" s="169" t="s">
        <v>3605</v>
      </c>
      <c r="H413" s="170">
        <v>-10.56</v>
      </c>
      <c r="I413" s="171"/>
      <c r="L413" s="167"/>
      <c r="M413" s="172"/>
      <c r="T413" s="173"/>
      <c r="AT413" s="168" t="s">
        <v>1200</v>
      </c>
      <c r="AU413" s="168" t="s">
        <v>88</v>
      </c>
      <c r="AV413" s="13" t="s">
        <v>88</v>
      </c>
      <c r="AW413" s="13" t="s">
        <v>34</v>
      </c>
      <c r="AX413" s="13" t="s">
        <v>79</v>
      </c>
      <c r="AY413" s="168" t="s">
        <v>262</v>
      </c>
    </row>
    <row r="414" spans="2:51" s="13" customFormat="1" ht="11.25">
      <c r="B414" s="167"/>
      <c r="D414" s="147" t="s">
        <v>1200</v>
      </c>
      <c r="E414" s="168" t="s">
        <v>1</v>
      </c>
      <c r="F414" s="169" t="s">
        <v>3606</v>
      </c>
      <c r="H414" s="170">
        <v>-9.76</v>
      </c>
      <c r="I414" s="171"/>
      <c r="L414" s="167"/>
      <c r="M414" s="172"/>
      <c r="T414" s="173"/>
      <c r="AT414" s="168" t="s">
        <v>1200</v>
      </c>
      <c r="AU414" s="168" t="s">
        <v>88</v>
      </c>
      <c r="AV414" s="13" t="s">
        <v>88</v>
      </c>
      <c r="AW414" s="13" t="s">
        <v>34</v>
      </c>
      <c r="AX414" s="13" t="s">
        <v>79</v>
      </c>
      <c r="AY414" s="168" t="s">
        <v>262</v>
      </c>
    </row>
    <row r="415" spans="2:51" s="14" customFormat="1" ht="11.25">
      <c r="B415" s="174"/>
      <c r="D415" s="147" t="s">
        <v>1200</v>
      </c>
      <c r="E415" s="175" t="s">
        <v>1</v>
      </c>
      <c r="F415" s="176" t="s">
        <v>1205</v>
      </c>
      <c r="H415" s="177">
        <v>23.534</v>
      </c>
      <c r="I415" s="178"/>
      <c r="L415" s="174"/>
      <c r="M415" s="179"/>
      <c r="T415" s="180"/>
      <c r="AT415" s="175" t="s">
        <v>1200</v>
      </c>
      <c r="AU415" s="175" t="s">
        <v>88</v>
      </c>
      <c r="AV415" s="14" t="s">
        <v>293</v>
      </c>
      <c r="AW415" s="14" t="s">
        <v>34</v>
      </c>
      <c r="AX415" s="14" t="s">
        <v>86</v>
      </c>
      <c r="AY415" s="175" t="s">
        <v>262</v>
      </c>
    </row>
    <row r="416" spans="2:65" s="1" customFormat="1" ht="33" customHeight="1">
      <c r="B416" s="32"/>
      <c r="C416" s="134" t="s">
        <v>442</v>
      </c>
      <c r="D416" s="134" t="s">
        <v>264</v>
      </c>
      <c r="E416" s="135" t="s">
        <v>2330</v>
      </c>
      <c r="F416" s="136" t="s">
        <v>2331</v>
      </c>
      <c r="G416" s="137" t="s">
        <v>1196</v>
      </c>
      <c r="H416" s="138">
        <v>3.129</v>
      </c>
      <c r="I416" s="139"/>
      <c r="J416" s="140">
        <f>ROUND(I416*H416,2)</f>
        <v>0</v>
      </c>
      <c r="K416" s="136" t="s">
        <v>1197</v>
      </c>
      <c r="L416" s="32"/>
      <c r="M416" s="141" t="s">
        <v>1</v>
      </c>
      <c r="N416" s="142" t="s">
        <v>44</v>
      </c>
      <c r="P416" s="143">
        <f>O416*H416</f>
        <v>0</v>
      </c>
      <c r="Q416" s="143">
        <v>2.50187</v>
      </c>
      <c r="R416" s="143">
        <f>Q416*H416</f>
        <v>7.828351229999999</v>
      </c>
      <c r="S416" s="143">
        <v>0</v>
      </c>
      <c r="T416" s="144">
        <f>S416*H416</f>
        <v>0</v>
      </c>
      <c r="AR416" s="145" t="s">
        <v>293</v>
      </c>
      <c r="AT416" s="145" t="s">
        <v>264</v>
      </c>
      <c r="AU416" s="145" t="s">
        <v>88</v>
      </c>
      <c r="AY416" s="17" t="s">
        <v>262</v>
      </c>
      <c r="BE416" s="146">
        <f>IF(N416="základní",J416,0)</f>
        <v>0</v>
      </c>
      <c r="BF416" s="146">
        <f>IF(N416="snížená",J416,0)</f>
        <v>0</v>
      </c>
      <c r="BG416" s="146">
        <f>IF(N416="zákl. přenesená",J416,0)</f>
        <v>0</v>
      </c>
      <c r="BH416" s="146">
        <f>IF(N416="sníž. přenesená",J416,0)</f>
        <v>0</v>
      </c>
      <c r="BI416" s="146">
        <f>IF(N416="nulová",J416,0)</f>
        <v>0</v>
      </c>
      <c r="BJ416" s="17" t="s">
        <v>86</v>
      </c>
      <c r="BK416" s="146">
        <f>ROUND(I416*H416,2)</f>
        <v>0</v>
      </c>
      <c r="BL416" s="17" t="s">
        <v>293</v>
      </c>
      <c r="BM416" s="145" t="s">
        <v>3607</v>
      </c>
    </row>
    <row r="417" spans="2:51" s="12" customFormat="1" ht="11.25">
      <c r="B417" s="161"/>
      <c r="D417" s="147" t="s">
        <v>1200</v>
      </c>
      <c r="E417" s="162" t="s">
        <v>1</v>
      </c>
      <c r="F417" s="163" t="s">
        <v>3436</v>
      </c>
      <c r="H417" s="162" t="s">
        <v>1</v>
      </c>
      <c r="I417" s="164"/>
      <c r="L417" s="161"/>
      <c r="M417" s="165"/>
      <c r="T417" s="166"/>
      <c r="AT417" s="162" t="s">
        <v>1200</v>
      </c>
      <c r="AU417" s="162" t="s">
        <v>88</v>
      </c>
      <c r="AV417" s="12" t="s">
        <v>86</v>
      </c>
      <c r="AW417" s="12" t="s">
        <v>34</v>
      </c>
      <c r="AX417" s="12" t="s">
        <v>79</v>
      </c>
      <c r="AY417" s="162" t="s">
        <v>262</v>
      </c>
    </row>
    <row r="418" spans="2:51" s="12" customFormat="1" ht="11.25">
      <c r="B418" s="161"/>
      <c r="D418" s="147" t="s">
        <v>1200</v>
      </c>
      <c r="E418" s="162" t="s">
        <v>1</v>
      </c>
      <c r="F418" s="163" t="s">
        <v>3544</v>
      </c>
      <c r="H418" s="162" t="s">
        <v>1</v>
      </c>
      <c r="I418" s="164"/>
      <c r="L418" s="161"/>
      <c r="M418" s="165"/>
      <c r="T418" s="166"/>
      <c r="AT418" s="162" t="s">
        <v>1200</v>
      </c>
      <c r="AU418" s="162" t="s">
        <v>88</v>
      </c>
      <c r="AV418" s="12" t="s">
        <v>86</v>
      </c>
      <c r="AW418" s="12" t="s">
        <v>34</v>
      </c>
      <c r="AX418" s="12" t="s">
        <v>79</v>
      </c>
      <c r="AY418" s="162" t="s">
        <v>262</v>
      </c>
    </row>
    <row r="419" spans="2:51" s="13" customFormat="1" ht="11.25">
      <c r="B419" s="167"/>
      <c r="D419" s="147" t="s">
        <v>1200</v>
      </c>
      <c r="E419" s="168" t="s">
        <v>1</v>
      </c>
      <c r="F419" s="169" t="s">
        <v>3608</v>
      </c>
      <c r="H419" s="170">
        <v>1.505</v>
      </c>
      <c r="I419" s="171"/>
      <c r="L419" s="167"/>
      <c r="M419" s="172"/>
      <c r="T419" s="173"/>
      <c r="AT419" s="168" t="s">
        <v>1200</v>
      </c>
      <c r="AU419" s="168" t="s">
        <v>88</v>
      </c>
      <c r="AV419" s="13" t="s">
        <v>88</v>
      </c>
      <c r="AW419" s="13" t="s">
        <v>34</v>
      </c>
      <c r="AX419" s="13" t="s">
        <v>79</v>
      </c>
      <c r="AY419" s="168" t="s">
        <v>262</v>
      </c>
    </row>
    <row r="420" spans="2:51" s="13" customFormat="1" ht="11.25">
      <c r="B420" s="167"/>
      <c r="D420" s="147" t="s">
        <v>1200</v>
      </c>
      <c r="E420" s="168" t="s">
        <v>1</v>
      </c>
      <c r="F420" s="169" t="s">
        <v>3609</v>
      </c>
      <c r="H420" s="170">
        <v>0.041</v>
      </c>
      <c r="I420" s="171"/>
      <c r="L420" s="167"/>
      <c r="M420" s="172"/>
      <c r="T420" s="173"/>
      <c r="AT420" s="168" t="s">
        <v>1200</v>
      </c>
      <c r="AU420" s="168" t="s">
        <v>88</v>
      </c>
      <c r="AV420" s="13" t="s">
        <v>88</v>
      </c>
      <c r="AW420" s="13" t="s">
        <v>34</v>
      </c>
      <c r="AX420" s="13" t="s">
        <v>79</v>
      </c>
      <c r="AY420" s="168" t="s">
        <v>262</v>
      </c>
    </row>
    <row r="421" spans="2:51" s="13" customFormat="1" ht="11.25">
      <c r="B421" s="167"/>
      <c r="D421" s="147" t="s">
        <v>1200</v>
      </c>
      <c r="E421" s="168" t="s">
        <v>1</v>
      </c>
      <c r="F421" s="169" t="s">
        <v>3610</v>
      </c>
      <c r="H421" s="170">
        <v>1.545</v>
      </c>
      <c r="I421" s="171"/>
      <c r="L421" s="167"/>
      <c r="M421" s="172"/>
      <c r="T421" s="173"/>
      <c r="AT421" s="168" t="s">
        <v>1200</v>
      </c>
      <c r="AU421" s="168" t="s">
        <v>88</v>
      </c>
      <c r="AV421" s="13" t="s">
        <v>88</v>
      </c>
      <c r="AW421" s="13" t="s">
        <v>34</v>
      </c>
      <c r="AX421" s="13" t="s">
        <v>79</v>
      </c>
      <c r="AY421" s="168" t="s">
        <v>262</v>
      </c>
    </row>
    <row r="422" spans="2:51" s="13" customFormat="1" ht="11.25">
      <c r="B422" s="167"/>
      <c r="D422" s="147" t="s">
        <v>1200</v>
      </c>
      <c r="E422" s="168" t="s">
        <v>1</v>
      </c>
      <c r="F422" s="169" t="s">
        <v>3611</v>
      </c>
      <c r="H422" s="170">
        <v>0.038</v>
      </c>
      <c r="I422" s="171"/>
      <c r="L422" s="167"/>
      <c r="M422" s="172"/>
      <c r="T422" s="173"/>
      <c r="AT422" s="168" t="s">
        <v>1200</v>
      </c>
      <c r="AU422" s="168" t="s">
        <v>88</v>
      </c>
      <c r="AV422" s="13" t="s">
        <v>88</v>
      </c>
      <c r="AW422" s="13" t="s">
        <v>34</v>
      </c>
      <c r="AX422" s="13" t="s">
        <v>79</v>
      </c>
      <c r="AY422" s="168" t="s">
        <v>262</v>
      </c>
    </row>
    <row r="423" spans="2:51" s="14" customFormat="1" ht="11.25">
      <c r="B423" s="174"/>
      <c r="D423" s="147" t="s">
        <v>1200</v>
      </c>
      <c r="E423" s="175" t="s">
        <v>1</v>
      </c>
      <c r="F423" s="176" t="s">
        <v>1205</v>
      </c>
      <c r="H423" s="177">
        <v>3.129</v>
      </c>
      <c r="I423" s="178"/>
      <c r="L423" s="174"/>
      <c r="M423" s="179"/>
      <c r="T423" s="180"/>
      <c r="AT423" s="175" t="s">
        <v>1200</v>
      </c>
      <c r="AU423" s="175" t="s">
        <v>88</v>
      </c>
      <c r="AV423" s="14" t="s">
        <v>293</v>
      </c>
      <c r="AW423" s="14" t="s">
        <v>34</v>
      </c>
      <c r="AX423" s="14" t="s">
        <v>86</v>
      </c>
      <c r="AY423" s="175" t="s">
        <v>262</v>
      </c>
    </row>
    <row r="424" spans="2:65" s="1" customFormat="1" ht="24.2" customHeight="1">
      <c r="B424" s="32"/>
      <c r="C424" s="134" t="s">
        <v>446</v>
      </c>
      <c r="D424" s="134" t="s">
        <v>264</v>
      </c>
      <c r="E424" s="135" t="s">
        <v>2334</v>
      </c>
      <c r="F424" s="136" t="s">
        <v>2335</v>
      </c>
      <c r="G424" s="137" t="s">
        <v>1196</v>
      </c>
      <c r="H424" s="138">
        <v>3.129</v>
      </c>
      <c r="I424" s="139"/>
      <c r="J424" s="140">
        <f>ROUND(I424*H424,2)</f>
        <v>0</v>
      </c>
      <c r="K424" s="136" t="s">
        <v>1197</v>
      </c>
      <c r="L424" s="32"/>
      <c r="M424" s="141" t="s">
        <v>1</v>
      </c>
      <c r="N424" s="142" t="s">
        <v>44</v>
      </c>
      <c r="P424" s="143">
        <f>O424*H424</f>
        <v>0</v>
      </c>
      <c r="Q424" s="143">
        <v>0</v>
      </c>
      <c r="R424" s="143">
        <f>Q424*H424</f>
        <v>0</v>
      </c>
      <c r="S424" s="143">
        <v>0</v>
      </c>
      <c r="T424" s="144">
        <f>S424*H424</f>
        <v>0</v>
      </c>
      <c r="AR424" s="145" t="s">
        <v>293</v>
      </c>
      <c r="AT424" s="145" t="s">
        <v>264</v>
      </c>
      <c r="AU424" s="145" t="s">
        <v>88</v>
      </c>
      <c r="AY424" s="17" t="s">
        <v>262</v>
      </c>
      <c r="BE424" s="146">
        <f>IF(N424="základní",J424,0)</f>
        <v>0</v>
      </c>
      <c r="BF424" s="146">
        <f>IF(N424="snížená",J424,0)</f>
        <v>0</v>
      </c>
      <c r="BG424" s="146">
        <f>IF(N424="zákl. přenesená",J424,0)</f>
        <v>0</v>
      </c>
      <c r="BH424" s="146">
        <f>IF(N424="sníž. přenesená",J424,0)</f>
        <v>0</v>
      </c>
      <c r="BI424" s="146">
        <f>IF(N424="nulová",J424,0)</f>
        <v>0</v>
      </c>
      <c r="BJ424" s="17" t="s">
        <v>86</v>
      </c>
      <c r="BK424" s="146">
        <f>ROUND(I424*H424,2)</f>
        <v>0</v>
      </c>
      <c r="BL424" s="17" t="s">
        <v>293</v>
      </c>
      <c r="BM424" s="145" t="s">
        <v>3612</v>
      </c>
    </row>
    <row r="425" spans="2:65" s="1" customFormat="1" ht="33" customHeight="1">
      <c r="B425" s="32"/>
      <c r="C425" s="134" t="s">
        <v>450</v>
      </c>
      <c r="D425" s="134" t="s">
        <v>264</v>
      </c>
      <c r="E425" s="135" t="s">
        <v>2337</v>
      </c>
      <c r="F425" s="136" t="s">
        <v>2338</v>
      </c>
      <c r="G425" s="137" t="s">
        <v>1196</v>
      </c>
      <c r="H425" s="138">
        <v>3.129</v>
      </c>
      <c r="I425" s="139"/>
      <c r="J425" s="140">
        <f>ROUND(I425*H425,2)</f>
        <v>0</v>
      </c>
      <c r="K425" s="136" t="s">
        <v>1197</v>
      </c>
      <c r="L425" s="32"/>
      <c r="M425" s="141" t="s">
        <v>1</v>
      </c>
      <c r="N425" s="142" t="s">
        <v>44</v>
      </c>
      <c r="P425" s="143">
        <f>O425*H425</f>
        <v>0</v>
      </c>
      <c r="Q425" s="143">
        <v>0</v>
      </c>
      <c r="R425" s="143">
        <f>Q425*H425</f>
        <v>0</v>
      </c>
      <c r="S425" s="143">
        <v>0</v>
      </c>
      <c r="T425" s="144">
        <f>S425*H425</f>
        <v>0</v>
      </c>
      <c r="AR425" s="145" t="s">
        <v>293</v>
      </c>
      <c r="AT425" s="145" t="s">
        <v>264</v>
      </c>
      <c r="AU425" s="145" t="s">
        <v>88</v>
      </c>
      <c r="AY425" s="17" t="s">
        <v>262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7" t="s">
        <v>86</v>
      </c>
      <c r="BK425" s="146">
        <f>ROUND(I425*H425,2)</f>
        <v>0</v>
      </c>
      <c r="BL425" s="17" t="s">
        <v>293</v>
      </c>
      <c r="BM425" s="145" t="s">
        <v>3613</v>
      </c>
    </row>
    <row r="426" spans="2:65" s="1" customFormat="1" ht="24.2" customHeight="1">
      <c r="B426" s="32"/>
      <c r="C426" s="134" t="s">
        <v>454</v>
      </c>
      <c r="D426" s="134" t="s">
        <v>264</v>
      </c>
      <c r="E426" s="135" t="s">
        <v>2334</v>
      </c>
      <c r="F426" s="136" t="s">
        <v>2335</v>
      </c>
      <c r="G426" s="137" t="s">
        <v>1196</v>
      </c>
      <c r="H426" s="138">
        <v>23.534</v>
      </c>
      <c r="I426" s="139"/>
      <c r="J426" s="140">
        <f>ROUND(I426*H426,2)</f>
        <v>0</v>
      </c>
      <c r="K426" s="136" t="s">
        <v>1197</v>
      </c>
      <c r="L426" s="32"/>
      <c r="M426" s="141" t="s">
        <v>1</v>
      </c>
      <c r="N426" s="142" t="s">
        <v>44</v>
      </c>
      <c r="P426" s="143">
        <f>O426*H426</f>
        <v>0</v>
      </c>
      <c r="Q426" s="143">
        <v>0</v>
      </c>
      <c r="R426" s="143">
        <f>Q426*H426</f>
        <v>0</v>
      </c>
      <c r="S426" s="143">
        <v>0</v>
      </c>
      <c r="T426" s="144">
        <f>S426*H426</f>
        <v>0</v>
      </c>
      <c r="AR426" s="145" t="s">
        <v>293</v>
      </c>
      <c r="AT426" s="145" t="s">
        <v>264</v>
      </c>
      <c r="AU426" s="145" t="s">
        <v>88</v>
      </c>
      <c r="AY426" s="17" t="s">
        <v>262</v>
      </c>
      <c r="BE426" s="146">
        <f>IF(N426="základní",J426,0)</f>
        <v>0</v>
      </c>
      <c r="BF426" s="146">
        <f>IF(N426="snížená",J426,0)</f>
        <v>0</v>
      </c>
      <c r="BG426" s="146">
        <f>IF(N426="zákl. přenesená",J426,0)</f>
        <v>0</v>
      </c>
      <c r="BH426" s="146">
        <f>IF(N426="sníž. přenesená",J426,0)</f>
        <v>0</v>
      </c>
      <c r="BI426" s="146">
        <f>IF(N426="nulová",J426,0)</f>
        <v>0</v>
      </c>
      <c r="BJ426" s="17" t="s">
        <v>86</v>
      </c>
      <c r="BK426" s="146">
        <f>ROUND(I426*H426,2)</f>
        <v>0</v>
      </c>
      <c r="BL426" s="17" t="s">
        <v>293</v>
      </c>
      <c r="BM426" s="145" t="s">
        <v>3614</v>
      </c>
    </row>
    <row r="427" spans="2:65" s="1" customFormat="1" ht="33" customHeight="1">
      <c r="B427" s="32"/>
      <c r="C427" s="134" t="s">
        <v>458</v>
      </c>
      <c r="D427" s="134" t="s">
        <v>264</v>
      </c>
      <c r="E427" s="135" t="s">
        <v>2337</v>
      </c>
      <c r="F427" s="136" t="s">
        <v>2338</v>
      </c>
      <c r="G427" s="137" t="s">
        <v>1196</v>
      </c>
      <c r="H427" s="138">
        <v>23.534</v>
      </c>
      <c r="I427" s="139"/>
      <c r="J427" s="140">
        <f>ROUND(I427*H427,2)</f>
        <v>0</v>
      </c>
      <c r="K427" s="136" t="s">
        <v>1197</v>
      </c>
      <c r="L427" s="32"/>
      <c r="M427" s="141" t="s">
        <v>1</v>
      </c>
      <c r="N427" s="142" t="s">
        <v>44</v>
      </c>
      <c r="P427" s="143">
        <f>O427*H427</f>
        <v>0</v>
      </c>
      <c r="Q427" s="143">
        <v>0</v>
      </c>
      <c r="R427" s="143">
        <f>Q427*H427</f>
        <v>0</v>
      </c>
      <c r="S427" s="143">
        <v>0</v>
      </c>
      <c r="T427" s="144">
        <f>S427*H427</f>
        <v>0</v>
      </c>
      <c r="AR427" s="145" t="s">
        <v>293</v>
      </c>
      <c r="AT427" s="145" t="s">
        <v>264</v>
      </c>
      <c r="AU427" s="145" t="s">
        <v>88</v>
      </c>
      <c r="AY427" s="17" t="s">
        <v>262</v>
      </c>
      <c r="BE427" s="146">
        <f>IF(N427="základní",J427,0)</f>
        <v>0</v>
      </c>
      <c r="BF427" s="146">
        <f>IF(N427="snížená",J427,0)</f>
        <v>0</v>
      </c>
      <c r="BG427" s="146">
        <f>IF(N427="zákl. přenesená",J427,0)</f>
        <v>0</v>
      </c>
      <c r="BH427" s="146">
        <f>IF(N427="sníž. přenesená",J427,0)</f>
        <v>0</v>
      </c>
      <c r="BI427" s="146">
        <f>IF(N427="nulová",J427,0)</f>
        <v>0</v>
      </c>
      <c r="BJ427" s="17" t="s">
        <v>86</v>
      </c>
      <c r="BK427" s="146">
        <f>ROUND(I427*H427,2)</f>
        <v>0</v>
      </c>
      <c r="BL427" s="17" t="s">
        <v>293</v>
      </c>
      <c r="BM427" s="145" t="s">
        <v>3615</v>
      </c>
    </row>
    <row r="428" spans="2:65" s="1" customFormat="1" ht="16.5" customHeight="1">
      <c r="B428" s="32"/>
      <c r="C428" s="134" t="s">
        <v>466</v>
      </c>
      <c r="D428" s="134" t="s">
        <v>264</v>
      </c>
      <c r="E428" s="135" t="s">
        <v>2359</v>
      </c>
      <c r="F428" s="136" t="s">
        <v>2360</v>
      </c>
      <c r="G428" s="137" t="s">
        <v>1226</v>
      </c>
      <c r="H428" s="138">
        <v>22.755</v>
      </c>
      <c r="I428" s="139"/>
      <c r="J428" s="140">
        <f>ROUND(I428*H428,2)</f>
        <v>0</v>
      </c>
      <c r="K428" s="136" t="s">
        <v>1197</v>
      </c>
      <c r="L428" s="32"/>
      <c r="M428" s="141" t="s">
        <v>1</v>
      </c>
      <c r="N428" s="142" t="s">
        <v>44</v>
      </c>
      <c r="P428" s="143">
        <f>O428*H428</f>
        <v>0</v>
      </c>
      <c r="Q428" s="143">
        <v>0.01352</v>
      </c>
      <c r="R428" s="143">
        <f>Q428*H428</f>
        <v>0.3076476</v>
      </c>
      <c r="S428" s="143">
        <v>0</v>
      </c>
      <c r="T428" s="144">
        <f>S428*H428</f>
        <v>0</v>
      </c>
      <c r="AR428" s="145" t="s">
        <v>293</v>
      </c>
      <c r="AT428" s="145" t="s">
        <v>264</v>
      </c>
      <c r="AU428" s="145" t="s">
        <v>88</v>
      </c>
      <c r="AY428" s="17" t="s">
        <v>262</v>
      </c>
      <c r="BE428" s="146">
        <f>IF(N428="základní",J428,0)</f>
        <v>0</v>
      </c>
      <c r="BF428" s="146">
        <f>IF(N428="snížená",J428,0)</f>
        <v>0</v>
      </c>
      <c r="BG428" s="146">
        <f>IF(N428="zákl. přenesená",J428,0)</f>
        <v>0</v>
      </c>
      <c r="BH428" s="146">
        <f>IF(N428="sníž. přenesená",J428,0)</f>
        <v>0</v>
      </c>
      <c r="BI428" s="146">
        <f>IF(N428="nulová",J428,0)</f>
        <v>0</v>
      </c>
      <c r="BJ428" s="17" t="s">
        <v>86</v>
      </c>
      <c r="BK428" s="146">
        <f>ROUND(I428*H428,2)</f>
        <v>0</v>
      </c>
      <c r="BL428" s="17" t="s">
        <v>293</v>
      </c>
      <c r="BM428" s="145" t="s">
        <v>3616</v>
      </c>
    </row>
    <row r="429" spans="2:51" s="12" customFormat="1" ht="11.25">
      <c r="B429" s="161"/>
      <c r="D429" s="147" t="s">
        <v>1200</v>
      </c>
      <c r="E429" s="162" t="s">
        <v>1</v>
      </c>
      <c r="F429" s="163" t="s">
        <v>3436</v>
      </c>
      <c r="H429" s="162" t="s">
        <v>1</v>
      </c>
      <c r="I429" s="164"/>
      <c r="L429" s="161"/>
      <c r="M429" s="165"/>
      <c r="T429" s="166"/>
      <c r="AT429" s="162" t="s">
        <v>1200</v>
      </c>
      <c r="AU429" s="162" t="s">
        <v>88</v>
      </c>
      <c r="AV429" s="12" t="s">
        <v>86</v>
      </c>
      <c r="AW429" s="12" t="s">
        <v>34</v>
      </c>
      <c r="AX429" s="12" t="s">
        <v>79</v>
      </c>
      <c r="AY429" s="162" t="s">
        <v>262</v>
      </c>
    </row>
    <row r="430" spans="2:51" s="12" customFormat="1" ht="11.25">
      <c r="B430" s="161"/>
      <c r="D430" s="147" t="s">
        <v>1200</v>
      </c>
      <c r="E430" s="162" t="s">
        <v>1</v>
      </c>
      <c r="F430" s="163" t="s">
        <v>3563</v>
      </c>
      <c r="H430" s="162" t="s">
        <v>1</v>
      </c>
      <c r="I430" s="164"/>
      <c r="L430" s="161"/>
      <c r="M430" s="165"/>
      <c r="T430" s="166"/>
      <c r="AT430" s="162" t="s">
        <v>1200</v>
      </c>
      <c r="AU430" s="162" t="s">
        <v>88</v>
      </c>
      <c r="AV430" s="12" t="s">
        <v>86</v>
      </c>
      <c r="AW430" s="12" t="s">
        <v>34</v>
      </c>
      <c r="AX430" s="12" t="s">
        <v>79</v>
      </c>
      <c r="AY430" s="162" t="s">
        <v>262</v>
      </c>
    </row>
    <row r="431" spans="2:51" s="12" customFormat="1" ht="11.25">
      <c r="B431" s="161"/>
      <c r="D431" s="147" t="s">
        <v>1200</v>
      </c>
      <c r="E431" s="162" t="s">
        <v>1</v>
      </c>
      <c r="F431" s="163" t="s">
        <v>3212</v>
      </c>
      <c r="H431" s="162" t="s">
        <v>1</v>
      </c>
      <c r="I431" s="164"/>
      <c r="L431" s="161"/>
      <c r="M431" s="165"/>
      <c r="T431" s="166"/>
      <c r="AT431" s="162" t="s">
        <v>1200</v>
      </c>
      <c r="AU431" s="162" t="s">
        <v>88</v>
      </c>
      <c r="AV431" s="12" t="s">
        <v>86</v>
      </c>
      <c r="AW431" s="12" t="s">
        <v>34</v>
      </c>
      <c r="AX431" s="12" t="s">
        <v>79</v>
      </c>
      <c r="AY431" s="162" t="s">
        <v>262</v>
      </c>
    </row>
    <row r="432" spans="2:51" s="13" customFormat="1" ht="11.25">
      <c r="B432" s="167"/>
      <c r="D432" s="147" t="s">
        <v>1200</v>
      </c>
      <c r="E432" s="168" t="s">
        <v>1</v>
      </c>
      <c r="F432" s="169" t="s">
        <v>3617</v>
      </c>
      <c r="H432" s="170">
        <v>4.925</v>
      </c>
      <c r="I432" s="171"/>
      <c r="L432" s="167"/>
      <c r="M432" s="172"/>
      <c r="T432" s="173"/>
      <c r="AT432" s="168" t="s">
        <v>1200</v>
      </c>
      <c r="AU432" s="168" t="s">
        <v>88</v>
      </c>
      <c r="AV432" s="13" t="s">
        <v>88</v>
      </c>
      <c r="AW432" s="13" t="s">
        <v>34</v>
      </c>
      <c r="AX432" s="13" t="s">
        <v>79</v>
      </c>
      <c r="AY432" s="168" t="s">
        <v>262</v>
      </c>
    </row>
    <row r="433" spans="2:51" s="13" customFormat="1" ht="11.25">
      <c r="B433" s="167"/>
      <c r="D433" s="147" t="s">
        <v>1200</v>
      </c>
      <c r="E433" s="168" t="s">
        <v>1</v>
      </c>
      <c r="F433" s="169" t="s">
        <v>3618</v>
      </c>
      <c r="H433" s="170">
        <v>9.35</v>
      </c>
      <c r="I433" s="171"/>
      <c r="L433" s="167"/>
      <c r="M433" s="172"/>
      <c r="T433" s="173"/>
      <c r="AT433" s="168" t="s">
        <v>1200</v>
      </c>
      <c r="AU433" s="168" t="s">
        <v>88</v>
      </c>
      <c r="AV433" s="13" t="s">
        <v>88</v>
      </c>
      <c r="AW433" s="13" t="s">
        <v>34</v>
      </c>
      <c r="AX433" s="13" t="s">
        <v>79</v>
      </c>
      <c r="AY433" s="168" t="s">
        <v>262</v>
      </c>
    </row>
    <row r="434" spans="2:51" s="13" customFormat="1" ht="11.25">
      <c r="B434" s="167"/>
      <c r="D434" s="147" t="s">
        <v>1200</v>
      </c>
      <c r="E434" s="168" t="s">
        <v>1</v>
      </c>
      <c r="F434" s="169" t="s">
        <v>3619</v>
      </c>
      <c r="H434" s="170">
        <v>0.375</v>
      </c>
      <c r="I434" s="171"/>
      <c r="L434" s="167"/>
      <c r="M434" s="172"/>
      <c r="T434" s="173"/>
      <c r="AT434" s="168" t="s">
        <v>1200</v>
      </c>
      <c r="AU434" s="168" t="s">
        <v>88</v>
      </c>
      <c r="AV434" s="13" t="s">
        <v>88</v>
      </c>
      <c r="AW434" s="13" t="s">
        <v>34</v>
      </c>
      <c r="AX434" s="13" t="s">
        <v>79</v>
      </c>
      <c r="AY434" s="168" t="s">
        <v>262</v>
      </c>
    </row>
    <row r="435" spans="2:51" s="13" customFormat="1" ht="11.25">
      <c r="B435" s="167"/>
      <c r="D435" s="147" t="s">
        <v>1200</v>
      </c>
      <c r="E435" s="168" t="s">
        <v>1</v>
      </c>
      <c r="F435" s="169" t="s">
        <v>3620</v>
      </c>
      <c r="H435" s="170">
        <v>7.825</v>
      </c>
      <c r="I435" s="171"/>
      <c r="L435" s="167"/>
      <c r="M435" s="172"/>
      <c r="T435" s="173"/>
      <c r="AT435" s="168" t="s">
        <v>1200</v>
      </c>
      <c r="AU435" s="168" t="s">
        <v>88</v>
      </c>
      <c r="AV435" s="13" t="s">
        <v>88</v>
      </c>
      <c r="AW435" s="13" t="s">
        <v>34</v>
      </c>
      <c r="AX435" s="13" t="s">
        <v>79</v>
      </c>
      <c r="AY435" s="168" t="s">
        <v>262</v>
      </c>
    </row>
    <row r="436" spans="2:51" s="13" customFormat="1" ht="11.25">
      <c r="B436" s="167"/>
      <c r="D436" s="147" t="s">
        <v>1200</v>
      </c>
      <c r="E436" s="168" t="s">
        <v>1</v>
      </c>
      <c r="F436" s="169" t="s">
        <v>3621</v>
      </c>
      <c r="H436" s="170">
        <v>0.28</v>
      </c>
      <c r="I436" s="171"/>
      <c r="L436" s="167"/>
      <c r="M436" s="172"/>
      <c r="T436" s="173"/>
      <c r="AT436" s="168" t="s">
        <v>1200</v>
      </c>
      <c r="AU436" s="168" t="s">
        <v>88</v>
      </c>
      <c r="AV436" s="13" t="s">
        <v>88</v>
      </c>
      <c r="AW436" s="13" t="s">
        <v>34</v>
      </c>
      <c r="AX436" s="13" t="s">
        <v>79</v>
      </c>
      <c r="AY436" s="168" t="s">
        <v>262</v>
      </c>
    </row>
    <row r="437" spans="2:51" s="14" customFormat="1" ht="11.25">
      <c r="B437" s="174"/>
      <c r="D437" s="147" t="s">
        <v>1200</v>
      </c>
      <c r="E437" s="175" t="s">
        <v>1</v>
      </c>
      <c r="F437" s="176" t="s">
        <v>1205</v>
      </c>
      <c r="H437" s="177">
        <v>22.755</v>
      </c>
      <c r="I437" s="178"/>
      <c r="L437" s="174"/>
      <c r="M437" s="179"/>
      <c r="T437" s="180"/>
      <c r="AT437" s="175" t="s">
        <v>1200</v>
      </c>
      <c r="AU437" s="175" t="s">
        <v>88</v>
      </c>
      <c r="AV437" s="14" t="s">
        <v>293</v>
      </c>
      <c r="AW437" s="14" t="s">
        <v>34</v>
      </c>
      <c r="AX437" s="14" t="s">
        <v>86</v>
      </c>
      <c r="AY437" s="175" t="s">
        <v>262</v>
      </c>
    </row>
    <row r="438" spans="2:65" s="1" customFormat="1" ht="16.5" customHeight="1">
      <c r="B438" s="32"/>
      <c r="C438" s="134" t="s">
        <v>462</v>
      </c>
      <c r="D438" s="134" t="s">
        <v>264</v>
      </c>
      <c r="E438" s="135" t="s">
        <v>2366</v>
      </c>
      <c r="F438" s="136" t="s">
        <v>2367</v>
      </c>
      <c r="G438" s="137" t="s">
        <v>1226</v>
      </c>
      <c r="H438" s="138">
        <v>22.755</v>
      </c>
      <c r="I438" s="139"/>
      <c r="J438" s="140">
        <f>ROUND(I438*H438,2)</f>
        <v>0</v>
      </c>
      <c r="K438" s="136" t="s">
        <v>1197</v>
      </c>
      <c r="L438" s="32"/>
      <c r="M438" s="141" t="s">
        <v>1</v>
      </c>
      <c r="N438" s="142" t="s">
        <v>44</v>
      </c>
      <c r="P438" s="143">
        <f>O438*H438</f>
        <v>0</v>
      </c>
      <c r="Q438" s="143">
        <v>0</v>
      </c>
      <c r="R438" s="143">
        <f>Q438*H438</f>
        <v>0</v>
      </c>
      <c r="S438" s="143">
        <v>0</v>
      </c>
      <c r="T438" s="144">
        <f>S438*H438</f>
        <v>0</v>
      </c>
      <c r="AR438" s="145" t="s">
        <v>293</v>
      </c>
      <c r="AT438" s="145" t="s">
        <v>264</v>
      </c>
      <c r="AU438" s="145" t="s">
        <v>88</v>
      </c>
      <c r="AY438" s="17" t="s">
        <v>262</v>
      </c>
      <c r="BE438" s="146">
        <f>IF(N438="základní",J438,0)</f>
        <v>0</v>
      </c>
      <c r="BF438" s="146">
        <f>IF(N438="snížená",J438,0)</f>
        <v>0</v>
      </c>
      <c r="BG438" s="146">
        <f>IF(N438="zákl. přenesená",J438,0)</f>
        <v>0</v>
      </c>
      <c r="BH438" s="146">
        <f>IF(N438="sníž. přenesená",J438,0)</f>
        <v>0</v>
      </c>
      <c r="BI438" s="146">
        <f>IF(N438="nulová",J438,0)</f>
        <v>0</v>
      </c>
      <c r="BJ438" s="17" t="s">
        <v>86</v>
      </c>
      <c r="BK438" s="146">
        <f>ROUND(I438*H438,2)</f>
        <v>0</v>
      </c>
      <c r="BL438" s="17" t="s">
        <v>293</v>
      </c>
      <c r="BM438" s="145" t="s">
        <v>3622</v>
      </c>
    </row>
    <row r="439" spans="2:65" s="1" customFormat="1" ht="16.5" customHeight="1">
      <c r="B439" s="32"/>
      <c r="C439" s="134" t="s">
        <v>473</v>
      </c>
      <c r="D439" s="134" t="s">
        <v>264</v>
      </c>
      <c r="E439" s="135" t="s">
        <v>2369</v>
      </c>
      <c r="F439" s="136" t="s">
        <v>2370</v>
      </c>
      <c r="G439" s="137" t="s">
        <v>1234</v>
      </c>
      <c r="H439" s="138">
        <v>0.209</v>
      </c>
      <c r="I439" s="139"/>
      <c r="J439" s="140">
        <f>ROUND(I439*H439,2)</f>
        <v>0</v>
      </c>
      <c r="K439" s="136" t="s">
        <v>1197</v>
      </c>
      <c r="L439" s="32"/>
      <c r="M439" s="141" t="s">
        <v>1</v>
      </c>
      <c r="N439" s="142" t="s">
        <v>44</v>
      </c>
      <c r="P439" s="143">
        <f>O439*H439</f>
        <v>0</v>
      </c>
      <c r="Q439" s="143">
        <v>1.06277</v>
      </c>
      <c r="R439" s="143">
        <f>Q439*H439</f>
        <v>0.22211893</v>
      </c>
      <c r="S439" s="143">
        <v>0</v>
      </c>
      <c r="T439" s="144">
        <f>S439*H439</f>
        <v>0</v>
      </c>
      <c r="AR439" s="145" t="s">
        <v>293</v>
      </c>
      <c r="AT439" s="145" t="s">
        <v>264</v>
      </c>
      <c r="AU439" s="145" t="s">
        <v>88</v>
      </c>
      <c r="AY439" s="17" t="s">
        <v>262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7" t="s">
        <v>86</v>
      </c>
      <c r="BK439" s="146">
        <f>ROUND(I439*H439,2)</f>
        <v>0</v>
      </c>
      <c r="BL439" s="17" t="s">
        <v>293</v>
      </c>
      <c r="BM439" s="145" t="s">
        <v>3623</v>
      </c>
    </row>
    <row r="440" spans="2:51" s="12" customFormat="1" ht="11.25">
      <c r="B440" s="161"/>
      <c r="D440" s="147" t="s">
        <v>1200</v>
      </c>
      <c r="E440" s="162" t="s">
        <v>1</v>
      </c>
      <c r="F440" s="163" t="s">
        <v>3436</v>
      </c>
      <c r="H440" s="162" t="s">
        <v>1</v>
      </c>
      <c r="I440" s="164"/>
      <c r="L440" s="161"/>
      <c r="M440" s="165"/>
      <c r="T440" s="166"/>
      <c r="AT440" s="162" t="s">
        <v>1200</v>
      </c>
      <c r="AU440" s="162" t="s">
        <v>88</v>
      </c>
      <c r="AV440" s="12" t="s">
        <v>86</v>
      </c>
      <c r="AW440" s="12" t="s">
        <v>34</v>
      </c>
      <c r="AX440" s="12" t="s">
        <v>79</v>
      </c>
      <c r="AY440" s="162" t="s">
        <v>262</v>
      </c>
    </row>
    <row r="441" spans="2:51" s="12" customFormat="1" ht="11.25">
      <c r="B441" s="161"/>
      <c r="D441" s="147" t="s">
        <v>1200</v>
      </c>
      <c r="E441" s="162" t="s">
        <v>1</v>
      </c>
      <c r="F441" s="163" t="s">
        <v>3563</v>
      </c>
      <c r="H441" s="162" t="s">
        <v>1</v>
      </c>
      <c r="I441" s="164"/>
      <c r="L441" s="161"/>
      <c r="M441" s="165"/>
      <c r="T441" s="166"/>
      <c r="AT441" s="162" t="s">
        <v>1200</v>
      </c>
      <c r="AU441" s="162" t="s">
        <v>88</v>
      </c>
      <c r="AV441" s="12" t="s">
        <v>86</v>
      </c>
      <c r="AW441" s="12" t="s">
        <v>34</v>
      </c>
      <c r="AX441" s="12" t="s">
        <v>79</v>
      </c>
      <c r="AY441" s="162" t="s">
        <v>262</v>
      </c>
    </row>
    <row r="442" spans="2:51" s="12" customFormat="1" ht="11.25">
      <c r="B442" s="161"/>
      <c r="D442" s="147" t="s">
        <v>1200</v>
      </c>
      <c r="E442" s="162" t="s">
        <v>1</v>
      </c>
      <c r="F442" s="163" t="s">
        <v>2372</v>
      </c>
      <c r="H442" s="162" t="s">
        <v>1</v>
      </c>
      <c r="I442" s="164"/>
      <c r="L442" s="161"/>
      <c r="M442" s="165"/>
      <c r="T442" s="166"/>
      <c r="AT442" s="162" t="s">
        <v>1200</v>
      </c>
      <c r="AU442" s="162" t="s">
        <v>88</v>
      </c>
      <c r="AV442" s="12" t="s">
        <v>86</v>
      </c>
      <c r="AW442" s="12" t="s">
        <v>34</v>
      </c>
      <c r="AX442" s="12" t="s">
        <v>79</v>
      </c>
      <c r="AY442" s="162" t="s">
        <v>262</v>
      </c>
    </row>
    <row r="443" spans="2:51" s="13" customFormat="1" ht="11.25">
      <c r="B443" s="167"/>
      <c r="D443" s="147" t="s">
        <v>1200</v>
      </c>
      <c r="E443" s="168" t="s">
        <v>1</v>
      </c>
      <c r="F443" s="169" t="s">
        <v>3624</v>
      </c>
      <c r="H443" s="170">
        <v>99.087</v>
      </c>
      <c r="I443" s="171"/>
      <c r="L443" s="167"/>
      <c r="M443" s="172"/>
      <c r="T443" s="173"/>
      <c r="AT443" s="168" t="s">
        <v>1200</v>
      </c>
      <c r="AU443" s="168" t="s">
        <v>88</v>
      </c>
      <c r="AV443" s="13" t="s">
        <v>88</v>
      </c>
      <c r="AW443" s="13" t="s">
        <v>34</v>
      </c>
      <c r="AX443" s="13" t="s">
        <v>79</v>
      </c>
      <c r="AY443" s="168" t="s">
        <v>262</v>
      </c>
    </row>
    <row r="444" spans="2:51" s="14" customFormat="1" ht="11.25">
      <c r="B444" s="174"/>
      <c r="D444" s="147" t="s">
        <v>1200</v>
      </c>
      <c r="E444" s="175" t="s">
        <v>1</v>
      </c>
      <c r="F444" s="176" t="s">
        <v>1205</v>
      </c>
      <c r="H444" s="177">
        <v>99.087</v>
      </c>
      <c r="I444" s="178"/>
      <c r="L444" s="174"/>
      <c r="M444" s="179"/>
      <c r="T444" s="180"/>
      <c r="AT444" s="175" t="s">
        <v>1200</v>
      </c>
      <c r="AU444" s="175" t="s">
        <v>88</v>
      </c>
      <c r="AV444" s="14" t="s">
        <v>293</v>
      </c>
      <c r="AW444" s="14" t="s">
        <v>34</v>
      </c>
      <c r="AX444" s="14" t="s">
        <v>79</v>
      </c>
      <c r="AY444" s="175" t="s">
        <v>262</v>
      </c>
    </row>
    <row r="445" spans="2:51" s="12" customFormat="1" ht="11.25">
      <c r="B445" s="161"/>
      <c r="D445" s="147" t="s">
        <v>1200</v>
      </c>
      <c r="E445" s="162" t="s">
        <v>1</v>
      </c>
      <c r="F445" s="163" t="s">
        <v>2112</v>
      </c>
      <c r="H445" s="162" t="s">
        <v>1</v>
      </c>
      <c r="I445" s="164"/>
      <c r="L445" s="161"/>
      <c r="M445" s="165"/>
      <c r="T445" s="166"/>
      <c r="AT445" s="162" t="s">
        <v>1200</v>
      </c>
      <c r="AU445" s="162" t="s">
        <v>88</v>
      </c>
      <c r="AV445" s="12" t="s">
        <v>86</v>
      </c>
      <c r="AW445" s="12" t="s">
        <v>34</v>
      </c>
      <c r="AX445" s="12" t="s">
        <v>79</v>
      </c>
      <c r="AY445" s="162" t="s">
        <v>262</v>
      </c>
    </row>
    <row r="446" spans="2:51" s="13" customFormat="1" ht="11.25">
      <c r="B446" s="167"/>
      <c r="D446" s="147" t="s">
        <v>1200</v>
      </c>
      <c r="E446" s="168" t="s">
        <v>1</v>
      </c>
      <c r="F446" s="169" t="s">
        <v>3625</v>
      </c>
      <c r="H446" s="170">
        <v>0.209</v>
      </c>
      <c r="I446" s="171"/>
      <c r="L446" s="167"/>
      <c r="M446" s="172"/>
      <c r="T446" s="173"/>
      <c r="AT446" s="168" t="s">
        <v>1200</v>
      </c>
      <c r="AU446" s="168" t="s">
        <v>88</v>
      </c>
      <c r="AV446" s="13" t="s">
        <v>88</v>
      </c>
      <c r="AW446" s="13" t="s">
        <v>34</v>
      </c>
      <c r="AX446" s="13" t="s">
        <v>86</v>
      </c>
      <c r="AY446" s="168" t="s">
        <v>262</v>
      </c>
    </row>
    <row r="447" spans="2:65" s="1" customFormat="1" ht="16.5" customHeight="1">
      <c r="B447" s="32"/>
      <c r="C447" s="134" t="s">
        <v>477</v>
      </c>
      <c r="D447" s="134" t="s">
        <v>264</v>
      </c>
      <c r="E447" s="135" t="s">
        <v>2369</v>
      </c>
      <c r="F447" s="136" t="s">
        <v>2370</v>
      </c>
      <c r="G447" s="137" t="s">
        <v>1234</v>
      </c>
      <c r="H447" s="138">
        <v>0.037</v>
      </c>
      <c r="I447" s="139"/>
      <c r="J447" s="140">
        <f>ROUND(I447*H447,2)</f>
        <v>0</v>
      </c>
      <c r="K447" s="136" t="s">
        <v>1197</v>
      </c>
      <c r="L447" s="32"/>
      <c r="M447" s="141" t="s">
        <v>1</v>
      </c>
      <c r="N447" s="142" t="s">
        <v>44</v>
      </c>
      <c r="P447" s="143">
        <f>O447*H447</f>
        <v>0</v>
      </c>
      <c r="Q447" s="143">
        <v>1.06277</v>
      </c>
      <c r="R447" s="143">
        <f>Q447*H447</f>
        <v>0.039322489999999995</v>
      </c>
      <c r="S447" s="143">
        <v>0</v>
      </c>
      <c r="T447" s="144">
        <f>S447*H447</f>
        <v>0</v>
      </c>
      <c r="AR447" s="145" t="s">
        <v>293</v>
      </c>
      <c r="AT447" s="145" t="s">
        <v>264</v>
      </c>
      <c r="AU447" s="145" t="s">
        <v>88</v>
      </c>
      <c r="AY447" s="17" t="s">
        <v>262</v>
      </c>
      <c r="BE447" s="146">
        <f>IF(N447="základní",J447,0)</f>
        <v>0</v>
      </c>
      <c r="BF447" s="146">
        <f>IF(N447="snížená",J447,0)</f>
        <v>0</v>
      </c>
      <c r="BG447" s="146">
        <f>IF(N447="zákl. přenesená",J447,0)</f>
        <v>0</v>
      </c>
      <c r="BH447" s="146">
        <f>IF(N447="sníž. přenesená",J447,0)</f>
        <v>0</v>
      </c>
      <c r="BI447" s="146">
        <f>IF(N447="nulová",J447,0)</f>
        <v>0</v>
      </c>
      <c r="BJ447" s="17" t="s">
        <v>86</v>
      </c>
      <c r="BK447" s="146">
        <f>ROUND(I447*H447,2)</f>
        <v>0</v>
      </c>
      <c r="BL447" s="17" t="s">
        <v>293</v>
      </c>
      <c r="BM447" s="145" t="s">
        <v>3626</v>
      </c>
    </row>
    <row r="448" spans="2:51" s="12" customFormat="1" ht="11.25">
      <c r="B448" s="161"/>
      <c r="D448" s="147" t="s">
        <v>1200</v>
      </c>
      <c r="E448" s="162" t="s">
        <v>1</v>
      </c>
      <c r="F448" s="163" t="s">
        <v>3436</v>
      </c>
      <c r="H448" s="162" t="s">
        <v>1</v>
      </c>
      <c r="I448" s="164"/>
      <c r="L448" s="161"/>
      <c r="M448" s="165"/>
      <c r="T448" s="166"/>
      <c r="AT448" s="162" t="s">
        <v>1200</v>
      </c>
      <c r="AU448" s="162" t="s">
        <v>88</v>
      </c>
      <c r="AV448" s="12" t="s">
        <v>86</v>
      </c>
      <c r="AW448" s="12" t="s">
        <v>34</v>
      </c>
      <c r="AX448" s="12" t="s">
        <v>79</v>
      </c>
      <c r="AY448" s="162" t="s">
        <v>262</v>
      </c>
    </row>
    <row r="449" spans="2:51" s="12" customFormat="1" ht="11.25">
      <c r="B449" s="161"/>
      <c r="D449" s="147" t="s">
        <v>1200</v>
      </c>
      <c r="E449" s="162" t="s">
        <v>1</v>
      </c>
      <c r="F449" s="163" t="s">
        <v>3544</v>
      </c>
      <c r="H449" s="162" t="s">
        <v>1</v>
      </c>
      <c r="I449" s="164"/>
      <c r="L449" s="161"/>
      <c r="M449" s="165"/>
      <c r="T449" s="166"/>
      <c r="AT449" s="162" t="s">
        <v>1200</v>
      </c>
      <c r="AU449" s="162" t="s">
        <v>88</v>
      </c>
      <c r="AV449" s="12" t="s">
        <v>86</v>
      </c>
      <c r="AW449" s="12" t="s">
        <v>34</v>
      </c>
      <c r="AX449" s="12" t="s">
        <v>79</v>
      </c>
      <c r="AY449" s="162" t="s">
        <v>262</v>
      </c>
    </row>
    <row r="450" spans="2:51" s="13" customFormat="1" ht="11.25">
      <c r="B450" s="167"/>
      <c r="D450" s="147" t="s">
        <v>1200</v>
      </c>
      <c r="E450" s="168" t="s">
        <v>1</v>
      </c>
      <c r="F450" s="169" t="s">
        <v>3627</v>
      </c>
      <c r="H450" s="170">
        <v>0.375</v>
      </c>
      <c r="I450" s="171"/>
      <c r="L450" s="167"/>
      <c r="M450" s="172"/>
      <c r="T450" s="173"/>
      <c r="AT450" s="168" t="s">
        <v>1200</v>
      </c>
      <c r="AU450" s="168" t="s">
        <v>88</v>
      </c>
      <c r="AV450" s="13" t="s">
        <v>88</v>
      </c>
      <c r="AW450" s="13" t="s">
        <v>34</v>
      </c>
      <c r="AX450" s="13" t="s">
        <v>79</v>
      </c>
      <c r="AY450" s="168" t="s">
        <v>262</v>
      </c>
    </row>
    <row r="451" spans="2:51" s="13" customFormat="1" ht="11.25">
      <c r="B451" s="167"/>
      <c r="D451" s="147" t="s">
        <v>1200</v>
      </c>
      <c r="E451" s="168" t="s">
        <v>1</v>
      </c>
      <c r="F451" s="169" t="s">
        <v>3628</v>
      </c>
      <c r="H451" s="170">
        <v>8.6</v>
      </c>
      <c r="I451" s="171"/>
      <c r="L451" s="167"/>
      <c r="M451" s="172"/>
      <c r="T451" s="173"/>
      <c r="AT451" s="168" t="s">
        <v>1200</v>
      </c>
      <c r="AU451" s="168" t="s">
        <v>88</v>
      </c>
      <c r="AV451" s="13" t="s">
        <v>88</v>
      </c>
      <c r="AW451" s="13" t="s">
        <v>34</v>
      </c>
      <c r="AX451" s="13" t="s">
        <v>79</v>
      </c>
      <c r="AY451" s="168" t="s">
        <v>262</v>
      </c>
    </row>
    <row r="452" spans="2:51" s="13" customFormat="1" ht="11.25">
      <c r="B452" s="167"/>
      <c r="D452" s="147" t="s">
        <v>1200</v>
      </c>
      <c r="E452" s="168" t="s">
        <v>1</v>
      </c>
      <c r="F452" s="169" t="s">
        <v>3629</v>
      </c>
      <c r="H452" s="170">
        <v>3.7</v>
      </c>
      <c r="I452" s="171"/>
      <c r="L452" s="167"/>
      <c r="M452" s="172"/>
      <c r="T452" s="173"/>
      <c r="AT452" s="168" t="s">
        <v>1200</v>
      </c>
      <c r="AU452" s="168" t="s">
        <v>88</v>
      </c>
      <c r="AV452" s="13" t="s">
        <v>88</v>
      </c>
      <c r="AW452" s="13" t="s">
        <v>34</v>
      </c>
      <c r="AX452" s="13" t="s">
        <v>79</v>
      </c>
      <c r="AY452" s="168" t="s">
        <v>262</v>
      </c>
    </row>
    <row r="453" spans="2:51" s="13" customFormat="1" ht="11.25">
      <c r="B453" s="167"/>
      <c r="D453" s="147" t="s">
        <v>1200</v>
      </c>
      <c r="E453" s="168" t="s">
        <v>1</v>
      </c>
      <c r="F453" s="169" t="s">
        <v>3630</v>
      </c>
      <c r="H453" s="170">
        <v>4.125</v>
      </c>
      <c r="I453" s="171"/>
      <c r="L453" s="167"/>
      <c r="M453" s="172"/>
      <c r="T453" s="173"/>
      <c r="AT453" s="168" t="s">
        <v>1200</v>
      </c>
      <c r="AU453" s="168" t="s">
        <v>88</v>
      </c>
      <c r="AV453" s="13" t="s">
        <v>88</v>
      </c>
      <c r="AW453" s="13" t="s">
        <v>34</v>
      </c>
      <c r="AX453" s="13" t="s">
        <v>79</v>
      </c>
      <c r="AY453" s="168" t="s">
        <v>262</v>
      </c>
    </row>
    <row r="454" spans="2:51" s="13" customFormat="1" ht="11.25">
      <c r="B454" s="167"/>
      <c r="D454" s="147" t="s">
        <v>1200</v>
      </c>
      <c r="E454" s="168" t="s">
        <v>1</v>
      </c>
      <c r="F454" s="169" t="s">
        <v>3631</v>
      </c>
      <c r="H454" s="170">
        <v>0.5</v>
      </c>
      <c r="I454" s="171"/>
      <c r="L454" s="167"/>
      <c r="M454" s="172"/>
      <c r="T454" s="173"/>
      <c r="AT454" s="168" t="s">
        <v>1200</v>
      </c>
      <c r="AU454" s="168" t="s">
        <v>88</v>
      </c>
      <c r="AV454" s="13" t="s">
        <v>88</v>
      </c>
      <c r="AW454" s="13" t="s">
        <v>34</v>
      </c>
      <c r="AX454" s="13" t="s">
        <v>79</v>
      </c>
      <c r="AY454" s="168" t="s">
        <v>262</v>
      </c>
    </row>
    <row r="455" spans="2:51" s="14" customFormat="1" ht="11.25">
      <c r="B455" s="174"/>
      <c r="D455" s="147" t="s">
        <v>1200</v>
      </c>
      <c r="E455" s="175" t="s">
        <v>1</v>
      </c>
      <c r="F455" s="176" t="s">
        <v>1205</v>
      </c>
      <c r="H455" s="177">
        <v>17.3</v>
      </c>
      <c r="I455" s="178"/>
      <c r="L455" s="174"/>
      <c r="M455" s="179"/>
      <c r="T455" s="180"/>
      <c r="AT455" s="175" t="s">
        <v>1200</v>
      </c>
      <c r="AU455" s="175" t="s">
        <v>88</v>
      </c>
      <c r="AV455" s="14" t="s">
        <v>293</v>
      </c>
      <c r="AW455" s="14" t="s">
        <v>34</v>
      </c>
      <c r="AX455" s="14" t="s">
        <v>79</v>
      </c>
      <c r="AY455" s="175" t="s">
        <v>262</v>
      </c>
    </row>
    <row r="456" spans="2:51" s="12" customFormat="1" ht="11.25">
      <c r="B456" s="161"/>
      <c r="D456" s="147" t="s">
        <v>1200</v>
      </c>
      <c r="E456" s="162" t="s">
        <v>1</v>
      </c>
      <c r="F456" s="163" t="s">
        <v>2112</v>
      </c>
      <c r="H456" s="162" t="s">
        <v>1</v>
      </c>
      <c r="I456" s="164"/>
      <c r="L456" s="161"/>
      <c r="M456" s="165"/>
      <c r="T456" s="166"/>
      <c r="AT456" s="162" t="s">
        <v>1200</v>
      </c>
      <c r="AU456" s="162" t="s">
        <v>88</v>
      </c>
      <c r="AV456" s="12" t="s">
        <v>86</v>
      </c>
      <c r="AW456" s="12" t="s">
        <v>34</v>
      </c>
      <c r="AX456" s="12" t="s">
        <v>79</v>
      </c>
      <c r="AY456" s="162" t="s">
        <v>262</v>
      </c>
    </row>
    <row r="457" spans="2:51" s="13" customFormat="1" ht="11.25">
      <c r="B457" s="167"/>
      <c r="D457" s="147" t="s">
        <v>1200</v>
      </c>
      <c r="E457" s="168" t="s">
        <v>1</v>
      </c>
      <c r="F457" s="169" t="s">
        <v>3632</v>
      </c>
      <c r="H457" s="170">
        <v>0.037</v>
      </c>
      <c r="I457" s="171"/>
      <c r="L457" s="167"/>
      <c r="M457" s="172"/>
      <c r="T457" s="173"/>
      <c r="AT457" s="168" t="s">
        <v>1200</v>
      </c>
      <c r="AU457" s="168" t="s">
        <v>88</v>
      </c>
      <c r="AV457" s="13" t="s">
        <v>88</v>
      </c>
      <c r="AW457" s="13" t="s">
        <v>34</v>
      </c>
      <c r="AX457" s="13" t="s">
        <v>86</v>
      </c>
      <c r="AY457" s="168" t="s">
        <v>262</v>
      </c>
    </row>
    <row r="458" spans="2:65" s="1" customFormat="1" ht="16.5" customHeight="1">
      <c r="B458" s="32"/>
      <c r="C458" s="134" t="s">
        <v>481</v>
      </c>
      <c r="D458" s="134" t="s">
        <v>264</v>
      </c>
      <c r="E458" s="135" t="s">
        <v>2369</v>
      </c>
      <c r="F458" s="136" t="s">
        <v>2370</v>
      </c>
      <c r="G458" s="137" t="s">
        <v>1234</v>
      </c>
      <c r="H458" s="138">
        <v>0.018</v>
      </c>
      <c r="I458" s="139"/>
      <c r="J458" s="140">
        <f>ROUND(I458*H458,2)</f>
        <v>0</v>
      </c>
      <c r="K458" s="136" t="s">
        <v>1197</v>
      </c>
      <c r="L458" s="32"/>
      <c r="M458" s="141" t="s">
        <v>1</v>
      </c>
      <c r="N458" s="142" t="s">
        <v>44</v>
      </c>
      <c r="P458" s="143">
        <f>O458*H458</f>
        <v>0</v>
      </c>
      <c r="Q458" s="143">
        <v>1.06277</v>
      </c>
      <c r="R458" s="143">
        <f>Q458*H458</f>
        <v>0.01912986</v>
      </c>
      <c r="S458" s="143">
        <v>0</v>
      </c>
      <c r="T458" s="144">
        <f>S458*H458</f>
        <v>0</v>
      </c>
      <c r="AR458" s="145" t="s">
        <v>293</v>
      </c>
      <c r="AT458" s="145" t="s">
        <v>264</v>
      </c>
      <c r="AU458" s="145" t="s">
        <v>88</v>
      </c>
      <c r="AY458" s="17" t="s">
        <v>262</v>
      </c>
      <c r="BE458" s="146">
        <f>IF(N458="základní",J458,0)</f>
        <v>0</v>
      </c>
      <c r="BF458" s="146">
        <f>IF(N458="snížená",J458,0)</f>
        <v>0</v>
      </c>
      <c r="BG458" s="146">
        <f>IF(N458="zákl. přenesená",J458,0)</f>
        <v>0</v>
      </c>
      <c r="BH458" s="146">
        <f>IF(N458="sníž. přenesená",J458,0)</f>
        <v>0</v>
      </c>
      <c r="BI458" s="146">
        <f>IF(N458="nulová",J458,0)</f>
        <v>0</v>
      </c>
      <c r="BJ458" s="17" t="s">
        <v>86</v>
      </c>
      <c r="BK458" s="146">
        <f>ROUND(I458*H458,2)</f>
        <v>0</v>
      </c>
      <c r="BL458" s="17" t="s">
        <v>293</v>
      </c>
      <c r="BM458" s="145" t="s">
        <v>3633</v>
      </c>
    </row>
    <row r="459" spans="2:51" s="12" customFormat="1" ht="11.25">
      <c r="B459" s="161"/>
      <c r="D459" s="147" t="s">
        <v>1200</v>
      </c>
      <c r="E459" s="162" t="s">
        <v>1</v>
      </c>
      <c r="F459" s="163" t="s">
        <v>3436</v>
      </c>
      <c r="H459" s="162" t="s">
        <v>1</v>
      </c>
      <c r="I459" s="164"/>
      <c r="L459" s="161"/>
      <c r="M459" s="165"/>
      <c r="T459" s="166"/>
      <c r="AT459" s="162" t="s">
        <v>1200</v>
      </c>
      <c r="AU459" s="162" t="s">
        <v>88</v>
      </c>
      <c r="AV459" s="12" t="s">
        <v>86</v>
      </c>
      <c r="AW459" s="12" t="s">
        <v>34</v>
      </c>
      <c r="AX459" s="12" t="s">
        <v>79</v>
      </c>
      <c r="AY459" s="162" t="s">
        <v>262</v>
      </c>
    </row>
    <row r="460" spans="2:51" s="12" customFormat="1" ht="11.25">
      <c r="B460" s="161"/>
      <c r="D460" s="147" t="s">
        <v>1200</v>
      </c>
      <c r="E460" s="162" t="s">
        <v>1</v>
      </c>
      <c r="F460" s="163" t="s">
        <v>3634</v>
      </c>
      <c r="H460" s="162" t="s">
        <v>1</v>
      </c>
      <c r="I460" s="164"/>
      <c r="L460" s="161"/>
      <c r="M460" s="165"/>
      <c r="T460" s="166"/>
      <c r="AT460" s="162" t="s">
        <v>1200</v>
      </c>
      <c r="AU460" s="162" t="s">
        <v>88</v>
      </c>
      <c r="AV460" s="12" t="s">
        <v>86</v>
      </c>
      <c r="AW460" s="12" t="s">
        <v>34</v>
      </c>
      <c r="AX460" s="12" t="s">
        <v>79</v>
      </c>
      <c r="AY460" s="162" t="s">
        <v>262</v>
      </c>
    </row>
    <row r="461" spans="2:51" s="12" customFormat="1" ht="11.25">
      <c r="B461" s="161"/>
      <c r="D461" s="147" t="s">
        <v>1200</v>
      </c>
      <c r="E461" s="162" t="s">
        <v>1</v>
      </c>
      <c r="F461" s="163" t="s">
        <v>2372</v>
      </c>
      <c r="H461" s="162" t="s">
        <v>1</v>
      </c>
      <c r="I461" s="164"/>
      <c r="L461" s="161"/>
      <c r="M461" s="165"/>
      <c r="T461" s="166"/>
      <c r="AT461" s="162" t="s">
        <v>1200</v>
      </c>
      <c r="AU461" s="162" t="s">
        <v>88</v>
      </c>
      <c r="AV461" s="12" t="s">
        <v>86</v>
      </c>
      <c r="AW461" s="12" t="s">
        <v>34</v>
      </c>
      <c r="AX461" s="12" t="s">
        <v>79</v>
      </c>
      <c r="AY461" s="162" t="s">
        <v>262</v>
      </c>
    </row>
    <row r="462" spans="2:51" s="13" customFormat="1" ht="11.25">
      <c r="B462" s="167"/>
      <c r="D462" s="147" t="s">
        <v>1200</v>
      </c>
      <c r="E462" s="168" t="s">
        <v>1</v>
      </c>
      <c r="F462" s="169" t="s">
        <v>3635</v>
      </c>
      <c r="H462" s="170">
        <v>8.6</v>
      </c>
      <c r="I462" s="171"/>
      <c r="L462" s="167"/>
      <c r="M462" s="172"/>
      <c r="T462" s="173"/>
      <c r="AT462" s="168" t="s">
        <v>1200</v>
      </c>
      <c r="AU462" s="168" t="s">
        <v>88</v>
      </c>
      <c r="AV462" s="13" t="s">
        <v>88</v>
      </c>
      <c r="AW462" s="13" t="s">
        <v>34</v>
      </c>
      <c r="AX462" s="13" t="s">
        <v>79</v>
      </c>
      <c r="AY462" s="168" t="s">
        <v>262</v>
      </c>
    </row>
    <row r="463" spans="2:51" s="14" customFormat="1" ht="11.25">
      <c r="B463" s="174"/>
      <c r="D463" s="147" t="s">
        <v>1200</v>
      </c>
      <c r="E463" s="175" t="s">
        <v>1</v>
      </c>
      <c r="F463" s="176" t="s">
        <v>1205</v>
      </c>
      <c r="H463" s="177">
        <v>8.6</v>
      </c>
      <c r="I463" s="178"/>
      <c r="L463" s="174"/>
      <c r="M463" s="179"/>
      <c r="T463" s="180"/>
      <c r="AT463" s="175" t="s">
        <v>1200</v>
      </c>
      <c r="AU463" s="175" t="s">
        <v>88</v>
      </c>
      <c r="AV463" s="14" t="s">
        <v>293</v>
      </c>
      <c r="AW463" s="14" t="s">
        <v>34</v>
      </c>
      <c r="AX463" s="14" t="s">
        <v>79</v>
      </c>
      <c r="AY463" s="175" t="s">
        <v>262</v>
      </c>
    </row>
    <row r="464" spans="2:51" s="12" customFormat="1" ht="11.25">
      <c r="B464" s="161"/>
      <c r="D464" s="147" t="s">
        <v>1200</v>
      </c>
      <c r="E464" s="162" t="s">
        <v>1</v>
      </c>
      <c r="F464" s="163" t="s">
        <v>2112</v>
      </c>
      <c r="H464" s="162" t="s">
        <v>1</v>
      </c>
      <c r="I464" s="164"/>
      <c r="L464" s="161"/>
      <c r="M464" s="165"/>
      <c r="T464" s="166"/>
      <c r="AT464" s="162" t="s">
        <v>1200</v>
      </c>
      <c r="AU464" s="162" t="s">
        <v>88</v>
      </c>
      <c r="AV464" s="12" t="s">
        <v>86</v>
      </c>
      <c r="AW464" s="12" t="s">
        <v>34</v>
      </c>
      <c r="AX464" s="12" t="s">
        <v>79</v>
      </c>
      <c r="AY464" s="162" t="s">
        <v>262</v>
      </c>
    </row>
    <row r="465" spans="2:51" s="13" customFormat="1" ht="11.25">
      <c r="B465" s="167"/>
      <c r="D465" s="147" t="s">
        <v>1200</v>
      </c>
      <c r="E465" s="168" t="s">
        <v>1</v>
      </c>
      <c r="F465" s="169" t="s">
        <v>3636</v>
      </c>
      <c r="H465" s="170">
        <v>0.018</v>
      </c>
      <c r="I465" s="171"/>
      <c r="L465" s="167"/>
      <c r="M465" s="172"/>
      <c r="T465" s="173"/>
      <c r="AT465" s="168" t="s">
        <v>1200</v>
      </c>
      <c r="AU465" s="168" t="s">
        <v>88</v>
      </c>
      <c r="AV465" s="13" t="s">
        <v>88</v>
      </c>
      <c r="AW465" s="13" t="s">
        <v>34</v>
      </c>
      <c r="AX465" s="13" t="s">
        <v>86</v>
      </c>
      <c r="AY465" s="168" t="s">
        <v>262</v>
      </c>
    </row>
    <row r="466" spans="2:65" s="1" customFormat="1" ht="24.2" customHeight="1">
      <c r="B466" s="32"/>
      <c r="C466" s="134" t="s">
        <v>485</v>
      </c>
      <c r="D466" s="134" t="s">
        <v>264</v>
      </c>
      <c r="E466" s="135" t="s">
        <v>2383</v>
      </c>
      <c r="F466" s="136" t="s">
        <v>2384</v>
      </c>
      <c r="G466" s="137" t="s">
        <v>405</v>
      </c>
      <c r="H466" s="138">
        <v>10</v>
      </c>
      <c r="I466" s="139"/>
      <c r="J466" s="140">
        <f>ROUND(I466*H466,2)</f>
        <v>0</v>
      </c>
      <c r="K466" s="136" t="s">
        <v>1</v>
      </c>
      <c r="L466" s="32"/>
      <c r="M466" s="141" t="s">
        <v>1</v>
      </c>
      <c r="N466" s="142" t="s">
        <v>44</v>
      </c>
      <c r="P466" s="143">
        <f>O466*H466</f>
        <v>0</v>
      </c>
      <c r="Q466" s="143">
        <v>2E-05</v>
      </c>
      <c r="R466" s="143">
        <f>Q466*H466</f>
        <v>0.0002</v>
      </c>
      <c r="S466" s="143">
        <v>0</v>
      </c>
      <c r="T466" s="144">
        <f>S466*H466</f>
        <v>0</v>
      </c>
      <c r="AR466" s="145" t="s">
        <v>293</v>
      </c>
      <c r="AT466" s="145" t="s">
        <v>264</v>
      </c>
      <c r="AU466" s="145" t="s">
        <v>88</v>
      </c>
      <c r="AY466" s="17" t="s">
        <v>262</v>
      </c>
      <c r="BE466" s="146">
        <f>IF(N466="základní",J466,0)</f>
        <v>0</v>
      </c>
      <c r="BF466" s="146">
        <f>IF(N466="snížená",J466,0)</f>
        <v>0</v>
      </c>
      <c r="BG466" s="146">
        <f>IF(N466="zákl. přenesená",J466,0)</f>
        <v>0</v>
      </c>
      <c r="BH466" s="146">
        <f>IF(N466="sníž. přenesená",J466,0)</f>
        <v>0</v>
      </c>
      <c r="BI466" s="146">
        <f>IF(N466="nulová",J466,0)</f>
        <v>0</v>
      </c>
      <c r="BJ466" s="17" t="s">
        <v>86</v>
      </c>
      <c r="BK466" s="146">
        <f>ROUND(I466*H466,2)</f>
        <v>0</v>
      </c>
      <c r="BL466" s="17" t="s">
        <v>293</v>
      </c>
      <c r="BM466" s="145" t="s">
        <v>3637</v>
      </c>
    </row>
    <row r="467" spans="2:47" s="1" customFormat="1" ht="19.5">
      <c r="B467" s="32"/>
      <c r="D467" s="147" t="s">
        <v>301</v>
      </c>
      <c r="F467" s="148" t="s">
        <v>2386</v>
      </c>
      <c r="I467" s="149"/>
      <c r="L467" s="32"/>
      <c r="M467" s="150"/>
      <c r="T467" s="56"/>
      <c r="AT467" s="17" t="s">
        <v>301</v>
      </c>
      <c r="AU467" s="17" t="s">
        <v>88</v>
      </c>
    </row>
    <row r="468" spans="2:51" s="12" customFormat="1" ht="11.25">
      <c r="B468" s="161"/>
      <c r="D468" s="147" t="s">
        <v>1200</v>
      </c>
      <c r="E468" s="162" t="s">
        <v>1</v>
      </c>
      <c r="F468" s="163" t="s">
        <v>2387</v>
      </c>
      <c r="H468" s="162" t="s">
        <v>1</v>
      </c>
      <c r="I468" s="164"/>
      <c r="L468" s="161"/>
      <c r="M468" s="165"/>
      <c r="T468" s="166"/>
      <c r="AT468" s="162" t="s">
        <v>1200</v>
      </c>
      <c r="AU468" s="162" t="s">
        <v>88</v>
      </c>
      <c r="AV468" s="12" t="s">
        <v>86</v>
      </c>
      <c r="AW468" s="12" t="s">
        <v>34</v>
      </c>
      <c r="AX468" s="12" t="s">
        <v>79</v>
      </c>
      <c r="AY468" s="162" t="s">
        <v>262</v>
      </c>
    </row>
    <row r="469" spans="2:51" s="13" customFormat="1" ht="22.5">
      <c r="B469" s="167"/>
      <c r="D469" s="147" t="s">
        <v>1200</v>
      </c>
      <c r="E469" s="168" t="s">
        <v>1</v>
      </c>
      <c r="F469" s="169" t="s">
        <v>3638</v>
      </c>
      <c r="H469" s="170">
        <v>10</v>
      </c>
      <c r="I469" s="171"/>
      <c r="L469" s="167"/>
      <c r="M469" s="172"/>
      <c r="T469" s="173"/>
      <c r="AT469" s="168" t="s">
        <v>1200</v>
      </c>
      <c r="AU469" s="168" t="s">
        <v>88</v>
      </c>
      <c r="AV469" s="13" t="s">
        <v>88</v>
      </c>
      <c r="AW469" s="13" t="s">
        <v>34</v>
      </c>
      <c r="AX469" s="13" t="s">
        <v>86</v>
      </c>
      <c r="AY469" s="168" t="s">
        <v>262</v>
      </c>
    </row>
    <row r="470" spans="2:65" s="1" customFormat="1" ht="24.2" customHeight="1">
      <c r="B470" s="32"/>
      <c r="C470" s="134" t="s">
        <v>492</v>
      </c>
      <c r="D470" s="134" t="s">
        <v>264</v>
      </c>
      <c r="E470" s="135" t="s">
        <v>2389</v>
      </c>
      <c r="F470" s="136" t="s">
        <v>2390</v>
      </c>
      <c r="G470" s="137" t="s">
        <v>405</v>
      </c>
      <c r="H470" s="138">
        <v>54</v>
      </c>
      <c r="I470" s="139"/>
      <c r="J470" s="140">
        <f>ROUND(I470*H470,2)</f>
        <v>0</v>
      </c>
      <c r="K470" s="136" t="s">
        <v>1</v>
      </c>
      <c r="L470" s="32"/>
      <c r="M470" s="141" t="s">
        <v>1</v>
      </c>
      <c r="N470" s="142" t="s">
        <v>44</v>
      </c>
      <c r="P470" s="143">
        <f>O470*H470</f>
        <v>0</v>
      </c>
      <c r="Q470" s="143">
        <v>5E-05</v>
      </c>
      <c r="R470" s="143">
        <f>Q470*H470</f>
        <v>0.0027</v>
      </c>
      <c r="S470" s="143">
        <v>0</v>
      </c>
      <c r="T470" s="144">
        <f>S470*H470</f>
        <v>0</v>
      </c>
      <c r="AR470" s="145" t="s">
        <v>293</v>
      </c>
      <c r="AT470" s="145" t="s">
        <v>264</v>
      </c>
      <c r="AU470" s="145" t="s">
        <v>88</v>
      </c>
      <c r="AY470" s="17" t="s">
        <v>262</v>
      </c>
      <c r="BE470" s="146">
        <f>IF(N470="základní",J470,0)</f>
        <v>0</v>
      </c>
      <c r="BF470" s="146">
        <f>IF(N470="snížená",J470,0)</f>
        <v>0</v>
      </c>
      <c r="BG470" s="146">
        <f>IF(N470="zákl. přenesená",J470,0)</f>
        <v>0</v>
      </c>
      <c r="BH470" s="146">
        <f>IF(N470="sníž. přenesená",J470,0)</f>
        <v>0</v>
      </c>
      <c r="BI470" s="146">
        <f>IF(N470="nulová",J470,0)</f>
        <v>0</v>
      </c>
      <c r="BJ470" s="17" t="s">
        <v>86</v>
      </c>
      <c r="BK470" s="146">
        <f>ROUND(I470*H470,2)</f>
        <v>0</v>
      </c>
      <c r="BL470" s="17" t="s">
        <v>293</v>
      </c>
      <c r="BM470" s="145" t="s">
        <v>3639</v>
      </c>
    </row>
    <row r="471" spans="2:47" s="1" customFormat="1" ht="19.5">
      <c r="B471" s="32"/>
      <c r="D471" s="147" t="s">
        <v>301</v>
      </c>
      <c r="F471" s="148" t="s">
        <v>2386</v>
      </c>
      <c r="I471" s="149"/>
      <c r="L471" s="32"/>
      <c r="M471" s="150"/>
      <c r="T471" s="56"/>
      <c r="AT471" s="17" t="s">
        <v>301</v>
      </c>
      <c r="AU471" s="17" t="s">
        <v>88</v>
      </c>
    </row>
    <row r="472" spans="2:51" s="12" customFormat="1" ht="11.25">
      <c r="B472" s="161"/>
      <c r="D472" s="147" t="s">
        <v>1200</v>
      </c>
      <c r="E472" s="162" t="s">
        <v>1</v>
      </c>
      <c r="F472" s="163" t="s">
        <v>2392</v>
      </c>
      <c r="H472" s="162" t="s">
        <v>1</v>
      </c>
      <c r="I472" s="164"/>
      <c r="L472" s="161"/>
      <c r="M472" s="165"/>
      <c r="T472" s="166"/>
      <c r="AT472" s="162" t="s">
        <v>1200</v>
      </c>
      <c r="AU472" s="162" t="s">
        <v>88</v>
      </c>
      <c r="AV472" s="12" t="s">
        <v>86</v>
      </c>
      <c r="AW472" s="12" t="s">
        <v>34</v>
      </c>
      <c r="AX472" s="12" t="s">
        <v>79</v>
      </c>
      <c r="AY472" s="162" t="s">
        <v>262</v>
      </c>
    </row>
    <row r="473" spans="2:51" s="13" customFormat="1" ht="11.25">
      <c r="B473" s="167"/>
      <c r="D473" s="147" t="s">
        <v>1200</v>
      </c>
      <c r="E473" s="168" t="s">
        <v>1</v>
      </c>
      <c r="F473" s="169" t="s">
        <v>3640</v>
      </c>
      <c r="H473" s="170">
        <v>54</v>
      </c>
      <c r="I473" s="171"/>
      <c r="L473" s="167"/>
      <c r="M473" s="172"/>
      <c r="T473" s="173"/>
      <c r="AT473" s="168" t="s">
        <v>1200</v>
      </c>
      <c r="AU473" s="168" t="s">
        <v>88</v>
      </c>
      <c r="AV473" s="13" t="s">
        <v>88</v>
      </c>
      <c r="AW473" s="13" t="s">
        <v>34</v>
      </c>
      <c r="AX473" s="13" t="s">
        <v>79</v>
      </c>
      <c r="AY473" s="168" t="s">
        <v>262</v>
      </c>
    </row>
    <row r="474" spans="2:51" s="14" customFormat="1" ht="11.25">
      <c r="B474" s="174"/>
      <c r="D474" s="147" t="s">
        <v>1200</v>
      </c>
      <c r="E474" s="175" t="s">
        <v>1</v>
      </c>
      <c r="F474" s="176" t="s">
        <v>1205</v>
      </c>
      <c r="H474" s="177">
        <v>54</v>
      </c>
      <c r="I474" s="178"/>
      <c r="L474" s="174"/>
      <c r="M474" s="179"/>
      <c r="T474" s="180"/>
      <c r="AT474" s="175" t="s">
        <v>1200</v>
      </c>
      <c r="AU474" s="175" t="s">
        <v>88</v>
      </c>
      <c r="AV474" s="14" t="s">
        <v>293</v>
      </c>
      <c r="AW474" s="14" t="s">
        <v>34</v>
      </c>
      <c r="AX474" s="14" t="s">
        <v>86</v>
      </c>
      <c r="AY474" s="175" t="s">
        <v>262</v>
      </c>
    </row>
    <row r="475" spans="2:63" s="11" customFormat="1" ht="22.9" customHeight="1">
      <c r="B475" s="124"/>
      <c r="D475" s="125" t="s">
        <v>78</v>
      </c>
      <c r="E475" s="151" t="s">
        <v>263</v>
      </c>
      <c r="F475" s="151" t="s">
        <v>1238</v>
      </c>
      <c r="I475" s="127"/>
      <c r="J475" s="152">
        <f>BK475</f>
        <v>0</v>
      </c>
      <c r="L475" s="124"/>
      <c r="M475" s="129"/>
      <c r="P475" s="130">
        <f>SUM(P476:P508)</f>
        <v>0</v>
      </c>
      <c r="R475" s="130">
        <f>SUM(R476:R508)</f>
        <v>3.3773987200000004</v>
      </c>
      <c r="T475" s="131">
        <f>SUM(T476:T508)</f>
        <v>0.096</v>
      </c>
      <c r="AR475" s="125" t="s">
        <v>86</v>
      </c>
      <c r="AT475" s="132" t="s">
        <v>78</v>
      </c>
      <c r="AU475" s="132" t="s">
        <v>86</v>
      </c>
      <c r="AY475" s="125" t="s">
        <v>262</v>
      </c>
      <c r="BK475" s="133">
        <f>SUM(BK476:BK508)</f>
        <v>0</v>
      </c>
    </row>
    <row r="476" spans="2:65" s="1" customFormat="1" ht="24.2" customHeight="1">
      <c r="B476" s="32"/>
      <c r="C476" s="134" t="s">
        <v>496</v>
      </c>
      <c r="D476" s="134" t="s">
        <v>264</v>
      </c>
      <c r="E476" s="135" t="s">
        <v>2397</v>
      </c>
      <c r="F476" s="136" t="s">
        <v>2398</v>
      </c>
      <c r="G476" s="137" t="s">
        <v>405</v>
      </c>
      <c r="H476" s="138">
        <v>140</v>
      </c>
      <c r="I476" s="139"/>
      <c r="J476" s="140">
        <f>ROUND(I476*H476,2)</f>
        <v>0</v>
      </c>
      <c r="K476" s="136" t="s">
        <v>1</v>
      </c>
      <c r="L476" s="32"/>
      <c r="M476" s="141" t="s">
        <v>1</v>
      </c>
      <c r="N476" s="142" t="s">
        <v>44</v>
      </c>
      <c r="P476" s="143">
        <f>O476*H476</f>
        <v>0</v>
      </c>
      <c r="Q476" s="143">
        <v>0.0235</v>
      </c>
      <c r="R476" s="143">
        <f>Q476*H476</f>
        <v>3.29</v>
      </c>
      <c r="S476" s="143">
        <v>0</v>
      </c>
      <c r="T476" s="144">
        <f>S476*H476</f>
        <v>0</v>
      </c>
      <c r="AR476" s="145" t="s">
        <v>293</v>
      </c>
      <c r="AT476" s="145" t="s">
        <v>264</v>
      </c>
      <c r="AU476" s="145" t="s">
        <v>88</v>
      </c>
      <c r="AY476" s="17" t="s">
        <v>262</v>
      </c>
      <c r="BE476" s="146">
        <f>IF(N476="základní",J476,0)</f>
        <v>0</v>
      </c>
      <c r="BF476" s="146">
        <f>IF(N476="snížená",J476,0)</f>
        <v>0</v>
      </c>
      <c r="BG476" s="146">
        <f>IF(N476="zákl. přenesená",J476,0)</f>
        <v>0</v>
      </c>
      <c r="BH476" s="146">
        <f>IF(N476="sníž. přenesená",J476,0)</f>
        <v>0</v>
      </c>
      <c r="BI476" s="146">
        <f>IF(N476="nulová",J476,0)</f>
        <v>0</v>
      </c>
      <c r="BJ476" s="17" t="s">
        <v>86</v>
      </c>
      <c r="BK476" s="146">
        <f>ROUND(I476*H476,2)</f>
        <v>0</v>
      </c>
      <c r="BL476" s="17" t="s">
        <v>293</v>
      </c>
      <c r="BM476" s="145" t="s">
        <v>3641</v>
      </c>
    </row>
    <row r="477" spans="2:47" s="1" customFormat="1" ht="48.75">
      <c r="B477" s="32"/>
      <c r="D477" s="147" t="s">
        <v>301</v>
      </c>
      <c r="F477" s="148" t="s">
        <v>2400</v>
      </c>
      <c r="I477" s="149"/>
      <c r="L477" s="32"/>
      <c r="M477" s="150"/>
      <c r="T477" s="56"/>
      <c r="AT477" s="17" t="s">
        <v>301</v>
      </c>
      <c r="AU477" s="17" t="s">
        <v>88</v>
      </c>
    </row>
    <row r="478" spans="2:65" s="1" customFormat="1" ht="33" customHeight="1">
      <c r="B478" s="32"/>
      <c r="C478" s="134" t="s">
        <v>499</v>
      </c>
      <c r="D478" s="134" t="s">
        <v>264</v>
      </c>
      <c r="E478" s="135" t="s">
        <v>3642</v>
      </c>
      <c r="F478" s="136" t="s">
        <v>3643</v>
      </c>
      <c r="G478" s="137" t="s">
        <v>1196</v>
      </c>
      <c r="H478" s="138">
        <v>0.032</v>
      </c>
      <c r="I478" s="139"/>
      <c r="J478" s="140">
        <f>ROUND(I478*H478,2)</f>
        <v>0</v>
      </c>
      <c r="K478" s="136" t="s">
        <v>1197</v>
      </c>
      <c r="L478" s="32"/>
      <c r="M478" s="141" t="s">
        <v>1</v>
      </c>
      <c r="N478" s="142" t="s">
        <v>44</v>
      </c>
      <c r="P478" s="143">
        <f>O478*H478</f>
        <v>0</v>
      </c>
      <c r="Q478" s="143">
        <v>2.62771</v>
      </c>
      <c r="R478" s="143">
        <f>Q478*H478</f>
        <v>0.08408672</v>
      </c>
      <c r="S478" s="143">
        <v>0</v>
      </c>
      <c r="T478" s="144">
        <f>S478*H478</f>
        <v>0</v>
      </c>
      <c r="AR478" s="145" t="s">
        <v>293</v>
      </c>
      <c r="AT478" s="145" t="s">
        <v>264</v>
      </c>
      <c r="AU478" s="145" t="s">
        <v>88</v>
      </c>
      <c r="AY478" s="17" t="s">
        <v>262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7" t="s">
        <v>86</v>
      </c>
      <c r="BK478" s="146">
        <f>ROUND(I478*H478,2)</f>
        <v>0</v>
      </c>
      <c r="BL478" s="17" t="s">
        <v>293</v>
      </c>
      <c r="BM478" s="145" t="s">
        <v>3644</v>
      </c>
    </row>
    <row r="479" spans="2:47" s="1" customFormat="1" ht="19.5">
      <c r="B479" s="32"/>
      <c r="D479" s="147" t="s">
        <v>301</v>
      </c>
      <c r="F479" s="148" t="s">
        <v>3645</v>
      </c>
      <c r="I479" s="149"/>
      <c r="L479" s="32"/>
      <c r="M479" s="150"/>
      <c r="T479" s="56"/>
      <c r="AT479" s="17" t="s">
        <v>301</v>
      </c>
      <c r="AU479" s="17" t="s">
        <v>88</v>
      </c>
    </row>
    <row r="480" spans="2:51" s="12" customFormat="1" ht="11.25">
      <c r="B480" s="161"/>
      <c r="D480" s="147" t="s">
        <v>1200</v>
      </c>
      <c r="E480" s="162" t="s">
        <v>1</v>
      </c>
      <c r="F480" s="163" t="s">
        <v>3436</v>
      </c>
      <c r="H480" s="162" t="s">
        <v>1</v>
      </c>
      <c r="I480" s="164"/>
      <c r="L480" s="161"/>
      <c r="M480" s="165"/>
      <c r="T480" s="166"/>
      <c r="AT480" s="162" t="s">
        <v>1200</v>
      </c>
      <c r="AU480" s="162" t="s">
        <v>88</v>
      </c>
      <c r="AV480" s="12" t="s">
        <v>86</v>
      </c>
      <c r="AW480" s="12" t="s">
        <v>34</v>
      </c>
      <c r="AX480" s="12" t="s">
        <v>79</v>
      </c>
      <c r="AY480" s="162" t="s">
        <v>262</v>
      </c>
    </row>
    <row r="481" spans="2:51" s="12" customFormat="1" ht="11.25">
      <c r="B481" s="161"/>
      <c r="D481" s="147" t="s">
        <v>1200</v>
      </c>
      <c r="E481" s="162" t="s">
        <v>1</v>
      </c>
      <c r="F481" s="163" t="s">
        <v>3646</v>
      </c>
      <c r="H481" s="162" t="s">
        <v>1</v>
      </c>
      <c r="I481" s="164"/>
      <c r="L481" s="161"/>
      <c r="M481" s="165"/>
      <c r="T481" s="166"/>
      <c r="AT481" s="162" t="s">
        <v>1200</v>
      </c>
      <c r="AU481" s="162" t="s">
        <v>88</v>
      </c>
      <c r="AV481" s="12" t="s">
        <v>86</v>
      </c>
      <c r="AW481" s="12" t="s">
        <v>34</v>
      </c>
      <c r="AX481" s="12" t="s">
        <v>79</v>
      </c>
      <c r="AY481" s="162" t="s">
        <v>262</v>
      </c>
    </row>
    <row r="482" spans="2:51" s="13" customFormat="1" ht="11.25">
      <c r="B482" s="167"/>
      <c r="D482" s="147" t="s">
        <v>1200</v>
      </c>
      <c r="E482" s="168" t="s">
        <v>1</v>
      </c>
      <c r="F482" s="169" t="s">
        <v>3647</v>
      </c>
      <c r="H482" s="170">
        <v>0.016</v>
      </c>
      <c r="I482" s="171"/>
      <c r="L482" s="167"/>
      <c r="M482" s="172"/>
      <c r="T482" s="173"/>
      <c r="AT482" s="168" t="s">
        <v>1200</v>
      </c>
      <c r="AU482" s="168" t="s">
        <v>88</v>
      </c>
      <c r="AV482" s="13" t="s">
        <v>88</v>
      </c>
      <c r="AW482" s="13" t="s">
        <v>34</v>
      </c>
      <c r="AX482" s="13" t="s">
        <v>79</v>
      </c>
      <c r="AY482" s="168" t="s">
        <v>262</v>
      </c>
    </row>
    <row r="483" spans="2:51" s="12" customFormat="1" ht="11.25">
      <c r="B483" s="161"/>
      <c r="D483" s="147" t="s">
        <v>1200</v>
      </c>
      <c r="E483" s="162" t="s">
        <v>1</v>
      </c>
      <c r="F483" s="163" t="s">
        <v>3648</v>
      </c>
      <c r="H483" s="162" t="s">
        <v>1</v>
      </c>
      <c r="I483" s="164"/>
      <c r="L483" s="161"/>
      <c r="M483" s="165"/>
      <c r="T483" s="166"/>
      <c r="AT483" s="162" t="s">
        <v>1200</v>
      </c>
      <c r="AU483" s="162" t="s">
        <v>88</v>
      </c>
      <c r="AV483" s="12" t="s">
        <v>86</v>
      </c>
      <c r="AW483" s="12" t="s">
        <v>34</v>
      </c>
      <c r="AX483" s="12" t="s">
        <v>79</v>
      </c>
      <c r="AY483" s="162" t="s">
        <v>262</v>
      </c>
    </row>
    <row r="484" spans="2:51" s="13" customFormat="1" ht="11.25">
      <c r="B484" s="167"/>
      <c r="D484" s="147" t="s">
        <v>1200</v>
      </c>
      <c r="E484" s="168" t="s">
        <v>1</v>
      </c>
      <c r="F484" s="169" t="s">
        <v>3647</v>
      </c>
      <c r="H484" s="170">
        <v>0.016</v>
      </c>
      <c r="I484" s="171"/>
      <c r="L484" s="167"/>
      <c r="M484" s="172"/>
      <c r="T484" s="173"/>
      <c r="AT484" s="168" t="s">
        <v>1200</v>
      </c>
      <c r="AU484" s="168" t="s">
        <v>88</v>
      </c>
      <c r="AV484" s="13" t="s">
        <v>88</v>
      </c>
      <c r="AW484" s="13" t="s">
        <v>34</v>
      </c>
      <c r="AX484" s="13" t="s">
        <v>79</v>
      </c>
      <c r="AY484" s="168" t="s">
        <v>262</v>
      </c>
    </row>
    <row r="485" spans="2:51" s="14" customFormat="1" ht="11.25">
      <c r="B485" s="174"/>
      <c r="D485" s="147" t="s">
        <v>1200</v>
      </c>
      <c r="E485" s="175" t="s">
        <v>1</v>
      </c>
      <c r="F485" s="176" t="s">
        <v>1205</v>
      </c>
      <c r="H485" s="177">
        <v>0.032</v>
      </c>
      <c r="I485" s="178"/>
      <c r="L485" s="174"/>
      <c r="M485" s="179"/>
      <c r="T485" s="180"/>
      <c r="AT485" s="175" t="s">
        <v>1200</v>
      </c>
      <c r="AU485" s="175" t="s">
        <v>88</v>
      </c>
      <c r="AV485" s="14" t="s">
        <v>293</v>
      </c>
      <c r="AW485" s="14" t="s">
        <v>34</v>
      </c>
      <c r="AX485" s="14" t="s">
        <v>86</v>
      </c>
      <c r="AY485" s="175" t="s">
        <v>262</v>
      </c>
    </row>
    <row r="486" spans="2:65" s="1" customFormat="1" ht="16.5" customHeight="1">
      <c r="B486" s="32"/>
      <c r="C486" s="181" t="s">
        <v>503</v>
      </c>
      <c r="D486" s="181" t="s">
        <v>1114</v>
      </c>
      <c r="E486" s="182" t="s">
        <v>3649</v>
      </c>
      <c r="F486" s="183" t="s">
        <v>3650</v>
      </c>
      <c r="G486" s="184" t="s">
        <v>405</v>
      </c>
      <c r="H486" s="185">
        <v>0.942</v>
      </c>
      <c r="I486" s="186"/>
      <c r="J486" s="187">
        <f>ROUND(I486*H486,2)</f>
        <v>0</v>
      </c>
      <c r="K486" s="183" t="s">
        <v>1197</v>
      </c>
      <c r="L486" s="188"/>
      <c r="M486" s="189" t="s">
        <v>1</v>
      </c>
      <c r="N486" s="190" t="s">
        <v>44</v>
      </c>
      <c r="P486" s="143">
        <f>O486*H486</f>
        <v>0</v>
      </c>
      <c r="Q486" s="143">
        <v>0.001</v>
      </c>
      <c r="R486" s="143">
        <f>Q486*H486</f>
        <v>0.000942</v>
      </c>
      <c r="S486" s="143">
        <v>0</v>
      </c>
      <c r="T486" s="144">
        <f>S486*H486</f>
        <v>0</v>
      </c>
      <c r="AR486" s="145" t="s">
        <v>270</v>
      </c>
      <c r="AT486" s="145" t="s">
        <v>1114</v>
      </c>
      <c r="AU486" s="145" t="s">
        <v>88</v>
      </c>
      <c r="AY486" s="17" t="s">
        <v>262</v>
      </c>
      <c r="BE486" s="146">
        <f>IF(N486="základní",J486,0)</f>
        <v>0</v>
      </c>
      <c r="BF486" s="146">
        <f>IF(N486="snížená",J486,0)</f>
        <v>0</v>
      </c>
      <c r="BG486" s="146">
        <f>IF(N486="zákl. přenesená",J486,0)</f>
        <v>0</v>
      </c>
      <c r="BH486" s="146">
        <f>IF(N486="sníž. přenesená",J486,0)</f>
        <v>0</v>
      </c>
      <c r="BI486" s="146">
        <f>IF(N486="nulová",J486,0)</f>
        <v>0</v>
      </c>
      <c r="BJ486" s="17" t="s">
        <v>86</v>
      </c>
      <c r="BK486" s="146">
        <f>ROUND(I486*H486,2)</f>
        <v>0</v>
      </c>
      <c r="BL486" s="17" t="s">
        <v>293</v>
      </c>
      <c r="BM486" s="145" t="s">
        <v>3651</v>
      </c>
    </row>
    <row r="487" spans="2:47" s="1" customFormat="1" ht="19.5">
      <c r="B487" s="32"/>
      <c r="D487" s="147" t="s">
        <v>301</v>
      </c>
      <c r="F487" s="148" t="s">
        <v>3645</v>
      </c>
      <c r="I487" s="149"/>
      <c r="L487" s="32"/>
      <c r="M487" s="150"/>
      <c r="T487" s="56"/>
      <c r="AT487" s="17" t="s">
        <v>301</v>
      </c>
      <c r="AU487" s="17" t="s">
        <v>88</v>
      </c>
    </row>
    <row r="488" spans="2:51" s="12" customFormat="1" ht="11.25">
      <c r="B488" s="161"/>
      <c r="D488" s="147" t="s">
        <v>1200</v>
      </c>
      <c r="E488" s="162" t="s">
        <v>1</v>
      </c>
      <c r="F488" s="163" t="s">
        <v>3436</v>
      </c>
      <c r="H488" s="162" t="s">
        <v>1</v>
      </c>
      <c r="I488" s="164"/>
      <c r="L488" s="161"/>
      <c r="M488" s="165"/>
      <c r="T488" s="166"/>
      <c r="AT488" s="162" t="s">
        <v>1200</v>
      </c>
      <c r="AU488" s="162" t="s">
        <v>88</v>
      </c>
      <c r="AV488" s="12" t="s">
        <v>86</v>
      </c>
      <c r="AW488" s="12" t="s">
        <v>34</v>
      </c>
      <c r="AX488" s="12" t="s">
        <v>79</v>
      </c>
      <c r="AY488" s="162" t="s">
        <v>262</v>
      </c>
    </row>
    <row r="489" spans="2:51" s="12" customFormat="1" ht="11.25">
      <c r="B489" s="161"/>
      <c r="D489" s="147" t="s">
        <v>1200</v>
      </c>
      <c r="E489" s="162" t="s">
        <v>1</v>
      </c>
      <c r="F489" s="163" t="s">
        <v>3646</v>
      </c>
      <c r="H489" s="162" t="s">
        <v>1</v>
      </c>
      <c r="I489" s="164"/>
      <c r="L489" s="161"/>
      <c r="M489" s="165"/>
      <c r="T489" s="166"/>
      <c r="AT489" s="162" t="s">
        <v>1200</v>
      </c>
      <c r="AU489" s="162" t="s">
        <v>88</v>
      </c>
      <c r="AV489" s="12" t="s">
        <v>86</v>
      </c>
      <c r="AW489" s="12" t="s">
        <v>34</v>
      </c>
      <c r="AX489" s="12" t="s">
        <v>79</v>
      </c>
      <c r="AY489" s="162" t="s">
        <v>262</v>
      </c>
    </row>
    <row r="490" spans="2:51" s="13" customFormat="1" ht="11.25">
      <c r="B490" s="167"/>
      <c r="D490" s="147" t="s">
        <v>1200</v>
      </c>
      <c r="E490" s="168" t="s">
        <v>1</v>
      </c>
      <c r="F490" s="169" t="s">
        <v>3652</v>
      </c>
      <c r="H490" s="170">
        <v>0.471</v>
      </c>
      <c r="I490" s="171"/>
      <c r="L490" s="167"/>
      <c r="M490" s="172"/>
      <c r="T490" s="173"/>
      <c r="AT490" s="168" t="s">
        <v>1200</v>
      </c>
      <c r="AU490" s="168" t="s">
        <v>88</v>
      </c>
      <c r="AV490" s="13" t="s">
        <v>88</v>
      </c>
      <c r="AW490" s="13" t="s">
        <v>34</v>
      </c>
      <c r="AX490" s="13" t="s">
        <v>79</v>
      </c>
      <c r="AY490" s="168" t="s">
        <v>262</v>
      </c>
    </row>
    <row r="491" spans="2:51" s="12" customFormat="1" ht="11.25">
      <c r="B491" s="161"/>
      <c r="D491" s="147" t="s">
        <v>1200</v>
      </c>
      <c r="E491" s="162" t="s">
        <v>1</v>
      </c>
      <c r="F491" s="163" t="s">
        <v>3648</v>
      </c>
      <c r="H491" s="162" t="s">
        <v>1</v>
      </c>
      <c r="I491" s="164"/>
      <c r="L491" s="161"/>
      <c r="M491" s="165"/>
      <c r="T491" s="166"/>
      <c r="AT491" s="162" t="s">
        <v>1200</v>
      </c>
      <c r="AU491" s="162" t="s">
        <v>88</v>
      </c>
      <c r="AV491" s="12" t="s">
        <v>86</v>
      </c>
      <c r="AW491" s="12" t="s">
        <v>34</v>
      </c>
      <c r="AX491" s="12" t="s">
        <v>79</v>
      </c>
      <c r="AY491" s="162" t="s">
        <v>262</v>
      </c>
    </row>
    <row r="492" spans="2:51" s="13" customFormat="1" ht="11.25">
      <c r="B492" s="167"/>
      <c r="D492" s="147" t="s">
        <v>1200</v>
      </c>
      <c r="E492" s="168" t="s">
        <v>1</v>
      </c>
      <c r="F492" s="169" t="s">
        <v>3652</v>
      </c>
      <c r="H492" s="170">
        <v>0.471</v>
      </c>
      <c r="I492" s="171"/>
      <c r="L492" s="167"/>
      <c r="M492" s="172"/>
      <c r="T492" s="173"/>
      <c r="AT492" s="168" t="s">
        <v>1200</v>
      </c>
      <c r="AU492" s="168" t="s">
        <v>88</v>
      </c>
      <c r="AV492" s="13" t="s">
        <v>88</v>
      </c>
      <c r="AW492" s="13" t="s">
        <v>34</v>
      </c>
      <c r="AX492" s="13" t="s">
        <v>79</v>
      </c>
      <c r="AY492" s="168" t="s">
        <v>262</v>
      </c>
    </row>
    <row r="493" spans="2:51" s="14" customFormat="1" ht="11.25">
      <c r="B493" s="174"/>
      <c r="D493" s="147" t="s">
        <v>1200</v>
      </c>
      <c r="E493" s="175" t="s">
        <v>1</v>
      </c>
      <c r="F493" s="176" t="s">
        <v>1205</v>
      </c>
      <c r="H493" s="177">
        <v>0.942</v>
      </c>
      <c r="I493" s="178"/>
      <c r="L493" s="174"/>
      <c r="M493" s="179"/>
      <c r="T493" s="180"/>
      <c r="AT493" s="175" t="s">
        <v>1200</v>
      </c>
      <c r="AU493" s="175" t="s">
        <v>88</v>
      </c>
      <c r="AV493" s="14" t="s">
        <v>293</v>
      </c>
      <c r="AW493" s="14" t="s">
        <v>34</v>
      </c>
      <c r="AX493" s="14" t="s">
        <v>86</v>
      </c>
      <c r="AY493" s="175" t="s">
        <v>262</v>
      </c>
    </row>
    <row r="494" spans="2:65" s="1" customFormat="1" ht="33" customHeight="1">
      <c r="B494" s="32"/>
      <c r="C494" s="134" t="s">
        <v>507</v>
      </c>
      <c r="D494" s="134" t="s">
        <v>264</v>
      </c>
      <c r="E494" s="135" t="s">
        <v>2401</v>
      </c>
      <c r="F494" s="136" t="s">
        <v>2402</v>
      </c>
      <c r="G494" s="137" t="s">
        <v>1226</v>
      </c>
      <c r="H494" s="138">
        <v>347.1</v>
      </c>
      <c r="I494" s="139"/>
      <c r="J494" s="140">
        <f>ROUND(I494*H494,2)</f>
        <v>0</v>
      </c>
      <c r="K494" s="136" t="s">
        <v>1197</v>
      </c>
      <c r="L494" s="32"/>
      <c r="M494" s="141" t="s">
        <v>1</v>
      </c>
      <c r="N494" s="142" t="s">
        <v>44</v>
      </c>
      <c r="P494" s="143">
        <f>O494*H494</f>
        <v>0</v>
      </c>
      <c r="Q494" s="143">
        <v>0</v>
      </c>
      <c r="R494" s="143">
        <f>Q494*H494</f>
        <v>0</v>
      </c>
      <c r="S494" s="143">
        <v>0</v>
      </c>
      <c r="T494" s="144">
        <f>S494*H494</f>
        <v>0</v>
      </c>
      <c r="AR494" s="145" t="s">
        <v>293</v>
      </c>
      <c r="AT494" s="145" t="s">
        <v>264</v>
      </c>
      <c r="AU494" s="145" t="s">
        <v>88</v>
      </c>
      <c r="AY494" s="17" t="s">
        <v>262</v>
      </c>
      <c r="BE494" s="146">
        <f>IF(N494="základní",J494,0)</f>
        <v>0</v>
      </c>
      <c r="BF494" s="146">
        <f>IF(N494="snížená",J494,0)</f>
        <v>0</v>
      </c>
      <c r="BG494" s="146">
        <f>IF(N494="zákl. přenesená",J494,0)</f>
        <v>0</v>
      </c>
      <c r="BH494" s="146">
        <f>IF(N494="sníž. přenesená",J494,0)</f>
        <v>0</v>
      </c>
      <c r="BI494" s="146">
        <f>IF(N494="nulová",J494,0)</f>
        <v>0</v>
      </c>
      <c r="BJ494" s="17" t="s">
        <v>86</v>
      </c>
      <c r="BK494" s="146">
        <f>ROUND(I494*H494,2)</f>
        <v>0</v>
      </c>
      <c r="BL494" s="17" t="s">
        <v>293</v>
      </c>
      <c r="BM494" s="145" t="s">
        <v>3653</v>
      </c>
    </row>
    <row r="495" spans="2:51" s="12" customFormat="1" ht="11.25">
      <c r="B495" s="161"/>
      <c r="D495" s="147" t="s">
        <v>1200</v>
      </c>
      <c r="E495" s="162" t="s">
        <v>1</v>
      </c>
      <c r="F495" s="163" t="s">
        <v>3436</v>
      </c>
      <c r="H495" s="162" t="s">
        <v>1</v>
      </c>
      <c r="I495" s="164"/>
      <c r="L495" s="161"/>
      <c r="M495" s="165"/>
      <c r="T495" s="166"/>
      <c r="AT495" s="162" t="s">
        <v>1200</v>
      </c>
      <c r="AU495" s="162" t="s">
        <v>88</v>
      </c>
      <c r="AV495" s="12" t="s">
        <v>86</v>
      </c>
      <c r="AW495" s="12" t="s">
        <v>34</v>
      </c>
      <c r="AX495" s="12" t="s">
        <v>79</v>
      </c>
      <c r="AY495" s="162" t="s">
        <v>262</v>
      </c>
    </row>
    <row r="496" spans="2:51" s="13" customFormat="1" ht="11.25">
      <c r="B496" s="167"/>
      <c r="D496" s="147" t="s">
        <v>1200</v>
      </c>
      <c r="E496" s="168" t="s">
        <v>1</v>
      </c>
      <c r="F496" s="169" t="s">
        <v>3654</v>
      </c>
      <c r="H496" s="170">
        <v>347.1</v>
      </c>
      <c r="I496" s="171"/>
      <c r="L496" s="167"/>
      <c r="M496" s="172"/>
      <c r="T496" s="173"/>
      <c r="AT496" s="168" t="s">
        <v>1200</v>
      </c>
      <c r="AU496" s="168" t="s">
        <v>88</v>
      </c>
      <c r="AV496" s="13" t="s">
        <v>88</v>
      </c>
      <c r="AW496" s="13" t="s">
        <v>34</v>
      </c>
      <c r="AX496" s="13" t="s">
        <v>86</v>
      </c>
      <c r="AY496" s="168" t="s">
        <v>262</v>
      </c>
    </row>
    <row r="497" spans="2:65" s="1" customFormat="1" ht="33" customHeight="1">
      <c r="B497" s="32"/>
      <c r="C497" s="134" t="s">
        <v>511</v>
      </c>
      <c r="D497" s="134" t="s">
        <v>264</v>
      </c>
      <c r="E497" s="135" t="s">
        <v>2405</v>
      </c>
      <c r="F497" s="136" t="s">
        <v>2406</v>
      </c>
      <c r="G497" s="137" t="s">
        <v>1226</v>
      </c>
      <c r="H497" s="138">
        <v>10413</v>
      </c>
      <c r="I497" s="139"/>
      <c r="J497" s="140">
        <f>ROUND(I497*H497,2)</f>
        <v>0</v>
      </c>
      <c r="K497" s="136" t="s">
        <v>1197</v>
      </c>
      <c r="L497" s="32"/>
      <c r="M497" s="141" t="s">
        <v>1</v>
      </c>
      <c r="N497" s="142" t="s">
        <v>44</v>
      </c>
      <c r="P497" s="143">
        <f>O497*H497</f>
        <v>0</v>
      </c>
      <c r="Q497" s="143">
        <v>0</v>
      </c>
      <c r="R497" s="143">
        <f>Q497*H497</f>
        <v>0</v>
      </c>
      <c r="S497" s="143">
        <v>0</v>
      </c>
      <c r="T497" s="144">
        <f>S497*H497</f>
        <v>0</v>
      </c>
      <c r="AR497" s="145" t="s">
        <v>293</v>
      </c>
      <c r="AT497" s="145" t="s">
        <v>264</v>
      </c>
      <c r="AU497" s="145" t="s">
        <v>88</v>
      </c>
      <c r="AY497" s="17" t="s">
        <v>262</v>
      </c>
      <c r="BE497" s="146">
        <f>IF(N497="základní",J497,0)</f>
        <v>0</v>
      </c>
      <c r="BF497" s="146">
        <f>IF(N497="snížená",J497,0)</f>
        <v>0</v>
      </c>
      <c r="BG497" s="146">
        <f>IF(N497="zákl. přenesená",J497,0)</f>
        <v>0</v>
      </c>
      <c r="BH497" s="146">
        <f>IF(N497="sníž. přenesená",J497,0)</f>
        <v>0</v>
      </c>
      <c r="BI497" s="146">
        <f>IF(N497="nulová",J497,0)</f>
        <v>0</v>
      </c>
      <c r="BJ497" s="17" t="s">
        <v>86</v>
      </c>
      <c r="BK497" s="146">
        <f>ROUND(I497*H497,2)</f>
        <v>0</v>
      </c>
      <c r="BL497" s="17" t="s">
        <v>293</v>
      </c>
      <c r="BM497" s="145" t="s">
        <v>3655</v>
      </c>
    </row>
    <row r="498" spans="2:51" s="13" customFormat="1" ht="11.25">
      <c r="B498" s="167"/>
      <c r="D498" s="147" t="s">
        <v>1200</v>
      </c>
      <c r="F498" s="169" t="s">
        <v>3656</v>
      </c>
      <c r="H498" s="170">
        <v>10413</v>
      </c>
      <c r="I498" s="171"/>
      <c r="L498" s="167"/>
      <c r="M498" s="172"/>
      <c r="T498" s="173"/>
      <c r="AT498" s="168" t="s">
        <v>1200</v>
      </c>
      <c r="AU498" s="168" t="s">
        <v>88</v>
      </c>
      <c r="AV498" s="13" t="s">
        <v>88</v>
      </c>
      <c r="AW498" s="13" t="s">
        <v>4</v>
      </c>
      <c r="AX498" s="13" t="s">
        <v>86</v>
      </c>
      <c r="AY498" s="168" t="s">
        <v>262</v>
      </c>
    </row>
    <row r="499" spans="2:65" s="1" customFormat="1" ht="33" customHeight="1">
      <c r="B499" s="32"/>
      <c r="C499" s="134" t="s">
        <v>515</v>
      </c>
      <c r="D499" s="134" t="s">
        <v>264</v>
      </c>
      <c r="E499" s="135" t="s">
        <v>2409</v>
      </c>
      <c r="F499" s="136" t="s">
        <v>2410</v>
      </c>
      <c r="G499" s="137" t="s">
        <v>1226</v>
      </c>
      <c r="H499" s="138">
        <v>347.1</v>
      </c>
      <c r="I499" s="139"/>
      <c r="J499" s="140">
        <f>ROUND(I499*H499,2)</f>
        <v>0</v>
      </c>
      <c r="K499" s="136" t="s">
        <v>1197</v>
      </c>
      <c r="L499" s="32"/>
      <c r="M499" s="141" t="s">
        <v>1</v>
      </c>
      <c r="N499" s="142" t="s">
        <v>44</v>
      </c>
      <c r="P499" s="143">
        <f>O499*H499</f>
        <v>0</v>
      </c>
      <c r="Q499" s="143">
        <v>0</v>
      </c>
      <c r="R499" s="143">
        <f>Q499*H499</f>
        <v>0</v>
      </c>
      <c r="S499" s="143">
        <v>0</v>
      </c>
      <c r="T499" s="144">
        <f>S499*H499</f>
        <v>0</v>
      </c>
      <c r="AR499" s="145" t="s">
        <v>293</v>
      </c>
      <c r="AT499" s="145" t="s">
        <v>264</v>
      </c>
      <c r="AU499" s="145" t="s">
        <v>88</v>
      </c>
      <c r="AY499" s="17" t="s">
        <v>262</v>
      </c>
      <c r="BE499" s="146">
        <f>IF(N499="základní",J499,0)</f>
        <v>0</v>
      </c>
      <c r="BF499" s="146">
        <f>IF(N499="snížená",J499,0)</f>
        <v>0</v>
      </c>
      <c r="BG499" s="146">
        <f>IF(N499="zákl. přenesená",J499,0)</f>
        <v>0</v>
      </c>
      <c r="BH499" s="146">
        <f>IF(N499="sníž. přenesená",J499,0)</f>
        <v>0</v>
      </c>
      <c r="BI499" s="146">
        <f>IF(N499="nulová",J499,0)</f>
        <v>0</v>
      </c>
      <c r="BJ499" s="17" t="s">
        <v>86</v>
      </c>
      <c r="BK499" s="146">
        <f>ROUND(I499*H499,2)</f>
        <v>0</v>
      </c>
      <c r="BL499" s="17" t="s">
        <v>293</v>
      </c>
      <c r="BM499" s="145" t="s">
        <v>3657</v>
      </c>
    </row>
    <row r="500" spans="2:65" s="1" customFormat="1" ht="24.2" customHeight="1">
      <c r="B500" s="32"/>
      <c r="C500" s="134" t="s">
        <v>519</v>
      </c>
      <c r="D500" s="134" t="s">
        <v>264</v>
      </c>
      <c r="E500" s="135" t="s">
        <v>1273</v>
      </c>
      <c r="F500" s="136" t="s">
        <v>1274</v>
      </c>
      <c r="G500" s="137" t="s">
        <v>405</v>
      </c>
      <c r="H500" s="138">
        <v>0.6</v>
      </c>
      <c r="I500" s="139"/>
      <c r="J500" s="140">
        <f>ROUND(I500*H500,2)</f>
        <v>0</v>
      </c>
      <c r="K500" s="136" t="s">
        <v>1197</v>
      </c>
      <c r="L500" s="32"/>
      <c r="M500" s="141" t="s">
        <v>1</v>
      </c>
      <c r="N500" s="142" t="s">
        <v>44</v>
      </c>
      <c r="P500" s="143">
        <f>O500*H500</f>
        <v>0</v>
      </c>
      <c r="Q500" s="143">
        <v>0.00395</v>
      </c>
      <c r="R500" s="143">
        <f>Q500*H500</f>
        <v>0.00237</v>
      </c>
      <c r="S500" s="143">
        <v>0.16</v>
      </c>
      <c r="T500" s="144">
        <f>S500*H500</f>
        <v>0.096</v>
      </c>
      <c r="AR500" s="145" t="s">
        <v>293</v>
      </c>
      <c r="AT500" s="145" t="s">
        <v>264</v>
      </c>
      <c r="AU500" s="145" t="s">
        <v>88</v>
      </c>
      <c r="AY500" s="17" t="s">
        <v>262</v>
      </c>
      <c r="BE500" s="146">
        <f>IF(N500="základní",J500,0)</f>
        <v>0</v>
      </c>
      <c r="BF500" s="146">
        <f>IF(N500="snížená",J500,0)</f>
        <v>0</v>
      </c>
      <c r="BG500" s="146">
        <f>IF(N500="zákl. přenesená",J500,0)</f>
        <v>0</v>
      </c>
      <c r="BH500" s="146">
        <f>IF(N500="sníž. přenesená",J500,0)</f>
        <v>0</v>
      </c>
      <c r="BI500" s="146">
        <f>IF(N500="nulová",J500,0)</f>
        <v>0</v>
      </c>
      <c r="BJ500" s="17" t="s">
        <v>86</v>
      </c>
      <c r="BK500" s="146">
        <f>ROUND(I500*H500,2)</f>
        <v>0</v>
      </c>
      <c r="BL500" s="17" t="s">
        <v>293</v>
      </c>
      <c r="BM500" s="145" t="s">
        <v>3658</v>
      </c>
    </row>
    <row r="501" spans="2:51" s="12" customFormat="1" ht="11.25">
      <c r="B501" s="161"/>
      <c r="D501" s="147" t="s">
        <v>1200</v>
      </c>
      <c r="E501" s="162" t="s">
        <v>1</v>
      </c>
      <c r="F501" s="163" t="s">
        <v>3436</v>
      </c>
      <c r="H501" s="162" t="s">
        <v>1</v>
      </c>
      <c r="I501" s="164"/>
      <c r="L501" s="161"/>
      <c r="M501" s="165"/>
      <c r="T501" s="166"/>
      <c r="AT501" s="162" t="s">
        <v>1200</v>
      </c>
      <c r="AU501" s="162" t="s">
        <v>88</v>
      </c>
      <c r="AV501" s="12" t="s">
        <v>86</v>
      </c>
      <c r="AW501" s="12" t="s">
        <v>34</v>
      </c>
      <c r="AX501" s="12" t="s">
        <v>79</v>
      </c>
      <c r="AY501" s="162" t="s">
        <v>262</v>
      </c>
    </row>
    <row r="502" spans="2:51" s="12" customFormat="1" ht="11.25">
      <c r="B502" s="161"/>
      <c r="D502" s="147" t="s">
        <v>1200</v>
      </c>
      <c r="E502" s="162" t="s">
        <v>1</v>
      </c>
      <c r="F502" s="163" t="s">
        <v>3646</v>
      </c>
      <c r="H502" s="162" t="s">
        <v>1</v>
      </c>
      <c r="I502" s="164"/>
      <c r="L502" s="161"/>
      <c r="M502" s="165"/>
      <c r="T502" s="166"/>
      <c r="AT502" s="162" t="s">
        <v>1200</v>
      </c>
      <c r="AU502" s="162" t="s">
        <v>88</v>
      </c>
      <c r="AV502" s="12" t="s">
        <v>86</v>
      </c>
      <c r="AW502" s="12" t="s">
        <v>34</v>
      </c>
      <c r="AX502" s="12" t="s">
        <v>79</v>
      </c>
      <c r="AY502" s="162" t="s">
        <v>262</v>
      </c>
    </row>
    <row r="503" spans="2:51" s="13" customFormat="1" ht="11.25">
      <c r="B503" s="167"/>
      <c r="D503" s="147" t="s">
        <v>1200</v>
      </c>
      <c r="E503" s="168" t="s">
        <v>1</v>
      </c>
      <c r="F503" s="169" t="s">
        <v>3659</v>
      </c>
      <c r="H503" s="170">
        <v>0.3</v>
      </c>
      <c r="I503" s="171"/>
      <c r="L503" s="167"/>
      <c r="M503" s="172"/>
      <c r="T503" s="173"/>
      <c r="AT503" s="168" t="s">
        <v>1200</v>
      </c>
      <c r="AU503" s="168" t="s">
        <v>88</v>
      </c>
      <c r="AV503" s="13" t="s">
        <v>88</v>
      </c>
      <c r="AW503" s="13" t="s">
        <v>34</v>
      </c>
      <c r="AX503" s="13" t="s">
        <v>79</v>
      </c>
      <c r="AY503" s="168" t="s">
        <v>262</v>
      </c>
    </row>
    <row r="504" spans="2:51" s="12" customFormat="1" ht="11.25">
      <c r="B504" s="161"/>
      <c r="D504" s="147" t="s">
        <v>1200</v>
      </c>
      <c r="E504" s="162" t="s">
        <v>1</v>
      </c>
      <c r="F504" s="163" t="s">
        <v>3648</v>
      </c>
      <c r="H504" s="162" t="s">
        <v>1</v>
      </c>
      <c r="I504" s="164"/>
      <c r="L504" s="161"/>
      <c r="M504" s="165"/>
      <c r="T504" s="166"/>
      <c r="AT504" s="162" t="s">
        <v>1200</v>
      </c>
      <c r="AU504" s="162" t="s">
        <v>88</v>
      </c>
      <c r="AV504" s="12" t="s">
        <v>86</v>
      </c>
      <c r="AW504" s="12" t="s">
        <v>34</v>
      </c>
      <c r="AX504" s="12" t="s">
        <v>79</v>
      </c>
      <c r="AY504" s="162" t="s">
        <v>262</v>
      </c>
    </row>
    <row r="505" spans="2:51" s="13" customFormat="1" ht="11.25">
      <c r="B505" s="167"/>
      <c r="D505" s="147" t="s">
        <v>1200</v>
      </c>
      <c r="E505" s="168" t="s">
        <v>1</v>
      </c>
      <c r="F505" s="169" t="s">
        <v>3659</v>
      </c>
      <c r="H505" s="170">
        <v>0.3</v>
      </c>
      <c r="I505" s="171"/>
      <c r="L505" s="167"/>
      <c r="M505" s="172"/>
      <c r="T505" s="173"/>
      <c r="AT505" s="168" t="s">
        <v>1200</v>
      </c>
      <c r="AU505" s="168" t="s">
        <v>88</v>
      </c>
      <c r="AV505" s="13" t="s">
        <v>88</v>
      </c>
      <c r="AW505" s="13" t="s">
        <v>34</v>
      </c>
      <c r="AX505" s="13" t="s">
        <v>79</v>
      </c>
      <c r="AY505" s="168" t="s">
        <v>262</v>
      </c>
    </row>
    <row r="506" spans="2:51" s="14" customFormat="1" ht="11.25">
      <c r="B506" s="174"/>
      <c r="D506" s="147" t="s">
        <v>1200</v>
      </c>
      <c r="E506" s="175" t="s">
        <v>1</v>
      </c>
      <c r="F506" s="176" t="s">
        <v>1205</v>
      </c>
      <c r="H506" s="177">
        <v>0.6</v>
      </c>
      <c r="I506" s="178"/>
      <c r="L506" s="174"/>
      <c r="M506" s="179"/>
      <c r="T506" s="180"/>
      <c r="AT506" s="175" t="s">
        <v>1200</v>
      </c>
      <c r="AU506" s="175" t="s">
        <v>88</v>
      </c>
      <c r="AV506" s="14" t="s">
        <v>293</v>
      </c>
      <c r="AW506" s="14" t="s">
        <v>34</v>
      </c>
      <c r="AX506" s="14" t="s">
        <v>86</v>
      </c>
      <c r="AY506" s="175" t="s">
        <v>262</v>
      </c>
    </row>
    <row r="507" spans="2:65" s="1" customFormat="1" ht="16.5" customHeight="1">
      <c r="B507" s="32"/>
      <c r="C507" s="134" t="s">
        <v>523</v>
      </c>
      <c r="D507" s="134" t="s">
        <v>264</v>
      </c>
      <c r="E507" s="135" t="s">
        <v>3660</v>
      </c>
      <c r="F507" s="136" t="s">
        <v>3661</v>
      </c>
      <c r="G507" s="137" t="s">
        <v>488</v>
      </c>
      <c r="H507" s="138">
        <v>1</v>
      </c>
      <c r="I507" s="139"/>
      <c r="J507" s="140">
        <f>ROUND(I507*H507,2)</f>
        <v>0</v>
      </c>
      <c r="K507" s="136" t="s">
        <v>1</v>
      </c>
      <c r="L507" s="32"/>
      <c r="M507" s="141" t="s">
        <v>1</v>
      </c>
      <c r="N507" s="142" t="s">
        <v>44</v>
      </c>
      <c r="P507" s="143">
        <f>O507*H507</f>
        <v>0</v>
      </c>
      <c r="Q507" s="143">
        <v>0</v>
      </c>
      <c r="R507" s="143">
        <f>Q507*H507</f>
        <v>0</v>
      </c>
      <c r="S507" s="143">
        <v>0</v>
      </c>
      <c r="T507" s="144">
        <f>S507*H507</f>
        <v>0</v>
      </c>
      <c r="AR507" s="145" t="s">
        <v>293</v>
      </c>
      <c r="AT507" s="145" t="s">
        <v>264</v>
      </c>
      <c r="AU507" s="145" t="s">
        <v>88</v>
      </c>
      <c r="AY507" s="17" t="s">
        <v>262</v>
      </c>
      <c r="BE507" s="146">
        <f>IF(N507="základní",J507,0)</f>
        <v>0</v>
      </c>
      <c r="BF507" s="146">
        <f>IF(N507="snížená",J507,0)</f>
        <v>0</v>
      </c>
      <c r="BG507" s="146">
        <f>IF(N507="zákl. přenesená",J507,0)</f>
        <v>0</v>
      </c>
      <c r="BH507" s="146">
        <f>IF(N507="sníž. přenesená",J507,0)</f>
        <v>0</v>
      </c>
      <c r="BI507" s="146">
        <f>IF(N507="nulová",J507,0)</f>
        <v>0</v>
      </c>
      <c r="BJ507" s="17" t="s">
        <v>86</v>
      </c>
      <c r="BK507" s="146">
        <f>ROUND(I507*H507,2)</f>
        <v>0</v>
      </c>
      <c r="BL507" s="17" t="s">
        <v>293</v>
      </c>
      <c r="BM507" s="145" t="s">
        <v>3662</v>
      </c>
    </row>
    <row r="508" spans="2:47" s="1" customFormat="1" ht="19.5">
      <c r="B508" s="32"/>
      <c r="D508" s="147" t="s">
        <v>301</v>
      </c>
      <c r="F508" s="148" t="s">
        <v>3645</v>
      </c>
      <c r="I508" s="149"/>
      <c r="L508" s="32"/>
      <c r="M508" s="150"/>
      <c r="T508" s="56"/>
      <c r="AT508" s="17" t="s">
        <v>301</v>
      </c>
      <c r="AU508" s="17" t="s">
        <v>88</v>
      </c>
    </row>
    <row r="509" spans="2:63" s="11" customFormat="1" ht="22.9" customHeight="1">
      <c r="B509" s="124"/>
      <c r="D509" s="125" t="s">
        <v>78</v>
      </c>
      <c r="E509" s="151" t="s">
        <v>2464</v>
      </c>
      <c r="F509" s="151" t="s">
        <v>2465</v>
      </c>
      <c r="I509" s="127"/>
      <c r="J509" s="152">
        <f>BK509</f>
        <v>0</v>
      </c>
      <c r="L509" s="124"/>
      <c r="M509" s="129"/>
      <c r="P509" s="130">
        <f>P510</f>
        <v>0</v>
      </c>
      <c r="R509" s="130">
        <f>R510</f>
        <v>0</v>
      </c>
      <c r="T509" s="131">
        <f>T510</f>
        <v>0</v>
      </c>
      <c r="AR509" s="125" t="s">
        <v>86</v>
      </c>
      <c r="AT509" s="132" t="s">
        <v>78</v>
      </c>
      <c r="AU509" s="132" t="s">
        <v>86</v>
      </c>
      <c r="AY509" s="125" t="s">
        <v>262</v>
      </c>
      <c r="BK509" s="133">
        <f>BK510</f>
        <v>0</v>
      </c>
    </row>
    <row r="510" spans="2:65" s="1" customFormat="1" ht="24.2" customHeight="1">
      <c r="B510" s="32"/>
      <c r="C510" s="134" t="s">
        <v>527</v>
      </c>
      <c r="D510" s="134" t="s">
        <v>264</v>
      </c>
      <c r="E510" s="135" t="s">
        <v>2466</v>
      </c>
      <c r="F510" s="136" t="s">
        <v>2467</v>
      </c>
      <c r="G510" s="137" t="s">
        <v>1234</v>
      </c>
      <c r="H510" s="138">
        <v>59.918</v>
      </c>
      <c r="I510" s="139"/>
      <c r="J510" s="140">
        <f>ROUND(I510*H510,2)</f>
        <v>0</v>
      </c>
      <c r="K510" s="136" t="s">
        <v>1197</v>
      </c>
      <c r="L510" s="32"/>
      <c r="M510" s="141" t="s">
        <v>1</v>
      </c>
      <c r="N510" s="142" t="s">
        <v>44</v>
      </c>
      <c r="P510" s="143">
        <f>O510*H510</f>
        <v>0</v>
      </c>
      <c r="Q510" s="143">
        <v>0</v>
      </c>
      <c r="R510" s="143">
        <f>Q510*H510</f>
        <v>0</v>
      </c>
      <c r="S510" s="143">
        <v>0</v>
      </c>
      <c r="T510" s="144">
        <f>S510*H510</f>
        <v>0</v>
      </c>
      <c r="AR510" s="145" t="s">
        <v>293</v>
      </c>
      <c r="AT510" s="145" t="s">
        <v>264</v>
      </c>
      <c r="AU510" s="145" t="s">
        <v>88</v>
      </c>
      <c r="AY510" s="17" t="s">
        <v>262</v>
      </c>
      <c r="BE510" s="146">
        <f>IF(N510="základní",J510,0)</f>
        <v>0</v>
      </c>
      <c r="BF510" s="146">
        <f>IF(N510="snížená",J510,0)</f>
        <v>0</v>
      </c>
      <c r="BG510" s="146">
        <f>IF(N510="zákl. přenesená",J510,0)</f>
        <v>0</v>
      </c>
      <c r="BH510" s="146">
        <f>IF(N510="sníž. přenesená",J510,0)</f>
        <v>0</v>
      </c>
      <c r="BI510" s="146">
        <f>IF(N510="nulová",J510,0)</f>
        <v>0</v>
      </c>
      <c r="BJ510" s="17" t="s">
        <v>86</v>
      </c>
      <c r="BK510" s="146">
        <f>ROUND(I510*H510,2)</f>
        <v>0</v>
      </c>
      <c r="BL510" s="17" t="s">
        <v>293</v>
      </c>
      <c r="BM510" s="145" t="s">
        <v>3663</v>
      </c>
    </row>
    <row r="511" spans="2:63" s="11" customFormat="1" ht="25.9" customHeight="1">
      <c r="B511" s="124"/>
      <c r="D511" s="125" t="s">
        <v>78</v>
      </c>
      <c r="E511" s="126" t="s">
        <v>1569</v>
      </c>
      <c r="F511" s="126" t="s">
        <v>1570</v>
      </c>
      <c r="I511" s="127"/>
      <c r="J511" s="128">
        <f>BK511</f>
        <v>0</v>
      </c>
      <c r="L511" s="124"/>
      <c r="M511" s="129"/>
      <c r="P511" s="130">
        <f>P512+P553+P570+P634+P653</f>
        <v>0</v>
      </c>
      <c r="R511" s="130">
        <f>R512+R553+R570+R634+R653</f>
        <v>10.969874922999999</v>
      </c>
      <c r="T511" s="131">
        <f>T512+T553+T570+T634+T653</f>
        <v>0</v>
      </c>
      <c r="AR511" s="125" t="s">
        <v>88</v>
      </c>
      <c r="AT511" s="132" t="s">
        <v>78</v>
      </c>
      <c r="AU511" s="132" t="s">
        <v>79</v>
      </c>
      <c r="AY511" s="125" t="s">
        <v>262</v>
      </c>
      <c r="BK511" s="133">
        <f>BK512+BK553+BK570+BK634+BK653</f>
        <v>0</v>
      </c>
    </row>
    <row r="512" spans="2:63" s="11" customFormat="1" ht="22.9" customHeight="1">
      <c r="B512" s="124"/>
      <c r="D512" s="125" t="s">
        <v>78</v>
      </c>
      <c r="E512" s="151" t="s">
        <v>2469</v>
      </c>
      <c r="F512" s="151" t="s">
        <v>2470</v>
      </c>
      <c r="I512" s="127"/>
      <c r="J512" s="152">
        <f>BK512</f>
        <v>0</v>
      </c>
      <c r="L512" s="124"/>
      <c r="M512" s="129"/>
      <c r="P512" s="130">
        <f>SUM(P513:P552)</f>
        <v>0</v>
      </c>
      <c r="R512" s="130">
        <f>SUM(R513:R552)</f>
        <v>0.33271044000000005</v>
      </c>
      <c r="T512" s="131">
        <f>SUM(T513:T552)</f>
        <v>0</v>
      </c>
      <c r="AR512" s="125" t="s">
        <v>88</v>
      </c>
      <c r="AT512" s="132" t="s">
        <v>78</v>
      </c>
      <c r="AU512" s="132" t="s">
        <v>86</v>
      </c>
      <c r="AY512" s="125" t="s">
        <v>262</v>
      </c>
      <c r="BK512" s="133">
        <f>SUM(BK513:BK552)</f>
        <v>0</v>
      </c>
    </row>
    <row r="513" spans="2:65" s="1" customFormat="1" ht="24.2" customHeight="1">
      <c r="B513" s="32"/>
      <c r="C513" s="134" t="s">
        <v>268</v>
      </c>
      <c r="D513" s="134" t="s">
        <v>264</v>
      </c>
      <c r="E513" s="135" t="s">
        <v>3296</v>
      </c>
      <c r="F513" s="136" t="s">
        <v>3297</v>
      </c>
      <c r="G513" s="137" t="s">
        <v>1226</v>
      </c>
      <c r="H513" s="138">
        <v>420.546</v>
      </c>
      <c r="I513" s="139"/>
      <c r="J513" s="140">
        <f>ROUND(I513*H513,2)</f>
        <v>0</v>
      </c>
      <c r="K513" s="136" t="s">
        <v>1197</v>
      </c>
      <c r="L513" s="32"/>
      <c r="M513" s="141" t="s">
        <v>1</v>
      </c>
      <c r="N513" s="142" t="s">
        <v>44</v>
      </c>
      <c r="P513" s="143">
        <f>O513*H513</f>
        <v>0</v>
      </c>
      <c r="Q513" s="143">
        <v>0</v>
      </c>
      <c r="R513" s="143">
        <f>Q513*H513</f>
        <v>0</v>
      </c>
      <c r="S513" s="143">
        <v>0</v>
      </c>
      <c r="T513" s="144">
        <f>S513*H513</f>
        <v>0</v>
      </c>
      <c r="AR513" s="145" t="s">
        <v>318</v>
      </c>
      <c r="AT513" s="145" t="s">
        <v>264</v>
      </c>
      <c r="AU513" s="145" t="s">
        <v>88</v>
      </c>
      <c r="AY513" s="17" t="s">
        <v>262</v>
      </c>
      <c r="BE513" s="146">
        <f>IF(N513="základní",J513,0)</f>
        <v>0</v>
      </c>
      <c r="BF513" s="146">
        <f>IF(N513="snížená",J513,0)</f>
        <v>0</v>
      </c>
      <c r="BG513" s="146">
        <f>IF(N513="zákl. přenesená",J513,0)</f>
        <v>0</v>
      </c>
      <c r="BH513" s="146">
        <f>IF(N513="sníž. přenesená",J513,0)</f>
        <v>0</v>
      </c>
      <c r="BI513" s="146">
        <f>IF(N513="nulová",J513,0)</f>
        <v>0</v>
      </c>
      <c r="BJ513" s="17" t="s">
        <v>86</v>
      </c>
      <c r="BK513" s="146">
        <f>ROUND(I513*H513,2)</f>
        <v>0</v>
      </c>
      <c r="BL513" s="17" t="s">
        <v>318</v>
      </c>
      <c r="BM513" s="145" t="s">
        <v>3664</v>
      </c>
    </row>
    <row r="514" spans="2:51" s="12" customFormat="1" ht="11.25">
      <c r="B514" s="161"/>
      <c r="D514" s="147" t="s">
        <v>1200</v>
      </c>
      <c r="E514" s="162" t="s">
        <v>1</v>
      </c>
      <c r="F514" s="163" t="s">
        <v>3436</v>
      </c>
      <c r="H514" s="162" t="s">
        <v>1</v>
      </c>
      <c r="I514" s="164"/>
      <c r="L514" s="161"/>
      <c r="M514" s="165"/>
      <c r="T514" s="166"/>
      <c r="AT514" s="162" t="s">
        <v>1200</v>
      </c>
      <c r="AU514" s="162" t="s">
        <v>88</v>
      </c>
      <c r="AV514" s="12" t="s">
        <v>86</v>
      </c>
      <c r="AW514" s="12" t="s">
        <v>34</v>
      </c>
      <c r="AX514" s="12" t="s">
        <v>79</v>
      </c>
      <c r="AY514" s="162" t="s">
        <v>262</v>
      </c>
    </row>
    <row r="515" spans="2:51" s="12" customFormat="1" ht="11.25">
      <c r="B515" s="161"/>
      <c r="D515" s="147" t="s">
        <v>1200</v>
      </c>
      <c r="E515" s="162" t="s">
        <v>1</v>
      </c>
      <c r="F515" s="163" t="s">
        <v>3665</v>
      </c>
      <c r="H515" s="162" t="s">
        <v>1</v>
      </c>
      <c r="I515" s="164"/>
      <c r="L515" s="161"/>
      <c r="M515" s="165"/>
      <c r="T515" s="166"/>
      <c r="AT515" s="162" t="s">
        <v>1200</v>
      </c>
      <c r="AU515" s="162" t="s">
        <v>88</v>
      </c>
      <c r="AV515" s="12" t="s">
        <v>86</v>
      </c>
      <c r="AW515" s="12" t="s">
        <v>34</v>
      </c>
      <c r="AX515" s="12" t="s">
        <v>79</v>
      </c>
      <c r="AY515" s="162" t="s">
        <v>262</v>
      </c>
    </row>
    <row r="516" spans="2:51" s="12" customFormat="1" ht="11.25">
      <c r="B516" s="161"/>
      <c r="D516" s="147" t="s">
        <v>1200</v>
      </c>
      <c r="E516" s="162" t="s">
        <v>1</v>
      </c>
      <c r="F516" s="163" t="s">
        <v>3563</v>
      </c>
      <c r="H516" s="162" t="s">
        <v>1</v>
      </c>
      <c r="I516" s="164"/>
      <c r="L516" s="161"/>
      <c r="M516" s="165"/>
      <c r="T516" s="166"/>
      <c r="AT516" s="162" t="s">
        <v>1200</v>
      </c>
      <c r="AU516" s="162" t="s">
        <v>88</v>
      </c>
      <c r="AV516" s="12" t="s">
        <v>86</v>
      </c>
      <c r="AW516" s="12" t="s">
        <v>34</v>
      </c>
      <c r="AX516" s="12" t="s">
        <v>79</v>
      </c>
      <c r="AY516" s="162" t="s">
        <v>262</v>
      </c>
    </row>
    <row r="517" spans="2:51" s="13" customFormat="1" ht="11.25">
      <c r="B517" s="167"/>
      <c r="D517" s="147" t="s">
        <v>1200</v>
      </c>
      <c r="E517" s="168" t="s">
        <v>1</v>
      </c>
      <c r="F517" s="169" t="s">
        <v>3666</v>
      </c>
      <c r="H517" s="170">
        <v>155.201</v>
      </c>
      <c r="I517" s="171"/>
      <c r="L517" s="167"/>
      <c r="M517" s="172"/>
      <c r="T517" s="173"/>
      <c r="AT517" s="168" t="s">
        <v>1200</v>
      </c>
      <c r="AU517" s="168" t="s">
        <v>88</v>
      </c>
      <c r="AV517" s="13" t="s">
        <v>88</v>
      </c>
      <c r="AW517" s="13" t="s">
        <v>34</v>
      </c>
      <c r="AX517" s="13" t="s">
        <v>79</v>
      </c>
      <c r="AY517" s="168" t="s">
        <v>262</v>
      </c>
    </row>
    <row r="518" spans="2:51" s="12" customFormat="1" ht="11.25">
      <c r="B518" s="161"/>
      <c r="D518" s="147" t="s">
        <v>1200</v>
      </c>
      <c r="E518" s="162" t="s">
        <v>1</v>
      </c>
      <c r="F518" s="163" t="s">
        <v>3544</v>
      </c>
      <c r="H518" s="162" t="s">
        <v>1</v>
      </c>
      <c r="I518" s="164"/>
      <c r="L518" s="161"/>
      <c r="M518" s="165"/>
      <c r="T518" s="166"/>
      <c r="AT518" s="162" t="s">
        <v>1200</v>
      </c>
      <c r="AU518" s="162" t="s">
        <v>88</v>
      </c>
      <c r="AV518" s="12" t="s">
        <v>86</v>
      </c>
      <c r="AW518" s="12" t="s">
        <v>34</v>
      </c>
      <c r="AX518" s="12" t="s">
        <v>79</v>
      </c>
      <c r="AY518" s="162" t="s">
        <v>262</v>
      </c>
    </row>
    <row r="519" spans="2:51" s="13" customFormat="1" ht="11.25">
      <c r="B519" s="167"/>
      <c r="D519" s="147" t="s">
        <v>1200</v>
      </c>
      <c r="E519" s="168" t="s">
        <v>1</v>
      </c>
      <c r="F519" s="169" t="s">
        <v>3667</v>
      </c>
      <c r="H519" s="170">
        <v>46.472</v>
      </c>
      <c r="I519" s="171"/>
      <c r="L519" s="167"/>
      <c r="M519" s="172"/>
      <c r="T519" s="173"/>
      <c r="AT519" s="168" t="s">
        <v>1200</v>
      </c>
      <c r="AU519" s="168" t="s">
        <v>88</v>
      </c>
      <c r="AV519" s="13" t="s">
        <v>88</v>
      </c>
      <c r="AW519" s="13" t="s">
        <v>34</v>
      </c>
      <c r="AX519" s="13" t="s">
        <v>79</v>
      </c>
      <c r="AY519" s="168" t="s">
        <v>262</v>
      </c>
    </row>
    <row r="520" spans="2:51" s="12" customFormat="1" ht="11.25">
      <c r="B520" s="161"/>
      <c r="D520" s="147" t="s">
        <v>1200</v>
      </c>
      <c r="E520" s="162" t="s">
        <v>1</v>
      </c>
      <c r="F520" s="163" t="s">
        <v>3634</v>
      </c>
      <c r="H520" s="162" t="s">
        <v>1</v>
      </c>
      <c r="I520" s="164"/>
      <c r="L520" s="161"/>
      <c r="M520" s="165"/>
      <c r="T520" s="166"/>
      <c r="AT520" s="162" t="s">
        <v>1200</v>
      </c>
      <c r="AU520" s="162" t="s">
        <v>88</v>
      </c>
      <c r="AV520" s="12" t="s">
        <v>86</v>
      </c>
      <c r="AW520" s="12" t="s">
        <v>34</v>
      </c>
      <c r="AX520" s="12" t="s">
        <v>79</v>
      </c>
      <c r="AY520" s="162" t="s">
        <v>262</v>
      </c>
    </row>
    <row r="521" spans="2:51" s="13" customFormat="1" ht="11.25">
      <c r="B521" s="167"/>
      <c r="D521" s="147" t="s">
        <v>1200</v>
      </c>
      <c r="E521" s="168" t="s">
        <v>1</v>
      </c>
      <c r="F521" s="169" t="s">
        <v>3668</v>
      </c>
      <c r="H521" s="170">
        <v>8.6</v>
      </c>
      <c r="I521" s="171"/>
      <c r="L521" s="167"/>
      <c r="M521" s="172"/>
      <c r="T521" s="173"/>
      <c r="AT521" s="168" t="s">
        <v>1200</v>
      </c>
      <c r="AU521" s="168" t="s">
        <v>88</v>
      </c>
      <c r="AV521" s="13" t="s">
        <v>88</v>
      </c>
      <c r="AW521" s="13" t="s">
        <v>34</v>
      </c>
      <c r="AX521" s="13" t="s">
        <v>79</v>
      </c>
      <c r="AY521" s="168" t="s">
        <v>262</v>
      </c>
    </row>
    <row r="522" spans="2:51" s="14" customFormat="1" ht="11.25">
      <c r="B522" s="174"/>
      <c r="D522" s="147" t="s">
        <v>1200</v>
      </c>
      <c r="E522" s="175" t="s">
        <v>1</v>
      </c>
      <c r="F522" s="176" t="s">
        <v>1205</v>
      </c>
      <c r="H522" s="177">
        <v>210.273</v>
      </c>
      <c r="I522" s="178"/>
      <c r="L522" s="174"/>
      <c r="M522" s="179"/>
      <c r="T522" s="180"/>
      <c r="AT522" s="175" t="s">
        <v>1200</v>
      </c>
      <c r="AU522" s="175" t="s">
        <v>88</v>
      </c>
      <c r="AV522" s="14" t="s">
        <v>293</v>
      </c>
      <c r="AW522" s="14" t="s">
        <v>34</v>
      </c>
      <c r="AX522" s="14" t="s">
        <v>86</v>
      </c>
      <c r="AY522" s="175" t="s">
        <v>262</v>
      </c>
    </row>
    <row r="523" spans="2:51" s="13" customFormat="1" ht="11.25">
      <c r="B523" s="167"/>
      <c r="D523" s="147" t="s">
        <v>1200</v>
      </c>
      <c r="F523" s="169" t="s">
        <v>3669</v>
      </c>
      <c r="H523" s="170">
        <v>420.546</v>
      </c>
      <c r="I523" s="171"/>
      <c r="L523" s="167"/>
      <c r="M523" s="172"/>
      <c r="T523" s="173"/>
      <c r="AT523" s="168" t="s">
        <v>1200</v>
      </c>
      <c r="AU523" s="168" t="s">
        <v>88</v>
      </c>
      <c r="AV523" s="13" t="s">
        <v>88</v>
      </c>
      <c r="AW523" s="13" t="s">
        <v>4</v>
      </c>
      <c r="AX523" s="13" t="s">
        <v>86</v>
      </c>
      <c r="AY523" s="168" t="s">
        <v>262</v>
      </c>
    </row>
    <row r="524" spans="2:65" s="1" customFormat="1" ht="24.2" customHeight="1">
      <c r="B524" s="32"/>
      <c r="C524" s="181" t="s">
        <v>536</v>
      </c>
      <c r="D524" s="181" t="s">
        <v>1114</v>
      </c>
      <c r="E524" s="182" t="s">
        <v>3301</v>
      </c>
      <c r="F524" s="183" t="s">
        <v>3302</v>
      </c>
      <c r="G524" s="184" t="s">
        <v>1226</v>
      </c>
      <c r="H524" s="185">
        <v>490.146</v>
      </c>
      <c r="I524" s="186"/>
      <c r="J524" s="187">
        <f>ROUND(I524*H524,2)</f>
        <v>0</v>
      </c>
      <c r="K524" s="183" t="s">
        <v>1197</v>
      </c>
      <c r="L524" s="188"/>
      <c r="M524" s="189" t="s">
        <v>1</v>
      </c>
      <c r="N524" s="190" t="s">
        <v>44</v>
      </c>
      <c r="P524" s="143">
        <f>O524*H524</f>
        <v>0</v>
      </c>
      <c r="Q524" s="143">
        <v>0.00064</v>
      </c>
      <c r="R524" s="143">
        <f>Q524*H524</f>
        <v>0.31369344000000005</v>
      </c>
      <c r="S524" s="143">
        <v>0</v>
      </c>
      <c r="T524" s="144">
        <f>S524*H524</f>
        <v>0</v>
      </c>
      <c r="AR524" s="145" t="s">
        <v>357</v>
      </c>
      <c r="AT524" s="145" t="s">
        <v>1114</v>
      </c>
      <c r="AU524" s="145" t="s">
        <v>88</v>
      </c>
      <c r="AY524" s="17" t="s">
        <v>262</v>
      </c>
      <c r="BE524" s="146">
        <f>IF(N524="základní",J524,0)</f>
        <v>0</v>
      </c>
      <c r="BF524" s="146">
        <f>IF(N524="snížená",J524,0)</f>
        <v>0</v>
      </c>
      <c r="BG524" s="146">
        <f>IF(N524="zákl. přenesená",J524,0)</f>
        <v>0</v>
      </c>
      <c r="BH524" s="146">
        <f>IF(N524="sníž. přenesená",J524,0)</f>
        <v>0</v>
      </c>
      <c r="BI524" s="146">
        <f>IF(N524="nulová",J524,0)</f>
        <v>0</v>
      </c>
      <c r="BJ524" s="17" t="s">
        <v>86</v>
      </c>
      <c r="BK524" s="146">
        <f>ROUND(I524*H524,2)</f>
        <v>0</v>
      </c>
      <c r="BL524" s="17" t="s">
        <v>318</v>
      </c>
      <c r="BM524" s="145" t="s">
        <v>3670</v>
      </c>
    </row>
    <row r="525" spans="2:51" s="13" customFormat="1" ht="11.25">
      <c r="B525" s="167"/>
      <c r="D525" s="147" t="s">
        <v>1200</v>
      </c>
      <c r="F525" s="169" t="s">
        <v>3671</v>
      </c>
      <c r="H525" s="170">
        <v>490.146</v>
      </c>
      <c r="I525" s="171"/>
      <c r="L525" s="167"/>
      <c r="M525" s="172"/>
      <c r="T525" s="173"/>
      <c r="AT525" s="168" t="s">
        <v>1200</v>
      </c>
      <c r="AU525" s="168" t="s">
        <v>88</v>
      </c>
      <c r="AV525" s="13" t="s">
        <v>88</v>
      </c>
      <c r="AW525" s="13" t="s">
        <v>4</v>
      </c>
      <c r="AX525" s="13" t="s">
        <v>86</v>
      </c>
      <c r="AY525" s="168" t="s">
        <v>262</v>
      </c>
    </row>
    <row r="526" spans="2:65" s="1" customFormat="1" ht="16.5" customHeight="1">
      <c r="B526" s="32"/>
      <c r="C526" s="134" t="s">
        <v>540</v>
      </c>
      <c r="D526" s="134" t="s">
        <v>264</v>
      </c>
      <c r="E526" s="135" t="s">
        <v>2532</v>
      </c>
      <c r="F526" s="136" t="s">
        <v>2533</v>
      </c>
      <c r="G526" s="137" t="s">
        <v>1226</v>
      </c>
      <c r="H526" s="138">
        <v>116.387</v>
      </c>
      <c r="I526" s="139"/>
      <c r="J526" s="140">
        <f>ROUND(I526*H526,2)</f>
        <v>0</v>
      </c>
      <c r="K526" s="136" t="s">
        <v>1197</v>
      </c>
      <c r="L526" s="32"/>
      <c r="M526" s="141" t="s">
        <v>1</v>
      </c>
      <c r="N526" s="142" t="s">
        <v>44</v>
      </c>
      <c r="P526" s="143">
        <f>O526*H526</f>
        <v>0</v>
      </c>
      <c r="Q526" s="143">
        <v>0</v>
      </c>
      <c r="R526" s="143">
        <f>Q526*H526</f>
        <v>0</v>
      </c>
      <c r="S526" s="143">
        <v>0</v>
      </c>
      <c r="T526" s="144">
        <f>S526*H526</f>
        <v>0</v>
      </c>
      <c r="AR526" s="145" t="s">
        <v>318</v>
      </c>
      <c r="AT526" s="145" t="s">
        <v>264</v>
      </c>
      <c r="AU526" s="145" t="s">
        <v>88</v>
      </c>
      <c r="AY526" s="17" t="s">
        <v>262</v>
      </c>
      <c r="BE526" s="146">
        <f>IF(N526="základní",J526,0)</f>
        <v>0</v>
      </c>
      <c r="BF526" s="146">
        <f>IF(N526="snížená",J526,0)</f>
        <v>0</v>
      </c>
      <c r="BG526" s="146">
        <f>IF(N526="zákl. přenesená",J526,0)</f>
        <v>0</v>
      </c>
      <c r="BH526" s="146">
        <f>IF(N526="sníž. přenesená",J526,0)</f>
        <v>0</v>
      </c>
      <c r="BI526" s="146">
        <f>IF(N526="nulová",J526,0)</f>
        <v>0</v>
      </c>
      <c r="BJ526" s="17" t="s">
        <v>86</v>
      </c>
      <c r="BK526" s="146">
        <f>ROUND(I526*H526,2)</f>
        <v>0</v>
      </c>
      <c r="BL526" s="17" t="s">
        <v>318</v>
      </c>
      <c r="BM526" s="145" t="s">
        <v>3672</v>
      </c>
    </row>
    <row r="527" spans="2:51" s="12" customFormat="1" ht="11.25">
      <c r="B527" s="161"/>
      <c r="D527" s="147" t="s">
        <v>1200</v>
      </c>
      <c r="E527" s="162" t="s">
        <v>1</v>
      </c>
      <c r="F527" s="163" t="s">
        <v>3436</v>
      </c>
      <c r="H527" s="162" t="s">
        <v>1</v>
      </c>
      <c r="I527" s="164"/>
      <c r="L527" s="161"/>
      <c r="M527" s="165"/>
      <c r="T527" s="166"/>
      <c r="AT527" s="162" t="s">
        <v>1200</v>
      </c>
      <c r="AU527" s="162" t="s">
        <v>88</v>
      </c>
      <c r="AV527" s="12" t="s">
        <v>86</v>
      </c>
      <c r="AW527" s="12" t="s">
        <v>34</v>
      </c>
      <c r="AX527" s="12" t="s">
        <v>79</v>
      </c>
      <c r="AY527" s="162" t="s">
        <v>262</v>
      </c>
    </row>
    <row r="528" spans="2:51" s="12" customFormat="1" ht="11.25">
      <c r="B528" s="161"/>
      <c r="D528" s="147" t="s">
        <v>1200</v>
      </c>
      <c r="E528" s="162" t="s">
        <v>1</v>
      </c>
      <c r="F528" s="163" t="s">
        <v>3563</v>
      </c>
      <c r="H528" s="162" t="s">
        <v>1</v>
      </c>
      <c r="I528" s="164"/>
      <c r="L528" s="161"/>
      <c r="M528" s="165"/>
      <c r="T528" s="166"/>
      <c r="AT528" s="162" t="s">
        <v>1200</v>
      </c>
      <c r="AU528" s="162" t="s">
        <v>88</v>
      </c>
      <c r="AV528" s="12" t="s">
        <v>86</v>
      </c>
      <c r="AW528" s="12" t="s">
        <v>34</v>
      </c>
      <c r="AX528" s="12" t="s">
        <v>79</v>
      </c>
      <c r="AY528" s="162" t="s">
        <v>262</v>
      </c>
    </row>
    <row r="529" spans="2:51" s="13" customFormat="1" ht="11.25">
      <c r="B529" s="167"/>
      <c r="D529" s="147" t="s">
        <v>1200</v>
      </c>
      <c r="E529" s="168" t="s">
        <v>1</v>
      </c>
      <c r="F529" s="169" t="s">
        <v>3673</v>
      </c>
      <c r="H529" s="170">
        <v>99.087</v>
      </c>
      <c r="I529" s="171"/>
      <c r="L529" s="167"/>
      <c r="M529" s="172"/>
      <c r="T529" s="173"/>
      <c r="AT529" s="168" t="s">
        <v>1200</v>
      </c>
      <c r="AU529" s="168" t="s">
        <v>88</v>
      </c>
      <c r="AV529" s="13" t="s">
        <v>88</v>
      </c>
      <c r="AW529" s="13" t="s">
        <v>34</v>
      </c>
      <c r="AX529" s="13" t="s">
        <v>79</v>
      </c>
      <c r="AY529" s="168" t="s">
        <v>262</v>
      </c>
    </row>
    <row r="530" spans="2:51" s="12" customFormat="1" ht="11.25">
      <c r="B530" s="161"/>
      <c r="D530" s="147" t="s">
        <v>1200</v>
      </c>
      <c r="E530" s="162" t="s">
        <v>1</v>
      </c>
      <c r="F530" s="163" t="s">
        <v>3544</v>
      </c>
      <c r="H530" s="162" t="s">
        <v>1</v>
      </c>
      <c r="I530" s="164"/>
      <c r="L530" s="161"/>
      <c r="M530" s="165"/>
      <c r="T530" s="166"/>
      <c r="AT530" s="162" t="s">
        <v>1200</v>
      </c>
      <c r="AU530" s="162" t="s">
        <v>88</v>
      </c>
      <c r="AV530" s="12" t="s">
        <v>86</v>
      </c>
      <c r="AW530" s="12" t="s">
        <v>34</v>
      </c>
      <c r="AX530" s="12" t="s">
        <v>79</v>
      </c>
      <c r="AY530" s="162" t="s">
        <v>262</v>
      </c>
    </row>
    <row r="531" spans="2:51" s="13" customFormat="1" ht="11.25">
      <c r="B531" s="167"/>
      <c r="D531" s="147" t="s">
        <v>1200</v>
      </c>
      <c r="E531" s="168" t="s">
        <v>1</v>
      </c>
      <c r="F531" s="169" t="s">
        <v>3674</v>
      </c>
      <c r="H531" s="170">
        <v>17.3</v>
      </c>
      <c r="I531" s="171"/>
      <c r="L531" s="167"/>
      <c r="M531" s="172"/>
      <c r="T531" s="173"/>
      <c r="AT531" s="168" t="s">
        <v>1200</v>
      </c>
      <c r="AU531" s="168" t="s">
        <v>88</v>
      </c>
      <c r="AV531" s="13" t="s">
        <v>88</v>
      </c>
      <c r="AW531" s="13" t="s">
        <v>34</v>
      </c>
      <c r="AX531" s="13" t="s">
        <v>79</v>
      </c>
      <c r="AY531" s="168" t="s">
        <v>262</v>
      </c>
    </row>
    <row r="532" spans="2:51" s="14" customFormat="1" ht="11.25">
      <c r="B532" s="174"/>
      <c r="D532" s="147" t="s">
        <v>1200</v>
      </c>
      <c r="E532" s="175" t="s">
        <v>1</v>
      </c>
      <c r="F532" s="176" t="s">
        <v>1205</v>
      </c>
      <c r="H532" s="177">
        <v>116.387</v>
      </c>
      <c r="I532" s="178"/>
      <c r="L532" s="174"/>
      <c r="M532" s="179"/>
      <c r="T532" s="180"/>
      <c r="AT532" s="175" t="s">
        <v>1200</v>
      </c>
      <c r="AU532" s="175" t="s">
        <v>88</v>
      </c>
      <c r="AV532" s="14" t="s">
        <v>293</v>
      </c>
      <c r="AW532" s="14" t="s">
        <v>34</v>
      </c>
      <c r="AX532" s="14" t="s">
        <v>86</v>
      </c>
      <c r="AY532" s="175" t="s">
        <v>262</v>
      </c>
    </row>
    <row r="533" spans="2:65" s="1" customFormat="1" ht="21.75" customHeight="1">
      <c r="B533" s="32"/>
      <c r="C533" s="181" t="s">
        <v>544</v>
      </c>
      <c r="D533" s="181" t="s">
        <v>1114</v>
      </c>
      <c r="E533" s="182" t="s">
        <v>2540</v>
      </c>
      <c r="F533" s="183" t="s">
        <v>2541</v>
      </c>
      <c r="G533" s="184" t="s">
        <v>1592</v>
      </c>
      <c r="H533" s="185">
        <v>14.054</v>
      </c>
      <c r="I533" s="186"/>
      <c r="J533" s="187">
        <f>ROUND(I533*H533,2)</f>
        <v>0</v>
      </c>
      <c r="K533" s="183" t="s">
        <v>1197</v>
      </c>
      <c r="L533" s="188"/>
      <c r="M533" s="189" t="s">
        <v>1</v>
      </c>
      <c r="N533" s="190" t="s">
        <v>44</v>
      </c>
      <c r="P533" s="143">
        <f>O533*H533</f>
        <v>0</v>
      </c>
      <c r="Q533" s="143">
        <v>0.001</v>
      </c>
      <c r="R533" s="143">
        <f>Q533*H533</f>
        <v>0.014054</v>
      </c>
      <c r="S533" s="143">
        <v>0</v>
      </c>
      <c r="T533" s="144">
        <f>S533*H533</f>
        <v>0</v>
      </c>
      <c r="AR533" s="145" t="s">
        <v>357</v>
      </c>
      <c r="AT533" s="145" t="s">
        <v>1114</v>
      </c>
      <c r="AU533" s="145" t="s">
        <v>88</v>
      </c>
      <c r="AY533" s="17" t="s">
        <v>262</v>
      </c>
      <c r="BE533" s="146">
        <f>IF(N533="základní",J533,0)</f>
        <v>0</v>
      </c>
      <c r="BF533" s="146">
        <f>IF(N533="snížená",J533,0)</f>
        <v>0</v>
      </c>
      <c r="BG533" s="146">
        <f>IF(N533="zákl. přenesená",J533,0)</f>
        <v>0</v>
      </c>
      <c r="BH533" s="146">
        <f>IF(N533="sníž. přenesená",J533,0)</f>
        <v>0</v>
      </c>
      <c r="BI533" s="146">
        <f>IF(N533="nulová",J533,0)</f>
        <v>0</v>
      </c>
      <c r="BJ533" s="17" t="s">
        <v>86</v>
      </c>
      <c r="BK533" s="146">
        <f>ROUND(I533*H533,2)</f>
        <v>0</v>
      </c>
      <c r="BL533" s="17" t="s">
        <v>318</v>
      </c>
      <c r="BM533" s="145" t="s">
        <v>3675</v>
      </c>
    </row>
    <row r="534" spans="2:51" s="13" customFormat="1" ht="11.25">
      <c r="B534" s="167"/>
      <c r="D534" s="147" t="s">
        <v>1200</v>
      </c>
      <c r="F534" s="169" t="s">
        <v>3676</v>
      </c>
      <c r="H534" s="170">
        <v>14.054</v>
      </c>
      <c r="I534" s="171"/>
      <c r="L534" s="167"/>
      <c r="M534" s="172"/>
      <c r="T534" s="173"/>
      <c r="AT534" s="168" t="s">
        <v>1200</v>
      </c>
      <c r="AU534" s="168" t="s">
        <v>88</v>
      </c>
      <c r="AV534" s="13" t="s">
        <v>88</v>
      </c>
      <c r="AW534" s="13" t="s">
        <v>4</v>
      </c>
      <c r="AX534" s="13" t="s">
        <v>86</v>
      </c>
      <c r="AY534" s="168" t="s">
        <v>262</v>
      </c>
    </row>
    <row r="535" spans="2:65" s="1" customFormat="1" ht="16.5" customHeight="1">
      <c r="B535" s="32"/>
      <c r="C535" s="134" t="s">
        <v>548</v>
      </c>
      <c r="D535" s="134" t="s">
        <v>264</v>
      </c>
      <c r="E535" s="135" t="s">
        <v>2545</v>
      </c>
      <c r="F535" s="136" t="s">
        <v>2546</v>
      </c>
      <c r="G535" s="137" t="s">
        <v>1226</v>
      </c>
      <c r="H535" s="138">
        <v>39.235</v>
      </c>
      <c r="I535" s="139"/>
      <c r="J535" s="140">
        <f>ROUND(I535*H535,2)</f>
        <v>0</v>
      </c>
      <c r="K535" s="136" t="s">
        <v>1197</v>
      </c>
      <c r="L535" s="32"/>
      <c r="M535" s="141" t="s">
        <v>1</v>
      </c>
      <c r="N535" s="142" t="s">
        <v>44</v>
      </c>
      <c r="P535" s="143">
        <f>O535*H535</f>
        <v>0</v>
      </c>
      <c r="Q535" s="143">
        <v>0</v>
      </c>
      <c r="R535" s="143">
        <f>Q535*H535</f>
        <v>0</v>
      </c>
      <c r="S535" s="143">
        <v>0</v>
      </c>
      <c r="T535" s="144">
        <f>S535*H535</f>
        <v>0</v>
      </c>
      <c r="AR535" s="145" t="s">
        <v>318</v>
      </c>
      <c r="AT535" s="145" t="s">
        <v>264</v>
      </c>
      <c r="AU535" s="145" t="s">
        <v>88</v>
      </c>
      <c r="AY535" s="17" t="s">
        <v>262</v>
      </c>
      <c r="BE535" s="146">
        <f>IF(N535="základní",J535,0)</f>
        <v>0</v>
      </c>
      <c r="BF535" s="146">
        <f>IF(N535="snížená",J535,0)</f>
        <v>0</v>
      </c>
      <c r="BG535" s="146">
        <f>IF(N535="zákl. přenesená",J535,0)</f>
        <v>0</v>
      </c>
      <c r="BH535" s="146">
        <f>IF(N535="sníž. přenesená",J535,0)</f>
        <v>0</v>
      </c>
      <c r="BI535" s="146">
        <f>IF(N535="nulová",J535,0)</f>
        <v>0</v>
      </c>
      <c r="BJ535" s="17" t="s">
        <v>86</v>
      </c>
      <c r="BK535" s="146">
        <f>ROUND(I535*H535,2)</f>
        <v>0</v>
      </c>
      <c r="BL535" s="17" t="s">
        <v>318</v>
      </c>
      <c r="BM535" s="145" t="s">
        <v>3677</v>
      </c>
    </row>
    <row r="536" spans="2:51" s="12" customFormat="1" ht="11.25">
      <c r="B536" s="161"/>
      <c r="D536" s="147" t="s">
        <v>1200</v>
      </c>
      <c r="E536" s="162" t="s">
        <v>1</v>
      </c>
      <c r="F536" s="163" t="s">
        <v>3436</v>
      </c>
      <c r="H536" s="162" t="s">
        <v>1</v>
      </c>
      <c r="I536" s="164"/>
      <c r="L536" s="161"/>
      <c r="M536" s="165"/>
      <c r="T536" s="166"/>
      <c r="AT536" s="162" t="s">
        <v>1200</v>
      </c>
      <c r="AU536" s="162" t="s">
        <v>88</v>
      </c>
      <c r="AV536" s="12" t="s">
        <v>86</v>
      </c>
      <c r="AW536" s="12" t="s">
        <v>34</v>
      </c>
      <c r="AX536" s="12" t="s">
        <v>79</v>
      </c>
      <c r="AY536" s="162" t="s">
        <v>262</v>
      </c>
    </row>
    <row r="537" spans="2:51" s="12" customFormat="1" ht="11.25">
      <c r="B537" s="161"/>
      <c r="D537" s="147" t="s">
        <v>1200</v>
      </c>
      <c r="E537" s="162" t="s">
        <v>1</v>
      </c>
      <c r="F537" s="163" t="s">
        <v>2548</v>
      </c>
      <c r="H537" s="162" t="s">
        <v>1</v>
      </c>
      <c r="I537" s="164"/>
      <c r="L537" s="161"/>
      <c r="M537" s="165"/>
      <c r="T537" s="166"/>
      <c r="AT537" s="162" t="s">
        <v>1200</v>
      </c>
      <c r="AU537" s="162" t="s">
        <v>88</v>
      </c>
      <c r="AV537" s="12" t="s">
        <v>86</v>
      </c>
      <c r="AW537" s="12" t="s">
        <v>34</v>
      </c>
      <c r="AX537" s="12" t="s">
        <v>79</v>
      </c>
      <c r="AY537" s="162" t="s">
        <v>262</v>
      </c>
    </row>
    <row r="538" spans="2:51" s="12" customFormat="1" ht="11.25">
      <c r="B538" s="161"/>
      <c r="D538" s="147" t="s">
        <v>1200</v>
      </c>
      <c r="E538" s="162" t="s">
        <v>1</v>
      </c>
      <c r="F538" s="163" t="s">
        <v>3563</v>
      </c>
      <c r="H538" s="162" t="s">
        <v>1</v>
      </c>
      <c r="I538" s="164"/>
      <c r="L538" s="161"/>
      <c r="M538" s="165"/>
      <c r="T538" s="166"/>
      <c r="AT538" s="162" t="s">
        <v>1200</v>
      </c>
      <c r="AU538" s="162" t="s">
        <v>88</v>
      </c>
      <c r="AV538" s="12" t="s">
        <v>86</v>
      </c>
      <c r="AW538" s="12" t="s">
        <v>34</v>
      </c>
      <c r="AX538" s="12" t="s">
        <v>79</v>
      </c>
      <c r="AY538" s="162" t="s">
        <v>262</v>
      </c>
    </row>
    <row r="539" spans="2:51" s="13" customFormat="1" ht="11.25">
      <c r="B539" s="167"/>
      <c r="D539" s="147" t="s">
        <v>1200</v>
      </c>
      <c r="E539" s="168" t="s">
        <v>1</v>
      </c>
      <c r="F539" s="169" t="s">
        <v>3678</v>
      </c>
      <c r="H539" s="170">
        <v>10.6</v>
      </c>
      <c r="I539" s="171"/>
      <c r="L539" s="167"/>
      <c r="M539" s="172"/>
      <c r="T539" s="173"/>
      <c r="AT539" s="168" t="s">
        <v>1200</v>
      </c>
      <c r="AU539" s="168" t="s">
        <v>88</v>
      </c>
      <c r="AV539" s="13" t="s">
        <v>88</v>
      </c>
      <c r="AW539" s="13" t="s">
        <v>34</v>
      </c>
      <c r="AX539" s="13" t="s">
        <v>79</v>
      </c>
      <c r="AY539" s="168" t="s">
        <v>262</v>
      </c>
    </row>
    <row r="540" spans="2:51" s="12" customFormat="1" ht="11.25">
      <c r="B540" s="161"/>
      <c r="D540" s="147" t="s">
        <v>1200</v>
      </c>
      <c r="E540" s="162" t="s">
        <v>1</v>
      </c>
      <c r="F540" s="163" t="s">
        <v>3544</v>
      </c>
      <c r="H540" s="162" t="s">
        <v>1</v>
      </c>
      <c r="I540" s="164"/>
      <c r="L540" s="161"/>
      <c r="M540" s="165"/>
      <c r="T540" s="166"/>
      <c r="AT540" s="162" t="s">
        <v>1200</v>
      </c>
      <c r="AU540" s="162" t="s">
        <v>88</v>
      </c>
      <c r="AV540" s="12" t="s">
        <v>86</v>
      </c>
      <c r="AW540" s="12" t="s">
        <v>34</v>
      </c>
      <c r="AX540" s="12" t="s">
        <v>79</v>
      </c>
      <c r="AY540" s="162" t="s">
        <v>262</v>
      </c>
    </row>
    <row r="541" spans="2:51" s="13" customFormat="1" ht="11.25">
      <c r="B541" s="167"/>
      <c r="D541" s="147" t="s">
        <v>1200</v>
      </c>
      <c r="E541" s="168" t="s">
        <v>1</v>
      </c>
      <c r="F541" s="169" t="s">
        <v>3679</v>
      </c>
      <c r="H541" s="170">
        <v>6.108</v>
      </c>
      <c r="I541" s="171"/>
      <c r="L541" s="167"/>
      <c r="M541" s="172"/>
      <c r="T541" s="173"/>
      <c r="AT541" s="168" t="s">
        <v>1200</v>
      </c>
      <c r="AU541" s="168" t="s">
        <v>88</v>
      </c>
      <c r="AV541" s="13" t="s">
        <v>88</v>
      </c>
      <c r="AW541" s="13" t="s">
        <v>34</v>
      </c>
      <c r="AX541" s="13" t="s">
        <v>79</v>
      </c>
      <c r="AY541" s="168" t="s">
        <v>262</v>
      </c>
    </row>
    <row r="542" spans="2:51" s="13" customFormat="1" ht="11.25">
      <c r="B542" s="167"/>
      <c r="D542" s="147" t="s">
        <v>1200</v>
      </c>
      <c r="E542" s="168" t="s">
        <v>1</v>
      </c>
      <c r="F542" s="169" t="s">
        <v>3680</v>
      </c>
      <c r="H542" s="170">
        <v>0.22</v>
      </c>
      <c r="I542" s="171"/>
      <c r="L542" s="167"/>
      <c r="M542" s="172"/>
      <c r="T542" s="173"/>
      <c r="AT542" s="168" t="s">
        <v>1200</v>
      </c>
      <c r="AU542" s="168" t="s">
        <v>88</v>
      </c>
      <c r="AV542" s="13" t="s">
        <v>88</v>
      </c>
      <c r="AW542" s="13" t="s">
        <v>34</v>
      </c>
      <c r="AX542" s="13" t="s">
        <v>79</v>
      </c>
      <c r="AY542" s="168" t="s">
        <v>262</v>
      </c>
    </row>
    <row r="543" spans="2:51" s="13" customFormat="1" ht="11.25">
      <c r="B543" s="167"/>
      <c r="D543" s="147" t="s">
        <v>1200</v>
      </c>
      <c r="E543" s="168" t="s">
        <v>1</v>
      </c>
      <c r="F543" s="169" t="s">
        <v>3681</v>
      </c>
      <c r="H543" s="170">
        <v>2.923</v>
      </c>
      <c r="I543" s="171"/>
      <c r="L543" s="167"/>
      <c r="M543" s="172"/>
      <c r="T543" s="173"/>
      <c r="AT543" s="168" t="s">
        <v>1200</v>
      </c>
      <c r="AU543" s="168" t="s">
        <v>88</v>
      </c>
      <c r="AV543" s="13" t="s">
        <v>88</v>
      </c>
      <c r="AW543" s="13" t="s">
        <v>34</v>
      </c>
      <c r="AX543" s="13" t="s">
        <v>79</v>
      </c>
      <c r="AY543" s="168" t="s">
        <v>262</v>
      </c>
    </row>
    <row r="544" spans="2:51" s="13" customFormat="1" ht="11.25">
      <c r="B544" s="167"/>
      <c r="D544" s="147" t="s">
        <v>1200</v>
      </c>
      <c r="E544" s="168" t="s">
        <v>1</v>
      </c>
      <c r="F544" s="169" t="s">
        <v>3682</v>
      </c>
      <c r="H544" s="170">
        <v>3.259</v>
      </c>
      <c r="I544" s="171"/>
      <c r="L544" s="167"/>
      <c r="M544" s="172"/>
      <c r="T544" s="173"/>
      <c r="AT544" s="168" t="s">
        <v>1200</v>
      </c>
      <c r="AU544" s="168" t="s">
        <v>88</v>
      </c>
      <c r="AV544" s="13" t="s">
        <v>88</v>
      </c>
      <c r="AW544" s="13" t="s">
        <v>34</v>
      </c>
      <c r="AX544" s="13" t="s">
        <v>79</v>
      </c>
      <c r="AY544" s="168" t="s">
        <v>262</v>
      </c>
    </row>
    <row r="545" spans="2:51" s="13" customFormat="1" ht="11.25">
      <c r="B545" s="167"/>
      <c r="D545" s="147" t="s">
        <v>1200</v>
      </c>
      <c r="E545" s="168" t="s">
        <v>1</v>
      </c>
      <c r="F545" s="169" t="s">
        <v>3683</v>
      </c>
      <c r="H545" s="170">
        <v>0.225</v>
      </c>
      <c r="I545" s="171"/>
      <c r="L545" s="167"/>
      <c r="M545" s="172"/>
      <c r="T545" s="173"/>
      <c r="AT545" s="168" t="s">
        <v>1200</v>
      </c>
      <c r="AU545" s="168" t="s">
        <v>88</v>
      </c>
      <c r="AV545" s="13" t="s">
        <v>88</v>
      </c>
      <c r="AW545" s="13" t="s">
        <v>34</v>
      </c>
      <c r="AX545" s="13" t="s">
        <v>79</v>
      </c>
      <c r="AY545" s="168" t="s">
        <v>262</v>
      </c>
    </row>
    <row r="546" spans="2:51" s="12" customFormat="1" ht="11.25">
      <c r="B546" s="161"/>
      <c r="D546" s="147" t="s">
        <v>1200</v>
      </c>
      <c r="E546" s="162" t="s">
        <v>1</v>
      </c>
      <c r="F546" s="163" t="s">
        <v>3684</v>
      </c>
      <c r="H546" s="162" t="s">
        <v>1</v>
      </c>
      <c r="I546" s="164"/>
      <c r="L546" s="161"/>
      <c r="M546" s="165"/>
      <c r="T546" s="166"/>
      <c r="AT546" s="162" t="s">
        <v>1200</v>
      </c>
      <c r="AU546" s="162" t="s">
        <v>88</v>
      </c>
      <c r="AV546" s="12" t="s">
        <v>86</v>
      </c>
      <c r="AW546" s="12" t="s">
        <v>34</v>
      </c>
      <c r="AX546" s="12" t="s">
        <v>79</v>
      </c>
      <c r="AY546" s="162" t="s">
        <v>262</v>
      </c>
    </row>
    <row r="547" spans="2:51" s="13" customFormat="1" ht="11.25">
      <c r="B547" s="167"/>
      <c r="D547" s="147" t="s">
        <v>1200</v>
      </c>
      <c r="E547" s="168" t="s">
        <v>1</v>
      </c>
      <c r="F547" s="169" t="s">
        <v>3685</v>
      </c>
      <c r="H547" s="170">
        <v>8.2</v>
      </c>
      <c r="I547" s="171"/>
      <c r="L547" s="167"/>
      <c r="M547" s="172"/>
      <c r="T547" s="173"/>
      <c r="AT547" s="168" t="s">
        <v>1200</v>
      </c>
      <c r="AU547" s="168" t="s">
        <v>88</v>
      </c>
      <c r="AV547" s="13" t="s">
        <v>88</v>
      </c>
      <c r="AW547" s="13" t="s">
        <v>34</v>
      </c>
      <c r="AX547" s="13" t="s">
        <v>79</v>
      </c>
      <c r="AY547" s="168" t="s">
        <v>262</v>
      </c>
    </row>
    <row r="548" spans="2:51" s="13" customFormat="1" ht="11.25">
      <c r="B548" s="167"/>
      <c r="D548" s="147" t="s">
        <v>1200</v>
      </c>
      <c r="E548" s="168" t="s">
        <v>1</v>
      </c>
      <c r="F548" s="169" t="s">
        <v>3686</v>
      </c>
      <c r="H548" s="170">
        <v>7.7</v>
      </c>
      <c r="I548" s="171"/>
      <c r="L548" s="167"/>
      <c r="M548" s="172"/>
      <c r="T548" s="173"/>
      <c r="AT548" s="168" t="s">
        <v>1200</v>
      </c>
      <c r="AU548" s="168" t="s">
        <v>88</v>
      </c>
      <c r="AV548" s="13" t="s">
        <v>88</v>
      </c>
      <c r="AW548" s="13" t="s">
        <v>34</v>
      </c>
      <c r="AX548" s="13" t="s">
        <v>79</v>
      </c>
      <c r="AY548" s="168" t="s">
        <v>262</v>
      </c>
    </row>
    <row r="549" spans="2:51" s="14" customFormat="1" ht="11.25">
      <c r="B549" s="174"/>
      <c r="D549" s="147" t="s">
        <v>1200</v>
      </c>
      <c r="E549" s="175" t="s">
        <v>1</v>
      </c>
      <c r="F549" s="176" t="s">
        <v>1205</v>
      </c>
      <c r="H549" s="177">
        <v>39.235</v>
      </c>
      <c r="I549" s="178"/>
      <c r="L549" s="174"/>
      <c r="M549" s="179"/>
      <c r="T549" s="180"/>
      <c r="AT549" s="175" t="s">
        <v>1200</v>
      </c>
      <c r="AU549" s="175" t="s">
        <v>88</v>
      </c>
      <c r="AV549" s="14" t="s">
        <v>293</v>
      </c>
      <c r="AW549" s="14" t="s">
        <v>34</v>
      </c>
      <c r="AX549" s="14" t="s">
        <v>86</v>
      </c>
      <c r="AY549" s="175" t="s">
        <v>262</v>
      </c>
    </row>
    <row r="550" spans="2:65" s="1" customFormat="1" ht="21.75" customHeight="1">
      <c r="B550" s="32"/>
      <c r="C550" s="181" t="s">
        <v>552</v>
      </c>
      <c r="D550" s="181" t="s">
        <v>1114</v>
      </c>
      <c r="E550" s="182" t="s">
        <v>2540</v>
      </c>
      <c r="F550" s="183" t="s">
        <v>2541</v>
      </c>
      <c r="G550" s="184" t="s">
        <v>1592</v>
      </c>
      <c r="H550" s="185">
        <v>4.963</v>
      </c>
      <c r="I550" s="186"/>
      <c r="J550" s="187">
        <f>ROUND(I550*H550,2)</f>
        <v>0</v>
      </c>
      <c r="K550" s="183" t="s">
        <v>1197</v>
      </c>
      <c r="L550" s="188"/>
      <c r="M550" s="189" t="s">
        <v>1</v>
      </c>
      <c r="N550" s="190" t="s">
        <v>44</v>
      </c>
      <c r="P550" s="143">
        <f>O550*H550</f>
        <v>0</v>
      </c>
      <c r="Q550" s="143">
        <v>0.001</v>
      </c>
      <c r="R550" s="143">
        <f>Q550*H550</f>
        <v>0.004963</v>
      </c>
      <c r="S550" s="143">
        <v>0</v>
      </c>
      <c r="T550" s="144">
        <f>S550*H550</f>
        <v>0</v>
      </c>
      <c r="AR550" s="145" t="s">
        <v>357</v>
      </c>
      <c r="AT550" s="145" t="s">
        <v>1114</v>
      </c>
      <c r="AU550" s="145" t="s">
        <v>88</v>
      </c>
      <c r="AY550" s="17" t="s">
        <v>262</v>
      </c>
      <c r="BE550" s="146">
        <f>IF(N550="základní",J550,0)</f>
        <v>0</v>
      </c>
      <c r="BF550" s="146">
        <f>IF(N550="snížená",J550,0)</f>
        <v>0</v>
      </c>
      <c r="BG550" s="146">
        <f>IF(N550="zákl. přenesená",J550,0)</f>
        <v>0</v>
      </c>
      <c r="BH550" s="146">
        <f>IF(N550="sníž. přenesená",J550,0)</f>
        <v>0</v>
      </c>
      <c r="BI550" s="146">
        <f>IF(N550="nulová",J550,0)</f>
        <v>0</v>
      </c>
      <c r="BJ550" s="17" t="s">
        <v>86</v>
      </c>
      <c r="BK550" s="146">
        <f>ROUND(I550*H550,2)</f>
        <v>0</v>
      </c>
      <c r="BL550" s="17" t="s">
        <v>318</v>
      </c>
      <c r="BM550" s="145" t="s">
        <v>3687</v>
      </c>
    </row>
    <row r="551" spans="2:51" s="13" customFormat="1" ht="11.25">
      <c r="B551" s="167"/>
      <c r="D551" s="147" t="s">
        <v>1200</v>
      </c>
      <c r="F551" s="169" t="s">
        <v>3688</v>
      </c>
      <c r="H551" s="170">
        <v>4.963</v>
      </c>
      <c r="I551" s="171"/>
      <c r="L551" s="167"/>
      <c r="M551" s="172"/>
      <c r="T551" s="173"/>
      <c r="AT551" s="168" t="s">
        <v>1200</v>
      </c>
      <c r="AU551" s="168" t="s">
        <v>88</v>
      </c>
      <c r="AV551" s="13" t="s">
        <v>88</v>
      </c>
      <c r="AW551" s="13" t="s">
        <v>4</v>
      </c>
      <c r="AX551" s="13" t="s">
        <v>86</v>
      </c>
      <c r="AY551" s="168" t="s">
        <v>262</v>
      </c>
    </row>
    <row r="552" spans="2:65" s="1" customFormat="1" ht="24.2" customHeight="1">
      <c r="B552" s="32"/>
      <c r="C552" s="134" t="s">
        <v>558</v>
      </c>
      <c r="D552" s="134" t="s">
        <v>264</v>
      </c>
      <c r="E552" s="135" t="s">
        <v>2566</v>
      </c>
      <c r="F552" s="136" t="s">
        <v>2567</v>
      </c>
      <c r="G552" s="137" t="s">
        <v>1234</v>
      </c>
      <c r="H552" s="138">
        <v>0.333</v>
      </c>
      <c r="I552" s="139"/>
      <c r="J552" s="140">
        <f>ROUND(I552*H552,2)</f>
        <v>0</v>
      </c>
      <c r="K552" s="136" t="s">
        <v>1197</v>
      </c>
      <c r="L552" s="32"/>
      <c r="M552" s="141" t="s">
        <v>1</v>
      </c>
      <c r="N552" s="142" t="s">
        <v>44</v>
      </c>
      <c r="P552" s="143">
        <f>O552*H552</f>
        <v>0</v>
      </c>
      <c r="Q552" s="143">
        <v>0</v>
      </c>
      <c r="R552" s="143">
        <f>Q552*H552</f>
        <v>0</v>
      </c>
      <c r="S552" s="143">
        <v>0</v>
      </c>
      <c r="T552" s="144">
        <f>S552*H552</f>
        <v>0</v>
      </c>
      <c r="AR552" s="145" t="s">
        <v>318</v>
      </c>
      <c r="AT552" s="145" t="s">
        <v>264</v>
      </c>
      <c r="AU552" s="145" t="s">
        <v>88</v>
      </c>
      <c r="AY552" s="17" t="s">
        <v>262</v>
      </c>
      <c r="BE552" s="146">
        <f>IF(N552="základní",J552,0)</f>
        <v>0</v>
      </c>
      <c r="BF552" s="146">
        <f>IF(N552="snížená",J552,0)</f>
        <v>0</v>
      </c>
      <c r="BG552" s="146">
        <f>IF(N552="zákl. přenesená",J552,0)</f>
        <v>0</v>
      </c>
      <c r="BH552" s="146">
        <f>IF(N552="sníž. přenesená",J552,0)</f>
        <v>0</v>
      </c>
      <c r="BI552" s="146">
        <f>IF(N552="nulová",J552,0)</f>
        <v>0</v>
      </c>
      <c r="BJ552" s="17" t="s">
        <v>86</v>
      </c>
      <c r="BK552" s="146">
        <f>ROUND(I552*H552,2)</f>
        <v>0</v>
      </c>
      <c r="BL552" s="17" t="s">
        <v>318</v>
      </c>
      <c r="BM552" s="145" t="s">
        <v>3689</v>
      </c>
    </row>
    <row r="553" spans="2:63" s="11" customFormat="1" ht="22.9" customHeight="1">
      <c r="B553" s="124"/>
      <c r="D553" s="125" t="s">
        <v>78</v>
      </c>
      <c r="E553" s="151" t="s">
        <v>2580</v>
      </c>
      <c r="F553" s="151" t="s">
        <v>2581</v>
      </c>
      <c r="I553" s="127"/>
      <c r="J553" s="152">
        <f>BK553</f>
        <v>0</v>
      </c>
      <c r="L553" s="124"/>
      <c r="M553" s="129"/>
      <c r="P553" s="130">
        <f>SUM(P554:P569)</f>
        <v>0</v>
      </c>
      <c r="R553" s="130">
        <f>SUM(R554:R569)</f>
        <v>0.067346</v>
      </c>
      <c r="T553" s="131">
        <f>SUM(T554:T569)</f>
        <v>0</v>
      </c>
      <c r="AR553" s="125" t="s">
        <v>88</v>
      </c>
      <c r="AT553" s="132" t="s">
        <v>78</v>
      </c>
      <c r="AU553" s="132" t="s">
        <v>86</v>
      </c>
      <c r="AY553" s="125" t="s">
        <v>262</v>
      </c>
      <c r="BK553" s="133">
        <f>SUM(BK554:BK569)</f>
        <v>0</v>
      </c>
    </row>
    <row r="554" spans="2:65" s="1" customFormat="1" ht="24.2" customHeight="1">
      <c r="B554" s="32"/>
      <c r="C554" s="134" t="s">
        <v>562</v>
      </c>
      <c r="D554" s="134" t="s">
        <v>264</v>
      </c>
      <c r="E554" s="135" t="s">
        <v>2594</v>
      </c>
      <c r="F554" s="136" t="s">
        <v>2595</v>
      </c>
      <c r="G554" s="137" t="s">
        <v>405</v>
      </c>
      <c r="H554" s="138">
        <v>21.3</v>
      </c>
      <c r="I554" s="139"/>
      <c r="J554" s="140">
        <f>ROUND(I554*H554,2)</f>
        <v>0</v>
      </c>
      <c r="K554" s="136" t="s">
        <v>1197</v>
      </c>
      <c r="L554" s="32"/>
      <c r="M554" s="141" t="s">
        <v>1</v>
      </c>
      <c r="N554" s="142" t="s">
        <v>44</v>
      </c>
      <c r="P554" s="143">
        <f>O554*H554</f>
        <v>0</v>
      </c>
      <c r="Q554" s="143">
        <v>0.00162</v>
      </c>
      <c r="R554" s="143">
        <f>Q554*H554</f>
        <v>0.034506</v>
      </c>
      <c r="S554" s="143">
        <v>0</v>
      </c>
      <c r="T554" s="144">
        <f>S554*H554</f>
        <v>0</v>
      </c>
      <c r="AR554" s="145" t="s">
        <v>318</v>
      </c>
      <c r="AT554" s="145" t="s">
        <v>264</v>
      </c>
      <c r="AU554" s="145" t="s">
        <v>88</v>
      </c>
      <c r="AY554" s="17" t="s">
        <v>262</v>
      </c>
      <c r="BE554" s="146">
        <f>IF(N554="základní",J554,0)</f>
        <v>0</v>
      </c>
      <c r="BF554" s="146">
        <f>IF(N554="snížená",J554,0)</f>
        <v>0</v>
      </c>
      <c r="BG554" s="146">
        <f>IF(N554="zákl. přenesená",J554,0)</f>
        <v>0</v>
      </c>
      <c r="BH554" s="146">
        <f>IF(N554="sníž. přenesená",J554,0)</f>
        <v>0</v>
      </c>
      <c r="BI554" s="146">
        <f>IF(N554="nulová",J554,0)</f>
        <v>0</v>
      </c>
      <c r="BJ554" s="17" t="s">
        <v>86</v>
      </c>
      <c r="BK554" s="146">
        <f>ROUND(I554*H554,2)</f>
        <v>0</v>
      </c>
      <c r="BL554" s="17" t="s">
        <v>318</v>
      </c>
      <c r="BM554" s="145" t="s">
        <v>3690</v>
      </c>
    </row>
    <row r="555" spans="2:47" s="1" customFormat="1" ht="19.5">
      <c r="B555" s="32"/>
      <c r="D555" s="147" t="s">
        <v>301</v>
      </c>
      <c r="F555" s="148" t="s">
        <v>3691</v>
      </c>
      <c r="I555" s="149"/>
      <c r="L555" s="32"/>
      <c r="M555" s="150"/>
      <c r="T555" s="56"/>
      <c r="AT555" s="17" t="s">
        <v>301</v>
      </c>
      <c r="AU555" s="17" t="s">
        <v>88</v>
      </c>
    </row>
    <row r="556" spans="2:51" s="12" customFormat="1" ht="11.25">
      <c r="B556" s="161"/>
      <c r="D556" s="147" t="s">
        <v>1200</v>
      </c>
      <c r="E556" s="162" t="s">
        <v>1</v>
      </c>
      <c r="F556" s="163" t="s">
        <v>3436</v>
      </c>
      <c r="H556" s="162" t="s">
        <v>1</v>
      </c>
      <c r="I556" s="164"/>
      <c r="L556" s="161"/>
      <c r="M556" s="165"/>
      <c r="T556" s="166"/>
      <c r="AT556" s="162" t="s">
        <v>1200</v>
      </c>
      <c r="AU556" s="162" t="s">
        <v>88</v>
      </c>
      <c r="AV556" s="12" t="s">
        <v>86</v>
      </c>
      <c r="AW556" s="12" t="s">
        <v>34</v>
      </c>
      <c r="AX556" s="12" t="s">
        <v>79</v>
      </c>
      <c r="AY556" s="162" t="s">
        <v>262</v>
      </c>
    </row>
    <row r="557" spans="2:51" s="12" customFormat="1" ht="11.25">
      <c r="B557" s="161"/>
      <c r="D557" s="147" t="s">
        <v>1200</v>
      </c>
      <c r="E557" s="162" t="s">
        <v>1</v>
      </c>
      <c r="F557" s="163" t="s">
        <v>3692</v>
      </c>
      <c r="H557" s="162" t="s">
        <v>1</v>
      </c>
      <c r="I557" s="164"/>
      <c r="L557" s="161"/>
      <c r="M557" s="165"/>
      <c r="T557" s="166"/>
      <c r="AT557" s="162" t="s">
        <v>1200</v>
      </c>
      <c r="AU557" s="162" t="s">
        <v>88</v>
      </c>
      <c r="AV557" s="12" t="s">
        <v>86</v>
      </c>
      <c r="AW557" s="12" t="s">
        <v>34</v>
      </c>
      <c r="AX557" s="12" t="s">
        <v>79</v>
      </c>
      <c r="AY557" s="162" t="s">
        <v>262</v>
      </c>
    </row>
    <row r="558" spans="2:51" s="13" customFormat="1" ht="11.25">
      <c r="B558" s="167"/>
      <c r="D558" s="147" t="s">
        <v>1200</v>
      </c>
      <c r="E558" s="168" t="s">
        <v>1</v>
      </c>
      <c r="F558" s="169" t="s">
        <v>3693</v>
      </c>
      <c r="H558" s="170">
        <v>21.3</v>
      </c>
      <c r="I558" s="171"/>
      <c r="L558" s="167"/>
      <c r="M558" s="172"/>
      <c r="T558" s="173"/>
      <c r="AT558" s="168" t="s">
        <v>1200</v>
      </c>
      <c r="AU558" s="168" t="s">
        <v>88</v>
      </c>
      <c r="AV558" s="13" t="s">
        <v>88</v>
      </c>
      <c r="AW558" s="13" t="s">
        <v>34</v>
      </c>
      <c r="AX558" s="13" t="s">
        <v>86</v>
      </c>
      <c r="AY558" s="168" t="s">
        <v>262</v>
      </c>
    </row>
    <row r="559" spans="2:65" s="1" customFormat="1" ht="24.2" customHeight="1">
      <c r="B559" s="32"/>
      <c r="C559" s="134" t="s">
        <v>566</v>
      </c>
      <c r="D559" s="134" t="s">
        <v>264</v>
      </c>
      <c r="E559" s="135" t="s">
        <v>2601</v>
      </c>
      <c r="F559" s="136" t="s">
        <v>2602</v>
      </c>
      <c r="G559" s="137" t="s">
        <v>1257</v>
      </c>
      <c r="H559" s="138">
        <v>2</v>
      </c>
      <c r="I559" s="139"/>
      <c r="J559" s="140">
        <f>ROUND(I559*H559,2)</f>
        <v>0</v>
      </c>
      <c r="K559" s="136" t="s">
        <v>1197</v>
      </c>
      <c r="L559" s="32"/>
      <c r="M559" s="141" t="s">
        <v>1</v>
      </c>
      <c r="N559" s="142" t="s">
        <v>44</v>
      </c>
      <c r="P559" s="143">
        <f>O559*H559</f>
        <v>0</v>
      </c>
      <c r="Q559" s="143">
        <v>0.00025</v>
      </c>
      <c r="R559" s="143">
        <f>Q559*H559</f>
        <v>0.0005</v>
      </c>
      <c r="S559" s="143">
        <v>0</v>
      </c>
      <c r="T559" s="144">
        <f>S559*H559</f>
        <v>0</v>
      </c>
      <c r="AR559" s="145" t="s">
        <v>318</v>
      </c>
      <c r="AT559" s="145" t="s">
        <v>264</v>
      </c>
      <c r="AU559" s="145" t="s">
        <v>88</v>
      </c>
      <c r="AY559" s="17" t="s">
        <v>262</v>
      </c>
      <c r="BE559" s="146">
        <f>IF(N559="základní",J559,0)</f>
        <v>0</v>
      </c>
      <c r="BF559" s="146">
        <f>IF(N559="snížená",J559,0)</f>
        <v>0</v>
      </c>
      <c r="BG559" s="146">
        <f>IF(N559="zákl. přenesená",J559,0)</f>
        <v>0</v>
      </c>
      <c r="BH559" s="146">
        <f>IF(N559="sníž. přenesená",J559,0)</f>
        <v>0</v>
      </c>
      <c r="BI559" s="146">
        <f>IF(N559="nulová",J559,0)</f>
        <v>0</v>
      </c>
      <c r="BJ559" s="17" t="s">
        <v>86</v>
      </c>
      <c r="BK559" s="146">
        <f>ROUND(I559*H559,2)</f>
        <v>0</v>
      </c>
      <c r="BL559" s="17" t="s">
        <v>318</v>
      </c>
      <c r="BM559" s="145" t="s">
        <v>3694</v>
      </c>
    </row>
    <row r="560" spans="2:47" s="1" customFormat="1" ht="19.5">
      <c r="B560" s="32"/>
      <c r="D560" s="147" t="s">
        <v>301</v>
      </c>
      <c r="F560" s="148" t="s">
        <v>3691</v>
      </c>
      <c r="I560" s="149"/>
      <c r="L560" s="32"/>
      <c r="M560" s="150"/>
      <c r="T560" s="56"/>
      <c r="AT560" s="17" t="s">
        <v>301</v>
      </c>
      <c r="AU560" s="17" t="s">
        <v>88</v>
      </c>
    </row>
    <row r="561" spans="2:51" s="12" customFormat="1" ht="11.25">
      <c r="B561" s="161"/>
      <c r="D561" s="147" t="s">
        <v>1200</v>
      </c>
      <c r="E561" s="162" t="s">
        <v>1</v>
      </c>
      <c r="F561" s="163" t="s">
        <v>3436</v>
      </c>
      <c r="H561" s="162" t="s">
        <v>1</v>
      </c>
      <c r="I561" s="164"/>
      <c r="L561" s="161"/>
      <c r="M561" s="165"/>
      <c r="T561" s="166"/>
      <c r="AT561" s="162" t="s">
        <v>1200</v>
      </c>
      <c r="AU561" s="162" t="s">
        <v>88</v>
      </c>
      <c r="AV561" s="12" t="s">
        <v>86</v>
      </c>
      <c r="AW561" s="12" t="s">
        <v>34</v>
      </c>
      <c r="AX561" s="12" t="s">
        <v>79</v>
      </c>
      <c r="AY561" s="162" t="s">
        <v>262</v>
      </c>
    </row>
    <row r="562" spans="2:51" s="12" customFormat="1" ht="11.25">
      <c r="B562" s="161"/>
      <c r="D562" s="147" t="s">
        <v>1200</v>
      </c>
      <c r="E562" s="162" t="s">
        <v>1</v>
      </c>
      <c r="F562" s="163" t="s">
        <v>3692</v>
      </c>
      <c r="H562" s="162" t="s">
        <v>1</v>
      </c>
      <c r="I562" s="164"/>
      <c r="L562" s="161"/>
      <c r="M562" s="165"/>
      <c r="T562" s="166"/>
      <c r="AT562" s="162" t="s">
        <v>1200</v>
      </c>
      <c r="AU562" s="162" t="s">
        <v>88</v>
      </c>
      <c r="AV562" s="12" t="s">
        <v>86</v>
      </c>
      <c r="AW562" s="12" t="s">
        <v>34</v>
      </c>
      <c r="AX562" s="12" t="s">
        <v>79</v>
      </c>
      <c r="AY562" s="162" t="s">
        <v>262</v>
      </c>
    </row>
    <row r="563" spans="2:51" s="13" customFormat="1" ht="11.25">
      <c r="B563" s="167"/>
      <c r="D563" s="147" t="s">
        <v>1200</v>
      </c>
      <c r="E563" s="168" t="s">
        <v>1</v>
      </c>
      <c r="F563" s="169" t="s">
        <v>88</v>
      </c>
      <c r="H563" s="170">
        <v>2</v>
      </c>
      <c r="I563" s="171"/>
      <c r="L563" s="167"/>
      <c r="M563" s="172"/>
      <c r="T563" s="173"/>
      <c r="AT563" s="168" t="s">
        <v>1200</v>
      </c>
      <c r="AU563" s="168" t="s">
        <v>88</v>
      </c>
      <c r="AV563" s="13" t="s">
        <v>88</v>
      </c>
      <c r="AW563" s="13" t="s">
        <v>34</v>
      </c>
      <c r="AX563" s="13" t="s">
        <v>86</v>
      </c>
      <c r="AY563" s="168" t="s">
        <v>262</v>
      </c>
    </row>
    <row r="564" spans="2:65" s="1" customFormat="1" ht="24.2" customHeight="1">
      <c r="B564" s="32"/>
      <c r="C564" s="134" t="s">
        <v>570</v>
      </c>
      <c r="D564" s="134" t="s">
        <v>264</v>
      </c>
      <c r="E564" s="135" t="s">
        <v>2605</v>
      </c>
      <c r="F564" s="136" t="s">
        <v>2606</v>
      </c>
      <c r="G564" s="137" t="s">
        <v>405</v>
      </c>
      <c r="H564" s="138">
        <v>15.4</v>
      </c>
      <c r="I564" s="139"/>
      <c r="J564" s="140">
        <f>ROUND(I564*H564,2)</f>
        <v>0</v>
      </c>
      <c r="K564" s="136" t="s">
        <v>1197</v>
      </c>
      <c r="L564" s="32"/>
      <c r="M564" s="141" t="s">
        <v>1</v>
      </c>
      <c r="N564" s="142" t="s">
        <v>44</v>
      </c>
      <c r="P564" s="143">
        <f>O564*H564</f>
        <v>0</v>
      </c>
      <c r="Q564" s="143">
        <v>0.0021</v>
      </c>
      <c r="R564" s="143">
        <f>Q564*H564</f>
        <v>0.03234</v>
      </c>
      <c r="S564" s="143">
        <v>0</v>
      </c>
      <c r="T564" s="144">
        <f>S564*H564</f>
        <v>0</v>
      </c>
      <c r="AR564" s="145" t="s">
        <v>318</v>
      </c>
      <c r="AT564" s="145" t="s">
        <v>264</v>
      </c>
      <c r="AU564" s="145" t="s">
        <v>88</v>
      </c>
      <c r="AY564" s="17" t="s">
        <v>262</v>
      </c>
      <c r="BE564" s="146">
        <f>IF(N564="základní",J564,0)</f>
        <v>0</v>
      </c>
      <c r="BF564" s="146">
        <f>IF(N564="snížená",J564,0)</f>
        <v>0</v>
      </c>
      <c r="BG564" s="146">
        <f>IF(N564="zákl. přenesená",J564,0)</f>
        <v>0</v>
      </c>
      <c r="BH564" s="146">
        <f>IF(N564="sníž. přenesená",J564,0)</f>
        <v>0</v>
      </c>
      <c r="BI564" s="146">
        <f>IF(N564="nulová",J564,0)</f>
        <v>0</v>
      </c>
      <c r="BJ564" s="17" t="s">
        <v>86</v>
      </c>
      <c r="BK564" s="146">
        <f>ROUND(I564*H564,2)</f>
        <v>0</v>
      </c>
      <c r="BL564" s="17" t="s">
        <v>318</v>
      </c>
      <c r="BM564" s="145" t="s">
        <v>3695</v>
      </c>
    </row>
    <row r="565" spans="2:47" s="1" customFormat="1" ht="19.5">
      <c r="B565" s="32"/>
      <c r="D565" s="147" t="s">
        <v>301</v>
      </c>
      <c r="F565" s="148" t="s">
        <v>3691</v>
      </c>
      <c r="I565" s="149"/>
      <c r="L565" s="32"/>
      <c r="M565" s="150"/>
      <c r="T565" s="56"/>
      <c r="AT565" s="17" t="s">
        <v>301</v>
      </c>
      <c r="AU565" s="17" t="s">
        <v>88</v>
      </c>
    </row>
    <row r="566" spans="2:51" s="12" customFormat="1" ht="11.25">
      <c r="B566" s="161"/>
      <c r="D566" s="147" t="s">
        <v>1200</v>
      </c>
      <c r="E566" s="162" t="s">
        <v>1</v>
      </c>
      <c r="F566" s="163" t="s">
        <v>3436</v>
      </c>
      <c r="H566" s="162" t="s">
        <v>1</v>
      </c>
      <c r="I566" s="164"/>
      <c r="L566" s="161"/>
      <c r="M566" s="165"/>
      <c r="T566" s="166"/>
      <c r="AT566" s="162" t="s">
        <v>1200</v>
      </c>
      <c r="AU566" s="162" t="s">
        <v>88</v>
      </c>
      <c r="AV566" s="12" t="s">
        <v>86</v>
      </c>
      <c r="AW566" s="12" t="s">
        <v>34</v>
      </c>
      <c r="AX566" s="12" t="s">
        <v>79</v>
      </c>
      <c r="AY566" s="162" t="s">
        <v>262</v>
      </c>
    </row>
    <row r="567" spans="2:51" s="12" customFormat="1" ht="11.25">
      <c r="B567" s="161"/>
      <c r="D567" s="147" t="s">
        <v>1200</v>
      </c>
      <c r="E567" s="162" t="s">
        <v>1</v>
      </c>
      <c r="F567" s="163" t="s">
        <v>3696</v>
      </c>
      <c r="H567" s="162" t="s">
        <v>1</v>
      </c>
      <c r="I567" s="164"/>
      <c r="L567" s="161"/>
      <c r="M567" s="165"/>
      <c r="T567" s="166"/>
      <c r="AT567" s="162" t="s">
        <v>1200</v>
      </c>
      <c r="AU567" s="162" t="s">
        <v>88</v>
      </c>
      <c r="AV567" s="12" t="s">
        <v>86</v>
      </c>
      <c r="AW567" s="12" t="s">
        <v>34</v>
      </c>
      <c r="AX567" s="12" t="s">
        <v>79</v>
      </c>
      <c r="AY567" s="162" t="s">
        <v>262</v>
      </c>
    </row>
    <row r="568" spans="2:51" s="13" customFormat="1" ht="11.25">
      <c r="B568" s="167"/>
      <c r="D568" s="147" t="s">
        <v>1200</v>
      </c>
      <c r="E568" s="168" t="s">
        <v>1</v>
      </c>
      <c r="F568" s="169" t="s">
        <v>3697</v>
      </c>
      <c r="H568" s="170">
        <v>15.4</v>
      </c>
      <c r="I568" s="171"/>
      <c r="L568" s="167"/>
      <c r="M568" s="172"/>
      <c r="T568" s="173"/>
      <c r="AT568" s="168" t="s">
        <v>1200</v>
      </c>
      <c r="AU568" s="168" t="s">
        <v>88</v>
      </c>
      <c r="AV568" s="13" t="s">
        <v>88</v>
      </c>
      <c r="AW568" s="13" t="s">
        <v>34</v>
      </c>
      <c r="AX568" s="13" t="s">
        <v>86</v>
      </c>
      <c r="AY568" s="168" t="s">
        <v>262</v>
      </c>
    </row>
    <row r="569" spans="2:65" s="1" customFormat="1" ht="24.2" customHeight="1">
      <c r="B569" s="32"/>
      <c r="C569" s="134" t="s">
        <v>574</v>
      </c>
      <c r="D569" s="134" t="s">
        <v>264</v>
      </c>
      <c r="E569" s="135" t="s">
        <v>2611</v>
      </c>
      <c r="F569" s="136" t="s">
        <v>2612</v>
      </c>
      <c r="G569" s="137" t="s">
        <v>1234</v>
      </c>
      <c r="H569" s="138">
        <v>0.067</v>
      </c>
      <c r="I569" s="139"/>
      <c r="J569" s="140">
        <f>ROUND(I569*H569,2)</f>
        <v>0</v>
      </c>
      <c r="K569" s="136" t="s">
        <v>1197</v>
      </c>
      <c r="L569" s="32"/>
      <c r="M569" s="141" t="s">
        <v>1</v>
      </c>
      <c r="N569" s="142" t="s">
        <v>44</v>
      </c>
      <c r="P569" s="143">
        <f>O569*H569</f>
        <v>0</v>
      </c>
      <c r="Q569" s="143">
        <v>0</v>
      </c>
      <c r="R569" s="143">
        <f>Q569*H569</f>
        <v>0</v>
      </c>
      <c r="S569" s="143">
        <v>0</v>
      </c>
      <c r="T569" s="144">
        <f>S569*H569</f>
        <v>0</v>
      </c>
      <c r="AR569" s="145" t="s">
        <v>318</v>
      </c>
      <c r="AT569" s="145" t="s">
        <v>264</v>
      </c>
      <c r="AU569" s="145" t="s">
        <v>88</v>
      </c>
      <c r="AY569" s="17" t="s">
        <v>262</v>
      </c>
      <c r="BE569" s="146">
        <f>IF(N569="základní",J569,0)</f>
        <v>0</v>
      </c>
      <c r="BF569" s="146">
        <f>IF(N569="snížená",J569,0)</f>
        <v>0</v>
      </c>
      <c r="BG569" s="146">
        <f>IF(N569="zákl. přenesená",J569,0)</f>
        <v>0</v>
      </c>
      <c r="BH569" s="146">
        <f>IF(N569="sníž. přenesená",J569,0)</f>
        <v>0</v>
      </c>
      <c r="BI569" s="146">
        <f>IF(N569="nulová",J569,0)</f>
        <v>0</v>
      </c>
      <c r="BJ569" s="17" t="s">
        <v>86</v>
      </c>
      <c r="BK569" s="146">
        <f>ROUND(I569*H569,2)</f>
        <v>0</v>
      </c>
      <c r="BL569" s="17" t="s">
        <v>318</v>
      </c>
      <c r="BM569" s="145" t="s">
        <v>3698</v>
      </c>
    </row>
    <row r="570" spans="2:63" s="11" customFormat="1" ht="22.9" customHeight="1">
      <c r="B570" s="124"/>
      <c r="D570" s="125" t="s">
        <v>78</v>
      </c>
      <c r="E570" s="151" t="s">
        <v>1578</v>
      </c>
      <c r="F570" s="151" t="s">
        <v>1579</v>
      </c>
      <c r="I570" s="127"/>
      <c r="J570" s="152">
        <f>BK570</f>
        <v>0</v>
      </c>
      <c r="L570" s="124"/>
      <c r="M570" s="129"/>
      <c r="P570" s="130">
        <f>SUM(P571:P633)</f>
        <v>0</v>
      </c>
      <c r="R570" s="130">
        <f>SUM(R571:R633)</f>
        <v>8.78286832</v>
      </c>
      <c r="T570" s="131">
        <f>SUM(T571:T633)</f>
        <v>0</v>
      </c>
      <c r="AR570" s="125" t="s">
        <v>88</v>
      </c>
      <c r="AT570" s="132" t="s">
        <v>78</v>
      </c>
      <c r="AU570" s="132" t="s">
        <v>86</v>
      </c>
      <c r="AY570" s="125" t="s">
        <v>262</v>
      </c>
      <c r="BK570" s="133">
        <f>SUM(BK571:BK633)</f>
        <v>0</v>
      </c>
    </row>
    <row r="571" spans="2:65" s="1" customFormat="1" ht="16.5" customHeight="1">
      <c r="B571" s="32"/>
      <c r="C571" s="134" t="s">
        <v>578</v>
      </c>
      <c r="D571" s="134" t="s">
        <v>264</v>
      </c>
      <c r="E571" s="135" t="s">
        <v>3699</v>
      </c>
      <c r="F571" s="136" t="s">
        <v>3700</v>
      </c>
      <c r="G571" s="137" t="s">
        <v>1226</v>
      </c>
      <c r="H571" s="138">
        <v>249.636</v>
      </c>
      <c r="I571" s="139"/>
      <c r="J571" s="140">
        <f>ROUND(I571*H571,2)</f>
        <v>0</v>
      </c>
      <c r="K571" s="136" t="s">
        <v>1197</v>
      </c>
      <c r="L571" s="32"/>
      <c r="M571" s="141" t="s">
        <v>1</v>
      </c>
      <c r="N571" s="142" t="s">
        <v>44</v>
      </c>
      <c r="P571" s="143">
        <f>O571*H571</f>
        <v>0</v>
      </c>
      <c r="Q571" s="143">
        <v>0.00028</v>
      </c>
      <c r="R571" s="143">
        <f>Q571*H571</f>
        <v>0.06989807999999999</v>
      </c>
      <c r="S571" s="143">
        <v>0</v>
      </c>
      <c r="T571" s="144">
        <f>S571*H571</f>
        <v>0</v>
      </c>
      <c r="AR571" s="145" t="s">
        <v>318</v>
      </c>
      <c r="AT571" s="145" t="s">
        <v>264</v>
      </c>
      <c r="AU571" s="145" t="s">
        <v>88</v>
      </c>
      <c r="AY571" s="17" t="s">
        <v>262</v>
      </c>
      <c r="BE571" s="146">
        <f>IF(N571="základní",J571,0)</f>
        <v>0</v>
      </c>
      <c r="BF571" s="146">
        <f>IF(N571="snížená",J571,0)</f>
        <v>0</v>
      </c>
      <c r="BG571" s="146">
        <f>IF(N571="zákl. přenesená",J571,0)</f>
        <v>0</v>
      </c>
      <c r="BH571" s="146">
        <f>IF(N571="sníž. přenesená",J571,0)</f>
        <v>0</v>
      </c>
      <c r="BI571" s="146">
        <f>IF(N571="nulová",J571,0)</f>
        <v>0</v>
      </c>
      <c r="BJ571" s="17" t="s">
        <v>86</v>
      </c>
      <c r="BK571" s="146">
        <f>ROUND(I571*H571,2)</f>
        <v>0</v>
      </c>
      <c r="BL571" s="17" t="s">
        <v>318</v>
      </c>
      <c r="BM571" s="145" t="s">
        <v>3701</v>
      </c>
    </row>
    <row r="572" spans="2:47" s="1" customFormat="1" ht="19.5">
      <c r="B572" s="32"/>
      <c r="D572" s="147" t="s">
        <v>301</v>
      </c>
      <c r="F572" s="148" t="s">
        <v>3702</v>
      </c>
      <c r="I572" s="149"/>
      <c r="L572" s="32"/>
      <c r="M572" s="150"/>
      <c r="T572" s="56"/>
      <c r="AT572" s="17" t="s">
        <v>301</v>
      </c>
      <c r="AU572" s="17" t="s">
        <v>88</v>
      </c>
    </row>
    <row r="573" spans="2:51" s="12" customFormat="1" ht="11.25">
      <c r="B573" s="161"/>
      <c r="D573" s="147" t="s">
        <v>1200</v>
      </c>
      <c r="E573" s="162" t="s">
        <v>1</v>
      </c>
      <c r="F573" s="163" t="s">
        <v>3436</v>
      </c>
      <c r="H573" s="162" t="s">
        <v>1</v>
      </c>
      <c r="I573" s="164"/>
      <c r="L573" s="161"/>
      <c r="M573" s="165"/>
      <c r="T573" s="166"/>
      <c r="AT573" s="162" t="s">
        <v>1200</v>
      </c>
      <c r="AU573" s="162" t="s">
        <v>88</v>
      </c>
      <c r="AV573" s="12" t="s">
        <v>86</v>
      </c>
      <c r="AW573" s="12" t="s">
        <v>34</v>
      </c>
      <c r="AX573" s="12" t="s">
        <v>79</v>
      </c>
      <c r="AY573" s="162" t="s">
        <v>262</v>
      </c>
    </row>
    <row r="574" spans="2:51" s="13" customFormat="1" ht="11.25">
      <c r="B574" s="167"/>
      <c r="D574" s="147" t="s">
        <v>1200</v>
      </c>
      <c r="E574" s="168" t="s">
        <v>1</v>
      </c>
      <c r="F574" s="169" t="s">
        <v>3703</v>
      </c>
      <c r="H574" s="170">
        <v>249.636</v>
      </c>
      <c r="I574" s="171"/>
      <c r="L574" s="167"/>
      <c r="M574" s="172"/>
      <c r="T574" s="173"/>
      <c r="AT574" s="168" t="s">
        <v>1200</v>
      </c>
      <c r="AU574" s="168" t="s">
        <v>88</v>
      </c>
      <c r="AV574" s="13" t="s">
        <v>88</v>
      </c>
      <c r="AW574" s="13" t="s">
        <v>34</v>
      </c>
      <c r="AX574" s="13" t="s">
        <v>86</v>
      </c>
      <c r="AY574" s="168" t="s">
        <v>262</v>
      </c>
    </row>
    <row r="575" spans="2:65" s="1" customFormat="1" ht="16.5" customHeight="1">
      <c r="B575" s="32"/>
      <c r="C575" s="181" t="s">
        <v>582</v>
      </c>
      <c r="D575" s="181" t="s">
        <v>1114</v>
      </c>
      <c r="E575" s="182" t="s">
        <v>3704</v>
      </c>
      <c r="F575" s="183" t="s">
        <v>3705</v>
      </c>
      <c r="G575" s="184" t="s">
        <v>1226</v>
      </c>
      <c r="H575" s="185">
        <v>282.838</v>
      </c>
      <c r="I575" s="186"/>
      <c r="J575" s="187">
        <f>ROUND(I575*H575,2)</f>
        <v>0</v>
      </c>
      <c r="K575" s="183" t="s">
        <v>1197</v>
      </c>
      <c r="L575" s="188"/>
      <c r="M575" s="189" t="s">
        <v>1</v>
      </c>
      <c r="N575" s="190" t="s">
        <v>44</v>
      </c>
      <c r="P575" s="143">
        <f>O575*H575</f>
        <v>0</v>
      </c>
      <c r="Q575" s="143">
        <v>0.0099</v>
      </c>
      <c r="R575" s="143">
        <f>Q575*H575</f>
        <v>2.8000962000000005</v>
      </c>
      <c r="S575" s="143">
        <v>0</v>
      </c>
      <c r="T575" s="144">
        <f>S575*H575</f>
        <v>0</v>
      </c>
      <c r="AR575" s="145" t="s">
        <v>357</v>
      </c>
      <c r="AT575" s="145" t="s">
        <v>1114</v>
      </c>
      <c r="AU575" s="145" t="s">
        <v>88</v>
      </c>
      <c r="AY575" s="17" t="s">
        <v>262</v>
      </c>
      <c r="BE575" s="146">
        <f>IF(N575="základní",J575,0)</f>
        <v>0</v>
      </c>
      <c r="BF575" s="146">
        <f>IF(N575="snížená",J575,0)</f>
        <v>0</v>
      </c>
      <c r="BG575" s="146">
        <f>IF(N575="zákl. přenesená",J575,0)</f>
        <v>0</v>
      </c>
      <c r="BH575" s="146">
        <f>IF(N575="sníž. přenesená",J575,0)</f>
        <v>0</v>
      </c>
      <c r="BI575" s="146">
        <f>IF(N575="nulová",J575,0)</f>
        <v>0</v>
      </c>
      <c r="BJ575" s="17" t="s">
        <v>86</v>
      </c>
      <c r="BK575" s="146">
        <f>ROUND(I575*H575,2)</f>
        <v>0</v>
      </c>
      <c r="BL575" s="17" t="s">
        <v>318</v>
      </c>
      <c r="BM575" s="145" t="s">
        <v>3706</v>
      </c>
    </row>
    <row r="576" spans="2:47" s="1" customFormat="1" ht="19.5">
      <c r="B576" s="32"/>
      <c r="D576" s="147" t="s">
        <v>301</v>
      </c>
      <c r="F576" s="148" t="s">
        <v>3702</v>
      </c>
      <c r="I576" s="149"/>
      <c r="L576" s="32"/>
      <c r="M576" s="150"/>
      <c r="T576" s="56"/>
      <c r="AT576" s="17" t="s">
        <v>301</v>
      </c>
      <c r="AU576" s="17" t="s">
        <v>88</v>
      </c>
    </row>
    <row r="577" spans="2:51" s="13" customFormat="1" ht="11.25">
      <c r="B577" s="167"/>
      <c r="D577" s="147" t="s">
        <v>1200</v>
      </c>
      <c r="F577" s="169" t="s">
        <v>3707</v>
      </c>
      <c r="H577" s="170">
        <v>282.838</v>
      </c>
      <c r="I577" s="171"/>
      <c r="L577" s="167"/>
      <c r="M577" s="172"/>
      <c r="T577" s="173"/>
      <c r="AT577" s="168" t="s">
        <v>1200</v>
      </c>
      <c r="AU577" s="168" t="s">
        <v>88</v>
      </c>
      <c r="AV577" s="13" t="s">
        <v>88</v>
      </c>
      <c r="AW577" s="13" t="s">
        <v>4</v>
      </c>
      <c r="AX577" s="13" t="s">
        <v>86</v>
      </c>
      <c r="AY577" s="168" t="s">
        <v>262</v>
      </c>
    </row>
    <row r="578" spans="2:65" s="1" customFormat="1" ht="37.9" customHeight="1">
      <c r="B578" s="32"/>
      <c r="C578" s="134" t="s">
        <v>586</v>
      </c>
      <c r="D578" s="134" t="s">
        <v>264</v>
      </c>
      <c r="E578" s="135" t="s">
        <v>3708</v>
      </c>
      <c r="F578" s="136" t="s">
        <v>3709</v>
      </c>
      <c r="G578" s="137" t="s">
        <v>1226</v>
      </c>
      <c r="H578" s="138">
        <v>306.623</v>
      </c>
      <c r="I578" s="139"/>
      <c r="J578" s="140">
        <f>ROUND(I578*H578,2)</f>
        <v>0</v>
      </c>
      <c r="K578" s="136" t="s">
        <v>1197</v>
      </c>
      <c r="L578" s="32"/>
      <c r="M578" s="141" t="s">
        <v>1</v>
      </c>
      <c r="N578" s="142" t="s">
        <v>44</v>
      </c>
      <c r="P578" s="143">
        <f>O578*H578</f>
        <v>0</v>
      </c>
      <c r="Q578" s="143">
        <v>0.00028</v>
      </c>
      <c r="R578" s="143">
        <f>Q578*H578</f>
        <v>0.08585443999999999</v>
      </c>
      <c r="S578" s="143">
        <v>0</v>
      </c>
      <c r="T578" s="144">
        <f>S578*H578</f>
        <v>0</v>
      </c>
      <c r="AR578" s="145" t="s">
        <v>318</v>
      </c>
      <c r="AT578" s="145" t="s">
        <v>264</v>
      </c>
      <c r="AU578" s="145" t="s">
        <v>88</v>
      </c>
      <c r="AY578" s="17" t="s">
        <v>262</v>
      </c>
      <c r="BE578" s="146">
        <f>IF(N578="základní",J578,0)</f>
        <v>0</v>
      </c>
      <c r="BF578" s="146">
        <f>IF(N578="snížená",J578,0)</f>
        <v>0</v>
      </c>
      <c r="BG578" s="146">
        <f>IF(N578="zákl. přenesená",J578,0)</f>
        <v>0</v>
      </c>
      <c r="BH578" s="146">
        <f>IF(N578="sníž. přenesená",J578,0)</f>
        <v>0</v>
      </c>
      <c r="BI578" s="146">
        <f>IF(N578="nulová",J578,0)</f>
        <v>0</v>
      </c>
      <c r="BJ578" s="17" t="s">
        <v>86</v>
      </c>
      <c r="BK578" s="146">
        <f>ROUND(I578*H578,2)</f>
        <v>0</v>
      </c>
      <c r="BL578" s="17" t="s">
        <v>318</v>
      </c>
      <c r="BM578" s="145" t="s">
        <v>3710</v>
      </c>
    </row>
    <row r="579" spans="2:47" s="1" customFormat="1" ht="19.5">
      <c r="B579" s="32"/>
      <c r="D579" s="147" t="s">
        <v>301</v>
      </c>
      <c r="F579" s="148" t="s">
        <v>3702</v>
      </c>
      <c r="I579" s="149"/>
      <c r="L579" s="32"/>
      <c r="M579" s="150"/>
      <c r="T579" s="56"/>
      <c r="AT579" s="17" t="s">
        <v>301</v>
      </c>
      <c r="AU579" s="17" t="s">
        <v>88</v>
      </c>
    </row>
    <row r="580" spans="2:51" s="12" customFormat="1" ht="11.25">
      <c r="B580" s="161"/>
      <c r="D580" s="147" t="s">
        <v>1200</v>
      </c>
      <c r="E580" s="162" t="s">
        <v>1</v>
      </c>
      <c r="F580" s="163" t="s">
        <v>3436</v>
      </c>
      <c r="H580" s="162" t="s">
        <v>1</v>
      </c>
      <c r="I580" s="164"/>
      <c r="L580" s="161"/>
      <c r="M580" s="165"/>
      <c r="T580" s="166"/>
      <c r="AT580" s="162" t="s">
        <v>1200</v>
      </c>
      <c r="AU580" s="162" t="s">
        <v>88</v>
      </c>
      <c r="AV580" s="12" t="s">
        <v>86</v>
      </c>
      <c r="AW580" s="12" t="s">
        <v>34</v>
      </c>
      <c r="AX580" s="12" t="s">
        <v>79</v>
      </c>
      <c r="AY580" s="162" t="s">
        <v>262</v>
      </c>
    </row>
    <row r="581" spans="2:51" s="13" customFormat="1" ht="11.25">
      <c r="B581" s="167"/>
      <c r="D581" s="147" t="s">
        <v>1200</v>
      </c>
      <c r="E581" s="168" t="s">
        <v>1</v>
      </c>
      <c r="F581" s="169" t="s">
        <v>3711</v>
      </c>
      <c r="H581" s="170">
        <v>159.005</v>
      </c>
      <c r="I581" s="171"/>
      <c r="L581" s="167"/>
      <c r="M581" s="172"/>
      <c r="T581" s="173"/>
      <c r="AT581" s="168" t="s">
        <v>1200</v>
      </c>
      <c r="AU581" s="168" t="s">
        <v>88</v>
      </c>
      <c r="AV581" s="13" t="s">
        <v>88</v>
      </c>
      <c r="AW581" s="13" t="s">
        <v>34</v>
      </c>
      <c r="AX581" s="13" t="s">
        <v>79</v>
      </c>
      <c r="AY581" s="168" t="s">
        <v>262</v>
      </c>
    </row>
    <row r="582" spans="2:51" s="13" customFormat="1" ht="11.25">
      <c r="B582" s="167"/>
      <c r="D582" s="147" t="s">
        <v>1200</v>
      </c>
      <c r="E582" s="168" t="s">
        <v>1</v>
      </c>
      <c r="F582" s="169" t="s">
        <v>3712</v>
      </c>
      <c r="H582" s="170">
        <v>94.9</v>
      </c>
      <c r="I582" s="171"/>
      <c r="L582" s="167"/>
      <c r="M582" s="172"/>
      <c r="T582" s="173"/>
      <c r="AT582" s="168" t="s">
        <v>1200</v>
      </c>
      <c r="AU582" s="168" t="s">
        <v>88</v>
      </c>
      <c r="AV582" s="13" t="s">
        <v>88</v>
      </c>
      <c r="AW582" s="13" t="s">
        <v>34</v>
      </c>
      <c r="AX582" s="13" t="s">
        <v>79</v>
      </c>
      <c r="AY582" s="168" t="s">
        <v>262</v>
      </c>
    </row>
    <row r="583" spans="2:51" s="13" customFormat="1" ht="11.25">
      <c r="B583" s="167"/>
      <c r="D583" s="147" t="s">
        <v>1200</v>
      </c>
      <c r="E583" s="168" t="s">
        <v>1</v>
      </c>
      <c r="F583" s="169" t="s">
        <v>3713</v>
      </c>
      <c r="H583" s="170">
        <v>52.718</v>
      </c>
      <c r="I583" s="171"/>
      <c r="L583" s="167"/>
      <c r="M583" s="172"/>
      <c r="T583" s="173"/>
      <c r="AT583" s="168" t="s">
        <v>1200</v>
      </c>
      <c r="AU583" s="168" t="s">
        <v>88</v>
      </c>
      <c r="AV583" s="13" t="s">
        <v>88</v>
      </c>
      <c r="AW583" s="13" t="s">
        <v>34</v>
      </c>
      <c r="AX583" s="13" t="s">
        <v>79</v>
      </c>
      <c r="AY583" s="168" t="s">
        <v>262</v>
      </c>
    </row>
    <row r="584" spans="2:51" s="14" customFormat="1" ht="11.25">
      <c r="B584" s="174"/>
      <c r="D584" s="147" t="s">
        <v>1200</v>
      </c>
      <c r="E584" s="175" t="s">
        <v>1</v>
      </c>
      <c r="F584" s="176" t="s">
        <v>1205</v>
      </c>
      <c r="H584" s="177">
        <v>306.623</v>
      </c>
      <c r="I584" s="178"/>
      <c r="L584" s="174"/>
      <c r="M584" s="179"/>
      <c r="T584" s="180"/>
      <c r="AT584" s="175" t="s">
        <v>1200</v>
      </c>
      <c r="AU584" s="175" t="s">
        <v>88</v>
      </c>
      <c r="AV584" s="14" t="s">
        <v>293</v>
      </c>
      <c r="AW584" s="14" t="s">
        <v>34</v>
      </c>
      <c r="AX584" s="14" t="s">
        <v>86</v>
      </c>
      <c r="AY584" s="175" t="s">
        <v>262</v>
      </c>
    </row>
    <row r="585" spans="2:65" s="1" customFormat="1" ht="16.5" customHeight="1">
      <c r="B585" s="32"/>
      <c r="C585" s="181" t="s">
        <v>590</v>
      </c>
      <c r="D585" s="181" t="s">
        <v>1114</v>
      </c>
      <c r="E585" s="182" t="s">
        <v>3704</v>
      </c>
      <c r="F585" s="183" t="s">
        <v>3705</v>
      </c>
      <c r="G585" s="184" t="s">
        <v>1226</v>
      </c>
      <c r="H585" s="185">
        <v>347.404</v>
      </c>
      <c r="I585" s="186"/>
      <c r="J585" s="187">
        <f>ROUND(I585*H585,2)</f>
        <v>0</v>
      </c>
      <c r="K585" s="183" t="s">
        <v>1197</v>
      </c>
      <c r="L585" s="188"/>
      <c r="M585" s="189" t="s">
        <v>1</v>
      </c>
      <c r="N585" s="190" t="s">
        <v>44</v>
      </c>
      <c r="P585" s="143">
        <f>O585*H585</f>
        <v>0</v>
      </c>
      <c r="Q585" s="143">
        <v>0.0099</v>
      </c>
      <c r="R585" s="143">
        <f>Q585*H585</f>
        <v>3.4392996000000005</v>
      </c>
      <c r="S585" s="143">
        <v>0</v>
      </c>
      <c r="T585" s="144">
        <f>S585*H585</f>
        <v>0</v>
      </c>
      <c r="AR585" s="145" t="s">
        <v>357</v>
      </c>
      <c r="AT585" s="145" t="s">
        <v>1114</v>
      </c>
      <c r="AU585" s="145" t="s">
        <v>88</v>
      </c>
      <c r="AY585" s="17" t="s">
        <v>262</v>
      </c>
      <c r="BE585" s="146">
        <f>IF(N585="základní",J585,0)</f>
        <v>0</v>
      </c>
      <c r="BF585" s="146">
        <f>IF(N585="snížená",J585,0)</f>
        <v>0</v>
      </c>
      <c r="BG585" s="146">
        <f>IF(N585="zákl. přenesená",J585,0)</f>
        <v>0</v>
      </c>
      <c r="BH585" s="146">
        <f>IF(N585="sníž. přenesená",J585,0)</f>
        <v>0</v>
      </c>
      <c r="BI585" s="146">
        <f>IF(N585="nulová",J585,0)</f>
        <v>0</v>
      </c>
      <c r="BJ585" s="17" t="s">
        <v>86</v>
      </c>
      <c r="BK585" s="146">
        <f>ROUND(I585*H585,2)</f>
        <v>0</v>
      </c>
      <c r="BL585" s="17" t="s">
        <v>318</v>
      </c>
      <c r="BM585" s="145" t="s">
        <v>3714</v>
      </c>
    </row>
    <row r="586" spans="2:47" s="1" customFormat="1" ht="19.5">
      <c r="B586" s="32"/>
      <c r="D586" s="147" t="s">
        <v>301</v>
      </c>
      <c r="F586" s="148" t="s">
        <v>3702</v>
      </c>
      <c r="I586" s="149"/>
      <c r="L586" s="32"/>
      <c r="M586" s="150"/>
      <c r="T586" s="56"/>
      <c r="AT586" s="17" t="s">
        <v>301</v>
      </c>
      <c r="AU586" s="17" t="s">
        <v>88</v>
      </c>
    </row>
    <row r="587" spans="2:51" s="13" customFormat="1" ht="11.25">
      <c r="B587" s="167"/>
      <c r="D587" s="147" t="s">
        <v>1200</v>
      </c>
      <c r="F587" s="169" t="s">
        <v>3715</v>
      </c>
      <c r="H587" s="170">
        <v>347.404</v>
      </c>
      <c r="I587" s="171"/>
      <c r="L587" s="167"/>
      <c r="M587" s="172"/>
      <c r="T587" s="173"/>
      <c r="AT587" s="168" t="s">
        <v>1200</v>
      </c>
      <c r="AU587" s="168" t="s">
        <v>88</v>
      </c>
      <c r="AV587" s="13" t="s">
        <v>88</v>
      </c>
      <c r="AW587" s="13" t="s">
        <v>4</v>
      </c>
      <c r="AX587" s="13" t="s">
        <v>86</v>
      </c>
      <c r="AY587" s="168" t="s">
        <v>262</v>
      </c>
    </row>
    <row r="588" spans="2:65" s="1" customFormat="1" ht="24.2" customHeight="1">
      <c r="B588" s="32"/>
      <c r="C588" s="134" t="s">
        <v>594</v>
      </c>
      <c r="D588" s="134" t="s">
        <v>264</v>
      </c>
      <c r="E588" s="135" t="s">
        <v>3716</v>
      </c>
      <c r="F588" s="136" t="s">
        <v>3717</v>
      </c>
      <c r="G588" s="137" t="s">
        <v>1257</v>
      </c>
      <c r="H588" s="138">
        <v>7</v>
      </c>
      <c r="I588" s="139"/>
      <c r="J588" s="140">
        <f>ROUND(I588*H588,2)</f>
        <v>0</v>
      </c>
      <c r="K588" s="136" t="s">
        <v>1197</v>
      </c>
      <c r="L588" s="32"/>
      <c r="M588" s="141" t="s">
        <v>1</v>
      </c>
      <c r="N588" s="142" t="s">
        <v>44</v>
      </c>
      <c r="P588" s="143">
        <f>O588*H588</f>
        <v>0</v>
      </c>
      <c r="Q588" s="143">
        <v>0</v>
      </c>
      <c r="R588" s="143">
        <f>Q588*H588</f>
        <v>0</v>
      </c>
      <c r="S588" s="143">
        <v>0</v>
      </c>
      <c r="T588" s="144">
        <f>S588*H588</f>
        <v>0</v>
      </c>
      <c r="AR588" s="145" t="s">
        <v>318</v>
      </c>
      <c r="AT588" s="145" t="s">
        <v>264</v>
      </c>
      <c r="AU588" s="145" t="s">
        <v>88</v>
      </c>
      <c r="AY588" s="17" t="s">
        <v>262</v>
      </c>
      <c r="BE588" s="146">
        <f>IF(N588="základní",J588,0)</f>
        <v>0</v>
      </c>
      <c r="BF588" s="146">
        <f>IF(N588="snížená",J588,0)</f>
        <v>0</v>
      </c>
      <c r="BG588" s="146">
        <f>IF(N588="zákl. přenesená",J588,0)</f>
        <v>0</v>
      </c>
      <c r="BH588" s="146">
        <f>IF(N588="sníž. přenesená",J588,0)</f>
        <v>0</v>
      </c>
      <c r="BI588" s="146">
        <f>IF(N588="nulová",J588,0)</f>
        <v>0</v>
      </c>
      <c r="BJ588" s="17" t="s">
        <v>86</v>
      </c>
      <c r="BK588" s="146">
        <f>ROUND(I588*H588,2)</f>
        <v>0</v>
      </c>
      <c r="BL588" s="17" t="s">
        <v>318</v>
      </c>
      <c r="BM588" s="145" t="s">
        <v>3718</v>
      </c>
    </row>
    <row r="589" spans="2:47" s="1" customFormat="1" ht="19.5">
      <c r="B589" s="32"/>
      <c r="D589" s="147" t="s">
        <v>301</v>
      </c>
      <c r="F589" s="148" t="s">
        <v>2658</v>
      </c>
      <c r="I589" s="149"/>
      <c r="L589" s="32"/>
      <c r="M589" s="150"/>
      <c r="T589" s="56"/>
      <c r="AT589" s="17" t="s">
        <v>301</v>
      </c>
      <c r="AU589" s="17" t="s">
        <v>88</v>
      </c>
    </row>
    <row r="590" spans="2:51" s="12" customFormat="1" ht="11.25">
      <c r="B590" s="161"/>
      <c r="D590" s="147" t="s">
        <v>1200</v>
      </c>
      <c r="E590" s="162" t="s">
        <v>1</v>
      </c>
      <c r="F590" s="163" t="s">
        <v>3436</v>
      </c>
      <c r="H590" s="162" t="s">
        <v>1</v>
      </c>
      <c r="I590" s="164"/>
      <c r="L590" s="161"/>
      <c r="M590" s="165"/>
      <c r="T590" s="166"/>
      <c r="AT590" s="162" t="s">
        <v>1200</v>
      </c>
      <c r="AU590" s="162" t="s">
        <v>88</v>
      </c>
      <c r="AV590" s="12" t="s">
        <v>86</v>
      </c>
      <c r="AW590" s="12" t="s">
        <v>34</v>
      </c>
      <c r="AX590" s="12" t="s">
        <v>79</v>
      </c>
      <c r="AY590" s="162" t="s">
        <v>262</v>
      </c>
    </row>
    <row r="591" spans="2:51" s="13" customFormat="1" ht="11.25">
      <c r="B591" s="167"/>
      <c r="D591" s="147" t="s">
        <v>1200</v>
      </c>
      <c r="E591" s="168" t="s">
        <v>1</v>
      </c>
      <c r="F591" s="169" t="s">
        <v>290</v>
      </c>
      <c r="H591" s="170">
        <v>7</v>
      </c>
      <c r="I591" s="171"/>
      <c r="L591" s="167"/>
      <c r="M591" s="172"/>
      <c r="T591" s="173"/>
      <c r="AT591" s="168" t="s">
        <v>1200</v>
      </c>
      <c r="AU591" s="168" t="s">
        <v>88</v>
      </c>
      <c r="AV591" s="13" t="s">
        <v>88</v>
      </c>
      <c r="AW591" s="13" t="s">
        <v>34</v>
      </c>
      <c r="AX591" s="13" t="s">
        <v>86</v>
      </c>
      <c r="AY591" s="168" t="s">
        <v>262</v>
      </c>
    </row>
    <row r="592" spans="2:65" s="1" customFormat="1" ht="24.2" customHeight="1">
      <c r="B592" s="32"/>
      <c r="C592" s="181" t="s">
        <v>598</v>
      </c>
      <c r="D592" s="181" t="s">
        <v>1114</v>
      </c>
      <c r="E592" s="182" t="s">
        <v>3719</v>
      </c>
      <c r="F592" s="183" t="s">
        <v>3720</v>
      </c>
      <c r="G592" s="184" t="s">
        <v>1257</v>
      </c>
      <c r="H592" s="185">
        <v>7</v>
      </c>
      <c r="I592" s="186"/>
      <c r="J592" s="187">
        <f>ROUND(I592*H592,2)</f>
        <v>0</v>
      </c>
      <c r="K592" s="183" t="s">
        <v>1197</v>
      </c>
      <c r="L592" s="188"/>
      <c r="M592" s="189" t="s">
        <v>1</v>
      </c>
      <c r="N592" s="190" t="s">
        <v>44</v>
      </c>
      <c r="P592" s="143">
        <f>O592*H592</f>
        <v>0</v>
      </c>
      <c r="Q592" s="143">
        <v>0.00241</v>
      </c>
      <c r="R592" s="143">
        <f>Q592*H592</f>
        <v>0.01687</v>
      </c>
      <c r="S592" s="143">
        <v>0</v>
      </c>
      <c r="T592" s="144">
        <f>S592*H592</f>
        <v>0</v>
      </c>
      <c r="AR592" s="145" t="s">
        <v>357</v>
      </c>
      <c r="AT592" s="145" t="s">
        <v>1114</v>
      </c>
      <c r="AU592" s="145" t="s">
        <v>88</v>
      </c>
      <c r="AY592" s="17" t="s">
        <v>262</v>
      </c>
      <c r="BE592" s="146">
        <f>IF(N592="základní",J592,0)</f>
        <v>0</v>
      </c>
      <c r="BF592" s="146">
        <f>IF(N592="snížená",J592,0)</f>
        <v>0</v>
      </c>
      <c r="BG592" s="146">
        <f>IF(N592="zákl. přenesená",J592,0)</f>
        <v>0</v>
      </c>
      <c r="BH592" s="146">
        <f>IF(N592="sníž. přenesená",J592,0)</f>
        <v>0</v>
      </c>
      <c r="BI592" s="146">
        <f>IF(N592="nulová",J592,0)</f>
        <v>0</v>
      </c>
      <c r="BJ592" s="17" t="s">
        <v>86</v>
      </c>
      <c r="BK592" s="146">
        <f>ROUND(I592*H592,2)</f>
        <v>0</v>
      </c>
      <c r="BL592" s="17" t="s">
        <v>318</v>
      </c>
      <c r="BM592" s="145" t="s">
        <v>3721</v>
      </c>
    </row>
    <row r="593" spans="2:47" s="1" customFormat="1" ht="19.5">
      <c r="B593" s="32"/>
      <c r="D593" s="147" t="s">
        <v>301</v>
      </c>
      <c r="F593" s="148" t="s">
        <v>2658</v>
      </c>
      <c r="I593" s="149"/>
      <c r="L593" s="32"/>
      <c r="M593" s="150"/>
      <c r="T593" s="56"/>
      <c r="AT593" s="17" t="s">
        <v>301</v>
      </c>
      <c r="AU593" s="17" t="s">
        <v>88</v>
      </c>
    </row>
    <row r="594" spans="2:65" s="1" customFormat="1" ht="24.2" customHeight="1">
      <c r="B594" s="32"/>
      <c r="C594" s="134" t="s">
        <v>610</v>
      </c>
      <c r="D594" s="134" t="s">
        <v>264</v>
      </c>
      <c r="E594" s="135" t="s">
        <v>1631</v>
      </c>
      <c r="F594" s="136" t="s">
        <v>1632</v>
      </c>
      <c r="G594" s="137" t="s">
        <v>1592</v>
      </c>
      <c r="H594" s="138">
        <v>1697</v>
      </c>
      <c r="I594" s="139"/>
      <c r="J594" s="140">
        <f>ROUND(I594*H594,2)</f>
        <v>0</v>
      </c>
      <c r="K594" s="136" t="s">
        <v>1197</v>
      </c>
      <c r="L594" s="32"/>
      <c r="M594" s="141" t="s">
        <v>1</v>
      </c>
      <c r="N594" s="142" t="s">
        <v>44</v>
      </c>
      <c r="P594" s="143">
        <f>O594*H594</f>
        <v>0</v>
      </c>
      <c r="Q594" s="143">
        <v>5E-05</v>
      </c>
      <c r="R594" s="143">
        <f>Q594*H594</f>
        <v>0.08485000000000001</v>
      </c>
      <c r="S594" s="143">
        <v>0</v>
      </c>
      <c r="T594" s="144">
        <f>S594*H594</f>
        <v>0</v>
      </c>
      <c r="AR594" s="145" t="s">
        <v>318</v>
      </c>
      <c r="AT594" s="145" t="s">
        <v>264</v>
      </c>
      <c r="AU594" s="145" t="s">
        <v>88</v>
      </c>
      <c r="AY594" s="17" t="s">
        <v>262</v>
      </c>
      <c r="BE594" s="146">
        <f>IF(N594="základní",J594,0)</f>
        <v>0</v>
      </c>
      <c r="BF594" s="146">
        <f>IF(N594="snížená",J594,0)</f>
        <v>0</v>
      </c>
      <c r="BG594" s="146">
        <f>IF(N594="zákl. přenesená",J594,0)</f>
        <v>0</v>
      </c>
      <c r="BH594" s="146">
        <f>IF(N594="sníž. přenesená",J594,0)</f>
        <v>0</v>
      </c>
      <c r="BI594" s="146">
        <f>IF(N594="nulová",J594,0)</f>
        <v>0</v>
      </c>
      <c r="BJ594" s="17" t="s">
        <v>86</v>
      </c>
      <c r="BK594" s="146">
        <f>ROUND(I594*H594,2)</f>
        <v>0</v>
      </c>
      <c r="BL594" s="17" t="s">
        <v>318</v>
      </c>
      <c r="BM594" s="145" t="s">
        <v>3722</v>
      </c>
    </row>
    <row r="595" spans="2:47" s="1" customFormat="1" ht="19.5">
      <c r="B595" s="32"/>
      <c r="D595" s="147" t="s">
        <v>301</v>
      </c>
      <c r="F595" s="148" t="s">
        <v>3723</v>
      </c>
      <c r="I595" s="149"/>
      <c r="L595" s="32"/>
      <c r="M595" s="150"/>
      <c r="T595" s="56"/>
      <c r="AT595" s="17" t="s">
        <v>301</v>
      </c>
      <c r="AU595" s="17" t="s">
        <v>88</v>
      </c>
    </row>
    <row r="596" spans="2:51" s="12" customFormat="1" ht="11.25">
      <c r="B596" s="161"/>
      <c r="D596" s="147" t="s">
        <v>1200</v>
      </c>
      <c r="E596" s="162" t="s">
        <v>1</v>
      </c>
      <c r="F596" s="163" t="s">
        <v>3436</v>
      </c>
      <c r="H596" s="162" t="s">
        <v>1</v>
      </c>
      <c r="I596" s="164"/>
      <c r="L596" s="161"/>
      <c r="M596" s="165"/>
      <c r="T596" s="166"/>
      <c r="AT596" s="162" t="s">
        <v>1200</v>
      </c>
      <c r="AU596" s="162" t="s">
        <v>88</v>
      </c>
      <c r="AV596" s="12" t="s">
        <v>86</v>
      </c>
      <c r="AW596" s="12" t="s">
        <v>34</v>
      </c>
      <c r="AX596" s="12" t="s">
        <v>79</v>
      </c>
      <c r="AY596" s="162" t="s">
        <v>262</v>
      </c>
    </row>
    <row r="597" spans="2:51" s="12" customFormat="1" ht="11.25">
      <c r="B597" s="161"/>
      <c r="D597" s="147" t="s">
        <v>1200</v>
      </c>
      <c r="E597" s="162" t="s">
        <v>1</v>
      </c>
      <c r="F597" s="163" t="s">
        <v>3724</v>
      </c>
      <c r="H597" s="162" t="s">
        <v>1</v>
      </c>
      <c r="I597" s="164"/>
      <c r="L597" s="161"/>
      <c r="M597" s="165"/>
      <c r="T597" s="166"/>
      <c r="AT597" s="162" t="s">
        <v>1200</v>
      </c>
      <c r="AU597" s="162" t="s">
        <v>88</v>
      </c>
      <c r="AV597" s="12" t="s">
        <v>86</v>
      </c>
      <c r="AW597" s="12" t="s">
        <v>34</v>
      </c>
      <c r="AX597" s="12" t="s">
        <v>79</v>
      </c>
      <c r="AY597" s="162" t="s">
        <v>262</v>
      </c>
    </row>
    <row r="598" spans="2:51" s="12" customFormat="1" ht="22.5">
      <c r="B598" s="161"/>
      <c r="D598" s="147" t="s">
        <v>1200</v>
      </c>
      <c r="E598" s="162" t="s">
        <v>1</v>
      </c>
      <c r="F598" s="163" t="s">
        <v>3725</v>
      </c>
      <c r="H598" s="162" t="s">
        <v>1</v>
      </c>
      <c r="I598" s="164"/>
      <c r="L598" s="161"/>
      <c r="M598" s="165"/>
      <c r="T598" s="166"/>
      <c r="AT598" s="162" t="s">
        <v>1200</v>
      </c>
      <c r="AU598" s="162" t="s">
        <v>88</v>
      </c>
      <c r="AV598" s="12" t="s">
        <v>86</v>
      </c>
      <c r="AW598" s="12" t="s">
        <v>34</v>
      </c>
      <c r="AX598" s="12" t="s">
        <v>79</v>
      </c>
      <c r="AY598" s="162" t="s">
        <v>262</v>
      </c>
    </row>
    <row r="599" spans="2:51" s="13" customFormat="1" ht="11.25">
      <c r="B599" s="167"/>
      <c r="D599" s="147" t="s">
        <v>1200</v>
      </c>
      <c r="E599" s="168" t="s">
        <v>1</v>
      </c>
      <c r="F599" s="169" t="s">
        <v>3726</v>
      </c>
      <c r="H599" s="170">
        <v>1697</v>
      </c>
      <c r="I599" s="171"/>
      <c r="L599" s="167"/>
      <c r="M599" s="172"/>
      <c r="T599" s="173"/>
      <c r="AT599" s="168" t="s">
        <v>1200</v>
      </c>
      <c r="AU599" s="168" t="s">
        <v>88</v>
      </c>
      <c r="AV599" s="13" t="s">
        <v>88</v>
      </c>
      <c r="AW599" s="13" t="s">
        <v>34</v>
      </c>
      <c r="AX599" s="13" t="s">
        <v>86</v>
      </c>
      <c r="AY599" s="168" t="s">
        <v>262</v>
      </c>
    </row>
    <row r="600" spans="2:65" s="1" customFormat="1" ht="21.75" customHeight="1">
      <c r="B600" s="32"/>
      <c r="C600" s="181" t="s">
        <v>614</v>
      </c>
      <c r="D600" s="181" t="s">
        <v>1114</v>
      </c>
      <c r="E600" s="182" t="s">
        <v>3727</v>
      </c>
      <c r="F600" s="183" t="s">
        <v>3728</v>
      </c>
      <c r="G600" s="184" t="s">
        <v>1234</v>
      </c>
      <c r="H600" s="185">
        <v>1.54</v>
      </c>
      <c r="I600" s="186"/>
      <c r="J600" s="187">
        <f>ROUND(I600*H600,2)</f>
        <v>0</v>
      </c>
      <c r="K600" s="183" t="s">
        <v>1197</v>
      </c>
      <c r="L600" s="188"/>
      <c r="M600" s="189" t="s">
        <v>1</v>
      </c>
      <c r="N600" s="190" t="s">
        <v>44</v>
      </c>
      <c r="P600" s="143">
        <f>O600*H600</f>
        <v>0</v>
      </c>
      <c r="Q600" s="143">
        <v>1</v>
      </c>
      <c r="R600" s="143">
        <f>Q600*H600</f>
        <v>1.54</v>
      </c>
      <c r="S600" s="143">
        <v>0</v>
      </c>
      <c r="T600" s="144">
        <f>S600*H600</f>
        <v>0</v>
      </c>
      <c r="AR600" s="145" t="s">
        <v>357</v>
      </c>
      <c r="AT600" s="145" t="s">
        <v>1114</v>
      </c>
      <c r="AU600" s="145" t="s">
        <v>88</v>
      </c>
      <c r="AY600" s="17" t="s">
        <v>262</v>
      </c>
      <c r="BE600" s="146">
        <f>IF(N600="základní",J600,0)</f>
        <v>0</v>
      </c>
      <c r="BF600" s="146">
        <f>IF(N600="snížená",J600,0)</f>
        <v>0</v>
      </c>
      <c r="BG600" s="146">
        <f>IF(N600="zákl. přenesená",J600,0)</f>
        <v>0</v>
      </c>
      <c r="BH600" s="146">
        <f>IF(N600="sníž. přenesená",J600,0)</f>
        <v>0</v>
      </c>
      <c r="BI600" s="146">
        <f>IF(N600="nulová",J600,0)</f>
        <v>0</v>
      </c>
      <c r="BJ600" s="17" t="s">
        <v>86</v>
      </c>
      <c r="BK600" s="146">
        <f>ROUND(I600*H600,2)</f>
        <v>0</v>
      </c>
      <c r="BL600" s="17" t="s">
        <v>318</v>
      </c>
      <c r="BM600" s="145" t="s">
        <v>3729</v>
      </c>
    </row>
    <row r="601" spans="2:47" s="1" customFormat="1" ht="29.25">
      <c r="B601" s="32"/>
      <c r="D601" s="147" t="s">
        <v>301</v>
      </c>
      <c r="F601" s="148" t="s">
        <v>3730</v>
      </c>
      <c r="I601" s="149"/>
      <c r="L601" s="32"/>
      <c r="M601" s="150"/>
      <c r="T601" s="56"/>
      <c r="AT601" s="17" t="s">
        <v>301</v>
      </c>
      <c r="AU601" s="17" t="s">
        <v>88</v>
      </c>
    </row>
    <row r="602" spans="2:51" s="12" customFormat="1" ht="11.25">
      <c r="B602" s="161"/>
      <c r="D602" s="147" t="s">
        <v>1200</v>
      </c>
      <c r="E602" s="162" t="s">
        <v>1</v>
      </c>
      <c r="F602" s="163" t="s">
        <v>3436</v>
      </c>
      <c r="H602" s="162" t="s">
        <v>1</v>
      </c>
      <c r="I602" s="164"/>
      <c r="L602" s="161"/>
      <c r="M602" s="165"/>
      <c r="T602" s="166"/>
      <c r="AT602" s="162" t="s">
        <v>1200</v>
      </c>
      <c r="AU602" s="162" t="s">
        <v>88</v>
      </c>
      <c r="AV602" s="12" t="s">
        <v>86</v>
      </c>
      <c r="AW602" s="12" t="s">
        <v>34</v>
      </c>
      <c r="AX602" s="12" t="s">
        <v>79</v>
      </c>
      <c r="AY602" s="162" t="s">
        <v>262</v>
      </c>
    </row>
    <row r="603" spans="2:51" s="12" customFormat="1" ht="11.25">
      <c r="B603" s="161"/>
      <c r="D603" s="147" t="s">
        <v>1200</v>
      </c>
      <c r="E603" s="162" t="s">
        <v>1</v>
      </c>
      <c r="F603" s="163" t="s">
        <v>3724</v>
      </c>
      <c r="H603" s="162" t="s">
        <v>1</v>
      </c>
      <c r="I603" s="164"/>
      <c r="L603" s="161"/>
      <c r="M603" s="165"/>
      <c r="T603" s="166"/>
      <c r="AT603" s="162" t="s">
        <v>1200</v>
      </c>
      <c r="AU603" s="162" t="s">
        <v>88</v>
      </c>
      <c r="AV603" s="12" t="s">
        <v>86</v>
      </c>
      <c r="AW603" s="12" t="s">
        <v>34</v>
      </c>
      <c r="AX603" s="12" t="s">
        <v>79</v>
      </c>
      <c r="AY603" s="162" t="s">
        <v>262</v>
      </c>
    </row>
    <row r="604" spans="2:51" s="12" customFormat="1" ht="22.5">
      <c r="B604" s="161"/>
      <c r="D604" s="147" t="s">
        <v>1200</v>
      </c>
      <c r="E604" s="162" t="s">
        <v>1</v>
      </c>
      <c r="F604" s="163" t="s">
        <v>3731</v>
      </c>
      <c r="H604" s="162" t="s">
        <v>1</v>
      </c>
      <c r="I604" s="164"/>
      <c r="L604" s="161"/>
      <c r="M604" s="165"/>
      <c r="T604" s="166"/>
      <c r="AT604" s="162" t="s">
        <v>1200</v>
      </c>
      <c r="AU604" s="162" t="s">
        <v>88</v>
      </c>
      <c r="AV604" s="12" t="s">
        <v>86</v>
      </c>
      <c r="AW604" s="12" t="s">
        <v>34</v>
      </c>
      <c r="AX604" s="12" t="s">
        <v>79</v>
      </c>
      <c r="AY604" s="162" t="s">
        <v>262</v>
      </c>
    </row>
    <row r="605" spans="2:51" s="13" customFormat="1" ht="11.25">
      <c r="B605" s="167"/>
      <c r="D605" s="147" t="s">
        <v>1200</v>
      </c>
      <c r="E605" s="168" t="s">
        <v>1</v>
      </c>
      <c r="F605" s="169" t="s">
        <v>3732</v>
      </c>
      <c r="H605" s="170">
        <v>1.4</v>
      </c>
      <c r="I605" s="171"/>
      <c r="L605" s="167"/>
      <c r="M605" s="172"/>
      <c r="T605" s="173"/>
      <c r="AT605" s="168" t="s">
        <v>1200</v>
      </c>
      <c r="AU605" s="168" t="s">
        <v>88</v>
      </c>
      <c r="AV605" s="13" t="s">
        <v>88</v>
      </c>
      <c r="AW605" s="13" t="s">
        <v>34</v>
      </c>
      <c r="AX605" s="13" t="s">
        <v>86</v>
      </c>
      <c r="AY605" s="168" t="s">
        <v>262</v>
      </c>
    </row>
    <row r="606" spans="2:51" s="13" customFormat="1" ht="11.25">
      <c r="B606" s="167"/>
      <c r="D606" s="147" t="s">
        <v>1200</v>
      </c>
      <c r="F606" s="169" t="s">
        <v>3733</v>
      </c>
      <c r="H606" s="170">
        <v>1.54</v>
      </c>
      <c r="I606" s="171"/>
      <c r="L606" s="167"/>
      <c r="M606" s="172"/>
      <c r="T606" s="173"/>
      <c r="AT606" s="168" t="s">
        <v>1200</v>
      </c>
      <c r="AU606" s="168" t="s">
        <v>88</v>
      </c>
      <c r="AV606" s="13" t="s">
        <v>88</v>
      </c>
      <c r="AW606" s="13" t="s">
        <v>4</v>
      </c>
      <c r="AX606" s="13" t="s">
        <v>86</v>
      </c>
      <c r="AY606" s="168" t="s">
        <v>262</v>
      </c>
    </row>
    <row r="607" spans="2:65" s="1" customFormat="1" ht="21.75" customHeight="1">
      <c r="B607" s="32"/>
      <c r="C607" s="181" t="s">
        <v>618</v>
      </c>
      <c r="D607" s="181" t="s">
        <v>1114</v>
      </c>
      <c r="E607" s="182" t="s">
        <v>3734</v>
      </c>
      <c r="F607" s="183" t="s">
        <v>3735</v>
      </c>
      <c r="G607" s="184" t="s">
        <v>1234</v>
      </c>
      <c r="H607" s="185">
        <v>0.157</v>
      </c>
      <c r="I607" s="186"/>
      <c r="J607" s="187">
        <f>ROUND(I607*H607,2)</f>
        <v>0</v>
      </c>
      <c r="K607" s="183" t="s">
        <v>1197</v>
      </c>
      <c r="L607" s="188"/>
      <c r="M607" s="189" t="s">
        <v>1</v>
      </c>
      <c r="N607" s="190" t="s">
        <v>44</v>
      </c>
      <c r="P607" s="143">
        <f>O607*H607</f>
        <v>0</v>
      </c>
      <c r="Q607" s="143">
        <v>1</v>
      </c>
      <c r="R607" s="143">
        <f>Q607*H607</f>
        <v>0.157</v>
      </c>
      <c r="S607" s="143">
        <v>0</v>
      </c>
      <c r="T607" s="144">
        <f>S607*H607</f>
        <v>0</v>
      </c>
      <c r="AR607" s="145" t="s">
        <v>357</v>
      </c>
      <c r="AT607" s="145" t="s">
        <v>1114</v>
      </c>
      <c r="AU607" s="145" t="s">
        <v>88</v>
      </c>
      <c r="AY607" s="17" t="s">
        <v>262</v>
      </c>
      <c r="BE607" s="146">
        <f>IF(N607="základní",J607,0)</f>
        <v>0</v>
      </c>
      <c r="BF607" s="146">
        <f>IF(N607="snížená",J607,0)</f>
        <v>0</v>
      </c>
      <c r="BG607" s="146">
        <f>IF(N607="zákl. přenesená",J607,0)</f>
        <v>0</v>
      </c>
      <c r="BH607" s="146">
        <f>IF(N607="sníž. přenesená",J607,0)</f>
        <v>0</v>
      </c>
      <c r="BI607" s="146">
        <f>IF(N607="nulová",J607,0)</f>
        <v>0</v>
      </c>
      <c r="BJ607" s="17" t="s">
        <v>86</v>
      </c>
      <c r="BK607" s="146">
        <f>ROUND(I607*H607,2)</f>
        <v>0</v>
      </c>
      <c r="BL607" s="17" t="s">
        <v>318</v>
      </c>
      <c r="BM607" s="145" t="s">
        <v>3736</v>
      </c>
    </row>
    <row r="608" spans="2:47" s="1" customFormat="1" ht="19.5">
      <c r="B608" s="32"/>
      <c r="D608" s="147" t="s">
        <v>301</v>
      </c>
      <c r="F608" s="148" t="s">
        <v>3723</v>
      </c>
      <c r="I608" s="149"/>
      <c r="L608" s="32"/>
      <c r="M608" s="150"/>
      <c r="T608" s="56"/>
      <c r="AT608" s="17" t="s">
        <v>301</v>
      </c>
      <c r="AU608" s="17" t="s">
        <v>88</v>
      </c>
    </row>
    <row r="609" spans="2:51" s="12" customFormat="1" ht="11.25">
      <c r="B609" s="161"/>
      <c r="D609" s="147" t="s">
        <v>1200</v>
      </c>
      <c r="E609" s="162" t="s">
        <v>1</v>
      </c>
      <c r="F609" s="163" t="s">
        <v>3436</v>
      </c>
      <c r="H609" s="162" t="s">
        <v>1</v>
      </c>
      <c r="I609" s="164"/>
      <c r="L609" s="161"/>
      <c r="M609" s="165"/>
      <c r="T609" s="166"/>
      <c r="AT609" s="162" t="s">
        <v>1200</v>
      </c>
      <c r="AU609" s="162" t="s">
        <v>88</v>
      </c>
      <c r="AV609" s="12" t="s">
        <v>86</v>
      </c>
      <c r="AW609" s="12" t="s">
        <v>34</v>
      </c>
      <c r="AX609" s="12" t="s">
        <v>79</v>
      </c>
      <c r="AY609" s="162" t="s">
        <v>262</v>
      </c>
    </row>
    <row r="610" spans="2:51" s="12" customFormat="1" ht="11.25">
      <c r="B610" s="161"/>
      <c r="D610" s="147" t="s">
        <v>1200</v>
      </c>
      <c r="E610" s="162" t="s">
        <v>1</v>
      </c>
      <c r="F610" s="163" t="s">
        <v>3724</v>
      </c>
      <c r="H610" s="162" t="s">
        <v>1</v>
      </c>
      <c r="I610" s="164"/>
      <c r="L610" s="161"/>
      <c r="M610" s="165"/>
      <c r="T610" s="166"/>
      <c r="AT610" s="162" t="s">
        <v>1200</v>
      </c>
      <c r="AU610" s="162" t="s">
        <v>88</v>
      </c>
      <c r="AV610" s="12" t="s">
        <v>86</v>
      </c>
      <c r="AW610" s="12" t="s">
        <v>34</v>
      </c>
      <c r="AX610" s="12" t="s">
        <v>79</v>
      </c>
      <c r="AY610" s="162" t="s">
        <v>262</v>
      </c>
    </row>
    <row r="611" spans="2:51" s="12" customFormat="1" ht="11.25">
      <c r="B611" s="161"/>
      <c r="D611" s="147" t="s">
        <v>1200</v>
      </c>
      <c r="E611" s="162" t="s">
        <v>1</v>
      </c>
      <c r="F611" s="163" t="s">
        <v>3737</v>
      </c>
      <c r="H611" s="162" t="s">
        <v>1</v>
      </c>
      <c r="I611" s="164"/>
      <c r="L611" s="161"/>
      <c r="M611" s="165"/>
      <c r="T611" s="166"/>
      <c r="AT611" s="162" t="s">
        <v>1200</v>
      </c>
      <c r="AU611" s="162" t="s">
        <v>88</v>
      </c>
      <c r="AV611" s="12" t="s">
        <v>86</v>
      </c>
      <c r="AW611" s="12" t="s">
        <v>34</v>
      </c>
      <c r="AX611" s="12" t="s">
        <v>79</v>
      </c>
      <c r="AY611" s="162" t="s">
        <v>262</v>
      </c>
    </row>
    <row r="612" spans="2:51" s="13" customFormat="1" ht="11.25">
      <c r="B612" s="167"/>
      <c r="D612" s="147" t="s">
        <v>1200</v>
      </c>
      <c r="E612" s="168" t="s">
        <v>1</v>
      </c>
      <c r="F612" s="169" t="s">
        <v>3738</v>
      </c>
      <c r="H612" s="170">
        <v>0.157</v>
      </c>
      <c r="I612" s="171"/>
      <c r="L612" s="167"/>
      <c r="M612" s="172"/>
      <c r="T612" s="173"/>
      <c r="AT612" s="168" t="s">
        <v>1200</v>
      </c>
      <c r="AU612" s="168" t="s">
        <v>88</v>
      </c>
      <c r="AV612" s="13" t="s">
        <v>88</v>
      </c>
      <c r="AW612" s="13" t="s">
        <v>34</v>
      </c>
      <c r="AX612" s="13" t="s">
        <v>86</v>
      </c>
      <c r="AY612" s="168" t="s">
        <v>262</v>
      </c>
    </row>
    <row r="613" spans="2:65" s="1" customFormat="1" ht="24.2" customHeight="1">
      <c r="B613" s="32"/>
      <c r="C613" s="134" t="s">
        <v>622</v>
      </c>
      <c r="D613" s="134" t="s">
        <v>264</v>
      </c>
      <c r="E613" s="135" t="s">
        <v>1639</v>
      </c>
      <c r="F613" s="136" t="s">
        <v>1640</v>
      </c>
      <c r="G613" s="137" t="s">
        <v>1234</v>
      </c>
      <c r="H613" s="138">
        <v>8.783</v>
      </c>
      <c r="I613" s="139"/>
      <c r="J613" s="140">
        <f>ROUND(I613*H613,2)</f>
        <v>0</v>
      </c>
      <c r="K613" s="136" t="s">
        <v>1197</v>
      </c>
      <c r="L613" s="32"/>
      <c r="M613" s="141" t="s">
        <v>1</v>
      </c>
      <c r="N613" s="142" t="s">
        <v>44</v>
      </c>
      <c r="P613" s="143">
        <f>O613*H613</f>
        <v>0</v>
      </c>
      <c r="Q613" s="143">
        <v>0</v>
      </c>
      <c r="R613" s="143">
        <f>Q613*H613</f>
        <v>0</v>
      </c>
      <c r="S613" s="143">
        <v>0</v>
      </c>
      <c r="T613" s="144">
        <f>S613*H613</f>
        <v>0</v>
      </c>
      <c r="AR613" s="145" t="s">
        <v>318</v>
      </c>
      <c r="AT613" s="145" t="s">
        <v>264</v>
      </c>
      <c r="AU613" s="145" t="s">
        <v>88</v>
      </c>
      <c r="AY613" s="17" t="s">
        <v>262</v>
      </c>
      <c r="BE613" s="146">
        <f>IF(N613="základní",J613,0)</f>
        <v>0</v>
      </c>
      <c r="BF613" s="146">
        <f>IF(N613="snížená",J613,0)</f>
        <v>0</v>
      </c>
      <c r="BG613" s="146">
        <f>IF(N613="zákl. přenesená",J613,0)</f>
        <v>0</v>
      </c>
      <c r="BH613" s="146">
        <f>IF(N613="sníž. přenesená",J613,0)</f>
        <v>0</v>
      </c>
      <c r="BI613" s="146">
        <f>IF(N613="nulová",J613,0)</f>
        <v>0</v>
      </c>
      <c r="BJ613" s="17" t="s">
        <v>86</v>
      </c>
      <c r="BK613" s="146">
        <f>ROUND(I613*H613,2)</f>
        <v>0</v>
      </c>
      <c r="BL613" s="17" t="s">
        <v>318</v>
      </c>
      <c r="BM613" s="145" t="s">
        <v>3739</v>
      </c>
    </row>
    <row r="614" spans="2:65" s="1" customFormat="1" ht="37.9" customHeight="1">
      <c r="B614" s="32"/>
      <c r="C614" s="134" t="s">
        <v>626</v>
      </c>
      <c r="D614" s="134" t="s">
        <v>264</v>
      </c>
      <c r="E614" s="135" t="s">
        <v>3740</v>
      </c>
      <c r="F614" s="136" t="s">
        <v>2667</v>
      </c>
      <c r="G614" s="137" t="s">
        <v>488</v>
      </c>
      <c r="H614" s="138">
        <v>1</v>
      </c>
      <c r="I614" s="139"/>
      <c r="J614" s="140">
        <f>ROUND(I614*H614,2)</f>
        <v>0</v>
      </c>
      <c r="K614" s="136" t="s">
        <v>1</v>
      </c>
      <c r="L614" s="32"/>
      <c r="M614" s="141" t="s">
        <v>1</v>
      </c>
      <c r="N614" s="142" t="s">
        <v>44</v>
      </c>
      <c r="P614" s="143">
        <f>O614*H614</f>
        <v>0</v>
      </c>
      <c r="Q614" s="143">
        <v>0</v>
      </c>
      <c r="R614" s="143">
        <f>Q614*H614</f>
        <v>0</v>
      </c>
      <c r="S614" s="143">
        <v>0</v>
      </c>
      <c r="T614" s="144">
        <f>S614*H614</f>
        <v>0</v>
      </c>
      <c r="AR614" s="145" t="s">
        <v>318</v>
      </c>
      <c r="AT614" s="145" t="s">
        <v>264</v>
      </c>
      <c r="AU614" s="145" t="s">
        <v>88</v>
      </c>
      <c r="AY614" s="17" t="s">
        <v>262</v>
      </c>
      <c r="BE614" s="146">
        <f>IF(N614="základní",J614,0)</f>
        <v>0</v>
      </c>
      <c r="BF614" s="146">
        <f>IF(N614="snížená",J614,0)</f>
        <v>0</v>
      </c>
      <c r="BG614" s="146">
        <f>IF(N614="zákl. přenesená",J614,0)</f>
        <v>0</v>
      </c>
      <c r="BH614" s="146">
        <f>IF(N614="sníž. přenesená",J614,0)</f>
        <v>0</v>
      </c>
      <c r="BI614" s="146">
        <f>IF(N614="nulová",J614,0)</f>
        <v>0</v>
      </c>
      <c r="BJ614" s="17" t="s">
        <v>86</v>
      </c>
      <c r="BK614" s="146">
        <f>ROUND(I614*H614,2)</f>
        <v>0</v>
      </c>
      <c r="BL614" s="17" t="s">
        <v>318</v>
      </c>
      <c r="BM614" s="145" t="s">
        <v>3741</v>
      </c>
    </row>
    <row r="615" spans="2:47" s="1" customFormat="1" ht="19.5">
      <c r="B615" s="32"/>
      <c r="D615" s="147" t="s">
        <v>301</v>
      </c>
      <c r="F615" s="148" t="s">
        <v>3742</v>
      </c>
      <c r="I615" s="149"/>
      <c r="L615" s="32"/>
      <c r="M615" s="150"/>
      <c r="T615" s="56"/>
      <c r="AT615" s="17" t="s">
        <v>301</v>
      </c>
      <c r="AU615" s="17" t="s">
        <v>88</v>
      </c>
    </row>
    <row r="616" spans="2:51" s="12" customFormat="1" ht="11.25">
      <c r="B616" s="161"/>
      <c r="D616" s="147" t="s">
        <v>1200</v>
      </c>
      <c r="E616" s="162" t="s">
        <v>1</v>
      </c>
      <c r="F616" s="163" t="s">
        <v>3436</v>
      </c>
      <c r="H616" s="162" t="s">
        <v>1</v>
      </c>
      <c r="I616" s="164"/>
      <c r="L616" s="161"/>
      <c r="M616" s="165"/>
      <c r="T616" s="166"/>
      <c r="AT616" s="162" t="s">
        <v>1200</v>
      </c>
      <c r="AU616" s="162" t="s">
        <v>88</v>
      </c>
      <c r="AV616" s="12" t="s">
        <v>86</v>
      </c>
      <c r="AW616" s="12" t="s">
        <v>34</v>
      </c>
      <c r="AX616" s="12" t="s">
        <v>79</v>
      </c>
      <c r="AY616" s="162" t="s">
        <v>262</v>
      </c>
    </row>
    <row r="617" spans="2:51" s="12" customFormat="1" ht="11.25">
      <c r="B617" s="161"/>
      <c r="D617" s="147" t="s">
        <v>1200</v>
      </c>
      <c r="E617" s="162" t="s">
        <v>1</v>
      </c>
      <c r="F617" s="163" t="s">
        <v>3743</v>
      </c>
      <c r="H617" s="162" t="s">
        <v>1</v>
      </c>
      <c r="I617" s="164"/>
      <c r="L617" s="161"/>
      <c r="M617" s="165"/>
      <c r="T617" s="166"/>
      <c r="AT617" s="162" t="s">
        <v>1200</v>
      </c>
      <c r="AU617" s="162" t="s">
        <v>88</v>
      </c>
      <c r="AV617" s="12" t="s">
        <v>86</v>
      </c>
      <c r="AW617" s="12" t="s">
        <v>34</v>
      </c>
      <c r="AX617" s="12" t="s">
        <v>79</v>
      </c>
      <c r="AY617" s="162" t="s">
        <v>262</v>
      </c>
    </row>
    <row r="618" spans="2:51" s="13" customFormat="1" ht="22.5">
      <c r="B618" s="167"/>
      <c r="D618" s="147" t="s">
        <v>1200</v>
      </c>
      <c r="E618" s="168" t="s">
        <v>1</v>
      </c>
      <c r="F618" s="169" t="s">
        <v>3744</v>
      </c>
      <c r="H618" s="170">
        <v>1</v>
      </c>
      <c r="I618" s="171"/>
      <c r="L618" s="167"/>
      <c r="M618" s="172"/>
      <c r="T618" s="173"/>
      <c r="AT618" s="168" t="s">
        <v>1200</v>
      </c>
      <c r="AU618" s="168" t="s">
        <v>88</v>
      </c>
      <c r="AV618" s="13" t="s">
        <v>88</v>
      </c>
      <c r="AW618" s="13" t="s">
        <v>34</v>
      </c>
      <c r="AX618" s="13" t="s">
        <v>86</v>
      </c>
      <c r="AY618" s="168" t="s">
        <v>262</v>
      </c>
    </row>
    <row r="619" spans="2:65" s="1" customFormat="1" ht="33" customHeight="1">
      <c r="B619" s="32"/>
      <c r="C619" s="134" t="s">
        <v>604</v>
      </c>
      <c r="D619" s="134" t="s">
        <v>264</v>
      </c>
      <c r="E619" s="135" t="s">
        <v>3745</v>
      </c>
      <c r="F619" s="136" t="s">
        <v>2683</v>
      </c>
      <c r="G619" s="137" t="s">
        <v>488</v>
      </c>
      <c r="H619" s="138">
        <v>1</v>
      </c>
      <c r="I619" s="139"/>
      <c r="J619" s="140">
        <f>ROUND(I619*H619,2)</f>
        <v>0</v>
      </c>
      <c r="K619" s="136" t="s">
        <v>1</v>
      </c>
      <c r="L619" s="32"/>
      <c r="M619" s="141" t="s">
        <v>1</v>
      </c>
      <c r="N619" s="142" t="s">
        <v>44</v>
      </c>
      <c r="P619" s="143">
        <f>O619*H619</f>
        <v>0</v>
      </c>
      <c r="Q619" s="143">
        <v>0.589</v>
      </c>
      <c r="R619" s="143">
        <f>Q619*H619</f>
        <v>0.589</v>
      </c>
      <c r="S619" s="143">
        <v>0</v>
      </c>
      <c r="T619" s="144">
        <f>S619*H619</f>
        <v>0</v>
      </c>
      <c r="AR619" s="145" t="s">
        <v>318</v>
      </c>
      <c r="AT619" s="145" t="s">
        <v>264</v>
      </c>
      <c r="AU619" s="145" t="s">
        <v>88</v>
      </c>
      <c r="AY619" s="17" t="s">
        <v>262</v>
      </c>
      <c r="BE619" s="146">
        <f>IF(N619="základní",J619,0)</f>
        <v>0</v>
      </c>
      <c r="BF619" s="146">
        <f>IF(N619="snížená",J619,0)</f>
        <v>0</v>
      </c>
      <c r="BG619" s="146">
        <f>IF(N619="zákl. přenesená",J619,0)</f>
        <v>0</v>
      </c>
      <c r="BH619" s="146">
        <f>IF(N619="sníž. přenesená",J619,0)</f>
        <v>0</v>
      </c>
      <c r="BI619" s="146">
        <f>IF(N619="nulová",J619,0)</f>
        <v>0</v>
      </c>
      <c r="BJ619" s="17" t="s">
        <v>86</v>
      </c>
      <c r="BK619" s="146">
        <f>ROUND(I619*H619,2)</f>
        <v>0</v>
      </c>
      <c r="BL619" s="17" t="s">
        <v>318</v>
      </c>
      <c r="BM619" s="145" t="s">
        <v>3746</v>
      </c>
    </row>
    <row r="620" spans="2:47" s="1" customFormat="1" ht="19.5">
      <c r="B620" s="32"/>
      <c r="D620" s="147" t="s">
        <v>301</v>
      </c>
      <c r="F620" s="148" t="s">
        <v>3742</v>
      </c>
      <c r="I620" s="149"/>
      <c r="L620" s="32"/>
      <c r="M620" s="150"/>
      <c r="T620" s="56"/>
      <c r="AT620" s="17" t="s">
        <v>301</v>
      </c>
      <c r="AU620" s="17" t="s">
        <v>88</v>
      </c>
    </row>
    <row r="621" spans="2:51" s="12" customFormat="1" ht="11.25">
      <c r="B621" s="161"/>
      <c r="D621" s="147" t="s">
        <v>1200</v>
      </c>
      <c r="E621" s="162" t="s">
        <v>1</v>
      </c>
      <c r="F621" s="163" t="s">
        <v>3436</v>
      </c>
      <c r="H621" s="162" t="s">
        <v>1</v>
      </c>
      <c r="I621" s="164"/>
      <c r="L621" s="161"/>
      <c r="M621" s="165"/>
      <c r="T621" s="166"/>
      <c r="AT621" s="162" t="s">
        <v>1200</v>
      </c>
      <c r="AU621" s="162" t="s">
        <v>88</v>
      </c>
      <c r="AV621" s="12" t="s">
        <v>86</v>
      </c>
      <c r="AW621" s="12" t="s">
        <v>34</v>
      </c>
      <c r="AX621" s="12" t="s">
        <v>79</v>
      </c>
      <c r="AY621" s="162" t="s">
        <v>262</v>
      </c>
    </row>
    <row r="622" spans="2:51" s="12" customFormat="1" ht="11.25">
      <c r="B622" s="161"/>
      <c r="D622" s="147" t="s">
        <v>1200</v>
      </c>
      <c r="E622" s="162" t="s">
        <v>1</v>
      </c>
      <c r="F622" s="163" t="s">
        <v>3747</v>
      </c>
      <c r="H622" s="162" t="s">
        <v>1</v>
      </c>
      <c r="I622" s="164"/>
      <c r="L622" s="161"/>
      <c r="M622" s="165"/>
      <c r="T622" s="166"/>
      <c r="AT622" s="162" t="s">
        <v>1200</v>
      </c>
      <c r="AU622" s="162" t="s">
        <v>88</v>
      </c>
      <c r="AV622" s="12" t="s">
        <v>86</v>
      </c>
      <c r="AW622" s="12" t="s">
        <v>34</v>
      </c>
      <c r="AX622" s="12" t="s">
        <v>79</v>
      </c>
      <c r="AY622" s="162" t="s">
        <v>262</v>
      </c>
    </row>
    <row r="623" spans="2:51" s="13" customFormat="1" ht="22.5">
      <c r="B623" s="167"/>
      <c r="D623" s="147" t="s">
        <v>1200</v>
      </c>
      <c r="E623" s="168" t="s">
        <v>1</v>
      </c>
      <c r="F623" s="169" t="s">
        <v>3748</v>
      </c>
      <c r="H623" s="170">
        <v>1</v>
      </c>
      <c r="I623" s="171"/>
      <c r="L623" s="167"/>
      <c r="M623" s="172"/>
      <c r="T623" s="173"/>
      <c r="AT623" s="168" t="s">
        <v>1200</v>
      </c>
      <c r="AU623" s="168" t="s">
        <v>88</v>
      </c>
      <c r="AV623" s="13" t="s">
        <v>88</v>
      </c>
      <c r="AW623" s="13" t="s">
        <v>34</v>
      </c>
      <c r="AX623" s="13" t="s">
        <v>86</v>
      </c>
      <c r="AY623" s="168" t="s">
        <v>262</v>
      </c>
    </row>
    <row r="624" spans="2:65" s="1" customFormat="1" ht="24.2" customHeight="1">
      <c r="B624" s="32"/>
      <c r="C624" s="134" t="s">
        <v>630</v>
      </c>
      <c r="D624" s="134" t="s">
        <v>264</v>
      </c>
      <c r="E624" s="135" t="s">
        <v>3749</v>
      </c>
      <c r="F624" s="136" t="s">
        <v>3750</v>
      </c>
      <c r="G624" s="137" t="s">
        <v>488</v>
      </c>
      <c r="H624" s="138">
        <v>2</v>
      </c>
      <c r="I624" s="139"/>
      <c r="J624" s="140">
        <f>ROUND(I624*H624,2)</f>
        <v>0</v>
      </c>
      <c r="K624" s="136" t="s">
        <v>1</v>
      </c>
      <c r="L624" s="32"/>
      <c r="M624" s="141" t="s">
        <v>1</v>
      </c>
      <c r="N624" s="142" t="s">
        <v>44</v>
      </c>
      <c r="P624" s="143">
        <f>O624*H624</f>
        <v>0</v>
      </c>
      <c r="Q624" s="143">
        <v>0</v>
      </c>
      <c r="R624" s="143">
        <f>Q624*H624</f>
        <v>0</v>
      </c>
      <c r="S624" s="143">
        <v>0</v>
      </c>
      <c r="T624" s="144">
        <f>S624*H624</f>
        <v>0</v>
      </c>
      <c r="AR624" s="145" t="s">
        <v>318</v>
      </c>
      <c r="AT624" s="145" t="s">
        <v>264</v>
      </c>
      <c r="AU624" s="145" t="s">
        <v>88</v>
      </c>
      <c r="AY624" s="17" t="s">
        <v>262</v>
      </c>
      <c r="BE624" s="146">
        <f>IF(N624="základní",J624,0)</f>
        <v>0</v>
      </c>
      <c r="BF624" s="146">
        <f>IF(N624="snížená",J624,0)</f>
        <v>0</v>
      </c>
      <c r="BG624" s="146">
        <f>IF(N624="zákl. přenesená",J624,0)</f>
        <v>0</v>
      </c>
      <c r="BH624" s="146">
        <f>IF(N624="sníž. přenesená",J624,0)</f>
        <v>0</v>
      </c>
      <c r="BI624" s="146">
        <f>IF(N624="nulová",J624,0)</f>
        <v>0</v>
      </c>
      <c r="BJ624" s="17" t="s">
        <v>86</v>
      </c>
      <c r="BK624" s="146">
        <f>ROUND(I624*H624,2)</f>
        <v>0</v>
      </c>
      <c r="BL624" s="17" t="s">
        <v>318</v>
      </c>
      <c r="BM624" s="145" t="s">
        <v>3751</v>
      </c>
    </row>
    <row r="625" spans="2:47" s="1" customFormat="1" ht="19.5">
      <c r="B625" s="32"/>
      <c r="D625" s="147" t="s">
        <v>301</v>
      </c>
      <c r="F625" s="148" t="s">
        <v>3742</v>
      </c>
      <c r="I625" s="149"/>
      <c r="L625" s="32"/>
      <c r="M625" s="150"/>
      <c r="T625" s="56"/>
      <c r="AT625" s="17" t="s">
        <v>301</v>
      </c>
      <c r="AU625" s="17" t="s">
        <v>88</v>
      </c>
    </row>
    <row r="626" spans="2:51" s="12" customFormat="1" ht="11.25">
      <c r="B626" s="161"/>
      <c r="D626" s="147" t="s">
        <v>1200</v>
      </c>
      <c r="E626" s="162" t="s">
        <v>1</v>
      </c>
      <c r="F626" s="163" t="s">
        <v>3436</v>
      </c>
      <c r="H626" s="162" t="s">
        <v>1</v>
      </c>
      <c r="I626" s="164"/>
      <c r="L626" s="161"/>
      <c r="M626" s="165"/>
      <c r="T626" s="166"/>
      <c r="AT626" s="162" t="s">
        <v>1200</v>
      </c>
      <c r="AU626" s="162" t="s">
        <v>88</v>
      </c>
      <c r="AV626" s="12" t="s">
        <v>86</v>
      </c>
      <c r="AW626" s="12" t="s">
        <v>34</v>
      </c>
      <c r="AX626" s="12" t="s">
        <v>79</v>
      </c>
      <c r="AY626" s="162" t="s">
        <v>262</v>
      </c>
    </row>
    <row r="627" spans="2:51" s="12" customFormat="1" ht="11.25">
      <c r="B627" s="161"/>
      <c r="D627" s="147" t="s">
        <v>1200</v>
      </c>
      <c r="E627" s="162" t="s">
        <v>1</v>
      </c>
      <c r="F627" s="163" t="s">
        <v>3752</v>
      </c>
      <c r="H627" s="162" t="s">
        <v>1</v>
      </c>
      <c r="I627" s="164"/>
      <c r="L627" s="161"/>
      <c r="M627" s="165"/>
      <c r="T627" s="166"/>
      <c r="AT627" s="162" t="s">
        <v>1200</v>
      </c>
      <c r="AU627" s="162" t="s">
        <v>88</v>
      </c>
      <c r="AV627" s="12" t="s">
        <v>86</v>
      </c>
      <c r="AW627" s="12" t="s">
        <v>34</v>
      </c>
      <c r="AX627" s="12" t="s">
        <v>79</v>
      </c>
      <c r="AY627" s="162" t="s">
        <v>262</v>
      </c>
    </row>
    <row r="628" spans="2:51" s="13" customFormat="1" ht="11.25">
      <c r="B628" s="167"/>
      <c r="D628" s="147" t="s">
        <v>1200</v>
      </c>
      <c r="E628" s="168" t="s">
        <v>1</v>
      </c>
      <c r="F628" s="169" t="s">
        <v>88</v>
      </c>
      <c r="H628" s="170">
        <v>2</v>
      </c>
      <c r="I628" s="171"/>
      <c r="L628" s="167"/>
      <c r="M628" s="172"/>
      <c r="T628" s="173"/>
      <c r="AT628" s="168" t="s">
        <v>1200</v>
      </c>
      <c r="AU628" s="168" t="s">
        <v>88</v>
      </c>
      <c r="AV628" s="13" t="s">
        <v>88</v>
      </c>
      <c r="AW628" s="13" t="s">
        <v>34</v>
      </c>
      <c r="AX628" s="13" t="s">
        <v>86</v>
      </c>
      <c r="AY628" s="168" t="s">
        <v>262</v>
      </c>
    </row>
    <row r="629" spans="2:65" s="1" customFormat="1" ht="24.2" customHeight="1">
      <c r="B629" s="32"/>
      <c r="C629" s="134" t="s">
        <v>634</v>
      </c>
      <c r="D629" s="134" t="s">
        <v>264</v>
      </c>
      <c r="E629" s="135" t="s">
        <v>3753</v>
      </c>
      <c r="F629" s="136" t="s">
        <v>3754</v>
      </c>
      <c r="G629" s="137" t="s">
        <v>488</v>
      </c>
      <c r="H629" s="138">
        <v>1</v>
      </c>
      <c r="I629" s="139"/>
      <c r="J629" s="140">
        <f>ROUND(I629*H629,2)</f>
        <v>0</v>
      </c>
      <c r="K629" s="136" t="s">
        <v>1</v>
      </c>
      <c r="L629" s="32"/>
      <c r="M629" s="141" t="s">
        <v>1</v>
      </c>
      <c r="N629" s="142" t="s">
        <v>44</v>
      </c>
      <c r="P629" s="143">
        <f>O629*H629</f>
        <v>0</v>
      </c>
      <c r="Q629" s="143">
        <v>0</v>
      </c>
      <c r="R629" s="143">
        <f>Q629*H629</f>
        <v>0</v>
      </c>
      <c r="S629" s="143">
        <v>0</v>
      </c>
      <c r="T629" s="144">
        <f>S629*H629</f>
        <v>0</v>
      </c>
      <c r="AR629" s="145" t="s">
        <v>318</v>
      </c>
      <c r="AT629" s="145" t="s">
        <v>264</v>
      </c>
      <c r="AU629" s="145" t="s">
        <v>88</v>
      </c>
      <c r="AY629" s="17" t="s">
        <v>262</v>
      </c>
      <c r="BE629" s="146">
        <f>IF(N629="základní",J629,0)</f>
        <v>0</v>
      </c>
      <c r="BF629" s="146">
        <f>IF(N629="snížená",J629,0)</f>
        <v>0</v>
      </c>
      <c r="BG629" s="146">
        <f>IF(N629="zákl. přenesená",J629,0)</f>
        <v>0</v>
      </c>
      <c r="BH629" s="146">
        <f>IF(N629="sníž. přenesená",J629,0)</f>
        <v>0</v>
      </c>
      <c r="BI629" s="146">
        <f>IF(N629="nulová",J629,0)</f>
        <v>0</v>
      </c>
      <c r="BJ629" s="17" t="s">
        <v>86</v>
      </c>
      <c r="BK629" s="146">
        <f>ROUND(I629*H629,2)</f>
        <v>0</v>
      </c>
      <c r="BL629" s="17" t="s">
        <v>318</v>
      </c>
      <c r="BM629" s="145" t="s">
        <v>3755</v>
      </c>
    </row>
    <row r="630" spans="2:47" s="1" customFormat="1" ht="19.5">
      <c r="B630" s="32"/>
      <c r="D630" s="147" t="s">
        <v>301</v>
      </c>
      <c r="F630" s="148" t="s">
        <v>3742</v>
      </c>
      <c r="I630" s="149"/>
      <c r="L630" s="32"/>
      <c r="M630" s="150"/>
      <c r="T630" s="56"/>
      <c r="AT630" s="17" t="s">
        <v>301</v>
      </c>
      <c r="AU630" s="17" t="s">
        <v>88</v>
      </c>
    </row>
    <row r="631" spans="2:51" s="12" customFormat="1" ht="11.25">
      <c r="B631" s="161"/>
      <c r="D631" s="147" t="s">
        <v>1200</v>
      </c>
      <c r="E631" s="162" t="s">
        <v>1</v>
      </c>
      <c r="F631" s="163" t="s">
        <v>3436</v>
      </c>
      <c r="H631" s="162" t="s">
        <v>1</v>
      </c>
      <c r="I631" s="164"/>
      <c r="L631" s="161"/>
      <c r="M631" s="165"/>
      <c r="T631" s="166"/>
      <c r="AT631" s="162" t="s">
        <v>1200</v>
      </c>
      <c r="AU631" s="162" t="s">
        <v>88</v>
      </c>
      <c r="AV631" s="12" t="s">
        <v>86</v>
      </c>
      <c r="AW631" s="12" t="s">
        <v>34</v>
      </c>
      <c r="AX631" s="12" t="s">
        <v>79</v>
      </c>
      <c r="AY631" s="162" t="s">
        <v>262</v>
      </c>
    </row>
    <row r="632" spans="2:51" s="12" customFormat="1" ht="11.25">
      <c r="B632" s="161"/>
      <c r="D632" s="147" t="s">
        <v>1200</v>
      </c>
      <c r="E632" s="162" t="s">
        <v>1</v>
      </c>
      <c r="F632" s="163" t="s">
        <v>3756</v>
      </c>
      <c r="H632" s="162" t="s">
        <v>1</v>
      </c>
      <c r="I632" s="164"/>
      <c r="L632" s="161"/>
      <c r="M632" s="165"/>
      <c r="T632" s="166"/>
      <c r="AT632" s="162" t="s">
        <v>1200</v>
      </c>
      <c r="AU632" s="162" t="s">
        <v>88</v>
      </c>
      <c r="AV632" s="12" t="s">
        <v>86</v>
      </c>
      <c r="AW632" s="12" t="s">
        <v>34</v>
      </c>
      <c r="AX632" s="12" t="s">
        <v>79</v>
      </c>
      <c r="AY632" s="162" t="s">
        <v>262</v>
      </c>
    </row>
    <row r="633" spans="2:51" s="13" customFormat="1" ht="11.25">
      <c r="B633" s="167"/>
      <c r="D633" s="147" t="s">
        <v>1200</v>
      </c>
      <c r="E633" s="168" t="s">
        <v>1</v>
      </c>
      <c r="F633" s="169" t="s">
        <v>86</v>
      </c>
      <c r="H633" s="170">
        <v>1</v>
      </c>
      <c r="I633" s="171"/>
      <c r="L633" s="167"/>
      <c r="M633" s="172"/>
      <c r="T633" s="173"/>
      <c r="AT633" s="168" t="s">
        <v>1200</v>
      </c>
      <c r="AU633" s="168" t="s">
        <v>88</v>
      </c>
      <c r="AV633" s="13" t="s">
        <v>88</v>
      </c>
      <c r="AW633" s="13" t="s">
        <v>34</v>
      </c>
      <c r="AX633" s="13" t="s">
        <v>86</v>
      </c>
      <c r="AY633" s="168" t="s">
        <v>262</v>
      </c>
    </row>
    <row r="634" spans="2:63" s="11" customFormat="1" ht="22.9" customHeight="1">
      <c r="B634" s="124"/>
      <c r="D634" s="125" t="s">
        <v>78</v>
      </c>
      <c r="E634" s="151" t="s">
        <v>2694</v>
      </c>
      <c r="F634" s="151" t="s">
        <v>2695</v>
      </c>
      <c r="I634" s="127"/>
      <c r="J634" s="152">
        <f>BK634</f>
        <v>0</v>
      </c>
      <c r="L634" s="124"/>
      <c r="M634" s="129"/>
      <c r="P634" s="130">
        <f>SUM(P635:P652)</f>
        <v>0</v>
      </c>
      <c r="R634" s="130">
        <f>SUM(R635:R652)</f>
        <v>1.42783645</v>
      </c>
      <c r="T634" s="131">
        <f>SUM(T635:T652)</f>
        <v>0</v>
      </c>
      <c r="AR634" s="125" t="s">
        <v>88</v>
      </c>
      <c r="AT634" s="132" t="s">
        <v>78</v>
      </c>
      <c r="AU634" s="132" t="s">
        <v>86</v>
      </c>
      <c r="AY634" s="125" t="s">
        <v>262</v>
      </c>
      <c r="BK634" s="133">
        <f>SUM(BK635:BK652)</f>
        <v>0</v>
      </c>
    </row>
    <row r="635" spans="2:65" s="1" customFormat="1" ht="16.5" customHeight="1">
      <c r="B635" s="32"/>
      <c r="C635" s="134" t="s">
        <v>638</v>
      </c>
      <c r="D635" s="134" t="s">
        <v>264</v>
      </c>
      <c r="E635" s="135" t="s">
        <v>2697</v>
      </c>
      <c r="F635" s="136" t="s">
        <v>2698</v>
      </c>
      <c r="G635" s="137" t="s">
        <v>1226</v>
      </c>
      <c r="H635" s="138">
        <v>40.323</v>
      </c>
      <c r="I635" s="139"/>
      <c r="J635" s="140">
        <f>ROUND(I635*H635,2)</f>
        <v>0</v>
      </c>
      <c r="K635" s="136" t="s">
        <v>1197</v>
      </c>
      <c r="L635" s="32"/>
      <c r="M635" s="141" t="s">
        <v>1</v>
      </c>
      <c r="N635" s="142" t="s">
        <v>44</v>
      </c>
      <c r="P635" s="143">
        <f>O635*H635</f>
        <v>0</v>
      </c>
      <c r="Q635" s="143">
        <v>0.024</v>
      </c>
      <c r="R635" s="143">
        <f>Q635*H635</f>
        <v>0.9677520000000001</v>
      </c>
      <c r="S635" s="143">
        <v>0</v>
      </c>
      <c r="T635" s="144">
        <f>S635*H635</f>
        <v>0</v>
      </c>
      <c r="AR635" s="145" t="s">
        <v>318</v>
      </c>
      <c r="AT635" s="145" t="s">
        <v>264</v>
      </c>
      <c r="AU635" s="145" t="s">
        <v>88</v>
      </c>
      <c r="AY635" s="17" t="s">
        <v>262</v>
      </c>
      <c r="BE635" s="146">
        <f>IF(N635="základní",J635,0)</f>
        <v>0</v>
      </c>
      <c r="BF635" s="146">
        <f>IF(N635="snížená",J635,0)</f>
        <v>0</v>
      </c>
      <c r="BG635" s="146">
        <f>IF(N635="zákl. přenesená",J635,0)</f>
        <v>0</v>
      </c>
      <c r="BH635" s="146">
        <f>IF(N635="sníž. přenesená",J635,0)</f>
        <v>0</v>
      </c>
      <c r="BI635" s="146">
        <f>IF(N635="nulová",J635,0)</f>
        <v>0</v>
      </c>
      <c r="BJ635" s="17" t="s">
        <v>86</v>
      </c>
      <c r="BK635" s="146">
        <f>ROUND(I635*H635,2)</f>
        <v>0</v>
      </c>
      <c r="BL635" s="17" t="s">
        <v>318</v>
      </c>
      <c r="BM635" s="145" t="s">
        <v>3757</v>
      </c>
    </row>
    <row r="636" spans="2:47" s="1" customFormat="1" ht="19.5">
      <c r="B636" s="32"/>
      <c r="D636" s="147" t="s">
        <v>301</v>
      </c>
      <c r="F636" s="148" t="s">
        <v>2700</v>
      </c>
      <c r="I636" s="149"/>
      <c r="L636" s="32"/>
      <c r="M636" s="150"/>
      <c r="T636" s="56"/>
      <c r="AT636" s="17" t="s">
        <v>301</v>
      </c>
      <c r="AU636" s="17" t="s">
        <v>88</v>
      </c>
    </row>
    <row r="637" spans="2:51" s="12" customFormat="1" ht="11.25">
      <c r="B637" s="161"/>
      <c r="D637" s="147" t="s">
        <v>1200</v>
      </c>
      <c r="E637" s="162" t="s">
        <v>1</v>
      </c>
      <c r="F637" s="163" t="s">
        <v>3436</v>
      </c>
      <c r="H637" s="162" t="s">
        <v>1</v>
      </c>
      <c r="I637" s="164"/>
      <c r="L637" s="161"/>
      <c r="M637" s="165"/>
      <c r="T637" s="166"/>
      <c r="AT637" s="162" t="s">
        <v>1200</v>
      </c>
      <c r="AU637" s="162" t="s">
        <v>88</v>
      </c>
      <c r="AV637" s="12" t="s">
        <v>86</v>
      </c>
      <c r="AW637" s="12" t="s">
        <v>34</v>
      </c>
      <c r="AX637" s="12" t="s">
        <v>79</v>
      </c>
      <c r="AY637" s="162" t="s">
        <v>262</v>
      </c>
    </row>
    <row r="638" spans="2:51" s="12" customFormat="1" ht="11.25">
      <c r="B638" s="161"/>
      <c r="D638" s="147" t="s">
        <v>1200</v>
      </c>
      <c r="E638" s="162" t="s">
        <v>1</v>
      </c>
      <c r="F638" s="163" t="s">
        <v>3563</v>
      </c>
      <c r="H638" s="162" t="s">
        <v>1</v>
      </c>
      <c r="I638" s="164"/>
      <c r="L638" s="161"/>
      <c r="M638" s="165"/>
      <c r="T638" s="166"/>
      <c r="AT638" s="162" t="s">
        <v>1200</v>
      </c>
      <c r="AU638" s="162" t="s">
        <v>88</v>
      </c>
      <c r="AV638" s="12" t="s">
        <v>86</v>
      </c>
      <c r="AW638" s="12" t="s">
        <v>34</v>
      </c>
      <c r="AX638" s="12" t="s">
        <v>79</v>
      </c>
      <c r="AY638" s="162" t="s">
        <v>262</v>
      </c>
    </row>
    <row r="639" spans="2:51" s="12" customFormat="1" ht="11.25">
      <c r="B639" s="161"/>
      <c r="D639" s="147" t="s">
        <v>1200</v>
      </c>
      <c r="E639" s="162" t="s">
        <v>1</v>
      </c>
      <c r="F639" s="163" t="s">
        <v>3758</v>
      </c>
      <c r="H639" s="162" t="s">
        <v>1</v>
      </c>
      <c r="I639" s="164"/>
      <c r="L639" s="161"/>
      <c r="M639" s="165"/>
      <c r="T639" s="166"/>
      <c r="AT639" s="162" t="s">
        <v>1200</v>
      </c>
      <c r="AU639" s="162" t="s">
        <v>88</v>
      </c>
      <c r="AV639" s="12" t="s">
        <v>86</v>
      </c>
      <c r="AW639" s="12" t="s">
        <v>34</v>
      </c>
      <c r="AX639" s="12" t="s">
        <v>79</v>
      </c>
      <c r="AY639" s="162" t="s">
        <v>262</v>
      </c>
    </row>
    <row r="640" spans="2:51" s="13" customFormat="1" ht="11.25">
      <c r="B640" s="167"/>
      <c r="D640" s="147" t="s">
        <v>1200</v>
      </c>
      <c r="E640" s="168" t="s">
        <v>1</v>
      </c>
      <c r="F640" s="169" t="s">
        <v>3759</v>
      </c>
      <c r="H640" s="170">
        <v>40.323</v>
      </c>
      <c r="I640" s="171"/>
      <c r="L640" s="167"/>
      <c r="M640" s="172"/>
      <c r="T640" s="173"/>
      <c r="AT640" s="168" t="s">
        <v>1200</v>
      </c>
      <c r="AU640" s="168" t="s">
        <v>88</v>
      </c>
      <c r="AV640" s="13" t="s">
        <v>88</v>
      </c>
      <c r="AW640" s="13" t="s">
        <v>34</v>
      </c>
      <c r="AX640" s="13" t="s">
        <v>79</v>
      </c>
      <c r="AY640" s="168" t="s">
        <v>262</v>
      </c>
    </row>
    <row r="641" spans="2:51" s="14" customFormat="1" ht="11.25">
      <c r="B641" s="174"/>
      <c r="D641" s="147" t="s">
        <v>1200</v>
      </c>
      <c r="E641" s="175" t="s">
        <v>1</v>
      </c>
      <c r="F641" s="176" t="s">
        <v>1205</v>
      </c>
      <c r="H641" s="177">
        <v>40.323</v>
      </c>
      <c r="I641" s="178"/>
      <c r="L641" s="174"/>
      <c r="M641" s="179"/>
      <c r="T641" s="180"/>
      <c r="AT641" s="175" t="s">
        <v>1200</v>
      </c>
      <c r="AU641" s="175" t="s">
        <v>88</v>
      </c>
      <c r="AV641" s="14" t="s">
        <v>293</v>
      </c>
      <c r="AW641" s="14" t="s">
        <v>34</v>
      </c>
      <c r="AX641" s="14" t="s">
        <v>86</v>
      </c>
      <c r="AY641" s="175" t="s">
        <v>262</v>
      </c>
    </row>
    <row r="642" spans="2:65" s="1" customFormat="1" ht="21.75" customHeight="1">
      <c r="B642" s="32"/>
      <c r="C642" s="134" t="s">
        <v>643</v>
      </c>
      <c r="D642" s="134" t="s">
        <v>264</v>
      </c>
      <c r="E642" s="135" t="s">
        <v>3760</v>
      </c>
      <c r="F642" s="136" t="s">
        <v>3761</v>
      </c>
      <c r="G642" s="137" t="s">
        <v>1226</v>
      </c>
      <c r="H642" s="138">
        <v>40.323</v>
      </c>
      <c r="I642" s="139"/>
      <c r="J642" s="140">
        <f>ROUND(I642*H642,2)</f>
        <v>0</v>
      </c>
      <c r="K642" s="136" t="s">
        <v>1197</v>
      </c>
      <c r="L642" s="32"/>
      <c r="M642" s="141" t="s">
        <v>1</v>
      </c>
      <c r="N642" s="142" t="s">
        <v>44</v>
      </c>
      <c r="P642" s="143">
        <f>O642*H642</f>
        <v>0</v>
      </c>
      <c r="Q642" s="143">
        <v>0.00055</v>
      </c>
      <c r="R642" s="143">
        <f>Q642*H642</f>
        <v>0.02217765</v>
      </c>
      <c r="S642" s="143">
        <v>0</v>
      </c>
      <c r="T642" s="144">
        <f>S642*H642</f>
        <v>0</v>
      </c>
      <c r="AR642" s="145" t="s">
        <v>318</v>
      </c>
      <c r="AT642" s="145" t="s">
        <v>264</v>
      </c>
      <c r="AU642" s="145" t="s">
        <v>88</v>
      </c>
      <c r="AY642" s="17" t="s">
        <v>262</v>
      </c>
      <c r="BE642" s="146">
        <f>IF(N642="základní",J642,0)</f>
        <v>0</v>
      </c>
      <c r="BF642" s="146">
        <f>IF(N642="snížená",J642,0)</f>
        <v>0</v>
      </c>
      <c r="BG642" s="146">
        <f>IF(N642="zákl. přenesená",J642,0)</f>
        <v>0</v>
      </c>
      <c r="BH642" s="146">
        <f>IF(N642="sníž. přenesená",J642,0)</f>
        <v>0</v>
      </c>
      <c r="BI642" s="146">
        <f>IF(N642="nulová",J642,0)</f>
        <v>0</v>
      </c>
      <c r="BJ642" s="17" t="s">
        <v>86</v>
      </c>
      <c r="BK642" s="146">
        <f>ROUND(I642*H642,2)</f>
        <v>0</v>
      </c>
      <c r="BL642" s="17" t="s">
        <v>318</v>
      </c>
      <c r="BM642" s="145" t="s">
        <v>3762</v>
      </c>
    </row>
    <row r="643" spans="2:47" s="1" customFormat="1" ht="19.5">
      <c r="B643" s="32"/>
      <c r="D643" s="147" t="s">
        <v>301</v>
      </c>
      <c r="F643" s="148" t="s">
        <v>2700</v>
      </c>
      <c r="I643" s="149"/>
      <c r="L643" s="32"/>
      <c r="M643" s="150"/>
      <c r="T643" s="56"/>
      <c r="AT643" s="17" t="s">
        <v>301</v>
      </c>
      <c r="AU643" s="17" t="s">
        <v>88</v>
      </c>
    </row>
    <row r="644" spans="2:65" s="1" customFormat="1" ht="24.2" customHeight="1">
      <c r="B644" s="32"/>
      <c r="C644" s="134" t="s">
        <v>647</v>
      </c>
      <c r="D644" s="134" t="s">
        <v>264</v>
      </c>
      <c r="E644" s="135" t="s">
        <v>2706</v>
      </c>
      <c r="F644" s="136" t="s">
        <v>2707</v>
      </c>
      <c r="G644" s="137" t="s">
        <v>1226</v>
      </c>
      <c r="H644" s="138">
        <v>40.323</v>
      </c>
      <c r="I644" s="139"/>
      <c r="J644" s="140">
        <f>ROUND(I644*H644,2)</f>
        <v>0</v>
      </c>
      <c r="K644" s="136" t="s">
        <v>1197</v>
      </c>
      <c r="L644" s="32"/>
      <c r="M644" s="141" t="s">
        <v>1</v>
      </c>
      <c r="N644" s="142" t="s">
        <v>44</v>
      </c>
      <c r="P644" s="143">
        <f>O644*H644</f>
        <v>0</v>
      </c>
      <c r="Q644" s="143">
        <v>0.0054</v>
      </c>
      <c r="R644" s="143">
        <f>Q644*H644</f>
        <v>0.21774420000000003</v>
      </c>
      <c r="S644" s="143">
        <v>0</v>
      </c>
      <c r="T644" s="144">
        <f>S644*H644</f>
        <v>0</v>
      </c>
      <c r="AR644" s="145" t="s">
        <v>318</v>
      </c>
      <c r="AT644" s="145" t="s">
        <v>264</v>
      </c>
      <c r="AU644" s="145" t="s">
        <v>88</v>
      </c>
      <c r="AY644" s="17" t="s">
        <v>262</v>
      </c>
      <c r="BE644" s="146">
        <f>IF(N644="základní",J644,0)</f>
        <v>0</v>
      </c>
      <c r="BF644" s="146">
        <f>IF(N644="snížená",J644,0)</f>
        <v>0</v>
      </c>
      <c r="BG644" s="146">
        <f>IF(N644="zákl. přenesená",J644,0)</f>
        <v>0</v>
      </c>
      <c r="BH644" s="146">
        <f>IF(N644="sníž. přenesená",J644,0)</f>
        <v>0</v>
      </c>
      <c r="BI644" s="146">
        <f>IF(N644="nulová",J644,0)</f>
        <v>0</v>
      </c>
      <c r="BJ644" s="17" t="s">
        <v>86</v>
      </c>
      <c r="BK644" s="146">
        <f>ROUND(I644*H644,2)</f>
        <v>0</v>
      </c>
      <c r="BL644" s="17" t="s">
        <v>318</v>
      </c>
      <c r="BM644" s="145" t="s">
        <v>3763</v>
      </c>
    </row>
    <row r="645" spans="2:47" s="1" customFormat="1" ht="39">
      <c r="B645" s="32"/>
      <c r="D645" s="147" t="s">
        <v>301</v>
      </c>
      <c r="F645" s="148" t="s">
        <v>2709</v>
      </c>
      <c r="I645" s="149"/>
      <c r="L645" s="32"/>
      <c r="M645" s="150"/>
      <c r="T645" s="56"/>
      <c r="AT645" s="17" t="s">
        <v>301</v>
      </c>
      <c r="AU645" s="17" t="s">
        <v>88</v>
      </c>
    </row>
    <row r="646" spans="2:65" s="1" customFormat="1" ht="16.5" customHeight="1">
      <c r="B646" s="32"/>
      <c r="C646" s="134" t="s">
        <v>651</v>
      </c>
      <c r="D646" s="134" t="s">
        <v>264</v>
      </c>
      <c r="E646" s="135" t="s">
        <v>3764</v>
      </c>
      <c r="F646" s="136" t="s">
        <v>3765</v>
      </c>
      <c r="G646" s="137" t="s">
        <v>1226</v>
      </c>
      <c r="H646" s="138">
        <v>40.323</v>
      </c>
      <c r="I646" s="139"/>
      <c r="J646" s="140">
        <f>ROUND(I646*H646,2)</f>
        <v>0</v>
      </c>
      <c r="K646" s="136" t="s">
        <v>1197</v>
      </c>
      <c r="L646" s="32"/>
      <c r="M646" s="141" t="s">
        <v>1</v>
      </c>
      <c r="N646" s="142" t="s">
        <v>44</v>
      </c>
      <c r="P646" s="143">
        <f>O646*H646</f>
        <v>0</v>
      </c>
      <c r="Q646" s="143">
        <v>0.0002</v>
      </c>
      <c r="R646" s="143">
        <f>Q646*H646</f>
        <v>0.0080646</v>
      </c>
      <c r="S646" s="143">
        <v>0</v>
      </c>
      <c r="T646" s="144">
        <f>S646*H646</f>
        <v>0</v>
      </c>
      <c r="AR646" s="145" t="s">
        <v>318</v>
      </c>
      <c r="AT646" s="145" t="s">
        <v>264</v>
      </c>
      <c r="AU646" s="145" t="s">
        <v>88</v>
      </c>
      <c r="AY646" s="17" t="s">
        <v>262</v>
      </c>
      <c r="BE646" s="146">
        <f>IF(N646="základní",J646,0)</f>
        <v>0</v>
      </c>
      <c r="BF646" s="146">
        <f>IF(N646="snížená",J646,0)</f>
        <v>0</v>
      </c>
      <c r="BG646" s="146">
        <f>IF(N646="zákl. přenesená",J646,0)</f>
        <v>0</v>
      </c>
      <c r="BH646" s="146">
        <f>IF(N646="sníž. přenesená",J646,0)</f>
        <v>0</v>
      </c>
      <c r="BI646" s="146">
        <f>IF(N646="nulová",J646,0)</f>
        <v>0</v>
      </c>
      <c r="BJ646" s="17" t="s">
        <v>86</v>
      </c>
      <c r="BK646" s="146">
        <f>ROUND(I646*H646,2)</f>
        <v>0</v>
      </c>
      <c r="BL646" s="17" t="s">
        <v>318</v>
      </c>
      <c r="BM646" s="145" t="s">
        <v>3766</v>
      </c>
    </row>
    <row r="647" spans="2:47" s="1" customFormat="1" ht="48.75">
      <c r="B647" s="32"/>
      <c r="D647" s="147" t="s">
        <v>301</v>
      </c>
      <c r="F647" s="148" t="s">
        <v>3767</v>
      </c>
      <c r="I647" s="149"/>
      <c r="L647" s="32"/>
      <c r="M647" s="150"/>
      <c r="T647" s="56"/>
      <c r="AT647" s="17" t="s">
        <v>301</v>
      </c>
      <c r="AU647" s="17" t="s">
        <v>88</v>
      </c>
    </row>
    <row r="648" spans="2:65" s="1" customFormat="1" ht="21.75" customHeight="1">
      <c r="B648" s="32"/>
      <c r="C648" s="134" t="s">
        <v>655</v>
      </c>
      <c r="D648" s="134" t="s">
        <v>264</v>
      </c>
      <c r="E648" s="135" t="s">
        <v>2716</v>
      </c>
      <c r="F648" s="136" t="s">
        <v>2717</v>
      </c>
      <c r="G648" s="137" t="s">
        <v>405</v>
      </c>
      <c r="H648" s="138">
        <v>61.3</v>
      </c>
      <c r="I648" s="139"/>
      <c r="J648" s="140">
        <f>ROUND(I648*H648,2)</f>
        <v>0</v>
      </c>
      <c r="K648" s="136" t="s">
        <v>1197</v>
      </c>
      <c r="L648" s="32"/>
      <c r="M648" s="141" t="s">
        <v>1</v>
      </c>
      <c r="N648" s="142" t="s">
        <v>44</v>
      </c>
      <c r="P648" s="143">
        <f>O648*H648</f>
        <v>0</v>
      </c>
      <c r="Q648" s="143">
        <v>0.00346</v>
      </c>
      <c r="R648" s="143">
        <f>Q648*H648</f>
        <v>0.21209799999999998</v>
      </c>
      <c r="S648" s="143">
        <v>0</v>
      </c>
      <c r="T648" s="144">
        <f>S648*H648</f>
        <v>0</v>
      </c>
      <c r="AR648" s="145" t="s">
        <v>318</v>
      </c>
      <c r="AT648" s="145" t="s">
        <v>264</v>
      </c>
      <c r="AU648" s="145" t="s">
        <v>88</v>
      </c>
      <c r="AY648" s="17" t="s">
        <v>262</v>
      </c>
      <c r="BE648" s="146">
        <f>IF(N648="základní",J648,0)</f>
        <v>0</v>
      </c>
      <c r="BF648" s="146">
        <f>IF(N648="snížená",J648,0)</f>
        <v>0</v>
      </c>
      <c r="BG648" s="146">
        <f>IF(N648="zákl. přenesená",J648,0)</f>
        <v>0</v>
      </c>
      <c r="BH648" s="146">
        <f>IF(N648="sníž. přenesená",J648,0)</f>
        <v>0</v>
      </c>
      <c r="BI648" s="146">
        <f>IF(N648="nulová",J648,0)</f>
        <v>0</v>
      </c>
      <c r="BJ648" s="17" t="s">
        <v>86</v>
      </c>
      <c r="BK648" s="146">
        <f>ROUND(I648*H648,2)</f>
        <v>0</v>
      </c>
      <c r="BL648" s="17" t="s">
        <v>318</v>
      </c>
      <c r="BM648" s="145" t="s">
        <v>3768</v>
      </c>
    </row>
    <row r="649" spans="2:51" s="12" customFormat="1" ht="11.25">
      <c r="B649" s="161"/>
      <c r="D649" s="147" t="s">
        <v>1200</v>
      </c>
      <c r="E649" s="162" t="s">
        <v>1</v>
      </c>
      <c r="F649" s="163" t="s">
        <v>3436</v>
      </c>
      <c r="H649" s="162" t="s">
        <v>1</v>
      </c>
      <c r="I649" s="164"/>
      <c r="L649" s="161"/>
      <c r="M649" s="165"/>
      <c r="T649" s="166"/>
      <c r="AT649" s="162" t="s">
        <v>1200</v>
      </c>
      <c r="AU649" s="162" t="s">
        <v>88</v>
      </c>
      <c r="AV649" s="12" t="s">
        <v>86</v>
      </c>
      <c r="AW649" s="12" t="s">
        <v>34</v>
      </c>
      <c r="AX649" s="12" t="s">
        <v>79</v>
      </c>
      <c r="AY649" s="162" t="s">
        <v>262</v>
      </c>
    </row>
    <row r="650" spans="2:51" s="12" customFormat="1" ht="11.25">
      <c r="B650" s="161"/>
      <c r="D650" s="147" t="s">
        <v>1200</v>
      </c>
      <c r="E650" s="162" t="s">
        <v>1</v>
      </c>
      <c r="F650" s="163" t="s">
        <v>3563</v>
      </c>
      <c r="H650" s="162" t="s">
        <v>1</v>
      </c>
      <c r="I650" s="164"/>
      <c r="L650" s="161"/>
      <c r="M650" s="165"/>
      <c r="T650" s="166"/>
      <c r="AT650" s="162" t="s">
        <v>1200</v>
      </c>
      <c r="AU650" s="162" t="s">
        <v>88</v>
      </c>
      <c r="AV650" s="12" t="s">
        <v>86</v>
      </c>
      <c r="AW650" s="12" t="s">
        <v>34</v>
      </c>
      <c r="AX650" s="12" t="s">
        <v>79</v>
      </c>
      <c r="AY650" s="162" t="s">
        <v>262</v>
      </c>
    </row>
    <row r="651" spans="2:51" s="13" customFormat="1" ht="11.25">
      <c r="B651" s="167"/>
      <c r="D651" s="147" t="s">
        <v>1200</v>
      </c>
      <c r="E651" s="168" t="s">
        <v>1</v>
      </c>
      <c r="F651" s="169" t="s">
        <v>3769</v>
      </c>
      <c r="H651" s="170">
        <v>61.3</v>
      </c>
      <c r="I651" s="171"/>
      <c r="L651" s="167"/>
      <c r="M651" s="172"/>
      <c r="T651" s="173"/>
      <c r="AT651" s="168" t="s">
        <v>1200</v>
      </c>
      <c r="AU651" s="168" t="s">
        <v>88</v>
      </c>
      <c r="AV651" s="13" t="s">
        <v>88</v>
      </c>
      <c r="AW651" s="13" t="s">
        <v>34</v>
      </c>
      <c r="AX651" s="13" t="s">
        <v>86</v>
      </c>
      <c r="AY651" s="168" t="s">
        <v>262</v>
      </c>
    </row>
    <row r="652" spans="2:65" s="1" customFormat="1" ht="24.2" customHeight="1">
      <c r="B652" s="32"/>
      <c r="C652" s="134" t="s">
        <v>606</v>
      </c>
      <c r="D652" s="134" t="s">
        <v>264</v>
      </c>
      <c r="E652" s="135" t="s">
        <v>2721</v>
      </c>
      <c r="F652" s="136" t="s">
        <v>2722</v>
      </c>
      <c r="G652" s="137" t="s">
        <v>1234</v>
      </c>
      <c r="H652" s="138">
        <v>1.428</v>
      </c>
      <c r="I652" s="139"/>
      <c r="J652" s="140">
        <f>ROUND(I652*H652,2)</f>
        <v>0</v>
      </c>
      <c r="K652" s="136" t="s">
        <v>1197</v>
      </c>
      <c r="L652" s="32"/>
      <c r="M652" s="141" t="s">
        <v>1</v>
      </c>
      <c r="N652" s="142" t="s">
        <v>44</v>
      </c>
      <c r="P652" s="143">
        <f>O652*H652</f>
        <v>0</v>
      </c>
      <c r="Q652" s="143">
        <v>0</v>
      </c>
      <c r="R652" s="143">
        <f>Q652*H652</f>
        <v>0</v>
      </c>
      <c r="S652" s="143">
        <v>0</v>
      </c>
      <c r="T652" s="144">
        <f>S652*H652</f>
        <v>0</v>
      </c>
      <c r="AR652" s="145" t="s">
        <v>318</v>
      </c>
      <c r="AT652" s="145" t="s">
        <v>264</v>
      </c>
      <c r="AU652" s="145" t="s">
        <v>88</v>
      </c>
      <c r="AY652" s="17" t="s">
        <v>262</v>
      </c>
      <c r="BE652" s="146">
        <f>IF(N652="základní",J652,0)</f>
        <v>0</v>
      </c>
      <c r="BF652" s="146">
        <f>IF(N652="snížená",J652,0)</f>
        <v>0</v>
      </c>
      <c r="BG652" s="146">
        <f>IF(N652="zákl. přenesená",J652,0)</f>
        <v>0</v>
      </c>
      <c r="BH652" s="146">
        <f>IF(N652="sníž. přenesená",J652,0)</f>
        <v>0</v>
      </c>
      <c r="BI652" s="146">
        <f>IF(N652="nulová",J652,0)</f>
        <v>0</v>
      </c>
      <c r="BJ652" s="17" t="s">
        <v>86</v>
      </c>
      <c r="BK652" s="146">
        <f>ROUND(I652*H652,2)</f>
        <v>0</v>
      </c>
      <c r="BL652" s="17" t="s">
        <v>318</v>
      </c>
      <c r="BM652" s="145" t="s">
        <v>3770</v>
      </c>
    </row>
    <row r="653" spans="2:63" s="11" customFormat="1" ht="22.9" customHeight="1">
      <c r="B653" s="124"/>
      <c r="D653" s="125" t="s">
        <v>78</v>
      </c>
      <c r="E653" s="151" t="s">
        <v>1674</v>
      </c>
      <c r="F653" s="151" t="s">
        <v>1675</v>
      </c>
      <c r="I653" s="127"/>
      <c r="J653" s="152">
        <f>BK653</f>
        <v>0</v>
      </c>
      <c r="L653" s="124"/>
      <c r="M653" s="129"/>
      <c r="P653" s="130">
        <f>SUM(P654:P709)</f>
        <v>0</v>
      </c>
      <c r="R653" s="130">
        <f>SUM(R654:R709)</f>
        <v>0.35911371300000006</v>
      </c>
      <c r="T653" s="131">
        <f>SUM(T654:T709)</f>
        <v>0</v>
      </c>
      <c r="AR653" s="125" t="s">
        <v>88</v>
      </c>
      <c r="AT653" s="132" t="s">
        <v>78</v>
      </c>
      <c r="AU653" s="132" t="s">
        <v>86</v>
      </c>
      <c r="AY653" s="125" t="s">
        <v>262</v>
      </c>
      <c r="BK653" s="133">
        <f>SUM(BK654:BK709)</f>
        <v>0</v>
      </c>
    </row>
    <row r="654" spans="2:65" s="1" customFormat="1" ht="21.75" customHeight="1">
      <c r="B654" s="32"/>
      <c r="C654" s="134" t="s">
        <v>663</v>
      </c>
      <c r="D654" s="134" t="s">
        <v>264</v>
      </c>
      <c r="E654" s="135" t="s">
        <v>2759</v>
      </c>
      <c r="F654" s="136" t="s">
        <v>2760</v>
      </c>
      <c r="G654" s="137" t="s">
        <v>1226</v>
      </c>
      <c r="H654" s="138">
        <v>6.88</v>
      </c>
      <c r="I654" s="139"/>
      <c r="J654" s="140">
        <f>ROUND(I654*H654,2)</f>
        <v>0</v>
      </c>
      <c r="K654" s="136" t="s">
        <v>1197</v>
      </c>
      <c r="L654" s="32"/>
      <c r="M654" s="141" t="s">
        <v>1</v>
      </c>
      <c r="N654" s="142" t="s">
        <v>44</v>
      </c>
      <c r="P654" s="143">
        <f>O654*H654</f>
        <v>0</v>
      </c>
      <c r="Q654" s="143">
        <v>0.00028</v>
      </c>
      <c r="R654" s="143">
        <f>Q654*H654</f>
        <v>0.0019263999999999998</v>
      </c>
      <c r="S654" s="143">
        <v>0</v>
      </c>
      <c r="T654" s="144">
        <f>S654*H654</f>
        <v>0</v>
      </c>
      <c r="AR654" s="145" t="s">
        <v>318</v>
      </c>
      <c r="AT654" s="145" t="s">
        <v>264</v>
      </c>
      <c r="AU654" s="145" t="s">
        <v>88</v>
      </c>
      <c r="AY654" s="17" t="s">
        <v>262</v>
      </c>
      <c r="BE654" s="146">
        <f>IF(N654="základní",J654,0)</f>
        <v>0</v>
      </c>
      <c r="BF654" s="146">
        <f>IF(N654="snížená",J654,0)</f>
        <v>0</v>
      </c>
      <c r="BG654" s="146">
        <f>IF(N654="zákl. přenesená",J654,0)</f>
        <v>0</v>
      </c>
      <c r="BH654" s="146">
        <f>IF(N654="sníž. přenesená",J654,0)</f>
        <v>0</v>
      </c>
      <c r="BI654" s="146">
        <f>IF(N654="nulová",J654,0)</f>
        <v>0</v>
      </c>
      <c r="BJ654" s="17" t="s">
        <v>86</v>
      </c>
      <c r="BK654" s="146">
        <f>ROUND(I654*H654,2)</f>
        <v>0</v>
      </c>
      <c r="BL654" s="17" t="s">
        <v>318</v>
      </c>
      <c r="BM654" s="145" t="s">
        <v>3771</v>
      </c>
    </row>
    <row r="655" spans="2:51" s="12" customFormat="1" ht="11.25">
      <c r="B655" s="161"/>
      <c r="D655" s="147" t="s">
        <v>1200</v>
      </c>
      <c r="E655" s="162" t="s">
        <v>1</v>
      </c>
      <c r="F655" s="163" t="s">
        <v>3436</v>
      </c>
      <c r="H655" s="162" t="s">
        <v>1</v>
      </c>
      <c r="I655" s="164"/>
      <c r="L655" s="161"/>
      <c r="M655" s="165"/>
      <c r="T655" s="166"/>
      <c r="AT655" s="162" t="s">
        <v>1200</v>
      </c>
      <c r="AU655" s="162" t="s">
        <v>88</v>
      </c>
      <c r="AV655" s="12" t="s">
        <v>86</v>
      </c>
      <c r="AW655" s="12" t="s">
        <v>34</v>
      </c>
      <c r="AX655" s="12" t="s">
        <v>79</v>
      </c>
      <c r="AY655" s="162" t="s">
        <v>262</v>
      </c>
    </row>
    <row r="656" spans="2:51" s="12" customFormat="1" ht="11.25">
      <c r="B656" s="161"/>
      <c r="D656" s="147" t="s">
        <v>1200</v>
      </c>
      <c r="E656" s="162" t="s">
        <v>1</v>
      </c>
      <c r="F656" s="163" t="s">
        <v>3772</v>
      </c>
      <c r="H656" s="162" t="s">
        <v>1</v>
      </c>
      <c r="I656" s="164"/>
      <c r="L656" s="161"/>
      <c r="M656" s="165"/>
      <c r="T656" s="166"/>
      <c r="AT656" s="162" t="s">
        <v>1200</v>
      </c>
      <c r="AU656" s="162" t="s">
        <v>88</v>
      </c>
      <c r="AV656" s="12" t="s">
        <v>86</v>
      </c>
      <c r="AW656" s="12" t="s">
        <v>34</v>
      </c>
      <c r="AX656" s="12" t="s">
        <v>79</v>
      </c>
      <c r="AY656" s="162" t="s">
        <v>262</v>
      </c>
    </row>
    <row r="657" spans="2:51" s="13" customFormat="1" ht="11.25">
      <c r="B657" s="167"/>
      <c r="D657" s="147" t="s">
        <v>1200</v>
      </c>
      <c r="E657" s="168" t="s">
        <v>1</v>
      </c>
      <c r="F657" s="169" t="s">
        <v>3773</v>
      </c>
      <c r="H657" s="170">
        <v>6.88</v>
      </c>
      <c r="I657" s="171"/>
      <c r="L657" s="167"/>
      <c r="M657" s="172"/>
      <c r="T657" s="173"/>
      <c r="AT657" s="168" t="s">
        <v>1200</v>
      </c>
      <c r="AU657" s="168" t="s">
        <v>88</v>
      </c>
      <c r="AV657" s="13" t="s">
        <v>88</v>
      </c>
      <c r="AW657" s="13" t="s">
        <v>34</v>
      </c>
      <c r="AX657" s="13" t="s">
        <v>79</v>
      </c>
      <c r="AY657" s="168" t="s">
        <v>262</v>
      </c>
    </row>
    <row r="658" spans="2:51" s="14" customFormat="1" ht="11.25">
      <c r="B658" s="174"/>
      <c r="D658" s="147" t="s">
        <v>1200</v>
      </c>
      <c r="E658" s="175" t="s">
        <v>1</v>
      </c>
      <c r="F658" s="176" t="s">
        <v>1205</v>
      </c>
      <c r="H658" s="177">
        <v>6.88</v>
      </c>
      <c r="I658" s="178"/>
      <c r="L658" s="174"/>
      <c r="M658" s="179"/>
      <c r="T658" s="180"/>
      <c r="AT658" s="175" t="s">
        <v>1200</v>
      </c>
      <c r="AU658" s="175" t="s">
        <v>88</v>
      </c>
      <c r="AV658" s="14" t="s">
        <v>293</v>
      </c>
      <c r="AW658" s="14" t="s">
        <v>34</v>
      </c>
      <c r="AX658" s="14" t="s">
        <v>86</v>
      </c>
      <c r="AY658" s="175" t="s">
        <v>262</v>
      </c>
    </row>
    <row r="659" spans="2:65" s="1" customFormat="1" ht="24.2" customHeight="1">
      <c r="B659" s="32"/>
      <c r="C659" s="134" t="s">
        <v>667</v>
      </c>
      <c r="D659" s="134" t="s">
        <v>264</v>
      </c>
      <c r="E659" s="135" t="s">
        <v>2764</v>
      </c>
      <c r="F659" s="136" t="s">
        <v>2765</v>
      </c>
      <c r="G659" s="137" t="s">
        <v>1226</v>
      </c>
      <c r="H659" s="138">
        <v>6.88</v>
      </c>
      <c r="I659" s="139"/>
      <c r="J659" s="140">
        <f>ROUND(I659*H659,2)</f>
        <v>0</v>
      </c>
      <c r="K659" s="136" t="s">
        <v>1197</v>
      </c>
      <c r="L659" s="32"/>
      <c r="M659" s="141" t="s">
        <v>1</v>
      </c>
      <c r="N659" s="142" t="s">
        <v>44</v>
      </c>
      <c r="P659" s="143">
        <f>O659*H659</f>
        <v>0</v>
      </c>
      <c r="Q659" s="143">
        <v>0.0001</v>
      </c>
      <c r="R659" s="143">
        <f>Q659*H659</f>
        <v>0.000688</v>
      </c>
      <c r="S659" s="143">
        <v>0</v>
      </c>
      <c r="T659" s="144">
        <f>S659*H659</f>
        <v>0</v>
      </c>
      <c r="AR659" s="145" t="s">
        <v>318</v>
      </c>
      <c r="AT659" s="145" t="s">
        <v>264</v>
      </c>
      <c r="AU659" s="145" t="s">
        <v>88</v>
      </c>
      <c r="AY659" s="17" t="s">
        <v>262</v>
      </c>
      <c r="BE659" s="146">
        <f>IF(N659="základní",J659,0)</f>
        <v>0</v>
      </c>
      <c r="BF659" s="146">
        <f>IF(N659="snížená",J659,0)</f>
        <v>0</v>
      </c>
      <c r="BG659" s="146">
        <f>IF(N659="zákl. přenesená",J659,0)</f>
        <v>0</v>
      </c>
      <c r="BH659" s="146">
        <f>IF(N659="sníž. přenesená",J659,0)</f>
        <v>0</v>
      </c>
      <c r="BI659" s="146">
        <f>IF(N659="nulová",J659,0)</f>
        <v>0</v>
      </c>
      <c r="BJ659" s="17" t="s">
        <v>86</v>
      </c>
      <c r="BK659" s="146">
        <f>ROUND(I659*H659,2)</f>
        <v>0</v>
      </c>
      <c r="BL659" s="17" t="s">
        <v>318</v>
      </c>
      <c r="BM659" s="145" t="s">
        <v>3774</v>
      </c>
    </row>
    <row r="660" spans="2:51" s="12" customFormat="1" ht="11.25">
      <c r="B660" s="161"/>
      <c r="D660" s="147" t="s">
        <v>1200</v>
      </c>
      <c r="E660" s="162" t="s">
        <v>1</v>
      </c>
      <c r="F660" s="163" t="s">
        <v>3436</v>
      </c>
      <c r="H660" s="162" t="s">
        <v>1</v>
      </c>
      <c r="I660" s="164"/>
      <c r="L660" s="161"/>
      <c r="M660" s="165"/>
      <c r="T660" s="166"/>
      <c r="AT660" s="162" t="s">
        <v>1200</v>
      </c>
      <c r="AU660" s="162" t="s">
        <v>88</v>
      </c>
      <c r="AV660" s="12" t="s">
        <v>86</v>
      </c>
      <c r="AW660" s="12" t="s">
        <v>34</v>
      </c>
      <c r="AX660" s="12" t="s">
        <v>79</v>
      </c>
      <c r="AY660" s="162" t="s">
        <v>262</v>
      </c>
    </row>
    <row r="661" spans="2:51" s="12" customFormat="1" ht="11.25">
      <c r="B661" s="161"/>
      <c r="D661" s="147" t="s">
        <v>1200</v>
      </c>
      <c r="E661" s="162" t="s">
        <v>1</v>
      </c>
      <c r="F661" s="163" t="s">
        <v>3772</v>
      </c>
      <c r="H661" s="162" t="s">
        <v>1</v>
      </c>
      <c r="I661" s="164"/>
      <c r="L661" s="161"/>
      <c r="M661" s="165"/>
      <c r="T661" s="166"/>
      <c r="AT661" s="162" t="s">
        <v>1200</v>
      </c>
      <c r="AU661" s="162" t="s">
        <v>88</v>
      </c>
      <c r="AV661" s="12" t="s">
        <v>86</v>
      </c>
      <c r="AW661" s="12" t="s">
        <v>34</v>
      </c>
      <c r="AX661" s="12" t="s">
        <v>79</v>
      </c>
      <c r="AY661" s="162" t="s">
        <v>262</v>
      </c>
    </row>
    <row r="662" spans="2:51" s="13" customFormat="1" ht="11.25">
      <c r="B662" s="167"/>
      <c r="D662" s="147" t="s">
        <v>1200</v>
      </c>
      <c r="E662" s="168" t="s">
        <v>1</v>
      </c>
      <c r="F662" s="169" t="s">
        <v>3773</v>
      </c>
      <c r="H662" s="170">
        <v>6.88</v>
      </c>
      <c r="I662" s="171"/>
      <c r="L662" s="167"/>
      <c r="M662" s="172"/>
      <c r="T662" s="173"/>
      <c r="AT662" s="168" t="s">
        <v>1200</v>
      </c>
      <c r="AU662" s="168" t="s">
        <v>88</v>
      </c>
      <c r="AV662" s="13" t="s">
        <v>88</v>
      </c>
      <c r="AW662" s="13" t="s">
        <v>34</v>
      </c>
      <c r="AX662" s="13" t="s">
        <v>79</v>
      </c>
      <c r="AY662" s="168" t="s">
        <v>262</v>
      </c>
    </row>
    <row r="663" spans="2:51" s="14" customFormat="1" ht="11.25">
      <c r="B663" s="174"/>
      <c r="D663" s="147" t="s">
        <v>1200</v>
      </c>
      <c r="E663" s="175" t="s">
        <v>1</v>
      </c>
      <c r="F663" s="176" t="s">
        <v>1205</v>
      </c>
      <c r="H663" s="177">
        <v>6.88</v>
      </c>
      <c r="I663" s="178"/>
      <c r="L663" s="174"/>
      <c r="M663" s="179"/>
      <c r="T663" s="180"/>
      <c r="AT663" s="175" t="s">
        <v>1200</v>
      </c>
      <c r="AU663" s="175" t="s">
        <v>88</v>
      </c>
      <c r="AV663" s="14" t="s">
        <v>293</v>
      </c>
      <c r="AW663" s="14" t="s">
        <v>34</v>
      </c>
      <c r="AX663" s="14" t="s">
        <v>86</v>
      </c>
      <c r="AY663" s="175" t="s">
        <v>262</v>
      </c>
    </row>
    <row r="664" spans="2:65" s="1" customFormat="1" ht="33" customHeight="1">
      <c r="B664" s="32"/>
      <c r="C664" s="134" t="s">
        <v>671</v>
      </c>
      <c r="D664" s="134" t="s">
        <v>264</v>
      </c>
      <c r="E664" s="135" t="s">
        <v>2768</v>
      </c>
      <c r="F664" s="136" t="s">
        <v>2769</v>
      </c>
      <c r="G664" s="137" t="s">
        <v>1226</v>
      </c>
      <c r="H664" s="138">
        <v>6.88</v>
      </c>
      <c r="I664" s="139"/>
      <c r="J664" s="140">
        <f>ROUND(I664*H664,2)</f>
        <v>0</v>
      </c>
      <c r="K664" s="136" t="s">
        <v>1197</v>
      </c>
      <c r="L664" s="32"/>
      <c r="M664" s="141" t="s">
        <v>1</v>
      </c>
      <c r="N664" s="142" t="s">
        <v>44</v>
      </c>
      <c r="P664" s="143">
        <f>O664*H664</f>
        <v>0</v>
      </c>
      <c r="Q664" s="143">
        <v>1E-05</v>
      </c>
      <c r="R664" s="143">
        <f>Q664*H664</f>
        <v>6.88E-05</v>
      </c>
      <c r="S664" s="143">
        <v>0</v>
      </c>
      <c r="T664" s="144">
        <f>S664*H664</f>
        <v>0</v>
      </c>
      <c r="AR664" s="145" t="s">
        <v>318</v>
      </c>
      <c r="AT664" s="145" t="s">
        <v>264</v>
      </c>
      <c r="AU664" s="145" t="s">
        <v>88</v>
      </c>
      <c r="AY664" s="17" t="s">
        <v>262</v>
      </c>
      <c r="BE664" s="146">
        <f>IF(N664="základní",J664,0)</f>
        <v>0</v>
      </c>
      <c r="BF664" s="146">
        <f>IF(N664="snížená",J664,0)</f>
        <v>0</v>
      </c>
      <c r="BG664" s="146">
        <f>IF(N664="zákl. přenesená",J664,0)</f>
        <v>0</v>
      </c>
      <c r="BH664" s="146">
        <f>IF(N664="sníž. přenesená",J664,0)</f>
        <v>0</v>
      </c>
      <c r="BI664" s="146">
        <f>IF(N664="nulová",J664,0)</f>
        <v>0</v>
      </c>
      <c r="BJ664" s="17" t="s">
        <v>86</v>
      </c>
      <c r="BK664" s="146">
        <f>ROUND(I664*H664,2)</f>
        <v>0</v>
      </c>
      <c r="BL664" s="17" t="s">
        <v>318</v>
      </c>
      <c r="BM664" s="145" t="s">
        <v>3775</v>
      </c>
    </row>
    <row r="665" spans="2:65" s="1" customFormat="1" ht="24.2" customHeight="1">
      <c r="B665" s="32"/>
      <c r="C665" s="134" t="s">
        <v>665</v>
      </c>
      <c r="D665" s="134" t="s">
        <v>264</v>
      </c>
      <c r="E665" s="135" t="s">
        <v>2772</v>
      </c>
      <c r="F665" s="136" t="s">
        <v>2773</v>
      </c>
      <c r="G665" s="137" t="s">
        <v>1226</v>
      </c>
      <c r="H665" s="138">
        <v>6.36</v>
      </c>
      <c r="I665" s="139"/>
      <c r="J665" s="140">
        <f>ROUND(I665*H665,2)</f>
        <v>0</v>
      </c>
      <c r="K665" s="136" t="s">
        <v>1197</v>
      </c>
      <c r="L665" s="32"/>
      <c r="M665" s="141" t="s">
        <v>1</v>
      </c>
      <c r="N665" s="142" t="s">
        <v>44</v>
      </c>
      <c r="P665" s="143">
        <f>O665*H665</f>
        <v>0</v>
      </c>
      <c r="Q665" s="143">
        <v>0</v>
      </c>
      <c r="R665" s="143">
        <f>Q665*H665</f>
        <v>0</v>
      </c>
      <c r="S665" s="143">
        <v>0</v>
      </c>
      <c r="T665" s="144">
        <f>S665*H665</f>
        <v>0</v>
      </c>
      <c r="AR665" s="145" t="s">
        <v>318</v>
      </c>
      <c r="AT665" s="145" t="s">
        <v>264</v>
      </c>
      <c r="AU665" s="145" t="s">
        <v>88</v>
      </c>
      <c r="AY665" s="17" t="s">
        <v>262</v>
      </c>
      <c r="BE665" s="146">
        <f>IF(N665="základní",J665,0)</f>
        <v>0</v>
      </c>
      <c r="BF665" s="146">
        <f>IF(N665="snížená",J665,0)</f>
        <v>0</v>
      </c>
      <c r="BG665" s="146">
        <f>IF(N665="zákl. přenesená",J665,0)</f>
        <v>0</v>
      </c>
      <c r="BH665" s="146">
        <f>IF(N665="sníž. přenesená",J665,0)</f>
        <v>0</v>
      </c>
      <c r="BI665" s="146">
        <f>IF(N665="nulová",J665,0)</f>
        <v>0</v>
      </c>
      <c r="BJ665" s="17" t="s">
        <v>86</v>
      </c>
      <c r="BK665" s="146">
        <f>ROUND(I665*H665,2)</f>
        <v>0</v>
      </c>
      <c r="BL665" s="17" t="s">
        <v>318</v>
      </c>
      <c r="BM665" s="145" t="s">
        <v>3776</v>
      </c>
    </row>
    <row r="666" spans="2:51" s="12" customFormat="1" ht="11.25">
      <c r="B666" s="161"/>
      <c r="D666" s="147" t="s">
        <v>1200</v>
      </c>
      <c r="E666" s="162" t="s">
        <v>1</v>
      </c>
      <c r="F666" s="163" t="s">
        <v>3436</v>
      </c>
      <c r="H666" s="162" t="s">
        <v>1</v>
      </c>
      <c r="I666" s="164"/>
      <c r="L666" s="161"/>
      <c r="M666" s="165"/>
      <c r="T666" s="166"/>
      <c r="AT666" s="162" t="s">
        <v>1200</v>
      </c>
      <c r="AU666" s="162" t="s">
        <v>88</v>
      </c>
      <c r="AV666" s="12" t="s">
        <v>86</v>
      </c>
      <c r="AW666" s="12" t="s">
        <v>34</v>
      </c>
      <c r="AX666" s="12" t="s">
        <v>79</v>
      </c>
      <c r="AY666" s="162" t="s">
        <v>262</v>
      </c>
    </row>
    <row r="667" spans="2:51" s="12" customFormat="1" ht="22.5">
      <c r="B667" s="161"/>
      <c r="D667" s="147" t="s">
        <v>1200</v>
      </c>
      <c r="E667" s="162" t="s">
        <v>1</v>
      </c>
      <c r="F667" s="163" t="s">
        <v>3777</v>
      </c>
      <c r="H667" s="162" t="s">
        <v>1</v>
      </c>
      <c r="I667" s="164"/>
      <c r="L667" s="161"/>
      <c r="M667" s="165"/>
      <c r="T667" s="166"/>
      <c r="AT667" s="162" t="s">
        <v>1200</v>
      </c>
      <c r="AU667" s="162" t="s">
        <v>88</v>
      </c>
      <c r="AV667" s="12" t="s">
        <v>86</v>
      </c>
      <c r="AW667" s="12" t="s">
        <v>34</v>
      </c>
      <c r="AX667" s="12" t="s">
        <v>79</v>
      </c>
      <c r="AY667" s="162" t="s">
        <v>262</v>
      </c>
    </row>
    <row r="668" spans="2:51" s="13" customFormat="1" ht="11.25">
      <c r="B668" s="167"/>
      <c r="D668" s="147" t="s">
        <v>1200</v>
      </c>
      <c r="E668" s="168" t="s">
        <v>1</v>
      </c>
      <c r="F668" s="169" t="s">
        <v>3778</v>
      </c>
      <c r="H668" s="170">
        <v>6.36</v>
      </c>
      <c r="I668" s="171"/>
      <c r="L668" s="167"/>
      <c r="M668" s="172"/>
      <c r="T668" s="173"/>
      <c r="AT668" s="168" t="s">
        <v>1200</v>
      </c>
      <c r="AU668" s="168" t="s">
        <v>88</v>
      </c>
      <c r="AV668" s="13" t="s">
        <v>88</v>
      </c>
      <c r="AW668" s="13" t="s">
        <v>34</v>
      </c>
      <c r="AX668" s="13" t="s">
        <v>79</v>
      </c>
      <c r="AY668" s="168" t="s">
        <v>262</v>
      </c>
    </row>
    <row r="669" spans="2:51" s="14" customFormat="1" ht="11.25">
      <c r="B669" s="174"/>
      <c r="D669" s="147" t="s">
        <v>1200</v>
      </c>
      <c r="E669" s="175" t="s">
        <v>1</v>
      </c>
      <c r="F669" s="176" t="s">
        <v>1205</v>
      </c>
      <c r="H669" s="177">
        <v>6.36</v>
      </c>
      <c r="I669" s="178"/>
      <c r="L669" s="174"/>
      <c r="M669" s="179"/>
      <c r="T669" s="180"/>
      <c r="AT669" s="175" t="s">
        <v>1200</v>
      </c>
      <c r="AU669" s="175" t="s">
        <v>88</v>
      </c>
      <c r="AV669" s="14" t="s">
        <v>293</v>
      </c>
      <c r="AW669" s="14" t="s">
        <v>34</v>
      </c>
      <c r="AX669" s="14" t="s">
        <v>86</v>
      </c>
      <c r="AY669" s="175" t="s">
        <v>262</v>
      </c>
    </row>
    <row r="670" spans="2:65" s="1" customFormat="1" ht="24.2" customHeight="1">
      <c r="B670" s="32"/>
      <c r="C670" s="134" t="s">
        <v>661</v>
      </c>
      <c r="D670" s="134" t="s">
        <v>264</v>
      </c>
      <c r="E670" s="135" t="s">
        <v>2772</v>
      </c>
      <c r="F670" s="136" t="s">
        <v>2773</v>
      </c>
      <c r="G670" s="137" t="s">
        <v>1226</v>
      </c>
      <c r="H670" s="138">
        <v>38.983</v>
      </c>
      <c r="I670" s="139"/>
      <c r="J670" s="140">
        <f>ROUND(I670*H670,2)</f>
        <v>0</v>
      </c>
      <c r="K670" s="136" t="s">
        <v>1197</v>
      </c>
      <c r="L670" s="32"/>
      <c r="M670" s="141" t="s">
        <v>1</v>
      </c>
      <c r="N670" s="142" t="s">
        <v>44</v>
      </c>
      <c r="P670" s="143">
        <f>O670*H670</f>
        <v>0</v>
      </c>
      <c r="Q670" s="143">
        <v>0</v>
      </c>
      <c r="R670" s="143">
        <f>Q670*H670</f>
        <v>0</v>
      </c>
      <c r="S670" s="143">
        <v>0</v>
      </c>
      <c r="T670" s="144">
        <f>S670*H670</f>
        <v>0</v>
      </c>
      <c r="AR670" s="145" t="s">
        <v>318</v>
      </c>
      <c r="AT670" s="145" t="s">
        <v>264</v>
      </c>
      <c r="AU670" s="145" t="s">
        <v>88</v>
      </c>
      <c r="AY670" s="17" t="s">
        <v>262</v>
      </c>
      <c r="BE670" s="146">
        <f>IF(N670="základní",J670,0)</f>
        <v>0</v>
      </c>
      <c r="BF670" s="146">
        <f>IF(N670="snížená",J670,0)</f>
        <v>0</v>
      </c>
      <c r="BG670" s="146">
        <f>IF(N670="zákl. přenesená",J670,0)</f>
        <v>0</v>
      </c>
      <c r="BH670" s="146">
        <f>IF(N670="sníž. přenesená",J670,0)</f>
        <v>0</v>
      </c>
      <c r="BI670" s="146">
        <f>IF(N670="nulová",J670,0)</f>
        <v>0</v>
      </c>
      <c r="BJ670" s="17" t="s">
        <v>86</v>
      </c>
      <c r="BK670" s="146">
        <f>ROUND(I670*H670,2)</f>
        <v>0</v>
      </c>
      <c r="BL670" s="17" t="s">
        <v>318</v>
      </c>
      <c r="BM670" s="145" t="s">
        <v>3779</v>
      </c>
    </row>
    <row r="671" spans="2:51" s="12" customFormat="1" ht="11.25">
      <c r="B671" s="161"/>
      <c r="D671" s="147" t="s">
        <v>1200</v>
      </c>
      <c r="E671" s="162" t="s">
        <v>1</v>
      </c>
      <c r="F671" s="163" t="s">
        <v>3436</v>
      </c>
      <c r="H671" s="162" t="s">
        <v>1</v>
      </c>
      <c r="I671" s="164"/>
      <c r="L671" s="161"/>
      <c r="M671" s="165"/>
      <c r="T671" s="166"/>
      <c r="AT671" s="162" t="s">
        <v>1200</v>
      </c>
      <c r="AU671" s="162" t="s">
        <v>88</v>
      </c>
      <c r="AV671" s="12" t="s">
        <v>86</v>
      </c>
      <c r="AW671" s="12" t="s">
        <v>34</v>
      </c>
      <c r="AX671" s="12" t="s">
        <v>79</v>
      </c>
      <c r="AY671" s="162" t="s">
        <v>262</v>
      </c>
    </row>
    <row r="672" spans="2:51" s="12" customFormat="1" ht="22.5">
      <c r="B672" s="161"/>
      <c r="D672" s="147" t="s">
        <v>1200</v>
      </c>
      <c r="E672" s="162" t="s">
        <v>1</v>
      </c>
      <c r="F672" s="163" t="s">
        <v>3780</v>
      </c>
      <c r="H672" s="162" t="s">
        <v>1</v>
      </c>
      <c r="I672" s="164"/>
      <c r="L672" s="161"/>
      <c r="M672" s="165"/>
      <c r="T672" s="166"/>
      <c r="AT672" s="162" t="s">
        <v>1200</v>
      </c>
      <c r="AU672" s="162" t="s">
        <v>88</v>
      </c>
      <c r="AV672" s="12" t="s">
        <v>86</v>
      </c>
      <c r="AW672" s="12" t="s">
        <v>34</v>
      </c>
      <c r="AX672" s="12" t="s">
        <v>79</v>
      </c>
      <c r="AY672" s="162" t="s">
        <v>262</v>
      </c>
    </row>
    <row r="673" spans="2:51" s="12" customFormat="1" ht="11.25">
      <c r="B673" s="161"/>
      <c r="D673" s="147" t="s">
        <v>1200</v>
      </c>
      <c r="E673" s="162" t="s">
        <v>1</v>
      </c>
      <c r="F673" s="163" t="s">
        <v>3544</v>
      </c>
      <c r="H673" s="162" t="s">
        <v>1</v>
      </c>
      <c r="I673" s="164"/>
      <c r="L673" s="161"/>
      <c r="M673" s="165"/>
      <c r="T673" s="166"/>
      <c r="AT673" s="162" t="s">
        <v>1200</v>
      </c>
      <c r="AU673" s="162" t="s">
        <v>88</v>
      </c>
      <c r="AV673" s="12" t="s">
        <v>86</v>
      </c>
      <c r="AW673" s="12" t="s">
        <v>34</v>
      </c>
      <c r="AX673" s="12" t="s">
        <v>79</v>
      </c>
      <c r="AY673" s="162" t="s">
        <v>262</v>
      </c>
    </row>
    <row r="674" spans="2:51" s="13" customFormat="1" ht="11.25">
      <c r="B674" s="167"/>
      <c r="D674" s="147" t="s">
        <v>1200</v>
      </c>
      <c r="E674" s="168" t="s">
        <v>1</v>
      </c>
      <c r="F674" s="169" t="s">
        <v>3781</v>
      </c>
      <c r="H674" s="170">
        <v>17.3</v>
      </c>
      <c r="I674" s="171"/>
      <c r="L674" s="167"/>
      <c r="M674" s="172"/>
      <c r="T674" s="173"/>
      <c r="AT674" s="168" t="s">
        <v>1200</v>
      </c>
      <c r="AU674" s="168" t="s">
        <v>88</v>
      </c>
      <c r="AV674" s="13" t="s">
        <v>88</v>
      </c>
      <c r="AW674" s="13" t="s">
        <v>34</v>
      </c>
      <c r="AX674" s="13" t="s">
        <v>79</v>
      </c>
      <c r="AY674" s="168" t="s">
        <v>262</v>
      </c>
    </row>
    <row r="675" spans="2:51" s="15" customFormat="1" ht="11.25">
      <c r="B675" s="191"/>
      <c r="D675" s="147" t="s">
        <v>1200</v>
      </c>
      <c r="E675" s="192" t="s">
        <v>1</v>
      </c>
      <c r="F675" s="193" t="s">
        <v>1323</v>
      </c>
      <c r="H675" s="194">
        <v>17.3</v>
      </c>
      <c r="I675" s="195"/>
      <c r="L675" s="191"/>
      <c r="M675" s="196"/>
      <c r="T675" s="197"/>
      <c r="AT675" s="192" t="s">
        <v>1200</v>
      </c>
      <c r="AU675" s="192" t="s">
        <v>88</v>
      </c>
      <c r="AV675" s="15" t="s">
        <v>179</v>
      </c>
      <c r="AW675" s="15" t="s">
        <v>34</v>
      </c>
      <c r="AX675" s="15" t="s">
        <v>79</v>
      </c>
      <c r="AY675" s="192" t="s">
        <v>262</v>
      </c>
    </row>
    <row r="676" spans="2:51" s="12" customFormat="1" ht="11.25">
      <c r="B676" s="161"/>
      <c r="D676" s="147" t="s">
        <v>1200</v>
      </c>
      <c r="E676" s="162" t="s">
        <v>1</v>
      </c>
      <c r="F676" s="163" t="s">
        <v>3782</v>
      </c>
      <c r="H676" s="162" t="s">
        <v>1</v>
      </c>
      <c r="I676" s="164"/>
      <c r="L676" s="161"/>
      <c r="M676" s="165"/>
      <c r="T676" s="166"/>
      <c r="AT676" s="162" t="s">
        <v>1200</v>
      </c>
      <c r="AU676" s="162" t="s">
        <v>88</v>
      </c>
      <c r="AV676" s="12" t="s">
        <v>86</v>
      </c>
      <c r="AW676" s="12" t="s">
        <v>34</v>
      </c>
      <c r="AX676" s="12" t="s">
        <v>79</v>
      </c>
      <c r="AY676" s="162" t="s">
        <v>262</v>
      </c>
    </row>
    <row r="677" spans="2:51" s="13" customFormat="1" ht="11.25">
      <c r="B677" s="167"/>
      <c r="D677" s="147" t="s">
        <v>1200</v>
      </c>
      <c r="E677" s="168" t="s">
        <v>1</v>
      </c>
      <c r="F677" s="169" t="s">
        <v>3783</v>
      </c>
      <c r="H677" s="170">
        <v>9.598</v>
      </c>
      <c r="I677" s="171"/>
      <c r="L677" s="167"/>
      <c r="M677" s="172"/>
      <c r="T677" s="173"/>
      <c r="AT677" s="168" t="s">
        <v>1200</v>
      </c>
      <c r="AU677" s="168" t="s">
        <v>88</v>
      </c>
      <c r="AV677" s="13" t="s">
        <v>88</v>
      </c>
      <c r="AW677" s="13" t="s">
        <v>34</v>
      </c>
      <c r="AX677" s="13" t="s">
        <v>79</v>
      </c>
      <c r="AY677" s="168" t="s">
        <v>262</v>
      </c>
    </row>
    <row r="678" spans="2:51" s="13" customFormat="1" ht="11.25">
      <c r="B678" s="167"/>
      <c r="D678" s="147" t="s">
        <v>1200</v>
      </c>
      <c r="E678" s="168" t="s">
        <v>1</v>
      </c>
      <c r="F678" s="169" t="s">
        <v>3784</v>
      </c>
      <c r="H678" s="170">
        <v>0.68</v>
      </c>
      <c r="I678" s="171"/>
      <c r="L678" s="167"/>
      <c r="M678" s="172"/>
      <c r="T678" s="173"/>
      <c r="AT678" s="168" t="s">
        <v>1200</v>
      </c>
      <c r="AU678" s="168" t="s">
        <v>88</v>
      </c>
      <c r="AV678" s="13" t="s">
        <v>88</v>
      </c>
      <c r="AW678" s="13" t="s">
        <v>34</v>
      </c>
      <c r="AX678" s="13" t="s">
        <v>79</v>
      </c>
      <c r="AY678" s="168" t="s">
        <v>262</v>
      </c>
    </row>
    <row r="679" spans="2:51" s="13" customFormat="1" ht="11.25">
      <c r="B679" s="167"/>
      <c r="D679" s="147" t="s">
        <v>1200</v>
      </c>
      <c r="E679" s="168" t="s">
        <v>1</v>
      </c>
      <c r="F679" s="169" t="s">
        <v>3785</v>
      </c>
      <c r="H679" s="170">
        <v>3.737</v>
      </c>
      <c r="I679" s="171"/>
      <c r="L679" s="167"/>
      <c r="M679" s="172"/>
      <c r="T679" s="173"/>
      <c r="AT679" s="168" t="s">
        <v>1200</v>
      </c>
      <c r="AU679" s="168" t="s">
        <v>88</v>
      </c>
      <c r="AV679" s="13" t="s">
        <v>88</v>
      </c>
      <c r="AW679" s="13" t="s">
        <v>34</v>
      </c>
      <c r="AX679" s="13" t="s">
        <v>79</v>
      </c>
      <c r="AY679" s="168" t="s">
        <v>262</v>
      </c>
    </row>
    <row r="680" spans="2:51" s="13" customFormat="1" ht="22.5">
      <c r="B680" s="167"/>
      <c r="D680" s="147" t="s">
        <v>1200</v>
      </c>
      <c r="E680" s="168" t="s">
        <v>1</v>
      </c>
      <c r="F680" s="169" t="s">
        <v>3786</v>
      </c>
      <c r="H680" s="170">
        <v>4.293</v>
      </c>
      <c r="I680" s="171"/>
      <c r="L680" s="167"/>
      <c r="M680" s="172"/>
      <c r="T680" s="173"/>
      <c r="AT680" s="168" t="s">
        <v>1200</v>
      </c>
      <c r="AU680" s="168" t="s">
        <v>88</v>
      </c>
      <c r="AV680" s="13" t="s">
        <v>88</v>
      </c>
      <c r="AW680" s="13" t="s">
        <v>34</v>
      </c>
      <c r="AX680" s="13" t="s">
        <v>79</v>
      </c>
      <c r="AY680" s="168" t="s">
        <v>262</v>
      </c>
    </row>
    <row r="681" spans="2:51" s="13" customFormat="1" ht="11.25">
      <c r="B681" s="167"/>
      <c r="D681" s="147" t="s">
        <v>1200</v>
      </c>
      <c r="E681" s="168" t="s">
        <v>1</v>
      </c>
      <c r="F681" s="169" t="s">
        <v>3787</v>
      </c>
      <c r="H681" s="170">
        <v>3.375</v>
      </c>
      <c r="I681" s="171"/>
      <c r="L681" s="167"/>
      <c r="M681" s="172"/>
      <c r="T681" s="173"/>
      <c r="AT681" s="168" t="s">
        <v>1200</v>
      </c>
      <c r="AU681" s="168" t="s">
        <v>88</v>
      </c>
      <c r="AV681" s="13" t="s">
        <v>88</v>
      </c>
      <c r="AW681" s="13" t="s">
        <v>34</v>
      </c>
      <c r="AX681" s="13" t="s">
        <v>79</v>
      </c>
      <c r="AY681" s="168" t="s">
        <v>262</v>
      </c>
    </row>
    <row r="682" spans="2:51" s="15" customFormat="1" ht="11.25">
      <c r="B682" s="191"/>
      <c r="D682" s="147" t="s">
        <v>1200</v>
      </c>
      <c r="E682" s="192" t="s">
        <v>1</v>
      </c>
      <c r="F682" s="193" t="s">
        <v>1323</v>
      </c>
      <c r="H682" s="194">
        <v>21.683</v>
      </c>
      <c r="I682" s="195"/>
      <c r="L682" s="191"/>
      <c r="M682" s="196"/>
      <c r="T682" s="197"/>
      <c r="AT682" s="192" t="s">
        <v>1200</v>
      </c>
      <c r="AU682" s="192" t="s">
        <v>88</v>
      </c>
      <c r="AV682" s="15" t="s">
        <v>179</v>
      </c>
      <c r="AW682" s="15" t="s">
        <v>34</v>
      </c>
      <c r="AX682" s="15" t="s">
        <v>79</v>
      </c>
      <c r="AY682" s="192" t="s">
        <v>262</v>
      </c>
    </row>
    <row r="683" spans="2:51" s="14" customFormat="1" ht="11.25">
      <c r="B683" s="174"/>
      <c r="D683" s="147" t="s">
        <v>1200</v>
      </c>
      <c r="E683" s="175" t="s">
        <v>1</v>
      </c>
      <c r="F683" s="176" t="s">
        <v>1205</v>
      </c>
      <c r="H683" s="177">
        <v>38.983</v>
      </c>
      <c r="I683" s="178"/>
      <c r="L683" s="174"/>
      <c r="M683" s="179"/>
      <c r="T683" s="180"/>
      <c r="AT683" s="175" t="s">
        <v>1200</v>
      </c>
      <c r="AU683" s="175" t="s">
        <v>88</v>
      </c>
      <c r="AV683" s="14" t="s">
        <v>293</v>
      </c>
      <c r="AW683" s="14" t="s">
        <v>34</v>
      </c>
      <c r="AX683" s="14" t="s">
        <v>86</v>
      </c>
      <c r="AY683" s="175" t="s">
        <v>262</v>
      </c>
    </row>
    <row r="684" spans="2:65" s="1" customFormat="1" ht="24.2" customHeight="1">
      <c r="B684" s="32"/>
      <c r="C684" s="134" t="s">
        <v>675</v>
      </c>
      <c r="D684" s="134" t="s">
        <v>264</v>
      </c>
      <c r="E684" s="135" t="s">
        <v>2772</v>
      </c>
      <c r="F684" s="136" t="s">
        <v>2773</v>
      </c>
      <c r="G684" s="137" t="s">
        <v>1226</v>
      </c>
      <c r="H684" s="138">
        <v>148.674</v>
      </c>
      <c r="I684" s="139"/>
      <c r="J684" s="140">
        <f>ROUND(I684*H684,2)</f>
        <v>0</v>
      </c>
      <c r="K684" s="136" t="s">
        <v>1197</v>
      </c>
      <c r="L684" s="32"/>
      <c r="M684" s="141" t="s">
        <v>1</v>
      </c>
      <c r="N684" s="142" t="s">
        <v>44</v>
      </c>
      <c r="P684" s="143">
        <f>O684*H684</f>
        <v>0</v>
      </c>
      <c r="Q684" s="143">
        <v>0</v>
      </c>
      <c r="R684" s="143">
        <f>Q684*H684</f>
        <v>0</v>
      </c>
      <c r="S684" s="143">
        <v>0</v>
      </c>
      <c r="T684" s="144">
        <f>S684*H684</f>
        <v>0</v>
      </c>
      <c r="AR684" s="145" t="s">
        <v>318</v>
      </c>
      <c r="AT684" s="145" t="s">
        <v>264</v>
      </c>
      <c r="AU684" s="145" t="s">
        <v>88</v>
      </c>
      <c r="AY684" s="17" t="s">
        <v>262</v>
      </c>
      <c r="BE684" s="146">
        <f>IF(N684="základní",J684,0)</f>
        <v>0</v>
      </c>
      <c r="BF684" s="146">
        <f>IF(N684="snížená",J684,0)</f>
        <v>0</v>
      </c>
      <c r="BG684" s="146">
        <f>IF(N684="zákl. přenesená",J684,0)</f>
        <v>0</v>
      </c>
      <c r="BH684" s="146">
        <f>IF(N684="sníž. přenesená",J684,0)</f>
        <v>0</v>
      </c>
      <c r="BI684" s="146">
        <f>IF(N684="nulová",J684,0)</f>
        <v>0</v>
      </c>
      <c r="BJ684" s="17" t="s">
        <v>86</v>
      </c>
      <c r="BK684" s="146">
        <f>ROUND(I684*H684,2)</f>
        <v>0</v>
      </c>
      <c r="BL684" s="17" t="s">
        <v>318</v>
      </c>
      <c r="BM684" s="145" t="s">
        <v>3788</v>
      </c>
    </row>
    <row r="685" spans="2:65" s="1" customFormat="1" ht="21.75" customHeight="1">
      <c r="B685" s="32"/>
      <c r="C685" s="134" t="s">
        <v>679</v>
      </c>
      <c r="D685" s="134" t="s">
        <v>264</v>
      </c>
      <c r="E685" s="135" t="s">
        <v>3789</v>
      </c>
      <c r="F685" s="136" t="s">
        <v>3790</v>
      </c>
      <c r="G685" s="137" t="s">
        <v>1226</v>
      </c>
      <c r="H685" s="138">
        <v>148.674</v>
      </c>
      <c r="I685" s="139"/>
      <c r="J685" s="140">
        <f>ROUND(I685*H685,2)</f>
        <v>0</v>
      </c>
      <c r="K685" s="136" t="s">
        <v>1197</v>
      </c>
      <c r="L685" s="32"/>
      <c r="M685" s="141" t="s">
        <v>1</v>
      </c>
      <c r="N685" s="142" t="s">
        <v>44</v>
      </c>
      <c r="P685" s="143">
        <f>O685*H685</f>
        <v>0</v>
      </c>
      <c r="Q685" s="143">
        <v>0.00043</v>
      </c>
      <c r="R685" s="143">
        <f>Q685*H685</f>
        <v>0.06392982</v>
      </c>
      <c r="S685" s="143">
        <v>0</v>
      </c>
      <c r="T685" s="144">
        <f>S685*H685</f>
        <v>0</v>
      </c>
      <c r="AR685" s="145" t="s">
        <v>318</v>
      </c>
      <c r="AT685" s="145" t="s">
        <v>264</v>
      </c>
      <c r="AU685" s="145" t="s">
        <v>88</v>
      </c>
      <c r="AY685" s="17" t="s">
        <v>262</v>
      </c>
      <c r="BE685" s="146">
        <f>IF(N685="základní",J685,0)</f>
        <v>0</v>
      </c>
      <c r="BF685" s="146">
        <f>IF(N685="snížená",J685,0)</f>
        <v>0</v>
      </c>
      <c r="BG685" s="146">
        <f>IF(N685="zákl. přenesená",J685,0)</f>
        <v>0</v>
      </c>
      <c r="BH685" s="146">
        <f>IF(N685="sníž. přenesená",J685,0)</f>
        <v>0</v>
      </c>
      <c r="BI685" s="146">
        <f>IF(N685="nulová",J685,0)</f>
        <v>0</v>
      </c>
      <c r="BJ685" s="17" t="s">
        <v>86</v>
      </c>
      <c r="BK685" s="146">
        <f>ROUND(I685*H685,2)</f>
        <v>0</v>
      </c>
      <c r="BL685" s="17" t="s">
        <v>318</v>
      </c>
      <c r="BM685" s="145" t="s">
        <v>3791</v>
      </c>
    </row>
    <row r="686" spans="2:47" s="1" customFormat="1" ht="48.75">
      <c r="B686" s="32"/>
      <c r="D686" s="147" t="s">
        <v>301</v>
      </c>
      <c r="F686" s="148" t="s">
        <v>3792</v>
      </c>
      <c r="I686" s="149"/>
      <c r="L686" s="32"/>
      <c r="M686" s="150"/>
      <c r="T686" s="56"/>
      <c r="AT686" s="17" t="s">
        <v>301</v>
      </c>
      <c r="AU686" s="17" t="s">
        <v>88</v>
      </c>
    </row>
    <row r="687" spans="2:51" s="12" customFormat="1" ht="11.25">
      <c r="B687" s="161"/>
      <c r="D687" s="147" t="s">
        <v>1200</v>
      </c>
      <c r="E687" s="162" t="s">
        <v>1</v>
      </c>
      <c r="F687" s="163" t="s">
        <v>3436</v>
      </c>
      <c r="H687" s="162" t="s">
        <v>1</v>
      </c>
      <c r="I687" s="164"/>
      <c r="L687" s="161"/>
      <c r="M687" s="165"/>
      <c r="T687" s="166"/>
      <c r="AT687" s="162" t="s">
        <v>1200</v>
      </c>
      <c r="AU687" s="162" t="s">
        <v>88</v>
      </c>
      <c r="AV687" s="12" t="s">
        <v>86</v>
      </c>
      <c r="AW687" s="12" t="s">
        <v>34</v>
      </c>
      <c r="AX687" s="12" t="s">
        <v>79</v>
      </c>
      <c r="AY687" s="162" t="s">
        <v>262</v>
      </c>
    </row>
    <row r="688" spans="2:51" s="12" customFormat="1" ht="22.5">
      <c r="B688" s="161"/>
      <c r="D688" s="147" t="s">
        <v>1200</v>
      </c>
      <c r="E688" s="162" t="s">
        <v>1</v>
      </c>
      <c r="F688" s="163" t="s">
        <v>3793</v>
      </c>
      <c r="H688" s="162" t="s">
        <v>1</v>
      </c>
      <c r="I688" s="164"/>
      <c r="L688" s="161"/>
      <c r="M688" s="165"/>
      <c r="T688" s="166"/>
      <c r="AT688" s="162" t="s">
        <v>1200</v>
      </c>
      <c r="AU688" s="162" t="s">
        <v>88</v>
      </c>
      <c r="AV688" s="12" t="s">
        <v>86</v>
      </c>
      <c r="AW688" s="12" t="s">
        <v>34</v>
      </c>
      <c r="AX688" s="12" t="s">
        <v>79</v>
      </c>
      <c r="AY688" s="162" t="s">
        <v>262</v>
      </c>
    </row>
    <row r="689" spans="2:51" s="12" customFormat="1" ht="11.25">
      <c r="B689" s="161"/>
      <c r="D689" s="147" t="s">
        <v>1200</v>
      </c>
      <c r="E689" s="162" t="s">
        <v>1</v>
      </c>
      <c r="F689" s="163" t="s">
        <v>3563</v>
      </c>
      <c r="H689" s="162" t="s">
        <v>1</v>
      </c>
      <c r="I689" s="164"/>
      <c r="L689" s="161"/>
      <c r="M689" s="165"/>
      <c r="T689" s="166"/>
      <c r="AT689" s="162" t="s">
        <v>1200</v>
      </c>
      <c r="AU689" s="162" t="s">
        <v>88</v>
      </c>
      <c r="AV689" s="12" t="s">
        <v>86</v>
      </c>
      <c r="AW689" s="12" t="s">
        <v>34</v>
      </c>
      <c r="AX689" s="12" t="s">
        <v>79</v>
      </c>
      <c r="AY689" s="162" t="s">
        <v>262</v>
      </c>
    </row>
    <row r="690" spans="2:51" s="13" customFormat="1" ht="11.25">
      <c r="B690" s="167"/>
      <c r="D690" s="147" t="s">
        <v>1200</v>
      </c>
      <c r="E690" s="168" t="s">
        <v>1</v>
      </c>
      <c r="F690" s="169" t="s">
        <v>3794</v>
      </c>
      <c r="H690" s="170">
        <v>140.074</v>
      </c>
      <c r="I690" s="171"/>
      <c r="L690" s="167"/>
      <c r="M690" s="172"/>
      <c r="T690" s="173"/>
      <c r="AT690" s="168" t="s">
        <v>1200</v>
      </c>
      <c r="AU690" s="168" t="s">
        <v>88</v>
      </c>
      <c r="AV690" s="13" t="s">
        <v>88</v>
      </c>
      <c r="AW690" s="13" t="s">
        <v>34</v>
      </c>
      <c r="AX690" s="13" t="s">
        <v>79</v>
      </c>
      <c r="AY690" s="168" t="s">
        <v>262</v>
      </c>
    </row>
    <row r="691" spans="2:51" s="12" customFormat="1" ht="11.25">
      <c r="B691" s="161"/>
      <c r="D691" s="147" t="s">
        <v>1200</v>
      </c>
      <c r="E691" s="162" t="s">
        <v>1</v>
      </c>
      <c r="F691" s="163" t="s">
        <v>3795</v>
      </c>
      <c r="H691" s="162" t="s">
        <v>1</v>
      </c>
      <c r="I691" s="164"/>
      <c r="L691" s="161"/>
      <c r="M691" s="165"/>
      <c r="T691" s="166"/>
      <c r="AT691" s="162" t="s">
        <v>1200</v>
      </c>
      <c r="AU691" s="162" t="s">
        <v>88</v>
      </c>
      <c r="AV691" s="12" t="s">
        <v>86</v>
      </c>
      <c r="AW691" s="12" t="s">
        <v>34</v>
      </c>
      <c r="AX691" s="12" t="s">
        <v>79</v>
      </c>
      <c r="AY691" s="162" t="s">
        <v>262</v>
      </c>
    </row>
    <row r="692" spans="2:51" s="13" customFormat="1" ht="11.25">
      <c r="B692" s="167"/>
      <c r="D692" s="147" t="s">
        <v>1200</v>
      </c>
      <c r="E692" s="168" t="s">
        <v>1</v>
      </c>
      <c r="F692" s="169" t="s">
        <v>3796</v>
      </c>
      <c r="H692" s="170">
        <v>8.6</v>
      </c>
      <c r="I692" s="171"/>
      <c r="L692" s="167"/>
      <c r="M692" s="172"/>
      <c r="T692" s="173"/>
      <c r="AT692" s="168" t="s">
        <v>1200</v>
      </c>
      <c r="AU692" s="168" t="s">
        <v>88</v>
      </c>
      <c r="AV692" s="13" t="s">
        <v>88</v>
      </c>
      <c r="AW692" s="13" t="s">
        <v>34</v>
      </c>
      <c r="AX692" s="13" t="s">
        <v>79</v>
      </c>
      <c r="AY692" s="168" t="s">
        <v>262</v>
      </c>
    </row>
    <row r="693" spans="2:51" s="14" customFormat="1" ht="11.25">
      <c r="B693" s="174"/>
      <c r="D693" s="147" t="s">
        <v>1200</v>
      </c>
      <c r="E693" s="175" t="s">
        <v>1</v>
      </c>
      <c r="F693" s="176" t="s">
        <v>1205</v>
      </c>
      <c r="H693" s="177">
        <v>148.674</v>
      </c>
      <c r="I693" s="178"/>
      <c r="L693" s="174"/>
      <c r="M693" s="179"/>
      <c r="T693" s="180"/>
      <c r="AT693" s="175" t="s">
        <v>1200</v>
      </c>
      <c r="AU693" s="175" t="s">
        <v>88</v>
      </c>
      <c r="AV693" s="14" t="s">
        <v>293</v>
      </c>
      <c r="AW693" s="14" t="s">
        <v>34</v>
      </c>
      <c r="AX693" s="14" t="s">
        <v>86</v>
      </c>
      <c r="AY693" s="175" t="s">
        <v>262</v>
      </c>
    </row>
    <row r="694" spans="2:65" s="1" customFormat="1" ht="24.2" customHeight="1">
      <c r="B694" s="32"/>
      <c r="C694" s="134" t="s">
        <v>685</v>
      </c>
      <c r="D694" s="134" t="s">
        <v>264</v>
      </c>
      <c r="E694" s="135" t="s">
        <v>3797</v>
      </c>
      <c r="F694" s="136" t="s">
        <v>3798</v>
      </c>
      <c r="G694" s="137" t="s">
        <v>1226</v>
      </c>
      <c r="H694" s="138">
        <v>148.674</v>
      </c>
      <c r="I694" s="139"/>
      <c r="J694" s="140">
        <f>ROUND(I694*H694,2)</f>
        <v>0</v>
      </c>
      <c r="K694" s="136" t="s">
        <v>1197</v>
      </c>
      <c r="L694" s="32"/>
      <c r="M694" s="141" t="s">
        <v>1</v>
      </c>
      <c r="N694" s="142" t="s">
        <v>44</v>
      </c>
      <c r="P694" s="143">
        <f>O694*H694</f>
        <v>0</v>
      </c>
      <c r="Q694" s="143">
        <v>0.00066</v>
      </c>
      <c r="R694" s="143">
        <f>Q694*H694</f>
        <v>0.09812484</v>
      </c>
      <c r="S694" s="143">
        <v>0</v>
      </c>
      <c r="T694" s="144">
        <f>S694*H694</f>
        <v>0</v>
      </c>
      <c r="AR694" s="145" t="s">
        <v>318</v>
      </c>
      <c r="AT694" s="145" t="s">
        <v>264</v>
      </c>
      <c r="AU694" s="145" t="s">
        <v>88</v>
      </c>
      <c r="AY694" s="17" t="s">
        <v>262</v>
      </c>
      <c r="BE694" s="146">
        <f>IF(N694="základní",J694,0)</f>
        <v>0</v>
      </c>
      <c r="BF694" s="146">
        <f>IF(N694="snížená",J694,0)</f>
        <v>0</v>
      </c>
      <c r="BG694" s="146">
        <f>IF(N694="zákl. přenesená",J694,0)</f>
        <v>0</v>
      </c>
      <c r="BH694" s="146">
        <f>IF(N694="sníž. přenesená",J694,0)</f>
        <v>0</v>
      </c>
      <c r="BI694" s="146">
        <f>IF(N694="nulová",J694,0)</f>
        <v>0</v>
      </c>
      <c r="BJ694" s="17" t="s">
        <v>86</v>
      </c>
      <c r="BK694" s="146">
        <f>ROUND(I694*H694,2)</f>
        <v>0</v>
      </c>
      <c r="BL694" s="17" t="s">
        <v>318</v>
      </c>
      <c r="BM694" s="145" t="s">
        <v>3799</v>
      </c>
    </row>
    <row r="695" spans="2:47" s="1" customFormat="1" ht="48.75">
      <c r="B695" s="32"/>
      <c r="D695" s="147" t="s">
        <v>301</v>
      </c>
      <c r="F695" s="148" t="s">
        <v>3800</v>
      </c>
      <c r="I695" s="149"/>
      <c r="L695" s="32"/>
      <c r="M695" s="150"/>
      <c r="T695" s="56"/>
      <c r="AT695" s="17" t="s">
        <v>301</v>
      </c>
      <c r="AU695" s="17" t="s">
        <v>88</v>
      </c>
    </row>
    <row r="696" spans="2:65" s="1" customFormat="1" ht="24.2" customHeight="1">
      <c r="B696" s="32"/>
      <c r="C696" s="134" t="s">
        <v>689</v>
      </c>
      <c r="D696" s="134" t="s">
        <v>264</v>
      </c>
      <c r="E696" s="135" t="s">
        <v>3801</v>
      </c>
      <c r="F696" s="136" t="s">
        <v>3798</v>
      </c>
      <c r="G696" s="137" t="s">
        <v>1226</v>
      </c>
      <c r="H696" s="138">
        <v>38.983</v>
      </c>
      <c r="I696" s="139"/>
      <c r="J696" s="140">
        <f>ROUND(I696*H696,2)</f>
        <v>0</v>
      </c>
      <c r="K696" s="136" t="s">
        <v>1197</v>
      </c>
      <c r="L696" s="32"/>
      <c r="M696" s="141" t="s">
        <v>1</v>
      </c>
      <c r="N696" s="142" t="s">
        <v>44</v>
      </c>
      <c r="P696" s="143">
        <f>O696*H696</f>
        <v>0</v>
      </c>
      <c r="Q696" s="143">
        <v>0.000571</v>
      </c>
      <c r="R696" s="143">
        <f>Q696*H696</f>
        <v>0.022259293</v>
      </c>
      <c r="S696" s="143">
        <v>0</v>
      </c>
      <c r="T696" s="144">
        <f>S696*H696</f>
        <v>0</v>
      </c>
      <c r="AR696" s="145" t="s">
        <v>318</v>
      </c>
      <c r="AT696" s="145" t="s">
        <v>264</v>
      </c>
      <c r="AU696" s="145" t="s">
        <v>88</v>
      </c>
      <c r="AY696" s="17" t="s">
        <v>262</v>
      </c>
      <c r="BE696" s="146">
        <f>IF(N696="základní",J696,0)</f>
        <v>0</v>
      </c>
      <c r="BF696" s="146">
        <f>IF(N696="snížená",J696,0)</f>
        <v>0</v>
      </c>
      <c r="BG696" s="146">
        <f>IF(N696="zákl. přenesená",J696,0)</f>
        <v>0</v>
      </c>
      <c r="BH696" s="146">
        <f>IF(N696="sníž. přenesená",J696,0)</f>
        <v>0</v>
      </c>
      <c r="BI696" s="146">
        <f>IF(N696="nulová",J696,0)</f>
        <v>0</v>
      </c>
      <c r="BJ696" s="17" t="s">
        <v>86</v>
      </c>
      <c r="BK696" s="146">
        <f>ROUND(I696*H696,2)</f>
        <v>0</v>
      </c>
      <c r="BL696" s="17" t="s">
        <v>318</v>
      </c>
      <c r="BM696" s="145" t="s">
        <v>3802</v>
      </c>
    </row>
    <row r="697" spans="2:65" s="1" customFormat="1" ht="24.2" customHeight="1">
      <c r="B697" s="32"/>
      <c r="C697" s="134" t="s">
        <v>693</v>
      </c>
      <c r="D697" s="134" t="s">
        <v>264</v>
      </c>
      <c r="E697" s="135" t="s">
        <v>3801</v>
      </c>
      <c r="F697" s="136" t="s">
        <v>3798</v>
      </c>
      <c r="G697" s="137" t="s">
        <v>1226</v>
      </c>
      <c r="H697" s="138">
        <v>6.36</v>
      </c>
      <c r="I697" s="139"/>
      <c r="J697" s="140">
        <f>ROUND(I697*H697,2)</f>
        <v>0</v>
      </c>
      <c r="K697" s="136" t="s">
        <v>1197</v>
      </c>
      <c r="L697" s="32"/>
      <c r="M697" s="141" t="s">
        <v>1</v>
      </c>
      <c r="N697" s="142" t="s">
        <v>44</v>
      </c>
      <c r="P697" s="143">
        <f>O697*H697</f>
        <v>0</v>
      </c>
      <c r="Q697" s="143">
        <v>0.000571</v>
      </c>
      <c r="R697" s="143">
        <f>Q697*H697</f>
        <v>0.0036315600000000003</v>
      </c>
      <c r="S697" s="143">
        <v>0</v>
      </c>
      <c r="T697" s="144">
        <f>S697*H697</f>
        <v>0</v>
      </c>
      <c r="AR697" s="145" t="s">
        <v>318</v>
      </c>
      <c r="AT697" s="145" t="s">
        <v>264</v>
      </c>
      <c r="AU697" s="145" t="s">
        <v>88</v>
      </c>
      <c r="AY697" s="17" t="s">
        <v>262</v>
      </c>
      <c r="BE697" s="146">
        <f>IF(N697="základní",J697,0)</f>
        <v>0</v>
      </c>
      <c r="BF697" s="146">
        <f>IF(N697="snížená",J697,0)</f>
        <v>0</v>
      </c>
      <c r="BG697" s="146">
        <f>IF(N697="zákl. přenesená",J697,0)</f>
        <v>0</v>
      </c>
      <c r="BH697" s="146">
        <f>IF(N697="sníž. přenesená",J697,0)</f>
        <v>0</v>
      </c>
      <c r="BI697" s="146">
        <f>IF(N697="nulová",J697,0)</f>
        <v>0</v>
      </c>
      <c r="BJ697" s="17" t="s">
        <v>86</v>
      </c>
      <c r="BK697" s="146">
        <f>ROUND(I697*H697,2)</f>
        <v>0</v>
      </c>
      <c r="BL697" s="17" t="s">
        <v>318</v>
      </c>
      <c r="BM697" s="145" t="s">
        <v>3803</v>
      </c>
    </row>
    <row r="698" spans="2:51" s="12" customFormat="1" ht="11.25">
      <c r="B698" s="161"/>
      <c r="D698" s="147" t="s">
        <v>1200</v>
      </c>
      <c r="E698" s="162" t="s">
        <v>1</v>
      </c>
      <c r="F698" s="163" t="s">
        <v>3436</v>
      </c>
      <c r="H698" s="162" t="s">
        <v>1</v>
      </c>
      <c r="I698" s="164"/>
      <c r="L698" s="161"/>
      <c r="M698" s="165"/>
      <c r="T698" s="166"/>
      <c r="AT698" s="162" t="s">
        <v>1200</v>
      </c>
      <c r="AU698" s="162" t="s">
        <v>88</v>
      </c>
      <c r="AV698" s="12" t="s">
        <v>86</v>
      </c>
      <c r="AW698" s="12" t="s">
        <v>34</v>
      </c>
      <c r="AX698" s="12" t="s">
        <v>79</v>
      </c>
      <c r="AY698" s="162" t="s">
        <v>262</v>
      </c>
    </row>
    <row r="699" spans="2:51" s="12" customFormat="1" ht="22.5">
      <c r="B699" s="161"/>
      <c r="D699" s="147" t="s">
        <v>1200</v>
      </c>
      <c r="E699" s="162" t="s">
        <v>1</v>
      </c>
      <c r="F699" s="163" t="s">
        <v>3777</v>
      </c>
      <c r="H699" s="162" t="s">
        <v>1</v>
      </c>
      <c r="I699" s="164"/>
      <c r="L699" s="161"/>
      <c r="M699" s="165"/>
      <c r="T699" s="166"/>
      <c r="AT699" s="162" t="s">
        <v>1200</v>
      </c>
      <c r="AU699" s="162" t="s">
        <v>88</v>
      </c>
      <c r="AV699" s="12" t="s">
        <v>86</v>
      </c>
      <c r="AW699" s="12" t="s">
        <v>34</v>
      </c>
      <c r="AX699" s="12" t="s">
        <v>79</v>
      </c>
      <c r="AY699" s="162" t="s">
        <v>262</v>
      </c>
    </row>
    <row r="700" spans="2:51" s="13" customFormat="1" ht="11.25">
      <c r="B700" s="167"/>
      <c r="D700" s="147" t="s">
        <v>1200</v>
      </c>
      <c r="E700" s="168" t="s">
        <v>1</v>
      </c>
      <c r="F700" s="169" t="s">
        <v>3778</v>
      </c>
      <c r="H700" s="170">
        <v>6.36</v>
      </c>
      <c r="I700" s="171"/>
      <c r="L700" s="167"/>
      <c r="M700" s="172"/>
      <c r="T700" s="173"/>
      <c r="AT700" s="168" t="s">
        <v>1200</v>
      </c>
      <c r="AU700" s="168" t="s">
        <v>88</v>
      </c>
      <c r="AV700" s="13" t="s">
        <v>88</v>
      </c>
      <c r="AW700" s="13" t="s">
        <v>34</v>
      </c>
      <c r="AX700" s="13" t="s">
        <v>79</v>
      </c>
      <c r="AY700" s="168" t="s">
        <v>262</v>
      </c>
    </row>
    <row r="701" spans="2:51" s="14" customFormat="1" ht="11.25">
      <c r="B701" s="174"/>
      <c r="D701" s="147" t="s">
        <v>1200</v>
      </c>
      <c r="E701" s="175" t="s">
        <v>1</v>
      </c>
      <c r="F701" s="176" t="s">
        <v>1205</v>
      </c>
      <c r="H701" s="177">
        <v>6.36</v>
      </c>
      <c r="I701" s="178"/>
      <c r="L701" s="174"/>
      <c r="M701" s="179"/>
      <c r="T701" s="180"/>
      <c r="AT701" s="175" t="s">
        <v>1200</v>
      </c>
      <c r="AU701" s="175" t="s">
        <v>88</v>
      </c>
      <c r="AV701" s="14" t="s">
        <v>293</v>
      </c>
      <c r="AW701" s="14" t="s">
        <v>34</v>
      </c>
      <c r="AX701" s="14" t="s">
        <v>86</v>
      </c>
      <c r="AY701" s="175" t="s">
        <v>262</v>
      </c>
    </row>
    <row r="702" spans="2:65" s="1" customFormat="1" ht="24.2" customHeight="1">
      <c r="B702" s="32"/>
      <c r="C702" s="134" t="s">
        <v>697</v>
      </c>
      <c r="D702" s="134" t="s">
        <v>264</v>
      </c>
      <c r="E702" s="135" t="s">
        <v>2799</v>
      </c>
      <c r="F702" s="136" t="s">
        <v>2800</v>
      </c>
      <c r="G702" s="137" t="s">
        <v>1226</v>
      </c>
      <c r="H702" s="138">
        <v>67.394</v>
      </c>
      <c r="I702" s="139"/>
      <c r="J702" s="140">
        <f>ROUND(I702*H702,2)</f>
        <v>0</v>
      </c>
      <c r="K702" s="136" t="s">
        <v>1197</v>
      </c>
      <c r="L702" s="32"/>
      <c r="M702" s="141" t="s">
        <v>1</v>
      </c>
      <c r="N702" s="142" t="s">
        <v>44</v>
      </c>
      <c r="P702" s="143">
        <f>O702*H702</f>
        <v>0</v>
      </c>
      <c r="Q702" s="143">
        <v>0.0025</v>
      </c>
      <c r="R702" s="143">
        <f>Q702*H702</f>
        <v>0.16848500000000002</v>
      </c>
      <c r="S702" s="143">
        <v>0</v>
      </c>
      <c r="T702" s="144">
        <f>S702*H702</f>
        <v>0</v>
      </c>
      <c r="AR702" s="145" t="s">
        <v>318</v>
      </c>
      <c r="AT702" s="145" t="s">
        <v>264</v>
      </c>
      <c r="AU702" s="145" t="s">
        <v>88</v>
      </c>
      <c r="AY702" s="17" t="s">
        <v>262</v>
      </c>
      <c r="BE702" s="146">
        <f>IF(N702="základní",J702,0)</f>
        <v>0</v>
      </c>
      <c r="BF702" s="146">
        <f>IF(N702="snížená",J702,0)</f>
        <v>0</v>
      </c>
      <c r="BG702" s="146">
        <f>IF(N702="zákl. přenesená",J702,0)</f>
        <v>0</v>
      </c>
      <c r="BH702" s="146">
        <f>IF(N702="sníž. přenesená",J702,0)</f>
        <v>0</v>
      </c>
      <c r="BI702" s="146">
        <f>IF(N702="nulová",J702,0)</f>
        <v>0</v>
      </c>
      <c r="BJ702" s="17" t="s">
        <v>86</v>
      </c>
      <c r="BK702" s="146">
        <f>ROUND(I702*H702,2)</f>
        <v>0</v>
      </c>
      <c r="BL702" s="17" t="s">
        <v>318</v>
      </c>
      <c r="BM702" s="145" t="s">
        <v>3804</v>
      </c>
    </row>
    <row r="703" spans="2:51" s="12" customFormat="1" ht="11.25">
      <c r="B703" s="161"/>
      <c r="D703" s="147" t="s">
        <v>1200</v>
      </c>
      <c r="E703" s="162" t="s">
        <v>1</v>
      </c>
      <c r="F703" s="163" t="s">
        <v>3436</v>
      </c>
      <c r="H703" s="162" t="s">
        <v>1</v>
      </c>
      <c r="I703" s="164"/>
      <c r="L703" s="161"/>
      <c r="M703" s="165"/>
      <c r="T703" s="166"/>
      <c r="AT703" s="162" t="s">
        <v>1200</v>
      </c>
      <c r="AU703" s="162" t="s">
        <v>88</v>
      </c>
      <c r="AV703" s="12" t="s">
        <v>86</v>
      </c>
      <c r="AW703" s="12" t="s">
        <v>34</v>
      </c>
      <c r="AX703" s="12" t="s">
        <v>79</v>
      </c>
      <c r="AY703" s="162" t="s">
        <v>262</v>
      </c>
    </row>
    <row r="704" spans="2:51" s="12" customFormat="1" ht="22.5">
      <c r="B704" s="161"/>
      <c r="D704" s="147" t="s">
        <v>1200</v>
      </c>
      <c r="E704" s="162" t="s">
        <v>1</v>
      </c>
      <c r="F704" s="163" t="s">
        <v>3793</v>
      </c>
      <c r="H704" s="162" t="s">
        <v>1</v>
      </c>
      <c r="I704" s="164"/>
      <c r="L704" s="161"/>
      <c r="M704" s="165"/>
      <c r="T704" s="166"/>
      <c r="AT704" s="162" t="s">
        <v>1200</v>
      </c>
      <c r="AU704" s="162" t="s">
        <v>88</v>
      </c>
      <c r="AV704" s="12" t="s">
        <v>86</v>
      </c>
      <c r="AW704" s="12" t="s">
        <v>34</v>
      </c>
      <c r="AX704" s="12" t="s">
        <v>79</v>
      </c>
      <c r="AY704" s="162" t="s">
        <v>262</v>
      </c>
    </row>
    <row r="705" spans="2:51" s="12" customFormat="1" ht="11.25">
      <c r="B705" s="161"/>
      <c r="D705" s="147" t="s">
        <v>1200</v>
      </c>
      <c r="E705" s="162" t="s">
        <v>1</v>
      </c>
      <c r="F705" s="163" t="s">
        <v>3563</v>
      </c>
      <c r="H705" s="162" t="s">
        <v>1</v>
      </c>
      <c r="I705" s="164"/>
      <c r="L705" s="161"/>
      <c r="M705" s="165"/>
      <c r="T705" s="166"/>
      <c r="AT705" s="162" t="s">
        <v>1200</v>
      </c>
      <c r="AU705" s="162" t="s">
        <v>88</v>
      </c>
      <c r="AV705" s="12" t="s">
        <v>86</v>
      </c>
      <c r="AW705" s="12" t="s">
        <v>34</v>
      </c>
      <c r="AX705" s="12" t="s">
        <v>79</v>
      </c>
      <c r="AY705" s="162" t="s">
        <v>262</v>
      </c>
    </row>
    <row r="706" spans="2:51" s="13" customFormat="1" ht="11.25">
      <c r="B706" s="167"/>
      <c r="D706" s="147" t="s">
        <v>1200</v>
      </c>
      <c r="E706" s="168" t="s">
        <v>1</v>
      </c>
      <c r="F706" s="169" t="s">
        <v>3805</v>
      </c>
      <c r="H706" s="170">
        <v>58.794</v>
      </c>
      <c r="I706" s="171"/>
      <c r="L706" s="167"/>
      <c r="M706" s="172"/>
      <c r="T706" s="173"/>
      <c r="AT706" s="168" t="s">
        <v>1200</v>
      </c>
      <c r="AU706" s="168" t="s">
        <v>88</v>
      </c>
      <c r="AV706" s="13" t="s">
        <v>88</v>
      </c>
      <c r="AW706" s="13" t="s">
        <v>34</v>
      </c>
      <c r="AX706" s="13" t="s">
        <v>79</v>
      </c>
      <c r="AY706" s="168" t="s">
        <v>262</v>
      </c>
    </row>
    <row r="707" spans="2:51" s="12" customFormat="1" ht="11.25">
      <c r="B707" s="161"/>
      <c r="D707" s="147" t="s">
        <v>1200</v>
      </c>
      <c r="E707" s="162" t="s">
        <v>1</v>
      </c>
      <c r="F707" s="163" t="s">
        <v>3795</v>
      </c>
      <c r="H707" s="162" t="s">
        <v>1</v>
      </c>
      <c r="I707" s="164"/>
      <c r="L707" s="161"/>
      <c r="M707" s="165"/>
      <c r="T707" s="166"/>
      <c r="AT707" s="162" t="s">
        <v>1200</v>
      </c>
      <c r="AU707" s="162" t="s">
        <v>88</v>
      </c>
      <c r="AV707" s="12" t="s">
        <v>86</v>
      </c>
      <c r="AW707" s="12" t="s">
        <v>34</v>
      </c>
      <c r="AX707" s="12" t="s">
        <v>79</v>
      </c>
      <c r="AY707" s="162" t="s">
        <v>262</v>
      </c>
    </row>
    <row r="708" spans="2:51" s="13" customFormat="1" ht="11.25">
      <c r="B708" s="167"/>
      <c r="D708" s="147" t="s">
        <v>1200</v>
      </c>
      <c r="E708" s="168" t="s">
        <v>1</v>
      </c>
      <c r="F708" s="169" t="s">
        <v>3796</v>
      </c>
      <c r="H708" s="170">
        <v>8.6</v>
      </c>
      <c r="I708" s="171"/>
      <c r="L708" s="167"/>
      <c r="M708" s="172"/>
      <c r="T708" s="173"/>
      <c r="AT708" s="168" t="s">
        <v>1200</v>
      </c>
      <c r="AU708" s="168" t="s">
        <v>88</v>
      </c>
      <c r="AV708" s="13" t="s">
        <v>88</v>
      </c>
      <c r="AW708" s="13" t="s">
        <v>34</v>
      </c>
      <c r="AX708" s="13" t="s">
        <v>79</v>
      </c>
      <c r="AY708" s="168" t="s">
        <v>262</v>
      </c>
    </row>
    <row r="709" spans="2:51" s="14" customFormat="1" ht="11.25">
      <c r="B709" s="174"/>
      <c r="D709" s="147" t="s">
        <v>1200</v>
      </c>
      <c r="E709" s="175" t="s">
        <v>1</v>
      </c>
      <c r="F709" s="176" t="s">
        <v>1205</v>
      </c>
      <c r="H709" s="177">
        <v>67.394</v>
      </c>
      <c r="I709" s="178"/>
      <c r="L709" s="174"/>
      <c r="M709" s="199"/>
      <c r="N709" s="200"/>
      <c r="O709" s="200"/>
      <c r="P709" s="200"/>
      <c r="Q709" s="200"/>
      <c r="R709" s="200"/>
      <c r="S709" s="200"/>
      <c r="T709" s="201"/>
      <c r="AT709" s="175" t="s">
        <v>1200</v>
      </c>
      <c r="AU709" s="175" t="s">
        <v>88</v>
      </c>
      <c r="AV709" s="14" t="s">
        <v>293</v>
      </c>
      <c r="AW709" s="14" t="s">
        <v>34</v>
      </c>
      <c r="AX709" s="14" t="s">
        <v>86</v>
      </c>
      <c r="AY709" s="175" t="s">
        <v>262</v>
      </c>
    </row>
    <row r="710" spans="2:12" s="1" customFormat="1" ht="6.95" customHeight="1">
      <c r="B710" s="44"/>
      <c r="C710" s="45"/>
      <c r="D710" s="45"/>
      <c r="E710" s="45"/>
      <c r="F710" s="45"/>
      <c r="G710" s="45"/>
      <c r="H710" s="45"/>
      <c r="I710" s="45"/>
      <c r="J710" s="45"/>
      <c r="K710" s="45"/>
      <c r="L710" s="32"/>
    </row>
  </sheetData>
  <sheetProtection algorithmName="SHA-512" hashValue="UMb+KH97k+E4csqYLuMiRybUThT2un33I8tgzHUM/mnYhAMwxyYJFygIoaOKVaQq2g7SWiyvJz7A3AuOyTn0ng==" saltValue="xUU7yPY/sKqRCosDqqPYWclQlf9VdP5paAzk/5Q0p+W3qbnjOTz1sY0kJvgyXlBVJSgeU4eKsyAD3AI6Dqr8Ig==" spinCount="100000" sheet="1" objects="1" scenarios="1" formatColumns="0" formatRows="0" autoFilter="0"/>
  <autoFilter ref="C132:K709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1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166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3806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30" customHeight="1">
      <c r="B11" s="32"/>
      <c r="E11" s="230" t="s">
        <v>3807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1182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ROUND(J125,2)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ROUND((SUM(BE125:BE165)),2)</f>
        <v>0</v>
      </c>
      <c r="I35" s="96">
        <v>0.21</v>
      </c>
      <c r="J35" s="86">
        <f>ROUND(((SUM(BE125:BE165))*I35),2)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ROUND((SUM(BF125:BF165)),2)</f>
        <v>0</v>
      </c>
      <c r="I36" s="96">
        <v>0.15</v>
      </c>
      <c r="J36" s="86">
        <f>ROUND(((SUM(BF125:BF165))*I36),2)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ROUND((SUM(BG125:BG165)),2)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ROUND((SUM(BH125:BH165)),2)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ROUND((SUM(BI125:BI165)),2)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3806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30" customHeight="1">
      <c r="B89" s="32"/>
      <c r="E89" s="230" t="str">
        <f>E11</f>
        <v>08.3 - Energetické využití bioplynu (kogenerace)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J125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19.9" customHeight="1">
      <c r="B100" s="112"/>
      <c r="D100" s="113" t="s">
        <v>1188</v>
      </c>
      <c r="E100" s="114"/>
      <c r="F100" s="114"/>
      <c r="G100" s="114"/>
      <c r="H100" s="114"/>
      <c r="I100" s="114"/>
      <c r="J100" s="115">
        <f>J127</f>
        <v>0</v>
      </c>
      <c r="L100" s="112"/>
    </row>
    <row r="101" spans="2:12" s="9" customFormat="1" ht="19.9" customHeight="1">
      <c r="B101" s="112"/>
      <c r="D101" s="113" t="s">
        <v>1303</v>
      </c>
      <c r="E101" s="114"/>
      <c r="F101" s="114"/>
      <c r="G101" s="114"/>
      <c r="H101" s="114"/>
      <c r="I101" s="114"/>
      <c r="J101" s="115">
        <f>J140</f>
        <v>0</v>
      </c>
      <c r="L101" s="112"/>
    </row>
    <row r="102" spans="2:12" s="9" customFormat="1" ht="19.9" customHeight="1">
      <c r="B102" s="112"/>
      <c r="D102" s="113" t="s">
        <v>1189</v>
      </c>
      <c r="E102" s="114"/>
      <c r="F102" s="114"/>
      <c r="G102" s="114"/>
      <c r="H102" s="114"/>
      <c r="I102" s="114"/>
      <c r="J102" s="115">
        <f>J152</f>
        <v>0</v>
      </c>
      <c r="L102" s="112"/>
    </row>
    <row r="103" spans="2:12" s="9" customFormat="1" ht="19.9" customHeight="1">
      <c r="B103" s="112"/>
      <c r="D103" s="113" t="s">
        <v>1190</v>
      </c>
      <c r="E103" s="114"/>
      <c r="F103" s="114"/>
      <c r="G103" s="114"/>
      <c r="H103" s="114"/>
      <c r="I103" s="114"/>
      <c r="J103" s="115">
        <f>J164</f>
        <v>0</v>
      </c>
      <c r="L103" s="112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247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48" t="str">
        <f>E7</f>
        <v>ZPRACOVÁNÍ ČISTÍRENSKÝCH KALŮ AČOV TÁBOR</v>
      </c>
      <c r="F113" s="249"/>
      <c r="G113" s="249"/>
      <c r="H113" s="249"/>
      <c r="L113" s="32"/>
    </row>
    <row r="114" spans="2:12" ht="12" customHeight="1">
      <c r="B114" s="20"/>
      <c r="C114" s="27" t="s">
        <v>222</v>
      </c>
      <c r="L114" s="20"/>
    </row>
    <row r="115" spans="2:12" s="1" customFormat="1" ht="16.5" customHeight="1">
      <c r="B115" s="32"/>
      <c r="E115" s="248" t="s">
        <v>3806</v>
      </c>
      <c r="F115" s="250"/>
      <c r="G115" s="250"/>
      <c r="H115" s="250"/>
      <c r="L115" s="32"/>
    </row>
    <row r="116" spans="2:12" s="1" customFormat="1" ht="12" customHeight="1">
      <c r="B116" s="32"/>
      <c r="C116" s="27" t="s">
        <v>224</v>
      </c>
      <c r="L116" s="32"/>
    </row>
    <row r="117" spans="2:12" s="1" customFormat="1" ht="30" customHeight="1">
      <c r="B117" s="32"/>
      <c r="E117" s="230" t="str">
        <f>E11</f>
        <v>08.3 - Energetické využití bioplynu (kogenerace) - uznatelná část</v>
      </c>
      <c r="F117" s="250"/>
      <c r="G117" s="250"/>
      <c r="H117" s="250"/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20</v>
      </c>
      <c r="F119" s="25" t="str">
        <f>F14</f>
        <v>Čelkovice</v>
      </c>
      <c r="I119" s="27" t="s">
        <v>22</v>
      </c>
      <c r="J119" s="52" t="str">
        <f>IF(J14="","",J14)</f>
        <v>7. 6. 2023</v>
      </c>
      <c r="L119" s="32"/>
    </row>
    <row r="120" spans="2:12" s="1" customFormat="1" ht="6.95" customHeight="1">
      <c r="B120" s="32"/>
      <c r="L120" s="32"/>
    </row>
    <row r="121" spans="2:12" s="1" customFormat="1" ht="25.7" customHeight="1">
      <c r="B121" s="32"/>
      <c r="C121" s="27" t="s">
        <v>24</v>
      </c>
      <c r="F121" s="25" t="str">
        <f>E17</f>
        <v>Vodárenská společnost Táborsko s.r.o.</v>
      </c>
      <c r="I121" s="27" t="s">
        <v>31</v>
      </c>
      <c r="J121" s="30" t="str">
        <f>E23</f>
        <v>Aquaprocon s.r.o., divize Praha</v>
      </c>
      <c r="L121" s="32"/>
    </row>
    <row r="122" spans="2:12" s="1" customFormat="1" ht="15.2" customHeight="1">
      <c r="B122" s="32"/>
      <c r="C122" s="27" t="s">
        <v>29</v>
      </c>
      <c r="F122" s="25" t="str">
        <f>IF(E20="","",E20)</f>
        <v>Vyplň údaj</v>
      </c>
      <c r="I122" s="27" t="s">
        <v>35</v>
      </c>
      <c r="J122" s="30" t="str">
        <f>E26</f>
        <v>Jaroslav Pelnář</v>
      </c>
      <c r="L122" s="32"/>
    </row>
    <row r="123" spans="2:12" s="1" customFormat="1" ht="10.35" customHeight="1">
      <c r="B123" s="32"/>
      <c r="L123" s="32"/>
    </row>
    <row r="124" spans="2:20" s="10" customFormat="1" ht="29.25" customHeight="1">
      <c r="B124" s="116"/>
      <c r="C124" s="117" t="s">
        <v>248</v>
      </c>
      <c r="D124" s="118" t="s">
        <v>64</v>
      </c>
      <c r="E124" s="118" t="s">
        <v>60</v>
      </c>
      <c r="F124" s="118" t="s">
        <v>61</v>
      </c>
      <c r="G124" s="118" t="s">
        <v>249</v>
      </c>
      <c r="H124" s="118" t="s">
        <v>250</v>
      </c>
      <c r="I124" s="118" t="s">
        <v>251</v>
      </c>
      <c r="J124" s="118" t="s">
        <v>232</v>
      </c>
      <c r="K124" s="119" t="s">
        <v>252</v>
      </c>
      <c r="L124" s="116"/>
      <c r="M124" s="59" t="s">
        <v>1</v>
      </c>
      <c r="N124" s="60" t="s">
        <v>43</v>
      </c>
      <c r="O124" s="60" t="s">
        <v>253</v>
      </c>
      <c r="P124" s="60" t="s">
        <v>254</v>
      </c>
      <c r="Q124" s="60" t="s">
        <v>255</v>
      </c>
      <c r="R124" s="60" t="s">
        <v>256</v>
      </c>
      <c r="S124" s="60" t="s">
        <v>257</v>
      </c>
      <c r="T124" s="61" t="s">
        <v>258</v>
      </c>
    </row>
    <row r="125" spans="2:63" s="1" customFormat="1" ht="22.9" customHeight="1">
      <c r="B125" s="32"/>
      <c r="C125" s="64" t="s">
        <v>259</v>
      </c>
      <c r="J125" s="120">
        <f>BK125</f>
        <v>0</v>
      </c>
      <c r="L125" s="32"/>
      <c r="M125" s="62"/>
      <c r="N125" s="53"/>
      <c r="O125" s="53"/>
      <c r="P125" s="121">
        <f>P126</f>
        <v>0</v>
      </c>
      <c r="Q125" s="53"/>
      <c r="R125" s="121">
        <f>R126</f>
        <v>0.096638</v>
      </c>
      <c r="S125" s="53"/>
      <c r="T125" s="122">
        <f>T126</f>
        <v>0.096</v>
      </c>
      <c r="AT125" s="17" t="s">
        <v>78</v>
      </c>
      <c r="AU125" s="17" t="s">
        <v>234</v>
      </c>
      <c r="BK125" s="123">
        <f>BK126</f>
        <v>0</v>
      </c>
    </row>
    <row r="126" spans="2:63" s="11" customFormat="1" ht="25.9" customHeight="1">
      <c r="B126" s="124"/>
      <c r="D126" s="125" t="s">
        <v>78</v>
      </c>
      <c r="E126" s="126" t="s">
        <v>1191</v>
      </c>
      <c r="F126" s="126" t="s">
        <v>1192</v>
      </c>
      <c r="I126" s="127"/>
      <c r="J126" s="128">
        <f>BK126</f>
        <v>0</v>
      </c>
      <c r="L126" s="124"/>
      <c r="M126" s="129"/>
      <c r="P126" s="130">
        <f>P127+P140+P152+P164</f>
        <v>0</v>
      </c>
      <c r="R126" s="130">
        <f>R127+R140+R152+R164</f>
        <v>0.096638</v>
      </c>
      <c r="T126" s="131">
        <f>T127+T140+T152+T164</f>
        <v>0.096</v>
      </c>
      <c r="AR126" s="125" t="s">
        <v>86</v>
      </c>
      <c r="AT126" s="132" t="s">
        <v>78</v>
      </c>
      <c r="AU126" s="132" t="s">
        <v>79</v>
      </c>
      <c r="AY126" s="125" t="s">
        <v>262</v>
      </c>
      <c r="BK126" s="133">
        <f>BK127+BK140+BK152+BK164</f>
        <v>0</v>
      </c>
    </row>
    <row r="127" spans="2:63" s="11" customFormat="1" ht="22.9" customHeight="1">
      <c r="B127" s="124"/>
      <c r="D127" s="125" t="s">
        <v>78</v>
      </c>
      <c r="E127" s="151" t="s">
        <v>263</v>
      </c>
      <c r="F127" s="151" t="s">
        <v>1238</v>
      </c>
      <c r="I127" s="127"/>
      <c r="J127" s="152">
        <f>BK127</f>
        <v>0</v>
      </c>
      <c r="L127" s="124"/>
      <c r="M127" s="129"/>
      <c r="P127" s="130">
        <f>SUM(P128:P139)</f>
        <v>0</v>
      </c>
      <c r="R127" s="130">
        <f>SUM(R128:R139)</f>
        <v>0.096238</v>
      </c>
      <c r="T127" s="131">
        <f>SUM(T128:T139)</f>
        <v>0</v>
      </c>
      <c r="AR127" s="125" t="s">
        <v>86</v>
      </c>
      <c r="AT127" s="132" t="s">
        <v>78</v>
      </c>
      <c r="AU127" s="132" t="s">
        <v>86</v>
      </c>
      <c r="AY127" s="125" t="s">
        <v>262</v>
      </c>
      <c r="BK127" s="133">
        <f>SUM(BK128:BK139)</f>
        <v>0</v>
      </c>
    </row>
    <row r="128" spans="2:65" s="1" customFormat="1" ht="24.2" customHeight="1">
      <c r="B128" s="32"/>
      <c r="C128" s="134" t="s">
        <v>86</v>
      </c>
      <c r="D128" s="134" t="s">
        <v>264</v>
      </c>
      <c r="E128" s="135" t="s">
        <v>1462</v>
      </c>
      <c r="F128" s="136" t="s">
        <v>1463</v>
      </c>
      <c r="G128" s="137" t="s">
        <v>1257</v>
      </c>
      <c r="H128" s="138">
        <v>2</v>
      </c>
      <c r="I128" s="139"/>
      <c r="J128" s="140">
        <f>ROUND(I128*H128,2)</f>
        <v>0</v>
      </c>
      <c r="K128" s="136" t="s">
        <v>1</v>
      </c>
      <c r="L128" s="32"/>
      <c r="M128" s="141" t="s">
        <v>1</v>
      </c>
      <c r="N128" s="142" t="s">
        <v>44</v>
      </c>
      <c r="P128" s="143">
        <f>O128*H128</f>
        <v>0</v>
      </c>
      <c r="Q128" s="143">
        <v>0.048</v>
      </c>
      <c r="R128" s="143">
        <f>Q128*H128</f>
        <v>0.096</v>
      </c>
      <c r="S128" s="143">
        <v>0</v>
      </c>
      <c r="T128" s="144">
        <f>S128*H128</f>
        <v>0</v>
      </c>
      <c r="AR128" s="145" t="s">
        <v>293</v>
      </c>
      <c r="AT128" s="145" t="s">
        <v>264</v>
      </c>
      <c r="AU128" s="145" t="s">
        <v>88</v>
      </c>
      <c r="AY128" s="17" t="s">
        <v>262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86</v>
      </c>
      <c r="BK128" s="146">
        <f>ROUND(I128*H128,2)</f>
        <v>0</v>
      </c>
      <c r="BL128" s="17" t="s">
        <v>293</v>
      </c>
      <c r="BM128" s="145" t="s">
        <v>3808</v>
      </c>
    </row>
    <row r="129" spans="2:51" s="12" customFormat="1" ht="11.25">
      <c r="B129" s="161"/>
      <c r="D129" s="147" t="s">
        <v>1200</v>
      </c>
      <c r="E129" s="162" t="s">
        <v>1</v>
      </c>
      <c r="F129" s="163" t="s">
        <v>1264</v>
      </c>
      <c r="H129" s="162" t="s">
        <v>1</v>
      </c>
      <c r="I129" s="164"/>
      <c r="L129" s="161"/>
      <c r="M129" s="165"/>
      <c r="T129" s="166"/>
      <c r="AT129" s="162" t="s">
        <v>1200</v>
      </c>
      <c r="AU129" s="162" t="s">
        <v>88</v>
      </c>
      <c r="AV129" s="12" t="s">
        <v>86</v>
      </c>
      <c r="AW129" s="12" t="s">
        <v>34</v>
      </c>
      <c r="AX129" s="12" t="s">
        <v>79</v>
      </c>
      <c r="AY129" s="162" t="s">
        <v>262</v>
      </c>
    </row>
    <row r="130" spans="2:51" s="13" customFormat="1" ht="11.25">
      <c r="B130" s="167"/>
      <c r="D130" s="147" t="s">
        <v>1200</v>
      </c>
      <c r="E130" s="168" t="s">
        <v>1</v>
      </c>
      <c r="F130" s="169" t="s">
        <v>3809</v>
      </c>
      <c r="H130" s="170">
        <v>2</v>
      </c>
      <c r="I130" s="171"/>
      <c r="L130" s="167"/>
      <c r="M130" s="172"/>
      <c r="T130" s="173"/>
      <c r="AT130" s="168" t="s">
        <v>1200</v>
      </c>
      <c r="AU130" s="168" t="s">
        <v>88</v>
      </c>
      <c r="AV130" s="13" t="s">
        <v>88</v>
      </c>
      <c r="AW130" s="13" t="s">
        <v>34</v>
      </c>
      <c r="AX130" s="13" t="s">
        <v>79</v>
      </c>
      <c r="AY130" s="168" t="s">
        <v>262</v>
      </c>
    </row>
    <row r="131" spans="2:51" s="14" customFormat="1" ht="11.25">
      <c r="B131" s="174"/>
      <c r="D131" s="147" t="s">
        <v>1200</v>
      </c>
      <c r="E131" s="175" t="s">
        <v>1</v>
      </c>
      <c r="F131" s="176" t="s">
        <v>1205</v>
      </c>
      <c r="H131" s="177">
        <v>2</v>
      </c>
      <c r="I131" s="178"/>
      <c r="L131" s="174"/>
      <c r="M131" s="179"/>
      <c r="T131" s="180"/>
      <c r="AT131" s="175" t="s">
        <v>1200</v>
      </c>
      <c r="AU131" s="175" t="s">
        <v>88</v>
      </c>
      <c r="AV131" s="14" t="s">
        <v>293</v>
      </c>
      <c r="AW131" s="14" t="s">
        <v>34</v>
      </c>
      <c r="AX131" s="14" t="s">
        <v>86</v>
      </c>
      <c r="AY131" s="175" t="s">
        <v>262</v>
      </c>
    </row>
    <row r="132" spans="2:65" s="1" customFormat="1" ht="24.2" customHeight="1">
      <c r="B132" s="32"/>
      <c r="C132" s="134" t="s">
        <v>88</v>
      </c>
      <c r="D132" s="134" t="s">
        <v>264</v>
      </c>
      <c r="E132" s="135" t="s">
        <v>1239</v>
      </c>
      <c r="F132" s="136" t="s">
        <v>1240</v>
      </c>
      <c r="G132" s="137" t="s">
        <v>1226</v>
      </c>
      <c r="H132" s="138">
        <v>23.8</v>
      </c>
      <c r="I132" s="139"/>
      <c r="J132" s="140">
        <f>ROUND(I132*H132,2)</f>
        <v>0</v>
      </c>
      <c r="K132" s="136" t="s">
        <v>1197</v>
      </c>
      <c r="L132" s="32"/>
      <c r="M132" s="141" t="s">
        <v>1</v>
      </c>
      <c r="N132" s="142" t="s">
        <v>44</v>
      </c>
      <c r="P132" s="143">
        <f>O132*H132</f>
        <v>0</v>
      </c>
      <c r="Q132" s="143">
        <v>1E-05</v>
      </c>
      <c r="R132" s="143">
        <f>Q132*H132</f>
        <v>0.00023800000000000004</v>
      </c>
      <c r="S132" s="143">
        <v>0</v>
      </c>
      <c r="T132" s="144">
        <f>S132*H132</f>
        <v>0</v>
      </c>
      <c r="AR132" s="145" t="s">
        <v>293</v>
      </c>
      <c r="AT132" s="145" t="s">
        <v>264</v>
      </c>
      <c r="AU132" s="145" t="s">
        <v>88</v>
      </c>
      <c r="AY132" s="17" t="s">
        <v>262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86</v>
      </c>
      <c r="BK132" s="146">
        <f>ROUND(I132*H132,2)</f>
        <v>0</v>
      </c>
      <c r="BL132" s="17" t="s">
        <v>293</v>
      </c>
      <c r="BM132" s="145" t="s">
        <v>3810</v>
      </c>
    </row>
    <row r="133" spans="2:51" s="12" customFormat="1" ht="11.25">
      <c r="B133" s="161"/>
      <c r="D133" s="147" t="s">
        <v>1200</v>
      </c>
      <c r="E133" s="162" t="s">
        <v>1</v>
      </c>
      <c r="F133" s="163" t="s">
        <v>1473</v>
      </c>
      <c r="H133" s="162" t="s">
        <v>1</v>
      </c>
      <c r="I133" s="164"/>
      <c r="L133" s="161"/>
      <c r="M133" s="165"/>
      <c r="T133" s="166"/>
      <c r="AT133" s="162" t="s">
        <v>1200</v>
      </c>
      <c r="AU133" s="162" t="s">
        <v>88</v>
      </c>
      <c r="AV133" s="12" t="s">
        <v>86</v>
      </c>
      <c r="AW133" s="12" t="s">
        <v>34</v>
      </c>
      <c r="AX133" s="12" t="s">
        <v>79</v>
      </c>
      <c r="AY133" s="162" t="s">
        <v>262</v>
      </c>
    </row>
    <row r="134" spans="2:51" s="13" customFormat="1" ht="11.25">
      <c r="B134" s="167"/>
      <c r="D134" s="147" t="s">
        <v>1200</v>
      </c>
      <c r="E134" s="168" t="s">
        <v>1</v>
      </c>
      <c r="F134" s="169" t="s">
        <v>3811</v>
      </c>
      <c r="H134" s="170">
        <v>23.8</v>
      </c>
      <c r="I134" s="171"/>
      <c r="L134" s="167"/>
      <c r="M134" s="172"/>
      <c r="T134" s="173"/>
      <c r="AT134" s="168" t="s">
        <v>1200</v>
      </c>
      <c r="AU134" s="168" t="s">
        <v>88</v>
      </c>
      <c r="AV134" s="13" t="s">
        <v>88</v>
      </c>
      <c r="AW134" s="13" t="s">
        <v>34</v>
      </c>
      <c r="AX134" s="13" t="s">
        <v>79</v>
      </c>
      <c r="AY134" s="168" t="s">
        <v>262</v>
      </c>
    </row>
    <row r="135" spans="2:51" s="14" customFormat="1" ht="11.25">
      <c r="B135" s="174"/>
      <c r="D135" s="147" t="s">
        <v>1200</v>
      </c>
      <c r="E135" s="175" t="s">
        <v>1</v>
      </c>
      <c r="F135" s="176" t="s">
        <v>1205</v>
      </c>
      <c r="H135" s="177">
        <v>23.8</v>
      </c>
      <c r="I135" s="178"/>
      <c r="L135" s="174"/>
      <c r="M135" s="179"/>
      <c r="T135" s="180"/>
      <c r="AT135" s="175" t="s">
        <v>1200</v>
      </c>
      <c r="AU135" s="175" t="s">
        <v>88</v>
      </c>
      <c r="AV135" s="14" t="s">
        <v>293</v>
      </c>
      <c r="AW135" s="14" t="s">
        <v>34</v>
      </c>
      <c r="AX135" s="14" t="s">
        <v>86</v>
      </c>
      <c r="AY135" s="175" t="s">
        <v>262</v>
      </c>
    </row>
    <row r="136" spans="2:65" s="1" customFormat="1" ht="24.2" customHeight="1">
      <c r="B136" s="32"/>
      <c r="C136" s="134" t="s">
        <v>179</v>
      </c>
      <c r="D136" s="134" t="s">
        <v>264</v>
      </c>
      <c r="E136" s="135" t="s">
        <v>1475</v>
      </c>
      <c r="F136" s="136" t="s">
        <v>1476</v>
      </c>
      <c r="G136" s="137" t="s">
        <v>1226</v>
      </c>
      <c r="H136" s="138">
        <v>23.8</v>
      </c>
      <c r="I136" s="139"/>
      <c r="J136" s="140">
        <f>ROUND(I136*H136,2)</f>
        <v>0</v>
      </c>
      <c r="K136" s="136" t="s">
        <v>1197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293</v>
      </c>
      <c r="AT136" s="145" t="s">
        <v>264</v>
      </c>
      <c r="AU136" s="145" t="s">
        <v>88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293</v>
      </c>
      <c r="BM136" s="145" t="s">
        <v>3812</v>
      </c>
    </row>
    <row r="137" spans="2:51" s="12" customFormat="1" ht="11.25">
      <c r="B137" s="161"/>
      <c r="D137" s="147" t="s">
        <v>1200</v>
      </c>
      <c r="E137" s="162" t="s">
        <v>1</v>
      </c>
      <c r="F137" s="163" t="s">
        <v>1473</v>
      </c>
      <c r="H137" s="162" t="s">
        <v>1</v>
      </c>
      <c r="I137" s="164"/>
      <c r="L137" s="161"/>
      <c r="M137" s="165"/>
      <c r="T137" s="166"/>
      <c r="AT137" s="162" t="s">
        <v>1200</v>
      </c>
      <c r="AU137" s="162" t="s">
        <v>88</v>
      </c>
      <c r="AV137" s="12" t="s">
        <v>86</v>
      </c>
      <c r="AW137" s="12" t="s">
        <v>34</v>
      </c>
      <c r="AX137" s="12" t="s">
        <v>79</v>
      </c>
      <c r="AY137" s="162" t="s">
        <v>262</v>
      </c>
    </row>
    <row r="138" spans="2:51" s="13" customFormat="1" ht="11.25">
      <c r="B138" s="167"/>
      <c r="D138" s="147" t="s">
        <v>1200</v>
      </c>
      <c r="E138" s="168" t="s">
        <v>1</v>
      </c>
      <c r="F138" s="169" t="s">
        <v>3811</v>
      </c>
      <c r="H138" s="170">
        <v>23.8</v>
      </c>
      <c r="I138" s="171"/>
      <c r="L138" s="167"/>
      <c r="M138" s="172"/>
      <c r="T138" s="173"/>
      <c r="AT138" s="168" t="s">
        <v>1200</v>
      </c>
      <c r="AU138" s="168" t="s">
        <v>88</v>
      </c>
      <c r="AV138" s="13" t="s">
        <v>88</v>
      </c>
      <c r="AW138" s="13" t="s">
        <v>34</v>
      </c>
      <c r="AX138" s="13" t="s">
        <v>79</v>
      </c>
      <c r="AY138" s="168" t="s">
        <v>262</v>
      </c>
    </row>
    <row r="139" spans="2:51" s="14" customFormat="1" ht="11.25">
      <c r="B139" s="174"/>
      <c r="D139" s="147" t="s">
        <v>1200</v>
      </c>
      <c r="E139" s="175" t="s">
        <v>1</v>
      </c>
      <c r="F139" s="176" t="s">
        <v>1205</v>
      </c>
      <c r="H139" s="177">
        <v>23.8</v>
      </c>
      <c r="I139" s="178"/>
      <c r="L139" s="174"/>
      <c r="M139" s="179"/>
      <c r="T139" s="180"/>
      <c r="AT139" s="175" t="s">
        <v>1200</v>
      </c>
      <c r="AU139" s="175" t="s">
        <v>88</v>
      </c>
      <c r="AV139" s="14" t="s">
        <v>293</v>
      </c>
      <c r="AW139" s="14" t="s">
        <v>34</v>
      </c>
      <c r="AX139" s="14" t="s">
        <v>86</v>
      </c>
      <c r="AY139" s="175" t="s">
        <v>262</v>
      </c>
    </row>
    <row r="140" spans="2:63" s="11" customFormat="1" ht="22.9" customHeight="1">
      <c r="B140" s="124"/>
      <c r="D140" s="125" t="s">
        <v>78</v>
      </c>
      <c r="E140" s="151" t="s">
        <v>606</v>
      </c>
      <c r="F140" s="151" t="s">
        <v>1478</v>
      </c>
      <c r="I140" s="127"/>
      <c r="J140" s="152">
        <f>BK140</f>
        <v>0</v>
      </c>
      <c r="L140" s="124"/>
      <c r="M140" s="129"/>
      <c r="P140" s="130">
        <f>SUM(P141:P151)</f>
        <v>0</v>
      </c>
      <c r="R140" s="130">
        <f>SUM(R141:R151)</f>
        <v>0</v>
      </c>
      <c r="T140" s="131">
        <f>SUM(T141:T151)</f>
        <v>0</v>
      </c>
      <c r="AR140" s="125" t="s">
        <v>86</v>
      </c>
      <c r="AT140" s="132" t="s">
        <v>78</v>
      </c>
      <c r="AU140" s="132" t="s">
        <v>86</v>
      </c>
      <c r="AY140" s="125" t="s">
        <v>262</v>
      </c>
      <c r="BK140" s="133">
        <f>SUM(BK141:BK151)</f>
        <v>0</v>
      </c>
    </row>
    <row r="141" spans="2:65" s="1" customFormat="1" ht="33" customHeight="1">
      <c r="B141" s="32"/>
      <c r="C141" s="134" t="s">
        <v>293</v>
      </c>
      <c r="D141" s="134" t="s">
        <v>264</v>
      </c>
      <c r="E141" s="135" t="s">
        <v>1479</v>
      </c>
      <c r="F141" s="136" t="s">
        <v>1480</v>
      </c>
      <c r="G141" s="137" t="s">
        <v>1226</v>
      </c>
      <c r="H141" s="138">
        <v>66.64</v>
      </c>
      <c r="I141" s="139"/>
      <c r="J141" s="140">
        <f>ROUND(I141*H141,2)</f>
        <v>0</v>
      </c>
      <c r="K141" s="136" t="s">
        <v>1197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293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293</v>
      </c>
      <c r="BM141" s="145" t="s">
        <v>3813</v>
      </c>
    </row>
    <row r="142" spans="2:47" s="1" customFormat="1" ht="19.5">
      <c r="B142" s="32"/>
      <c r="D142" s="147" t="s">
        <v>301</v>
      </c>
      <c r="F142" s="148" t="s">
        <v>1482</v>
      </c>
      <c r="I142" s="149"/>
      <c r="L142" s="32"/>
      <c r="M142" s="150"/>
      <c r="T142" s="56"/>
      <c r="AT142" s="17" t="s">
        <v>301</v>
      </c>
      <c r="AU142" s="17" t="s">
        <v>88</v>
      </c>
    </row>
    <row r="143" spans="2:51" s="12" customFormat="1" ht="11.25">
      <c r="B143" s="161"/>
      <c r="D143" s="147" t="s">
        <v>1200</v>
      </c>
      <c r="E143" s="162" t="s">
        <v>1</v>
      </c>
      <c r="F143" s="163" t="s">
        <v>1473</v>
      </c>
      <c r="H143" s="162" t="s">
        <v>1</v>
      </c>
      <c r="I143" s="164"/>
      <c r="L143" s="161"/>
      <c r="M143" s="165"/>
      <c r="T143" s="166"/>
      <c r="AT143" s="162" t="s">
        <v>1200</v>
      </c>
      <c r="AU143" s="162" t="s">
        <v>88</v>
      </c>
      <c r="AV143" s="12" t="s">
        <v>86</v>
      </c>
      <c r="AW143" s="12" t="s">
        <v>34</v>
      </c>
      <c r="AX143" s="12" t="s">
        <v>79</v>
      </c>
      <c r="AY143" s="162" t="s">
        <v>262</v>
      </c>
    </row>
    <row r="144" spans="2:51" s="13" customFormat="1" ht="11.25">
      <c r="B144" s="167"/>
      <c r="D144" s="147" t="s">
        <v>1200</v>
      </c>
      <c r="E144" s="168" t="s">
        <v>1</v>
      </c>
      <c r="F144" s="169" t="s">
        <v>3814</v>
      </c>
      <c r="H144" s="170">
        <v>66.64</v>
      </c>
      <c r="I144" s="171"/>
      <c r="L144" s="167"/>
      <c r="M144" s="172"/>
      <c r="T144" s="173"/>
      <c r="AT144" s="168" t="s">
        <v>1200</v>
      </c>
      <c r="AU144" s="168" t="s">
        <v>88</v>
      </c>
      <c r="AV144" s="13" t="s">
        <v>88</v>
      </c>
      <c r="AW144" s="13" t="s">
        <v>34</v>
      </c>
      <c r="AX144" s="13" t="s">
        <v>79</v>
      </c>
      <c r="AY144" s="168" t="s">
        <v>262</v>
      </c>
    </row>
    <row r="145" spans="2:51" s="14" customFormat="1" ht="11.25">
      <c r="B145" s="174"/>
      <c r="D145" s="147" t="s">
        <v>1200</v>
      </c>
      <c r="E145" s="175" t="s">
        <v>1</v>
      </c>
      <c r="F145" s="176" t="s">
        <v>1205</v>
      </c>
      <c r="H145" s="177">
        <v>66.64</v>
      </c>
      <c r="I145" s="178"/>
      <c r="L145" s="174"/>
      <c r="M145" s="179"/>
      <c r="T145" s="180"/>
      <c r="AT145" s="175" t="s">
        <v>1200</v>
      </c>
      <c r="AU145" s="175" t="s">
        <v>88</v>
      </c>
      <c r="AV145" s="14" t="s">
        <v>293</v>
      </c>
      <c r="AW145" s="14" t="s">
        <v>34</v>
      </c>
      <c r="AX145" s="14" t="s">
        <v>86</v>
      </c>
      <c r="AY145" s="175" t="s">
        <v>262</v>
      </c>
    </row>
    <row r="146" spans="2:65" s="1" customFormat="1" ht="33" customHeight="1">
      <c r="B146" s="32"/>
      <c r="C146" s="134" t="s">
        <v>273</v>
      </c>
      <c r="D146" s="134" t="s">
        <v>264</v>
      </c>
      <c r="E146" s="135" t="s">
        <v>1486</v>
      </c>
      <c r="F146" s="136" t="s">
        <v>1487</v>
      </c>
      <c r="G146" s="137" t="s">
        <v>1226</v>
      </c>
      <c r="H146" s="138">
        <v>1999.2</v>
      </c>
      <c r="I146" s="139"/>
      <c r="J146" s="140">
        <f>ROUND(I146*H146,2)</f>
        <v>0</v>
      </c>
      <c r="K146" s="136" t="s">
        <v>1197</v>
      </c>
      <c r="L146" s="32"/>
      <c r="M146" s="141" t="s">
        <v>1</v>
      </c>
      <c r="N146" s="142" t="s">
        <v>44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293</v>
      </c>
      <c r="AT146" s="145" t="s">
        <v>264</v>
      </c>
      <c r="AU146" s="145" t="s">
        <v>88</v>
      </c>
      <c r="AY146" s="17" t="s">
        <v>262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86</v>
      </c>
      <c r="BK146" s="146">
        <f>ROUND(I146*H146,2)</f>
        <v>0</v>
      </c>
      <c r="BL146" s="17" t="s">
        <v>293</v>
      </c>
      <c r="BM146" s="145" t="s">
        <v>3815</v>
      </c>
    </row>
    <row r="147" spans="2:51" s="13" customFormat="1" ht="11.25">
      <c r="B147" s="167"/>
      <c r="D147" s="147" t="s">
        <v>1200</v>
      </c>
      <c r="E147" s="168" t="s">
        <v>1</v>
      </c>
      <c r="F147" s="169" t="s">
        <v>3816</v>
      </c>
      <c r="H147" s="170">
        <v>1999.2</v>
      </c>
      <c r="I147" s="171"/>
      <c r="L147" s="167"/>
      <c r="M147" s="172"/>
      <c r="T147" s="173"/>
      <c r="AT147" s="168" t="s">
        <v>1200</v>
      </c>
      <c r="AU147" s="168" t="s">
        <v>88</v>
      </c>
      <c r="AV147" s="13" t="s">
        <v>88</v>
      </c>
      <c r="AW147" s="13" t="s">
        <v>34</v>
      </c>
      <c r="AX147" s="13" t="s">
        <v>79</v>
      </c>
      <c r="AY147" s="168" t="s">
        <v>262</v>
      </c>
    </row>
    <row r="148" spans="2:51" s="14" customFormat="1" ht="11.25">
      <c r="B148" s="174"/>
      <c r="D148" s="147" t="s">
        <v>1200</v>
      </c>
      <c r="E148" s="175" t="s">
        <v>1</v>
      </c>
      <c r="F148" s="176" t="s">
        <v>1205</v>
      </c>
      <c r="H148" s="177">
        <v>1999.2</v>
      </c>
      <c r="I148" s="178"/>
      <c r="L148" s="174"/>
      <c r="M148" s="179"/>
      <c r="T148" s="180"/>
      <c r="AT148" s="175" t="s">
        <v>1200</v>
      </c>
      <c r="AU148" s="175" t="s">
        <v>88</v>
      </c>
      <c r="AV148" s="14" t="s">
        <v>293</v>
      </c>
      <c r="AW148" s="14" t="s">
        <v>34</v>
      </c>
      <c r="AX148" s="14" t="s">
        <v>86</v>
      </c>
      <c r="AY148" s="175" t="s">
        <v>262</v>
      </c>
    </row>
    <row r="149" spans="2:65" s="1" customFormat="1" ht="33" customHeight="1">
      <c r="B149" s="32"/>
      <c r="C149" s="134" t="s">
        <v>286</v>
      </c>
      <c r="D149" s="134" t="s">
        <v>264</v>
      </c>
      <c r="E149" s="135" t="s">
        <v>1490</v>
      </c>
      <c r="F149" s="136" t="s">
        <v>1491</v>
      </c>
      <c r="G149" s="137" t="s">
        <v>1226</v>
      </c>
      <c r="H149" s="138">
        <v>66.64</v>
      </c>
      <c r="I149" s="139"/>
      <c r="J149" s="140">
        <f>ROUND(I149*H149,2)</f>
        <v>0</v>
      </c>
      <c r="K149" s="136" t="s">
        <v>1197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293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293</v>
      </c>
      <c r="BM149" s="145" t="s">
        <v>3817</v>
      </c>
    </row>
    <row r="150" spans="2:51" s="13" customFormat="1" ht="11.25">
      <c r="B150" s="167"/>
      <c r="D150" s="147" t="s">
        <v>1200</v>
      </c>
      <c r="E150" s="168" t="s">
        <v>1</v>
      </c>
      <c r="F150" s="169" t="s">
        <v>3818</v>
      </c>
      <c r="H150" s="170">
        <v>66.64</v>
      </c>
      <c r="I150" s="171"/>
      <c r="L150" s="167"/>
      <c r="M150" s="172"/>
      <c r="T150" s="173"/>
      <c r="AT150" s="168" t="s">
        <v>1200</v>
      </c>
      <c r="AU150" s="168" t="s">
        <v>88</v>
      </c>
      <c r="AV150" s="13" t="s">
        <v>88</v>
      </c>
      <c r="AW150" s="13" t="s">
        <v>34</v>
      </c>
      <c r="AX150" s="13" t="s">
        <v>79</v>
      </c>
      <c r="AY150" s="168" t="s">
        <v>262</v>
      </c>
    </row>
    <row r="151" spans="2:51" s="14" customFormat="1" ht="11.25">
      <c r="B151" s="174"/>
      <c r="D151" s="147" t="s">
        <v>1200</v>
      </c>
      <c r="E151" s="175" t="s">
        <v>1</v>
      </c>
      <c r="F151" s="176" t="s">
        <v>1205</v>
      </c>
      <c r="H151" s="177">
        <v>66.64</v>
      </c>
      <c r="I151" s="178"/>
      <c r="L151" s="174"/>
      <c r="M151" s="179"/>
      <c r="T151" s="180"/>
      <c r="AT151" s="175" t="s">
        <v>1200</v>
      </c>
      <c r="AU151" s="175" t="s">
        <v>88</v>
      </c>
      <c r="AV151" s="14" t="s">
        <v>293</v>
      </c>
      <c r="AW151" s="14" t="s">
        <v>34</v>
      </c>
      <c r="AX151" s="14" t="s">
        <v>86</v>
      </c>
      <c r="AY151" s="175" t="s">
        <v>262</v>
      </c>
    </row>
    <row r="152" spans="2:63" s="11" customFormat="1" ht="22.9" customHeight="1">
      <c r="B152" s="124"/>
      <c r="D152" s="125" t="s">
        <v>78</v>
      </c>
      <c r="E152" s="151" t="s">
        <v>667</v>
      </c>
      <c r="F152" s="151" t="s">
        <v>1260</v>
      </c>
      <c r="I152" s="127"/>
      <c r="J152" s="152">
        <f>BK152</f>
        <v>0</v>
      </c>
      <c r="L152" s="124"/>
      <c r="M152" s="129"/>
      <c r="P152" s="130">
        <f>SUM(P153:P163)</f>
        <v>0</v>
      </c>
      <c r="R152" s="130">
        <f>SUM(R153:R163)</f>
        <v>0.0004</v>
      </c>
      <c r="T152" s="131">
        <f>SUM(T153:T163)</f>
        <v>0.096</v>
      </c>
      <c r="AR152" s="125" t="s">
        <v>86</v>
      </c>
      <c r="AT152" s="132" t="s">
        <v>78</v>
      </c>
      <c r="AU152" s="132" t="s">
        <v>86</v>
      </c>
      <c r="AY152" s="125" t="s">
        <v>262</v>
      </c>
      <c r="BK152" s="133">
        <f>SUM(BK153:BK163)</f>
        <v>0</v>
      </c>
    </row>
    <row r="153" spans="2:65" s="1" customFormat="1" ht="33" customHeight="1">
      <c r="B153" s="32"/>
      <c r="C153" s="134" t="s">
        <v>290</v>
      </c>
      <c r="D153" s="134" t="s">
        <v>264</v>
      </c>
      <c r="E153" s="135" t="s">
        <v>3819</v>
      </c>
      <c r="F153" s="136" t="s">
        <v>3820</v>
      </c>
      <c r="G153" s="137" t="s">
        <v>1257</v>
      </c>
      <c r="H153" s="138">
        <v>2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0.0002</v>
      </c>
      <c r="R153" s="143">
        <f>Q153*H153</f>
        <v>0.0004</v>
      </c>
      <c r="S153" s="143">
        <v>0.048</v>
      </c>
      <c r="T153" s="144">
        <f>S153*H153</f>
        <v>0.096</v>
      </c>
      <c r="AR153" s="145" t="s">
        <v>293</v>
      </c>
      <c r="AT153" s="145" t="s">
        <v>264</v>
      </c>
      <c r="AU153" s="145" t="s">
        <v>88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293</v>
      </c>
      <c r="BM153" s="145" t="s">
        <v>3821</v>
      </c>
    </row>
    <row r="154" spans="2:51" s="12" customFormat="1" ht="11.25">
      <c r="B154" s="161"/>
      <c r="D154" s="147" t="s">
        <v>1200</v>
      </c>
      <c r="E154" s="162" t="s">
        <v>1</v>
      </c>
      <c r="F154" s="163" t="s">
        <v>1264</v>
      </c>
      <c r="H154" s="162" t="s">
        <v>1</v>
      </c>
      <c r="I154" s="164"/>
      <c r="L154" s="161"/>
      <c r="M154" s="165"/>
      <c r="T154" s="166"/>
      <c r="AT154" s="162" t="s">
        <v>1200</v>
      </c>
      <c r="AU154" s="162" t="s">
        <v>88</v>
      </c>
      <c r="AV154" s="12" t="s">
        <v>86</v>
      </c>
      <c r="AW154" s="12" t="s">
        <v>34</v>
      </c>
      <c r="AX154" s="12" t="s">
        <v>79</v>
      </c>
      <c r="AY154" s="162" t="s">
        <v>262</v>
      </c>
    </row>
    <row r="155" spans="2:51" s="13" customFormat="1" ht="11.25">
      <c r="B155" s="167"/>
      <c r="D155" s="147" t="s">
        <v>1200</v>
      </c>
      <c r="E155" s="168" t="s">
        <v>1</v>
      </c>
      <c r="F155" s="169" t="s">
        <v>3809</v>
      </c>
      <c r="H155" s="170">
        <v>2</v>
      </c>
      <c r="I155" s="171"/>
      <c r="L155" s="167"/>
      <c r="M155" s="172"/>
      <c r="T155" s="173"/>
      <c r="AT155" s="168" t="s">
        <v>1200</v>
      </c>
      <c r="AU155" s="168" t="s">
        <v>88</v>
      </c>
      <c r="AV155" s="13" t="s">
        <v>88</v>
      </c>
      <c r="AW155" s="13" t="s">
        <v>34</v>
      </c>
      <c r="AX155" s="13" t="s">
        <v>79</v>
      </c>
      <c r="AY155" s="168" t="s">
        <v>262</v>
      </c>
    </row>
    <row r="156" spans="2:51" s="14" customFormat="1" ht="11.25">
      <c r="B156" s="174"/>
      <c r="D156" s="147" t="s">
        <v>1200</v>
      </c>
      <c r="E156" s="175" t="s">
        <v>1</v>
      </c>
      <c r="F156" s="176" t="s">
        <v>1205</v>
      </c>
      <c r="H156" s="177">
        <v>2</v>
      </c>
      <c r="I156" s="178"/>
      <c r="L156" s="174"/>
      <c r="M156" s="179"/>
      <c r="T156" s="180"/>
      <c r="AT156" s="175" t="s">
        <v>1200</v>
      </c>
      <c r="AU156" s="175" t="s">
        <v>88</v>
      </c>
      <c r="AV156" s="14" t="s">
        <v>293</v>
      </c>
      <c r="AW156" s="14" t="s">
        <v>34</v>
      </c>
      <c r="AX156" s="14" t="s">
        <v>86</v>
      </c>
      <c r="AY156" s="175" t="s">
        <v>262</v>
      </c>
    </row>
    <row r="157" spans="2:65" s="1" customFormat="1" ht="24.2" customHeight="1">
      <c r="B157" s="32"/>
      <c r="C157" s="134" t="s">
        <v>270</v>
      </c>
      <c r="D157" s="134" t="s">
        <v>264</v>
      </c>
      <c r="E157" s="135" t="s">
        <v>1284</v>
      </c>
      <c r="F157" s="136" t="s">
        <v>1285</v>
      </c>
      <c r="G157" s="137" t="s">
        <v>1234</v>
      </c>
      <c r="H157" s="138">
        <v>0.096</v>
      </c>
      <c r="I157" s="139"/>
      <c r="J157" s="140">
        <f>ROUND(I157*H157,2)</f>
        <v>0</v>
      </c>
      <c r="K157" s="136" t="s">
        <v>1197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293</v>
      </c>
      <c r="AT157" s="145" t="s">
        <v>264</v>
      </c>
      <c r="AU157" s="145" t="s">
        <v>88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293</v>
      </c>
      <c r="BM157" s="145" t="s">
        <v>3822</v>
      </c>
    </row>
    <row r="158" spans="2:51" s="13" customFormat="1" ht="11.25">
      <c r="B158" s="167"/>
      <c r="D158" s="147" t="s">
        <v>1200</v>
      </c>
      <c r="E158" s="168" t="s">
        <v>1</v>
      </c>
      <c r="F158" s="169" t="s">
        <v>3823</v>
      </c>
      <c r="H158" s="170">
        <v>0.096</v>
      </c>
      <c r="I158" s="171"/>
      <c r="L158" s="167"/>
      <c r="M158" s="172"/>
      <c r="T158" s="173"/>
      <c r="AT158" s="168" t="s">
        <v>1200</v>
      </c>
      <c r="AU158" s="168" t="s">
        <v>88</v>
      </c>
      <c r="AV158" s="13" t="s">
        <v>88</v>
      </c>
      <c r="AW158" s="13" t="s">
        <v>34</v>
      </c>
      <c r="AX158" s="13" t="s">
        <v>86</v>
      </c>
      <c r="AY158" s="168" t="s">
        <v>262</v>
      </c>
    </row>
    <row r="159" spans="2:65" s="1" customFormat="1" ht="24.2" customHeight="1">
      <c r="B159" s="32"/>
      <c r="C159" s="134" t="s">
        <v>263</v>
      </c>
      <c r="D159" s="134" t="s">
        <v>264</v>
      </c>
      <c r="E159" s="135" t="s">
        <v>1288</v>
      </c>
      <c r="F159" s="136" t="s">
        <v>1289</v>
      </c>
      <c r="G159" s="137" t="s">
        <v>1234</v>
      </c>
      <c r="H159" s="138">
        <v>1.056</v>
      </c>
      <c r="I159" s="139"/>
      <c r="J159" s="140">
        <f>ROUND(I159*H159,2)</f>
        <v>0</v>
      </c>
      <c r="K159" s="136" t="s">
        <v>1197</v>
      </c>
      <c r="L159" s="32"/>
      <c r="M159" s="141" t="s">
        <v>1</v>
      </c>
      <c r="N159" s="142" t="s">
        <v>44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293</v>
      </c>
      <c r="AT159" s="145" t="s">
        <v>264</v>
      </c>
      <c r="AU159" s="145" t="s">
        <v>88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293</v>
      </c>
      <c r="BM159" s="145" t="s">
        <v>3824</v>
      </c>
    </row>
    <row r="160" spans="2:51" s="12" customFormat="1" ht="11.25">
      <c r="B160" s="161"/>
      <c r="D160" s="147" t="s">
        <v>1200</v>
      </c>
      <c r="E160" s="162" t="s">
        <v>1</v>
      </c>
      <c r="F160" s="163" t="s">
        <v>1291</v>
      </c>
      <c r="H160" s="162" t="s">
        <v>1</v>
      </c>
      <c r="I160" s="164"/>
      <c r="L160" s="161"/>
      <c r="M160" s="165"/>
      <c r="T160" s="166"/>
      <c r="AT160" s="162" t="s">
        <v>1200</v>
      </c>
      <c r="AU160" s="162" t="s">
        <v>88</v>
      </c>
      <c r="AV160" s="12" t="s">
        <v>86</v>
      </c>
      <c r="AW160" s="12" t="s">
        <v>34</v>
      </c>
      <c r="AX160" s="12" t="s">
        <v>79</v>
      </c>
      <c r="AY160" s="162" t="s">
        <v>262</v>
      </c>
    </row>
    <row r="161" spans="2:51" s="13" customFormat="1" ht="11.25">
      <c r="B161" s="167"/>
      <c r="D161" s="147" t="s">
        <v>1200</v>
      </c>
      <c r="E161" s="168" t="s">
        <v>1</v>
      </c>
      <c r="F161" s="169" t="s">
        <v>3825</v>
      </c>
      <c r="H161" s="170">
        <v>1.056</v>
      </c>
      <c r="I161" s="171"/>
      <c r="L161" s="167"/>
      <c r="M161" s="172"/>
      <c r="T161" s="173"/>
      <c r="AT161" s="168" t="s">
        <v>1200</v>
      </c>
      <c r="AU161" s="168" t="s">
        <v>88</v>
      </c>
      <c r="AV161" s="13" t="s">
        <v>88</v>
      </c>
      <c r="AW161" s="13" t="s">
        <v>34</v>
      </c>
      <c r="AX161" s="13" t="s">
        <v>86</v>
      </c>
      <c r="AY161" s="168" t="s">
        <v>262</v>
      </c>
    </row>
    <row r="162" spans="2:65" s="1" customFormat="1" ht="37.9" customHeight="1">
      <c r="B162" s="32"/>
      <c r="C162" s="134" t="s">
        <v>297</v>
      </c>
      <c r="D162" s="134" t="s">
        <v>264</v>
      </c>
      <c r="E162" s="135" t="s">
        <v>1552</v>
      </c>
      <c r="F162" s="136" t="s">
        <v>1553</v>
      </c>
      <c r="G162" s="137" t="s">
        <v>1234</v>
      </c>
      <c r="H162" s="138">
        <v>0.096</v>
      </c>
      <c r="I162" s="139"/>
      <c r="J162" s="140">
        <f>ROUND(I162*H162,2)</f>
        <v>0</v>
      </c>
      <c r="K162" s="136" t="s">
        <v>1197</v>
      </c>
      <c r="L162" s="32"/>
      <c r="M162" s="141" t="s">
        <v>1</v>
      </c>
      <c r="N162" s="142" t="s">
        <v>44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293</v>
      </c>
      <c r="AT162" s="145" t="s">
        <v>264</v>
      </c>
      <c r="AU162" s="145" t="s">
        <v>88</v>
      </c>
      <c r="AY162" s="17" t="s">
        <v>262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86</v>
      </c>
      <c r="BK162" s="146">
        <f>ROUND(I162*H162,2)</f>
        <v>0</v>
      </c>
      <c r="BL162" s="17" t="s">
        <v>293</v>
      </c>
      <c r="BM162" s="145" t="s">
        <v>3826</v>
      </c>
    </row>
    <row r="163" spans="2:51" s="13" customFormat="1" ht="11.25">
      <c r="B163" s="167"/>
      <c r="D163" s="147" t="s">
        <v>1200</v>
      </c>
      <c r="E163" s="168" t="s">
        <v>1</v>
      </c>
      <c r="F163" s="169" t="s">
        <v>3823</v>
      </c>
      <c r="H163" s="170">
        <v>0.096</v>
      </c>
      <c r="I163" s="171"/>
      <c r="L163" s="167"/>
      <c r="M163" s="172"/>
      <c r="T163" s="173"/>
      <c r="AT163" s="168" t="s">
        <v>1200</v>
      </c>
      <c r="AU163" s="168" t="s">
        <v>88</v>
      </c>
      <c r="AV163" s="13" t="s">
        <v>88</v>
      </c>
      <c r="AW163" s="13" t="s">
        <v>34</v>
      </c>
      <c r="AX163" s="13" t="s">
        <v>86</v>
      </c>
      <c r="AY163" s="168" t="s">
        <v>262</v>
      </c>
    </row>
    <row r="164" spans="2:63" s="11" customFormat="1" ht="22.9" customHeight="1">
      <c r="B164" s="124"/>
      <c r="D164" s="125" t="s">
        <v>78</v>
      </c>
      <c r="E164" s="151" t="s">
        <v>661</v>
      </c>
      <c r="F164" s="151" t="s">
        <v>1296</v>
      </c>
      <c r="I164" s="127"/>
      <c r="J164" s="152">
        <f>BK164</f>
        <v>0</v>
      </c>
      <c r="L164" s="124"/>
      <c r="M164" s="129"/>
      <c r="P164" s="130">
        <f>P165</f>
        <v>0</v>
      </c>
      <c r="R164" s="130">
        <f>R165</f>
        <v>0</v>
      </c>
      <c r="T164" s="131">
        <f>T165</f>
        <v>0</v>
      </c>
      <c r="AR164" s="125" t="s">
        <v>86</v>
      </c>
      <c r="AT164" s="132" t="s">
        <v>78</v>
      </c>
      <c r="AU164" s="132" t="s">
        <v>86</v>
      </c>
      <c r="AY164" s="125" t="s">
        <v>262</v>
      </c>
      <c r="BK164" s="133">
        <f>BK165</f>
        <v>0</v>
      </c>
    </row>
    <row r="165" spans="2:65" s="1" customFormat="1" ht="24.2" customHeight="1">
      <c r="B165" s="32"/>
      <c r="C165" s="134" t="s">
        <v>326</v>
      </c>
      <c r="D165" s="134" t="s">
        <v>264</v>
      </c>
      <c r="E165" s="135" t="s">
        <v>1297</v>
      </c>
      <c r="F165" s="136" t="s">
        <v>1298</v>
      </c>
      <c r="G165" s="137" t="s">
        <v>1234</v>
      </c>
      <c r="H165" s="138">
        <v>0.097</v>
      </c>
      <c r="I165" s="139"/>
      <c r="J165" s="140">
        <f>ROUND(I165*H165,2)</f>
        <v>0</v>
      </c>
      <c r="K165" s="136" t="s">
        <v>1197</v>
      </c>
      <c r="L165" s="32"/>
      <c r="M165" s="153" t="s">
        <v>1</v>
      </c>
      <c r="N165" s="154" t="s">
        <v>44</v>
      </c>
      <c r="O165" s="155"/>
      <c r="P165" s="156">
        <f>O165*H165</f>
        <v>0</v>
      </c>
      <c r="Q165" s="156">
        <v>0</v>
      </c>
      <c r="R165" s="156">
        <f>Q165*H165</f>
        <v>0</v>
      </c>
      <c r="S165" s="156">
        <v>0</v>
      </c>
      <c r="T165" s="157">
        <f>S165*H165</f>
        <v>0</v>
      </c>
      <c r="AR165" s="145" t="s">
        <v>293</v>
      </c>
      <c r="AT165" s="145" t="s">
        <v>264</v>
      </c>
      <c r="AU165" s="145" t="s">
        <v>88</v>
      </c>
      <c r="AY165" s="17" t="s">
        <v>262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86</v>
      </c>
      <c r="BK165" s="146">
        <f>ROUND(I165*H165,2)</f>
        <v>0</v>
      </c>
      <c r="BL165" s="17" t="s">
        <v>293</v>
      </c>
      <c r="BM165" s="145" t="s">
        <v>3827</v>
      </c>
    </row>
    <row r="166" spans="2:12" s="1" customFormat="1" ht="6.95" customHeight="1">
      <c r="B166" s="44"/>
      <c r="C166" s="45"/>
      <c r="D166" s="45"/>
      <c r="E166" s="45"/>
      <c r="F166" s="45"/>
      <c r="G166" s="45"/>
      <c r="H166" s="45"/>
      <c r="I166" s="45"/>
      <c r="J166" s="45"/>
      <c r="K166" s="45"/>
      <c r="L166" s="32"/>
    </row>
  </sheetData>
  <sheetProtection algorithmName="SHA-512" hashValue="+U6mMQBVZ79n2VMTkHQ6FA0lyxQCfFg42Y7KTlc8Jad49KHM797Oi/5sN0yKwGn38fyTs8MVxs1bbZIGfpJWYA==" saltValue="tv57aWGrmq/zHDdRI91Dm7qbL5TXeMxEp1ZcS4G+nN7ElmYLj9Lqz+y2JC9n2FqYiF/pQ4pdeC66J0V3md5UlA==" spinCount="100000" sheet="1" objects="1" scenarios="1" formatColumns="0" formatRows="0" autoFilter="0"/>
  <autoFilter ref="C124:K16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6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173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3828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3829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170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3830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3831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ROUND(J132,2)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ROUND((SUM(BE132:BE612)),2)</f>
        <v>0</v>
      </c>
      <c r="I35" s="96">
        <v>0.21</v>
      </c>
      <c r="J35" s="86">
        <f>ROUND(((SUM(BE132:BE612))*I35),2)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ROUND((SUM(BF132:BF612)),2)</f>
        <v>0</v>
      </c>
      <c r="I36" s="96">
        <v>0.15</v>
      </c>
      <c r="J36" s="86">
        <f>ROUND(((SUM(BF132:BF612))*I36),2)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ROUND((SUM(BG132:BG612)),2)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ROUND((SUM(BH132:BH612)),2)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ROUND((SUM(BI132:BI612)),2)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3828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10.1 - Gravitační rozvody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25.7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Jana Bartošová, EKOEKO s.r.o.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J132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3832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9" customFormat="1" ht="19.9" customHeight="1">
      <c r="B100" s="112"/>
      <c r="D100" s="113" t="s">
        <v>3833</v>
      </c>
      <c r="E100" s="114"/>
      <c r="F100" s="114"/>
      <c r="G100" s="114"/>
      <c r="H100" s="114"/>
      <c r="I100" s="114"/>
      <c r="J100" s="115">
        <f>J134</f>
        <v>0</v>
      </c>
      <c r="L100" s="112"/>
    </row>
    <row r="101" spans="2:12" s="9" customFormat="1" ht="19.9" customHeight="1">
      <c r="B101" s="112"/>
      <c r="D101" s="113" t="s">
        <v>1186</v>
      </c>
      <c r="E101" s="114"/>
      <c r="F101" s="114"/>
      <c r="G101" s="114"/>
      <c r="H101" s="114"/>
      <c r="I101" s="114"/>
      <c r="J101" s="115">
        <f>J342</f>
        <v>0</v>
      </c>
      <c r="L101" s="112"/>
    </row>
    <row r="102" spans="2:12" s="9" customFormat="1" ht="19.9" customHeight="1">
      <c r="B102" s="112"/>
      <c r="D102" s="113" t="s">
        <v>3834</v>
      </c>
      <c r="E102" s="114"/>
      <c r="F102" s="114"/>
      <c r="G102" s="114"/>
      <c r="H102" s="114"/>
      <c r="I102" s="114"/>
      <c r="J102" s="115">
        <f>J361</f>
        <v>0</v>
      </c>
      <c r="L102" s="112"/>
    </row>
    <row r="103" spans="2:12" s="9" customFormat="1" ht="19.9" customHeight="1">
      <c r="B103" s="112"/>
      <c r="D103" s="113" t="s">
        <v>3835</v>
      </c>
      <c r="E103" s="114"/>
      <c r="F103" s="114"/>
      <c r="G103" s="114"/>
      <c r="H103" s="114"/>
      <c r="I103" s="114"/>
      <c r="J103" s="115">
        <f>J414</f>
        <v>0</v>
      </c>
      <c r="L103" s="112"/>
    </row>
    <row r="104" spans="2:12" s="9" customFormat="1" ht="19.9" customHeight="1">
      <c r="B104" s="112"/>
      <c r="D104" s="113" t="s">
        <v>3836</v>
      </c>
      <c r="E104" s="114"/>
      <c r="F104" s="114"/>
      <c r="G104" s="114"/>
      <c r="H104" s="114"/>
      <c r="I104" s="114"/>
      <c r="J104" s="115">
        <f>J422</f>
        <v>0</v>
      </c>
      <c r="L104" s="112"/>
    </row>
    <row r="105" spans="2:12" s="9" customFormat="1" ht="19.9" customHeight="1">
      <c r="B105" s="112"/>
      <c r="D105" s="113" t="s">
        <v>3837</v>
      </c>
      <c r="E105" s="114"/>
      <c r="F105" s="114"/>
      <c r="G105" s="114"/>
      <c r="H105" s="114"/>
      <c r="I105" s="114"/>
      <c r="J105" s="115">
        <f>J430</f>
        <v>0</v>
      </c>
      <c r="L105" s="112"/>
    </row>
    <row r="106" spans="2:12" s="9" customFormat="1" ht="19.9" customHeight="1">
      <c r="B106" s="112"/>
      <c r="D106" s="113" t="s">
        <v>3838</v>
      </c>
      <c r="E106" s="114"/>
      <c r="F106" s="114"/>
      <c r="G106" s="114"/>
      <c r="H106" s="114"/>
      <c r="I106" s="114"/>
      <c r="J106" s="115">
        <f>J443</f>
        <v>0</v>
      </c>
      <c r="L106" s="112"/>
    </row>
    <row r="107" spans="2:12" s="9" customFormat="1" ht="19.9" customHeight="1">
      <c r="B107" s="112"/>
      <c r="D107" s="113" t="s">
        <v>3839</v>
      </c>
      <c r="E107" s="114"/>
      <c r="F107" s="114"/>
      <c r="G107" s="114"/>
      <c r="H107" s="114"/>
      <c r="I107" s="114"/>
      <c r="J107" s="115">
        <f>J510</f>
        <v>0</v>
      </c>
      <c r="L107" s="112"/>
    </row>
    <row r="108" spans="2:12" s="9" customFormat="1" ht="19.9" customHeight="1">
      <c r="B108" s="112"/>
      <c r="D108" s="113" t="s">
        <v>1189</v>
      </c>
      <c r="E108" s="114"/>
      <c r="F108" s="114"/>
      <c r="G108" s="114"/>
      <c r="H108" s="114"/>
      <c r="I108" s="114"/>
      <c r="J108" s="115">
        <f>J578</f>
        <v>0</v>
      </c>
      <c r="L108" s="112"/>
    </row>
    <row r="109" spans="2:12" s="9" customFormat="1" ht="19.9" customHeight="1">
      <c r="B109" s="112"/>
      <c r="D109" s="113" t="s">
        <v>1882</v>
      </c>
      <c r="E109" s="114"/>
      <c r="F109" s="114"/>
      <c r="G109" s="114"/>
      <c r="H109" s="114"/>
      <c r="I109" s="114"/>
      <c r="J109" s="115">
        <f>J605</f>
        <v>0</v>
      </c>
      <c r="L109" s="112"/>
    </row>
    <row r="110" spans="2:12" s="9" customFormat="1" ht="19.9" customHeight="1">
      <c r="B110" s="112"/>
      <c r="D110" s="113" t="s">
        <v>1920</v>
      </c>
      <c r="E110" s="114"/>
      <c r="F110" s="114"/>
      <c r="G110" s="114"/>
      <c r="H110" s="114"/>
      <c r="I110" s="114"/>
      <c r="J110" s="115">
        <f>J611</f>
        <v>0</v>
      </c>
      <c r="L110" s="112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247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48" t="str">
        <f>E7</f>
        <v>ZPRACOVÁNÍ ČISTÍRENSKÝCH KALŮ AČOV TÁBOR</v>
      </c>
      <c r="F120" s="249"/>
      <c r="G120" s="249"/>
      <c r="H120" s="249"/>
      <c r="L120" s="32"/>
    </row>
    <row r="121" spans="2:12" ht="12" customHeight="1">
      <c r="B121" s="20"/>
      <c r="C121" s="27" t="s">
        <v>222</v>
      </c>
      <c r="L121" s="20"/>
    </row>
    <row r="122" spans="2:12" s="1" customFormat="1" ht="16.5" customHeight="1">
      <c r="B122" s="32"/>
      <c r="E122" s="248" t="s">
        <v>3828</v>
      </c>
      <c r="F122" s="250"/>
      <c r="G122" s="250"/>
      <c r="H122" s="250"/>
      <c r="L122" s="32"/>
    </row>
    <row r="123" spans="2:12" s="1" customFormat="1" ht="12" customHeight="1">
      <c r="B123" s="32"/>
      <c r="C123" s="27" t="s">
        <v>224</v>
      </c>
      <c r="L123" s="32"/>
    </row>
    <row r="124" spans="2:12" s="1" customFormat="1" ht="16.5" customHeight="1">
      <c r="B124" s="32"/>
      <c r="E124" s="230" t="str">
        <f>E11</f>
        <v>10.1 - Gravitační rozvody - uznatelná část</v>
      </c>
      <c r="F124" s="250"/>
      <c r="G124" s="250"/>
      <c r="H124" s="25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F14</f>
        <v>Čelkovice</v>
      </c>
      <c r="I126" s="27" t="s">
        <v>22</v>
      </c>
      <c r="J126" s="52" t="str">
        <f>IF(J14="","",J14)</f>
        <v>7. 6. 2023</v>
      </c>
      <c r="L126" s="32"/>
    </row>
    <row r="127" spans="2:12" s="1" customFormat="1" ht="6.95" customHeight="1">
      <c r="B127" s="32"/>
      <c r="L127" s="32"/>
    </row>
    <row r="128" spans="2:12" s="1" customFormat="1" ht="25.7" customHeight="1">
      <c r="B128" s="32"/>
      <c r="C128" s="27" t="s">
        <v>24</v>
      </c>
      <c r="F128" s="25" t="str">
        <f>E17</f>
        <v>Vodárenská společnost Táborsko s.r.o.</v>
      </c>
      <c r="I128" s="27" t="s">
        <v>31</v>
      </c>
      <c r="J128" s="30" t="str">
        <f>E23</f>
        <v>Aquaprocon s.r.o., divize Praha</v>
      </c>
      <c r="L128" s="32"/>
    </row>
    <row r="129" spans="2:12" s="1" customFormat="1" ht="25.7" customHeight="1">
      <c r="B129" s="32"/>
      <c r="C129" s="27" t="s">
        <v>29</v>
      </c>
      <c r="F129" s="25" t="str">
        <f>IF(E20="","",E20)</f>
        <v>Vyplň údaj</v>
      </c>
      <c r="I129" s="27" t="s">
        <v>35</v>
      </c>
      <c r="J129" s="30" t="str">
        <f>E26</f>
        <v>Jana Bartošová, EKOEKO s.r.o.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6"/>
      <c r="C131" s="117" t="s">
        <v>248</v>
      </c>
      <c r="D131" s="118" t="s">
        <v>64</v>
      </c>
      <c r="E131" s="118" t="s">
        <v>60</v>
      </c>
      <c r="F131" s="118" t="s">
        <v>61</v>
      </c>
      <c r="G131" s="118" t="s">
        <v>249</v>
      </c>
      <c r="H131" s="118" t="s">
        <v>250</v>
      </c>
      <c r="I131" s="118" t="s">
        <v>251</v>
      </c>
      <c r="J131" s="118" t="s">
        <v>232</v>
      </c>
      <c r="K131" s="119" t="s">
        <v>252</v>
      </c>
      <c r="L131" s="116"/>
      <c r="M131" s="59" t="s">
        <v>1</v>
      </c>
      <c r="N131" s="60" t="s">
        <v>43</v>
      </c>
      <c r="O131" s="60" t="s">
        <v>253</v>
      </c>
      <c r="P131" s="60" t="s">
        <v>254</v>
      </c>
      <c r="Q131" s="60" t="s">
        <v>255</v>
      </c>
      <c r="R131" s="60" t="s">
        <v>256</v>
      </c>
      <c r="S131" s="60" t="s">
        <v>257</v>
      </c>
      <c r="T131" s="61" t="s">
        <v>258</v>
      </c>
    </row>
    <row r="132" spans="2:63" s="1" customFormat="1" ht="22.9" customHeight="1">
      <c r="B132" s="32"/>
      <c r="C132" s="64" t="s">
        <v>259</v>
      </c>
      <c r="J132" s="120">
        <f>BK132</f>
        <v>0</v>
      </c>
      <c r="L132" s="32"/>
      <c r="M132" s="62"/>
      <c r="N132" s="53"/>
      <c r="O132" s="53"/>
      <c r="P132" s="121">
        <f>P133</f>
        <v>0</v>
      </c>
      <c r="Q132" s="53"/>
      <c r="R132" s="121">
        <f>R133</f>
        <v>797.2592279000002</v>
      </c>
      <c r="S132" s="53"/>
      <c r="T132" s="122">
        <f>T133</f>
        <v>114.20779999999999</v>
      </c>
      <c r="AT132" s="17" t="s">
        <v>78</v>
      </c>
      <c r="AU132" s="17" t="s">
        <v>234</v>
      </c>
      <c r="BK132" s="123">
        <f>BK133</f>
        <v>0</v>
      </c>
    </row>
    <row r="133" spans="2:63" s="11" customFormat="1" ht="25.9" customHeight="1">
      <c r="B133" s="124"/>
      <c r="D133" s="125" t="s">
        <v>78</v>
      </c>
      <c r="E133" s="126" t="s">
        <v>1191</v>
      </c>
      <c r="F133" s="126" t="s">
        <v>3840</v>
      </c>
      <c r="I133" s="127"/>
      <c r="J133" s="128">
        <f>BK133</f>
        <v>0</v>
      </c>
      <c r="L133" s="124"/>
      <c r="M133" s="129"/>
      <c r="P133" s="130">
        <f>P134+P342+P361+P414+P422+P430+P443+P510+P578+P605+P611</f>
        <v>0</v>
      </c>
      <c r="R133" s="130">
        <f>R134+R342+R361+R414+R422+R430+R443+R510+R578+R605+R611</f>
        <v>797.2592279000002</v>
      </c>
      <c r="T133" s="131">
        <f>T134+T342+T361+T414+T422+T430+T443+T510+T578+T605+T611</f>
        <v>114.20779999999999</v>
      </c>
      <c r="AR133" s="125" t="s">
        <v>86</v>
      </c>
      <c r="AT133" s="132" t="s">
        <v>78</v>
      </c>
      <c r="AU133" s="132" t="s">
        <v>79</v>
      </c>
      <c r="AY133" s="125" t="s">
        <v>262</v>
      </c>
      <c r="BK133" s="133">
        <f>BK134+BK342+BK361+BK414+BK422+BK430+BK443+BK510+BK578+BK605+BK611</f>
        <v>0</v>
      </c>
    </row>
    <row r="134" spans="2:63" s="11" customFormat="1" ht="22.9" customHeight="1">
      <c r="B134" s="124"/>
      <c r="D134" s="125" t="s">
        <v>78</v>
      </c>
      <c r="E134" s="151" t="s">
        <v>86</v>
      </c>
      <c r="F134" s="151" t="s">
        <v>3841</v>
      </c>
      <c r="I134" s="127"/>
      <c r="J134" s="152">
        <f>BK134</f>
        <v>0</v>
      </c>
      <c r="L134" s="124"/>
      <c r="M134" s="129"/>
      <c r="P134" s="130">
        <f>SUM(P135:P341)</f>
        <v>0</v>
      </c>
      <c r="R134" s="130">
        <f>SUM(R135:R341)</f>
        <v>140.0409656</v>
      </c>
      <c r="T134" s="131">
        <f>SUM(T135:T341)</f>
        <v>0</v>
      </c>
      <c r="AR134" s="125" t="s">
        <v>86</v>
      </c>
      <c r="AT134" s="132" t="s">
        <v>78</v>
      </c>
      <c r="AU134" s="132" t="s">
        <v>86</v>
      </c>
      <c r="AY134" s="125" t="s">
        <v>262</v>
      </c>
      <c r="BK134" s="133">
        <f>SUM(BK135:BK341)</f>
        <v>0</v>
      </c>
    </row>
    <row r="135" spans="2:65" s="1" customFormat="1" ht="24.2" customHeight="1">
      <c r="B135" s="32"/>
      <c r="C135" s="134" t="s">
        <v>86</v>
      </c>
      <c r="D135" s="134" t="s">
        <v>264</v>
      </c>
      <c r="E135" s="135" t="s">
        <v>1928</v>
      </c>
      <c r="F135" s="136" t="s">
        <v>3842</v>
      </c>
      <c r="G135" s="137" t="s">
        <v>704</v>
      </c>
      <c r="H135" s="138">
        <v>80</v>
      </c>
      <c r="I135" s="139"/>
      <c r="J135" s="140">
        <f>ROUND(I135*H135,2)</f>
        <v>0</v>
      </c>
      <c r="K135" s="136" t="s">
        <v>1197</v>
      </c>
      <c r="L135" s="32"/>
      <c r="M135" s="141" t="s">
        <v>1</v>
      </c>
      <c r="N135" s="142" t="s">
        <v>44</v>
      </c>
      <c r="P135" s="143">
        <f>O135*H135</f>
        <v>0</v>
      </c>
      <c r="Q135" s="143">
        <v>3E-05</v>
      </c>
      <c r="R135" s="143">
        <f>Q135*H135</f>
        <v>0.0024000000000000002</v>
      </c>
      <c r="S135" s="143">
        <v>0</v>
      </c>
      <c r="T135" s="144">
        <f>S135*H135</f>
        <v>0</v>
      </c>
      <c r="AR135" s="145" t="s">
        <v>293</v>
      </c>
      <c r="AT135" s="145" t="s">
        <v>264</v>
      </c>
      <c r="AU135" s="145" t="s">
        <v>88</v>
      </c>
      <c r="AY135" s="17" t="s">
        <v>262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7" t="s">
        <v>86</v>
      </c>
      <c r="BK135" s="146">
        <f>ROUND(I135*H135,2)</f>
        <v>0</v>
      </c>
      <c r="BL135" s="17" t="s">
        <v>293</v>
      </c>
      <c r="BM135" s="145" t="s">
        <v>3843</v>
      </c>
    </row>
    <row r="136" spans="2:51" s="12" customFormat="1" ht="11.25">
      <c r="B136" s="161"/>
      <c r="D136" s="147" t="s">
        <v>1200</v>
      </c>
      <c r="E136" s="162" t="s">
        <v>1</v>
      </c>
      <c r="F136" s="163" t="s">
        <v>3844</v>
      </c>
      <c r="H136" s="162" t="s">
        <v>1</v>
      </c>
      <c r="I136" s="164"/>
      <c r="L136" s="161"/>
      <c r="M136" s="165"/>
      <c r="T136" s="166"/>
      <c r="AT136" s="162" t="s">
        <v>1200</v>
      </c>
      <c r="AU136" s="162" t="s">
        <v>88</v>
      </c>
      <c r="AV136" s="12" t="s">
        <v>86</v>
      </c>
      <c r="AW136" s="12" t="s">
        <v>34</v>
      </c>
      <c r="AX136" s="12" t="s">
        <v>79</v>
      </c>
      <c r="AY136" s="162" t="s">
        <v>262</v>
      </c>
    </row>
    <row r="137" spans="2:51" s="13" customFormat="1" ht="11.25">
      <c r="B137" s="167"/>
      <c r="D137" s="147" t="s">
        <v>1200</v>
      </c>
      <c r="E137" s="168" t="s">
        <v>1</v>
      </c>
      <c r="F137" s="169" t="s">
        <v>598</v>
      </c>
      <c r="H137" s="170">
        <v>80</v>
      </c>
      <c r="I137" s="171"/>
      <c r="L137" s="167"/>
      <c r="M137" s="172"/>
      <c r="T137" s="173"/>
      <c r="AT137" s="168" t="s">
        <v>1200</v>
      </c>
      <c r="AU137" s="168" t="s">
        <v>88</v>
      </c>
      <c r="AV137" s="13" t="s">
        <v>88</v>
      </c>
      <c r="AW137" s="13" t="s">
        <v>34</v>
      </c>
      <c r="AX137" s="13" t="s">
        <v>79</v>
      </c>
      <c r="AY137" s="168" t="s">
        <v>262</v>
      </c>
    </row>
    <row r="138" spans="2:51" s="14" customFormat="1" ht="11.25">
      <c r="B138" s="174"/>
      <c r="D138" s="147" t="s">
        <v>1200</v>
      </c>
      <c r="E138" s="175" t="s">
        <v>1</v>
      </c>
      <c r="F138" s="176" t="s">
        <v>1205</v>
      </c>
      <c r="H138" s="177">
        <v>80</v>
      </c>
      <c r="I138" s="178"/>
      <c r="L138" s="174"/>
      <c r="M138" s="179"/>
      <c r="T138" s="180"/>
      <c r="AT138" s="175" t="s">
        <v>1200</v>
      </c>
      <c r="AU138" s="175" t="s">
        <v>88</v>
      </c>
      <c r="AV138" s="14" t="s">
        <v>293</v>
      </c>
      <c r="AW138" s="14" t="s">
        <v>34</v>
      </c>
      <c r="AX138" s="14" t="s">
        <v>86</v>
      </c>
      <c r="AY138" s="175" t="s">
        <v>262</v>
      </c>
    </row>
    <row r="139" spans="2:65" s="1" customFormat="1" ht="37.9" customHeight="1">
      <c r="B139" s="32"/>
      <c r="C139" s="134" t="s">
        <v>88</v>
      </c>
      <c r="D139" s="134" t="s">
        <v>264</v>
      </c>
      <c r="E139" s="135" t="s">
        <v>1934</v>
      </c>
      <c r="F139" s="136" t="s">
        <v>3845</v>
      </c>
      <c r="G139" s="137" t="s">
        <v>1936</v>
      </c>
      <c r="H139" s="138">
        <v>40</v>
      </c>
      <c r="I139" s="139"/>
      <c r="J139" s="140">
        <f>ROUND(I139*H139,2)</f>
        <v>0</v>
      </c>
      <c r="K139" s="136" t="s">
        <v>1197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293</v>
      </c>
      <c r="AT139" s="145" t="s">
        <v>264</v>
      </c>
      <c r="AU139" s="145" t="s">
        <v>88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293</v>
      </c>
      <c r="BM139" s="145" t="s">
        <v>3846</v>
      </c>
    </row>
    <row r="140" spans="2:51" s="12" customFormat="1" ht="11.25">
      <c r="B140" s="161"/>
      <c r="D140" s="147" t="s">
        <v>1200</v>
      </c>
      <c r="E140" s="162" t="s">
        <v>1</v>
      </c>
      <c r="F140" s="163" t="s">
        <v>3844</v>
      </c>
      <c r="H140" s="162" t="s">
        <v>1</v>
      </c>
      <c r="I140" s="164"/>
      <c r="L140" s="161"/>
      <c r="M140" s="165"/>
      <c r="T140" s="166"/>
      <c r="AT140" s="162" t="s">
        <v>1200</v>
      </c>
      <c r="AU140" s="162" t="s">
        <v>88</v>
      </c>
      <c r="AV140" s="12" t="s">
        <v>86</v>
      </c>
      <c r="AW140" s="12" t="s">
        <v>34</v>
      </c>
      <c r="AX140" s="12" t="s">
        <v>79</v>
      </c>
      <c r="AY140" s="162" t="s">
        <v>262</v>
      </c>
    </row>
    <row r="141" spans="2:51" s="13" customFormat="1" ht="11.25">
      <c r="B141" s="167"/>
      <c r="D141" s="147" t="s">
        <v>1200</v>
      </c>
      <c r="E141" s="168" t="s">
        <v>1</v>
      </c>
      <c r="F141" s="169" t="s">
        <v>402</v>
      </c>
      <c r="H141" s="170">
        <v>40</v>
      </c>
      <c r="I141" s="171"/>
      <c r="L141" s="167"/>
      <c r="M141" s="172"/>
      <c r="T141" s="173"/>
      <c r="AT141" s="168" t="s">
        <v>1200</v>
      </c>
      <c r="AU141" s="168" t="s">
        <v>88</v>
      </c>
      <c r="AV141" s="13" t="s">
        <v>88</v>
      </c>
      <c r="AW141" s="13" t="s">
        <v>34</v>
      </c>
      <c r="AX141" s="13" t="s">
        <v>79</v>
      </c>
      <c r="AY141" s="168" t="s">
        <v>262</v>
      </c>
    </row>
    <row r="142" spans="2:51" s="14" customFormat="1" ht="11.25">
      <c r="B142" s="174"/>
      <c r="D142" s="147" t="s">
        <v>1200</v>
      </c>
      <c r="E142" s="175" t="s">
        <v>1</v>
      </c>
      <c r="F142" s="176" t="s">
        <v>1205</v>
      </c>
      <c r="H142" s="177">
        <v>40</v>
      </c>
      <c r="I142" s="178"/>
      <c r="L142" s="174"/>
      <c r="M142" s="179"/>
      <c r="T142" s="180"/>
      <c r="AT142" s="175" t="s">
        <v>1200</v>
      </c>
      <c r="AU142" s="175" t="s">
        <v>88</v>
      </c>
      <c r="AV142" s="14" t="s">
        <v>293</v>
      </c>
      <c r="AW142" s="14" t="s">
        <v>34</v>
      </c>
      <c r="AX142" s="14" t="s">
        <v>86</v>
      </c>
      <c r="AY142" s="175" t="s">
        <v>262</v>
      </c>
    </row>
    <row r="143" spans="2:65" s="1" customFormat="1" ht="44.25" customHeight="1">
      <c r="B143" s="32"/>
      <c r="C143" s="134" t="s">
        <v>179</v>
      </c>
      <c r="D143" s="134" t="s">
        <v>264</v>
      </c>
      <c r="E143" s="135" t="s">
        <v>3847</v>
      </c>
      <c r="F143" s="136" t="s">
        <v>3848</v>
      </c>
      <c r="G143" s="137" t="s">
        <v>1196</v>
      </c>
      <c r="H143" s="138">
        <v>55.211</v>
      </c>
      <c r="I143" s="139"/>
      <c r="J143" s="140">
        <f>ROUND(I143*H143,2)</f>
        <v>0</v>
      </c>
      <c r="K143" s="136" t="s">
        <v>1197</v>
      </c>
      <c r="L143" s="32"/>
      <c r="M143" s="141" t="s">
        <v>1</v>
      </c>
      <c r="N143" s="142" t="s">
        <v>44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293</v>
      </c>
      <c r="AT143" s="145" t="s">
        <v>264</v>
      </c>
      <c r="AU143" s="145" t="s">
        <v>88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293</v>
      </c>
      <c r="BM143" s="145" t="s">
        <v>3849</v>
      </c>
    </row>
    <row r="144" spans="2:47" s="1" customFormat="1" ht="29.25">
      <c r="B144" s="32"/>
      <c r="D144" s="147" t="s">
        <v>301</v>
      </c>
      <c r="F144" s="148" t="s">
        <v>3850</v>
      </c>
      <c r="I144" s="149"/>
      <c r="L144" s="32"/>
      <c r="M144" s="150"/>
      <c r="T144" s="56"/>
      <c r="AT144" s="17" t="s">
        <v>301</v>
      </c>
      <c r="AU144" s="17" t="s">
        <v>88</v>
      </c>
    </row>
    <row r="145" spans="2:65" s="1" customFormat="1" ht="44.25" customHeight="1">
      <c r="B145" s="32"/>
      <c r="C145" s="134" t="s">
        <v>293</v>
      </c>
      <c r="D145" s="134" t="s">
        <v>264</v>
      </c>
      <c r="E145" s="135" t="s">
        <v>3851</v>
      </c>
      <c r="F145" s="136" t="s">
        <v>3852</v>
      </c>
      <c r="G145" s="137" t="s">
        <v>1196</v>
      </c>
      <c r="H145" s="138">
        <v>138.028</v>
      </c>
      <c r="I145" s="139"/>
      <c r="J145" s="140">
        <f>ROUND(I145*H145,2)</f>
        <v>0</v>
      </c>
      <c r="K145" s="136" t="s">
        <v>1197</v>
      </c>
      <c r="L145" s="32"/>
      <c r="M145" s="141" t="s">
        <v>1</v>
      </c>
      <c r="N145" s="142" t="s">
        <v>44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293</v>
      </c>
      <c r="AT145" s="145" t="s">
        <v>264</v>
      </c>
      <c r="AU145" s="145" t="s">
        <v>88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293</v>
      </c>
      <c r="BM145" s="145" t="s">
        <v>3853</v>
      </c>
    </row>
    <row r="146" spans="2:47" s="1" customFormat="1" ht="29.25">
      <c r="B146" s="32"/>
      <c r="D146" s="147" t="s">
        <v>301</v>
      </c>
      <c r="F146" s="148" t="s">
        <v>3854</v>
      </c>
      <c r="I146" s="149"/>
      <c r="L146" s="32"/>
      <c r="M146" s="150"/>
      <c r="T146" s="56"/>
      <c r="AT146" s="17" t="s">
        <v>301</v>
      </c>
      <c r="AU146" s="17" t="s">
        <v>88</v>
      </c>
    </row>
    <row r="147" spans="2:65" s="1" customFormat="1" ht="44.25" customHeight="1">
      <c r="B147" s="32"/>
      <c r="C147" s="134" t="s">
        <v>273</v>
      </c>
      <c r="D147" s="134" t="s">
        <v>264</v>
      </c>
      <c r="E147" s="135" t="s">
        <v>3855</v>
      </c>
      <c r="F147" s="136" t="s">
        <v>3856</v>
      </c>
      <c r="G147" s="137" t="s">
        <v>1196</v>
      </c>
      <c r="H147" s="138">
        <v>69.014</v>
      </c>
      <c r="I147" s="139"/>
      <c r="J147" s="140">
        <f>ROUND(I147*H147,2)</f>
        <v>0</v>
      </c>
      <c r="K147" s="136" t="s">
        <v>1197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AR147" s="145" t="s">
        <v>293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293</v>
      </c>
      <c r="BM147" s="145" t="s">
        <v>3857</v>
      </c>
    </row>
    <row r="148" spans="2:47" s="1" customFormat="1" ht="29.25">
      <c r="B148" s="32"/>
      <c r="D148" s="147" t="s">
        <v>301</v>
      </c>
      <c r="F148" s="148" t="s">
        <v>3858</v>
      </c>
      <c r="I148" s="149"/>
      <c r="L148" s="32"/>
      <c r="M148" s="150"/>
      <c r="T148" s="56"/>
      <c r="AT148" s="17" t="s">
        <v>301</v>
      </c>
      <c r="AU148" s="17" t="s">
        <v>88</v>
      </c>
    </row>
    <row r="149" spans="2:65" s="1" customFormat="1" ht="44.25" customHeight="1">
      <c r="B149" s="32"/>
      <c r="C149" s="134" t="s">
        <v>286</v>
      </c>
      <c r="D149" s="134" t="s">
        <v>264</v>
      </c>
      <c r="E149" s="135" t="s">
        <v>3859</v>
      </c>
      <c r="F149" s="136" t="s">
        <v>3860</v>
      </c>
      <c r="G149" s="137" t="s">
        <v>1196</v>
      </c>
      <c r="H149" s="138">
        <v>13.803</v>
      </c>
      <c r="I149" s="139"/>
      <c r="J149" s="140">
        <f>ROUND(I149*H149,2)</f>
        <v>0</v>
      </c>
      <c r="K149" s="136" t="s">
        <v>1197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293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293</v>
      </c>
      <c r="BM149" s="145" t="s">
        <v>3861</v>
      </c>
    </row>
    <row r="150" spans="2:47" s="1" customFormat="1" ht="29.25">
      <c r="B150" s="32"/>
      <c r="D150" s="147" t="s">
        <v>301</v>
      </c>
      <c r="F150" s="148" t="s">
        <v>3862</v>
      </c>
      <c r="I150" s="149"/>
      <c r="L150" s="32"/>
      <c r="M150" s="150"/>
      <c r="T150" s="56"/>
      <c r="AT150" s="17" t="s">
        <v>301</v>
      </c>
      <c r="AU150" s="17" t="s">
        <v>88</v>
      </c>
    </row>
    <row r="151" spans="2:65" s="1" customFormat="1" ht="33" customHeight="1">
      <c r="B151" s="32"/>
      <c r="C151" s="134" t="s">
        <v>290</v>
      </c>
      <c r="D151" s="134" t="s">
        <v>264</v>
      </c>
      <c r="E151" s="135" t="s">
        <v>3863</v>
      </c>
      <c r="F151" s="136" t="s">
        <v>3864</v>
      </c>
      <c r="G151" s="137" t="s">
        <v>1196</v>
      </c>
      <c r="H151" s="138">
        <v>89.604</v>
      </c>
      <c r="I151" s="139"/>
      <c r="J151" s="140">
        <f>ROUND(I151*H151,2)</f>
        <v>0</v>
      </c>
      <c r="K151" s="136" t="s">
        <v>1197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293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293</v>
      </c>
      <c r="BM151" s="145" t="s">
        <v>3865</v>
      </c>
    </row>
    <row r="152" spans="2:47" s="1" customFormat="1" ht="29.25">
      <c r="B152" s="32"/>
      <c r="D152" s="147" t="s">
        <v>301</v>
      </c>
      <c r="F152" s="148" t="s">
        <v>3850</v>
      </c>
      <c r="I152" s="149"/>
      <c r="L152" s="32"/>
      <c r="M152" s="150"/>
      <c r="T152" s="56"/>
      <c r="AT152" s="17" t="s">
        <v>301</v>
      </c>
      <c r="AU152" s="17" t="s">
        <v>88</v>
      </c>
    </row>
    <row r="153" spans="2:51" s="12" customFormat="1" ht="11.25">
      <c r="B153" s="161"/>
      <c r="D153" s="147" t="s">
        <v>1200</v>
      </c>
      <c r="E153" s="162" t="s">
        <v>1</v>
      </c>
      <c r="F153" s="163" t="s">
        <v>3866</v>
      </c>
      <c r="H153" s="162" t="s">
        <v>1</v>
      </c>
      <c r="I153" s="164"/>
      <c r="L153" s="161"/>
      <c r="M153" s="165"/>
      <c r="T153" s="166"/>
      <c r="AT153" s="162" t="s">
        <v>1200</v>
      </c>
      <c r="AU153" s="162" t="s">
        <v>88</v>
      </c>
      <c r="AV153" s="12" t="s">
        <v>86</v>
      </c>
      <c r="AW153" s="12" t="s">
        <v>34</v>
      </c>
      <c r="AX153" s="12" t="s">
        <v>79</v>
      </c>
      <c r="AY153" s="162" t="s">
        <v>262</v>
      </c>
    </row>
    <row r="154" spans="2:51" s="13" customFormat="1" ht="11.25">
      <c r="B154" s="167"/>
      <c r="D154" s="147" t="s">
        <v>1200</v>
      </c>
      <c r="E154" s="168" t="s">
        <v>1</v>
      </c>
      <c r="F154" s="169" t="s">
        <v>3867</v>
      </c>
      <c r="H154" s="170">
        <v>308.8</v>
      </c>
      <c r="I154" s="171"/>
      <c r="L154" s="167"/>
      <c r="M154" s="172"/>
      <c r="T154" s="173"/>
      <c r="AT154" s="168" t="s">
        <v>1200</v>
      </c>
      <c r="AU154" s="168" t="s">
        <v>88</v>
      </c>
      <c r="AV154" s="13" t="s">
        <v>88</v>
      </c>
      <c r="AW154" s="13" t="s">
        <v>34</v>
      </c>
      <c r="AX154" s="13" t="s">
        <v>79</v>
      </c>
      <c r="AY154" s="168" t="s">
        <v>262</v>
      </c>
    </row>
    <row r="155" spans="2:51" s="12" customFormat="1" ht="11.25">
      <c r="B155" s="161"/>
      <c r="D155" s="147" t="s">
        <v>1200</v>
      </c>
      <c r="E155" s="162" t="s">
        <v>1</v>
      </c>
      <c r="F155" s="163" t="s">
        <v>3868</v>
      </c>
      <c r="H155" s="162" t="s">
        <v>1</v>
      </c>
      <c r="I155" s="164"/>
      <c r="L155" s="161"/>
      <c r="M155" s="165"/>
      <c r="T155" s="166"/>
      <c r="AT155" s="162" t="s">
        <v>1200</v>
      </c>
      <c r="AU155" s="162" t="s">
        <v>88</v>
      </c>
      <c r="AV155" s="12" t="s">
        <v>86</v>
      </c>
      <c r="AW155" s="12" t="s">
        <v>34</v>
      </c>
      <c r="AX155" s="12" t="s">
        <v>79</v>
      </c>
      <c r="AY155" s="162" t="s">
        <v>262</v>
      </c>
    </row>
    <row r="156" spans="2:51" s="13" customFormat="1" ht="11.25">
      <c r="B156" s="167"/>
      <c r="D156" s="147" t="s">
        <v>1200</v>
      </c>
      <c r="E156" s="168" t="s">
        <v>1</v>
      </c>
      <c r="F156" s="169" t="s">
        <v>3869</v>
      </c>
      <c r="H156" s="170">
        <v>41.44</v>
      </c>
      <c r="I156" s="171"/>
      <c r="L156" s="167"/>
      <c r="M156" s="172"/>
      <c r="T156" s="173"/>
      <c r="AT156" s="168" t="s">
        <v>1200</v>
      </c>
      <c r="AU156" s="168" t="s">
        <v>88</v>
      </c>
      <c r="AV156" s="13" t="s">
        <v>88</v>
      </c>
      <c r="AW156" s="13" t="s">
        <v>34</v>
      </c>
      <c r="AX156" s="13" t="s">
        <v>79</v>
      </c>
      <c r="AY156" s="168" t="s">
        <v>262</v>
      </c>
    </row>
    <row r="157" spans="2:51" s="12" customFormat="1" ht="11.25">
      <c r="B157" s="161"/>
      <c r="D157" s="147" t="s">
        <v>1200</v>
      </c>
      <c r="E157" s="162" t="s">
        <v>1</v>
      </c>
      <c r="F157" s="163" t="s">
        <v>3870</v>
      </c>
      <c r="H157" s="162" t="s">
        <v>1</v>
      </c>
      <c r="I157" s="164"/>
      <c r="L157" s="161"/>
      <c r="M157" s="165"/>
      <c r="T157" s="166"/>
      <c r="AT157" s="162" t="s">
        <v>1200</v>
      </c>
      <c r="AU157" s="162" t="s">
        <v>88</v>
      </c>
      <c r="AV157" s="12" t="s">
        <v>86</v>
      </c>
      <c r="AW157" s="12" t="s">
        <v>34</v>
      </c>
      <c r="AX157" s="12" t="s">
        <v>79</v>
      </c>
      <c r="AY157" s="162" t="s">
        <v>262</v>
      </c>
    </row>
    <row r="158" spans="2:51" s="13" customFormat="1" ht="11.25">
      <c r="B158" s="167"/>
      <c r="D158" s="147" t="s">
        <v>1200</v>
      </c>
      <c r="E158" s="168" t="s">
        <v>1</v>
      </c>
      <c r="F158" s="169" t="s">
        <v>3871</v>
      </c>
      <c r="H158" s="170">
        <v>47.45</v>
      </c>
      <c r="I158" s="171"/>
      <c r="L158" s="167"/>
      <c r="M158" s="172"/>
      <c r="T158" s="173"/>
      <c r="AT158" s="168" t="s">
        <v>1200</v>
      </c>
      <c r="AU158" s="168" t="s">
        <v>88</v>
      </c>
      <c r="AV158" s="13" t="s">
        <v>88</v>
      </c>
      <c r="AW158" s="13" t="s">
        <v>34</v>
      </c>
      <c r="AX158" s="13" t="s">
        <v>79</v>
      </c>
      <c r="AY158" s="168" t="s">
        <v>262</v>
      </c>
    </row>
    <row r="159" spans="2:51" s="12" customFormat="1" ht="11.25">
      <c r="B159" s="161"/>
      <c r="D159" s="147" t="s">
        <v>1200</v>
      </c>
      <c r="E159" s="162" t="s">
        <v>1</v>
      </c>
      <c r="F159" s="163" t="s">
        <v>3872</v>
      </c>
      <c r="H159" s="162" t="s">
        <v>1</v>
      </c>
      <c r="I159" s="164"/>
      <c r="L159" s="161"/>
      <c r="M159" s="165"/>
      <c r="T159" s="166"/>
      <c r="AT159" s="162" t="s">
        <v>1200</v>
      </c>
      <c r="AU159" s="162" t="s">
        <v>88</v>
      </c>
      <c r="AV159" s="12" t="s">
        <v>86</v>
      </c>
      <c r="AW159" s="12" t="s">
        <v>34</v>
      </c>
      <c r="AX159" s="12" t="s">
        <v>79</v>
      </c>
      <c r="AY159" s="162" t="s">
        <v>262</v>
      </c>
    </row>
    <row r="160" spans="2:51" s="13" customFormat="1" ht="11.25">
      <c r="B160" s="167"/>
      <c r="D160" s="147" t="s">
        <v>1200</v>
      </c>
      <c r="E160" s="168" t="s">
        <v>1</v>
      </c>
      <c r="F160" s="169" t="s">
        <v>3873</v>
      </c>
      <c r="H160" s="170">
        <v>3.168</v>
      </c>
      <c r="I160" s="171"/>
      <c r="L160" s="167"/>
      <c r="M160" s="172"/>
      <c r="T160" s="173"/>
      <c r="AT160" s="168" t="s">
        <v>1200</v>
      </c>
      <c r="AU160" s="168" t="s">
        <v>88</v>
      </c>
      <c r="AV160" s="13" t="s">
        <v>88</v>
      </c>
      <c r="AW160" s="13" t="s">
        <v>34</v>
      </c>
      <c r="AX160" s="13" t="s">
        <v>79</v>
      </c>
      <c r="AY160" s="168" t="s">
        <v>262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3874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3" customFormat="1" ht="11.25">
      <c r="B162" s="167"/>
      <c r="D162" s="147" t="s">
        <v>1200</v>
      </c>
      <c r="E162" s="168" t="s">
        <v>1</v>
      </c>
      <c r="F162" s="169" t="s">
        <v>3875</v>
      </c>
      <c r="H162" s="170">
        <v>19.44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79</v>
      </c>
      <c r="AY162" s="168" t="s">
        <v>262</v>
      </c>
    </row>
    <row r="163" spans="2:51" s="12" customFormat="1" ht="11.25">
      <c r="B163" s="161"/>
      <c r="D163" s="147" t="s">
        <v>1200</v>
      </c>
      <c r="E163" s="162" t="s">
        <v>1</v>
      </c>
      <c r="F163" s="163" t="s">
        <v>3876</v>
      </c>
      <c r="H163" s="162" t="s">
        <v>1</v>
      </c>
      <c r="I163" s="164"/>
      <c r="L163" s="161"/>
      <c r="M163" s="165"/>
      <c r="T163" s="166"/>
      <c r="AT163" s="162" t="s">
        <v>1200</v>
      </c>
      <c r="AU163" s="162" t="s">
        <v>88</v>
      </c>
      <c r="AV163" s="12" t="s">
        <v>86</v>
      </c>
      <c r="AW163" s="12" t="s">
        <v>34</v>
      </c>
      <c r="AX163" s="12" t="s">
        <v>79</v>
      </c>
      <c r="AY163" s="162" t="s">
        <v>262</v>
      </c>
    </row>
    <row r="164" spans="2:51" s="13" customFormat="1" ht="11.25">
      <c r="B164" s="167"/>
      <c r="D164" s="147" t="s">
        <v>1200</v>
      </c>
      <c r="E164" s="168" t="s">
        <v>1</v>
      </c>
      <c r="F164" s="169" t="s">
        <v>3877</v>
      </c>
      <c r="H164" s="170">
        <v>3.276</v>
      </c>
      <c r="I164" s="171"/>
      <c r="L164" s="167"/>
      <c r="M164" s="172"/>
      <c r="T164" s="173"/>
      <c r="AT164" s="168" t="s">
        <v>1200</v>
      </c>
      <c r="AU164" s="168" t="s">
        <v>88</v>
      </c>
      <c r="AV164" s="13" t="s">
        <v>88</v>
      </c>
      <c r="AW164" s="13" t="s">
        <v>34</v>
      </c>
      <c r="AX164" s="13" t="s">
        <v>79</v>
      </c>
      <c r="AY164" s="168" t="s">
        <v>262</v>
      </c>
    </row>
    <row r="165" spans="2:51" s="12" customFormat="1" ht="11.25">
      <c r="B165" s="161"/>
      <c r="D165" s="147" t="s">
        <v>1200</v>
      </c>
      <c r="E165" s="162" t="s">
        <v>1</v>
      </c>
      <c r="F165" s="163" t="s">
        <v>3878</v>
      </c>
      <c r="H165" s="162" t="s">
        <v>1</v>
      </c>
      <c r="I165" s="164"/>
      <c r="L165" s="161"/>
      <c r="M165" s="165"/>
      <c r="T165" s="166"/>
      <c r="AT165" s="162" t="s">
        <v>1200</v>
      </c>
      <c r="AU165" s="162" t="s">
        <v>88</v>
      </c>
      <c r="AV165" s="12" t="s">
        <v>86</v>
      </c>
      <c r="AW165" s="12" t="s">
        <v>34</v>
      </c>
      <c r="AX165" s="12" t="s">
        <v>79</v>
      </c>
      <c r="AY165" s="162" t="s">
        <v>262</v>
      </c>
    </row>
    <row r="166" spans="2:51" s="13" customFormat="1" ht="11.25">
      <c r="B166" s="167"/>
      <c r="D166" s="147" t="s">
        <v>1200</v>
      </c>
      <c r="E166" s="168" t="s">
        <v>1</v>
      </c>
      <c r="F166" s="169" t="s">
        <v>3879</v>
      </c>
      <c r="H166" s="170">
        <v>24.444</v>
      </c>
      <c r="I166" s="171"/>
      <c r="L166" s="167"/>
      <c r="M166" s="172"/>
      <c r="T166" s="173"/>
      <c r="AT166" s="168" t="s">
        <v>1200</v>
      </c>
      <c r="AU166" s="168" t="s">
        <v>88</v>
      </c>
      <c r="AV166" s="13" t="s">
        <v>88</v>
      </c>
      <c r="AW166" s="13" t="s">
        <v>34</v>
      </c>
      <c r="AX166" s="13" t="s">
        <v>79</v>
      </c>
      <c r="AY166" s="168" t="s">
        <v>262</v>
      </c>
    </row>
    <row r="167" spans="2:51" s="14" customFormat="1" ht="11.25">
      <c r="B167" s="174"/>
      <c r="D167" s="147" t="s">
        <v>1200</v>
      </c>
      <c r="E167" s="175" t="s">
        <v>1</v>
      </c>
      <c r="F167" s="176" t="s">
        <v>1205</v>
      </c>
      <c r="H167" s="177">
        <v>448.018</v>
      </c>
      <c r="I167" s="178"/>
      <c r="L167" s="174"/>
      <c r="M167" s="179"/>
      <c r="T167" s="180"/>
      <c r="AT167" s="175" t="s">
        <v>1200</v>
      </c>
      <c r="AU167" s="175" t="s">
        <v>88</v>
      </c>
      <c r="AV167" s="14" t="s">
        <v>293</v>
      </c>
      <c r="AW167" s="14" t="s">
        <v>34</v>
      </c>
      <c r="AX167" s="14" t="s">
        <v>79</v>
      </c>
      <c r="AY167" s="175" t="s">
        <v>262</v>
      </c>
    </row>
    <row r="168" spans="2:51" s="13" customFormat="1" ht="11.25">
      <c r="B168" s="167"/>
      <c r="D168" s="147" t="s">
        <v>1200</v>
      </c>
      <c r="E168" s="168" t="s">
        <v>1</v>
      </c>
      <c r="F168" s="169" t="s">
        <v>3880</v>
      </c>
      <c r="H168" s="170">
        <v>89.604</v>
      </c>
      <c r="I168" s="171"/>
      <c r="L168" s="167"/>
      <c r="M168" s="172"/>
      <c r="T168" s="173"/>
      <c r="AT168" s="168" t="s">
        <v>1200</v>
      </c>
      <c r="AU168" s="168" t="s">
        <v>88</v>
      </c>
      <c r="AV168" s="13" t="s">
        <v>88</v>
      </c>
      <c r="AW168" s="13" t="s">
        <v>34</v>
      </c>
      <c r="AX168" s="13" t="s">
        <v>79</v>
      </c>
      <c r="AY168" s="168" t="s">
        <v>262</v>
      </c>
    </row>
    <row r="169" spans="2:51" s="14" customFormat="1" ht="11.25">
      <c r="B169" s="174"/>
      <c r="D169" s="147" t="s">
        <v>1200</v>
      </c>
      <c r="E169" s="175" t="s">
        <v>1</v>
      </c>
      <c r="F169" s="176" t="s">
        <v>1205</v>
      </c>
      <c r="H169" s="177">
        <v>89.604</v>
      </c>
      <c r="I169" s="178"/>
      <c r="L169" s="174"/>
      <c r="M169" s="179"/>
      <c r="T169" s="180"/>
      <c r="AT169" s="175" t="s">
        <v>1200</v>
      </c>
      <c r="AU169" s="175" t="s">
        <v>88</v>
      </c>
      <c r="AV169" s="14" t="s">
        <v>293</v>
      </c>
      <c r="AW169" s="14" t="s">
        <v>34</v>
      </c>
      <c r="AX169" s="14" t="s">
        <v>86</v>
      </c>
      <c r="AY169" s="175" t="s">
        <v>262</v>
      </c>
    </row>
    <row r="170" spans="2:65" s="1" customFormat="1" ht="33" customHeight="1">
      <c r="B170" s="32"/>
      <c r="C170" s="134" t="s">
        <v>270</v>
      </c>
      <c r="D170" s="134" t="s">
        <v>264</v>
      </c>
      <c r="E170" s="135" t="s">
        <v>3881</v>
      </c>
      <c r="F170" s="136" t="s">
        <v>3882</v>
      </c>
      <c r="G170" s="137" t="s">
        <v>1196</v>
      </c>
      <c r="H170" s="138">
        <v>224.009</v>
      </c>
      <c r="I170" s="139"/>
      <c r="J170" s="140">
        <f>ROUND(I170*H170,2)</f>
        <v>0</v>
      </c>
      <c r="K170" s="136" t="s">
        <v>1197</v>
      </c>
      <c r="L170" s="32"/>
      <c r="M170" s="141" t="s">
        <v>1</v>
      </c>
      <c r="N170" s="142" t="s">
        <v>44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293</v>
      </c>
      <c r="AT170" s="145" t="s">
        <v>264</v>
      </c>
      <c r="AU170" s="145" t="s">
        <v>88</v>
      </c>
      <c r="AY170" s="17" t="s">
        <v>262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86</v>
      </c>
      <c r="BK170" s="146">
        <f>ROUND(I170*H170,2)</f>
        <v>0</v>
      </c>
      <c r="BL170" s="17" t="s">
        <v>293</v>
      </c>
      <c r="BM170" s="145" t="s">
        <v>3883</v>
      </c>
    </row>
    <row r="171" spans="2:47" s="1" customFormat="1" ht="29.25">
      <c r="B171" s="32"/>
      <c r="D171" s="147" t="s">
        <v>301</v>
      </c>
      <c r="F171" s="148" t="s">
        <v>3854</v>
      </c>
      <c r="I171" s="149"/>
      <c r="L171" s="32"/>
      <c r="M171" s="150"/>
      <c r="T171" s="56"/>
      <c r="AT171" s="17" t="s">
        <v>301</v>
      </c>
      <c r="AU171" s="17" t="s">
        <v>88</v>
      </c>
    </row>
    <row r="172" spans="2:51" s="12" customFormat="1" ht="11.25">
      <c r="B172" s="161"/>
      <c r="D172" s="147" t="s">
        <v>1200</v>
      </c>
      <c r="E172" s="162" t="s">
        <v>1</v>
      </c>
      <c r="F172" s="163" t="s">
        <v>3866</v>
      </c>
      <c r="H172" s="162" t="s">
        <v>1</v>
      </c>
      <c r="I172" s="164"/>
      <c r="L172" s="161"/>
      <c r="M172" s="165"/>
      <c r="T172" s="166"/>
      <c r="AT172" s="162" t="s">
        <v>1200</v>
      </c>
      <c r="AU172" s="162" t="s">
        <v>88</v>
      </c>
      <c r="AV172" s="12" t="s">
        <v>86</v>
      </c>
      <c r="AW172" s="12" t="s">
        <v>34</v>
      </c>
      <c r="AX172" s="12" t="s">
        <v>79</v>
      </c>
      <c r="AY172" s="162" t="s">
        <v>262</v>
      </c>
    </row>
    <row r="173" spans="2:51" s="13" customFormat="1" ht="11.25">
      <c r="B173" s="167"/>
      <c r="D173" s="147" t="s">
        <v>1200</v>
      </c>
      <c r="E173" s="168" t="s">
        <v>1</v>
      </c>
      <c r="F173" s="169" t="s">
        <v>3867</v>
      </c>
      <c r="H173" s="170">
        <v>308.8</v>
      </c>
      <c r="I173" s="171"/>
      <c r="L173" s="167"/>
      <c r="M173" s="172"/>
      <c r="T173" s="173"/>
      <c r="AT173" s="168" t="s">
        <v>1200</v>
      </c>
      <c r="AU173" s="168" t="s">
        <v>88</v>
      </c>
      <c r="AV173" s="13" t="s">
        <v>88</v>
      </c>
      <c r="AW173" s="13" t="s">
        <v>34</v>
      </c>
      <c r="AX173" s="13" t="s">
        <v>79</v>
      </c>
      <c r="AY173" s="168" t="s">
        <v>262</v>
      </c>
    </row>
    <row r="174" spans="2:51" s="12" customFormat="1" ht="11.25">
      <c r="B174" s="161"/>
      <c r="D174" s="147" t="s">
        <v>1200</v>
      </c>
      <c r="E174" s="162" t="s">
        <v>1</v>
      </c>
      <c r="F174" s="163" t="s">
        <v>3868</v>
      </c>
      <c r="H174" s="162" t="s">
        <v>1</v>
      </c>
      <c r="I174" s="164"/>
      <c r="L174" s="161"/>
      <c r="M174" s="165"/>
      <c r="T174" s="166"/>
      <c r="AT174" s="162" t="s">
        <v>1200</v>
      </c>
      <c r="AU174" s="162" t="s">
        <v>88</v>
      </c>
      <c r="AV174" s="12" t="s">
        <v>86</v>
      </c>
      <c r="AW174" s="12" t="s">
        <v>34</v>
      </c>
      <c r="AX174" s="12" t="s">
        <v>79</v>
      </c>
      <c r="AY174" s="162" t="s">
        <v>262</v>
      </c>
    </row>
    <row r="175" spans="2:51" s="13" customFormat="1" ht="11.25">
      <c r="B175" s="167"/>
      <c r="D175" s="147" t="s">
        <v>1200</v>
      </c>
      <c r="E175" s="168" t="s">
        <v>1</v>
      </c>
      <c r="F175" s="169" t="s">
        <v>3869</v>
      </c>
      <c r="H175" s="170">
        <v>41.44</v>
      </c>
      <c r="I175" s="171"/>
      <c r="L175" s="167"/>
      <c r="M175" s="172"/>
      <c r="T175" s="173"/>
      <c r="AT175" s="168" t="s">
        <v>1200</v>
      </c>
      <c r="AU175" s="168" t="s">
        <v>88</v>
      </c>
      <c r="AV175" s="13" t="s">
        <v>88</v>
      </c>
      <c r="AW175" s="13" t="s">
        <v>34</v>
      </c>
      <c r="AX175" s="13" t="s">
        <v>79</v>
      </c>
      <c r="AY175" s="168" t="s">
        <v>262</v>
      </c>
    </row>
    <row r="176" spans="2:51" s="12" customFormat="1" ht="11.25">
      <c r="B176" s="161"/>
      <c r="D176" s="147" t="s">
        <v>1200</v>
      </c>
      <c r="E176" s="162" t="s">
        <v>1</v>
      </c>
      <c r="F176" s="163" t="s">
        <v>3870</v>
      </c>
      <c r="H176" s="162" t="s">
        <v>1</v>
      </c>
      <c r="I176" s="164"/>
      <c r="L176" s="161"/>
      <c r="M176" s="165"/>
      <c r="T176" s="166"/>
      <c r="AT176" s="162" t="s">
        <v>1200</v>
      </c>
      <c r="AU176" s="162" t="s">
        <v>88</v>
      </c>
      <c r="AV176" s="12" t="s">
        <v>86</v>
      </c>
      <c r="AW176" s="12" t="s">
        <v>34</v>
      </c>
      <c r="AX176" s="12" t="s">
        <v>79</v>
      </c>
      <c r="AY176" s="162" t="s">
        <v>262</v>
      </c>
    </row>
    <row r="177" spans="2:51" s="13" customFormat="1" ht="11.25">
      <c r="B177" s="167"/>
      <c r="D177" s="147" t="s">
        <v>1200</v>
      </c>
      <c r="E177" s="168" t="s">
        <v>1</v>
      </c>
      <c r="F177" s="169" t="s">
        <v>3871</v>
      </c>
      <c r="H177" s="170">
        <v>47.45</v>
      </c>
      <c r="I177" s="171"/>
      <c r="L177" s="167"/>
      <c r="M177" s="172"/>
      <c r="T177" s="173"/>
      <c r="AT177" s="168" t="s">
        <v>1200</v>
      </c>
      <c r="AU177" s="168" t="s">
        <v>88</v>
      </c>
      <c r="AV177" s="13" t="s">
        <v>88</v>
      </c>
      <c r="AW177" s="13" t="s">
        <v>34</v>
      </c>
      <c r="AX177" s="13" t="s">
        <v>79</v>
      </c>
      <c r="AY177" s="168" t="s">
        <v>262</v>
      </c>
    </row>
    <row r="178" spans="2:51" s="12" customFormat="1" ht="11.25">
      <c r="B178" s="161"/>
      <c r="D178" s="147" t="s">
        <v>1200</v>
      </c>
      <c r="E178" s="162" t="s">
        <v>1</v>
      </c>
      <c r="F178" s="163" t="s">
        <v>3872</v>
      </c>
      <c r="H178" s="162" t="s">
        <v>1</v>
      </c>
      <c r="I178" s="164"/>
      <c r="L178" s="161"/>
      <c r="M178" s="165"/>
      <c r="T178" s="166"/>
      <c r="AT178" s="162" t="s">
        <v>1200</v>
      </c>
      <c r="AU178" s="162" t="s">
        <v>88</v>
      </c>
      <c r="AV178" s="12" t="s">
        <v>86</v>
      </c>
      <c r="AW178" s="12" t="s">
        <v>34</v>
      </c>
      <c r="AX178" s="12" t="s">
        <v>79</v>
      </c>
      <c r="AY178" s="162" t="s">
        <v>262</v>
      </c>
    </row>
    <row r="179" spans="2:51" s="13" customFormat="1" ht="11.25">
      <c r="B179" s="167"/>
      <c r="D179" s="147" t="s">
        <v>1200</v>
      </c>
      <c r="E179" s="168" t="s">
        <v>1</v>
      </c>
      <c r="F179" s="169" t="s">
        <v>3873</v>
      </c>
      <c r="H179" s="170">
        <v>3.168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79</v>
      </c>
      <c r="AY179" s="168" t="s">
        <v>262</v>
      </c>
    </row>
    <row r="180" spans="2:51" s="12" customFormat="1" ht="11.25">
      <c r="B180" s="161"/>
      <c r="D180" s="147" t="s">
        <v>1200</v>
      </c>
      <c r="E180" s="162" t="s">
        <v>1</v>
      </c>
      <c r="F180" s="163" t="s">
        <v>3874</v>
      </c>
      <c r="H180" s="162" t="s">
        <v>1</v>
      </c>
      <c r="I180" s="164"/>
      <c r="L180" s="161"/>
      <c r="M180" s="165"/>
      <c r="T180" s="166"/>
      <c r="AT180" s="162" t="s">
        <v>1200</v>
      </c>
      <c r="AU180" s="162" t="s">
        <v>88</v>
      </c>
      <c r="AV180" s="12" t="s">
        <v>86</v>
      </c>
      <c r="AW180" s="12" t="s">
        <v>34</v>
      </c>
      <c r="AX180" s="12" t="s">
        <v>79</v>
      </c>
      <c r="AY180" s="162" t="s">
        <v>262</v>
      </c>
    </row>
    <row r="181" spans="2:51" s="13" customFormat="1" ht="11.25">
      <c r="B181" s="167"/>
      <c r="D181" s="147" t="s">
        <v>1200</v>
      </c>
      <c r="E181" s="168" t="s">
        <v>1</v>
      </c>
      <c r="F181" s="169" t="s">
        <v>3875</v>
      </c>
      <c r="H181" s="170">
        <v>19.44</v>
      </c>
      <c r="I181" s="171"/>
      <c r="L181" s="167"/>
      <c r="M181" s="172"/>
      <c r="T181" s="173"/>
      <c r="AT181" s="168" t="s">
        <v>1200</v>
      </c>
      <c r="AU181" s="168" t="s">
        <v>88</v>
      </c>
      <c r="AV181" s="13" t="s">
        <v>88</v>
      </c>
      <c r="AW181" s="13" t="s">
        <v>34</v>
      </c>
      <c r="AX181" s="13" t="s">
        <v>79</v>
      </c>
      <c r="AY181" s="168" t="s">
        <v>262</v>
      </c>
    </row>
    <row r="182" spans="2:51" s="12" customFormat="1" ht="11.25">
      <c r="B182" s="161"/>
      <c r="D182" s="147" t="s">
        <v>1200</v>
      </c>
      <c r="E182" s="162" t="s">
        <v>1</v>
      </c>
      <c r="F182" s="163" t="s">
        <v>3876</v>
      </c>
      <c r="H182" s="162" t="s">
        <v>1</v>
      </c>
      <c r="I182" s="164"/>
      <c r="L182" s="161"/>
      <c r="M182" s="165"/>
      <c r="T182" s="166"/>
      <c r="AT182" s="162" t="s">
        <v>1200</v>
      </c>
      <c r="AU182" s="162" t="s">
        <v>88</v>
      </c>
      <c r="AV182" s="12" t="s">
        <v>86</v>
      </c>
      <c r="AW182" s="12" t="s">
        <v>34</v>
      </c>
      <c r="AX182" s="12" t="s">
        <v>79</v>
      </c>
      <c r="AY182" s="162" t="s">
        <v>262</v>
      </c>
    </row>
    <row r="183" spans="2:51" s="13" customFormat="1" ht="11.25">
      <c r="B183" s="167"/>
      <c r="D183" s="147" t="s">
        <v>1200</v>
      </c>
      <c r="E183" s="168" t="s">
        <v>1</v>
      </c>
      <c r="F183" s="169" t="s">
        <v>3877</v>
      </c>
      <c r="H183" s="170">
        <v>3.276</v>
      </c>
      <c r="I183" s="171"/>
      <c r="L183" s="167"/>
      <c r="M183" s="172"/>
      <c r="T183" s="173"/>
      <c r="AT183" s="168" t="s">
        <v>1200</v>
      </c>
      <c r="AU183" s="168" t="s">
        <v>88</v>
      </c>
      <c r="AV183" s="13" t="s">
        <v>88</v>
      </c>
      <c r="AW183" s="13" t="s">
        <v>34</v>
      </c>
      <c r="AX183" s="13" t="s">
        <v>79</v>
      </c>
      <c r="AY183" s="168" t="s">
        <v>262</v>
      </c>
    </row>
    <row r="184" spans="2:51" s="12" customFormat="1" ht="11.25">
      <c r="B184" s="161"/>
      <c r="D184" s="147" t="s">
        <v>1200</v>
      </c>
      <c r="E184" s="162" t="s">
        <v>1</v>
      </c>
      <c r="F184" s="163" t="s">
        <v>3878</v>
      </c>
      <c r="H184" s="162" t="s">
        <v>1</v>
      </c>
      <c r="I184" s="164"/>
      <c r="L184" s="161"/>
      <c r="M184" s="165"/>
      <c r="T184" s="166"/>
      <c r="AT184" s="162" t="s">
        <v>1200</v>
      </c>
      <c r="AU184" s="162" t="s">
        <v>88</v>
      </c>
      <c r="AV184" s="12" t="s">
        <v>86</v>
      </c>
      <c r="AW184" s="12" t="s">
        <v>34</v>
      </c>
      <c r="AX184" s="12" t="s">
        <v>79</v>
      </c>
      <c r="AY184" s="162" t="s">
        <v>262</v>
      </c>
    </row>
    <row r="185" spans="2:51" s="13" customFormat="1" ht="11.25">
      <c r="B185" s="167"/>
      <c r="D185" s="147" t="s">
        <v>1200</v>
      </c>
      <c r="E185" s="168" t="s">
        <v>1</v>
      </c>
      <c r="F185" s="169" t="s">
        <v>3879</v>
      </c>
      <c r="H185" s="170">
        <v>24.444</v>
      </c>
      <c r="I185" s="171"/>
      <c r="L185" s="167"/>
      <c r="M185" s="172"/>
      <c r="T185" s="173"/>
      <c r="AT185" s="168" t="s">
        <v>1200</v>
      </c>
      <c r="AU185" s="168" t="s">
        <v>88</v>
      </c>
      <c r="AV185" s="13" t="s">
        <v>88</v>
      </c>
      <c r="AW185" s="13" t="s">
        <v>34</v>
      </c>
      <c r="AX185" s="13" t="s">
        <v>79</v>
      </c>
      <c r="AY185" s="168" t="s">
        <v>262</v>
      </c>
    </row>
    <row r="186" spans="2:51" s="14" customFormat="1" ht="11.25">
      <c r="B186" s="174"/>
      <c r="D186" s="147" t="s">
        <v>1200</v>
      </c>
      <c r="E186" s="175" t="s">
        <v>1</v>
      </c>
      <c r="F186" s="176" t="s">
        <v>1205</v>
      </c>
      <c r="H186" s="177">
        <v>448.018</v>
      </c>
      <c r="I186" s="178"/>
      <c r="L186" s="174"/>
      <c r="M186" s="179"/>
      <c r="T186" s="180"/>
      <c r="AT186" s="175" t="s">
        <v>1200</v>
      </c>
      <c r="AU186" s="175" t="s">
        <v>88</v>
      </c>
      <c r="AV186" s="14" t="s">
        <v>293</v>
      </c>
      <c r="AW186" s="14" t="s">
        <v>34</v>
      </c>
      <c r="AX186" s="14" t="s">
        <v>79</v>
      </c>
      <c r="AY186" s="175" t="s">
        <v>262</v>
      </c>
    </row>
    <row r="187" spans="2:51" s="13" customFormat="1" ht="11.25">
      <c r="B187" s="167"/>
      <c r="D187" s="147" t="s">
        <v>1200</v>
      </c>
      <c r="E187" s="168" t="s">
        <v>1</v>
      </c>
      <c r="F187" s="169" t="s">
        <v>3884</v>
      </c>
      <c r="H187" s="170">
        <v>224.009</v>
      </c>
      <c r="I187" s="171"/>
      <c r="L187" s="167"/>
      <c r="M187" s="172"/>
      <c r="T187" s="173"/>
      <c r="AT187" s="168" t="s">
        <v>1200</v>
      </c>
      <c r="AU187" s="168" t="s">
        <v>88</v>
      </c>
      <c r="AV187" s="13" t="s">
        <v>88</v>
      </c>
      <c r="AW187" s="13" t="s">
        <v>34</v>
      </c>
      <c r="AX187" s="13" t="s">
        <v>79</v>
      </c>
      <c r="AY187" s="168" t="s">
        <v>262</v>
      </c>
    </row>
    <row r="188" spans="2:51" s="14" customFormat="1" ht="11.25">
      <c r="B188" s="174"/>
      <c r="D188" s="147" t="s">
        <v>1200</v>
      </c>
      <c r="E188" s="175" t="s">
        <v>1</v>
      </c>
      <c r="F188" s="176" t="s">
        <v>1205</v>
      </c>
      <c r="H188" s="177">
        <v>224.009</v>
      </c>
      <c r="I188" s="178"/>
      <c r="L188" s="174"/>
      <c r="M188" s="179"/>
      <c r="T188" s="180"/>
      <c r="AT188" s="175" t="s">
        <v>1200</v>
      </c>
      <c r="AU188" s="175" t="s">
        <v>88</v>
      </c>
      <c r="AV188" s="14" t="s">
        <v>293</v>
      </c>
      <c r="AW188" s="14" t="s">
        <v>34</v>
      </c>
      <c r="AX188" s="14" t="s">
        <v>86</v>
      </c>
      <c r="AY188" s="175" t="s">
        <v>262</v>
      </c>
    </row>
    <row r="189" spans="2:65" s="1" customFormat="1" ht="33" customHeight="1">
      <c r="B189" s="32"/>
      <c r="C189" s="134" t="s">
        <v>263</v>
      </c>
      <c r="D189" s="134" t="s">
        <v>264</v>
      </c>
      <c r="E189" s="135" t="s">
        <v>3885</v>
      </c>
      <c r="F189" s="136" t="s">
        <v>3886</v>
      </c>
      <c r="G189" s="137" t="s">
        <v>1196</v>
      </c>
      <c r="H189" s="138">
        <v>112.005</v>
      </c>
      <c r="I189" s="139"/>
      <c r="J189" s="140">
        <f>ROUND(I189*H189,2)</f>
        <v>0</v>
      </c>
      <c r="K189" s="136" t="s">
        <v>1197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293</v>
      </c>
      <c r="AT189" s="145" t="s">
        <v>264</v>
      </c>
      <c r="AU189" s="145" t="s">
        <v>88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293</v>
      </c>
      <c r="BM189" s="145" t="s">
        <v>3887</v>
      </c>
    </row>
    <row r="190" spans="2:47" s="1" customFormat="1" ht="29.25">
      <c r="B190" s="32"/>
      <c r="D190" s="147" t="s">
        <v>301</v>
      </c>
      <c r="F190" s="148" t="s">
        <v>3858</v>
      </c>
      <c r="I190" s="149"/>
      <c r="L190" s="32"/>
      <c r="M190" s="150"/>
      <c r="T190" s="56"/>
      <c r="AT190" s="17" t="s">
        <v>301</v>
      </c>
      <c r="AU190" s="17" t="s">
        <v>88</v>
      </c>
    </row>
    <row r="191" spans="2:51" s="12" customFormat="1" ht="11.25">
      <c r="B191" s="161"/>
      <c r="D191" s="147" t="s">
        <v>1200</v>
      </c>
      <c r="E191" s="162" t="s">
        <v>1</v>
      </c>
      <c r="F191" s="163" t="s">
        <v>3866</v>
      </c>
      <c r="H191" s="162" t="s">
        <v>1</v>
      </c>
      <c r="I191" s="164"/>
      <c r="L191" s="161"/>
      <c r="M191" s="165"/>
      <c r="T191" s="166"/>
      <c r="AT191" s="162" t="s">
        <v>1200</v>
      </c>
      <c r="AU191" s="162" t="s">
        <v>88</v>
      </c>
      <c r="AV191" s="12" t="s">
        <v>86</v>
      </c>
      <c r="AW191" s="12" t="s">
        <v>34</v>
      </c>
      <c r="AX191" s="12" t="s">
        <v>79</v>
      </c>
      <c r="AY191" s="162" t="s">
        <v>262</v>
      </c>
    </row>
    <row r="192" spans="2:51" s="13" customFormat="1" ht="11.25">
      <c r="B192" s="167"/>
      <c r="D192" s="147" t="s">
        <v>1200</v>
      </c>
      <c r="E192" s="168" t="s">
        <v>1</v>
      </c>
      <c r="F192" s="169" t="s">
        <v>3867</v>
      </c>
      <c r="H192" s="170">
        <v>308.8</v>
      </c>
      <c r="I192" s="171"/>
      <c r="L192" s="167"/>
      <c r="M192" s="172"/>
      <c r="T192" s="173"/>
      <c r="AT192" s="168" t="s">
        <v>1200</v>
      </c>
      <c r="AU192" s="168" t="s">
        <v>88</v>
      </c>
      <c r="AV192" s="13" t="s">
        <v>88</v>
      </c>
      <c r="AW192" s="13" t="s">
        <v>34</v>
      </c>
      <c r="AX192" s="13" t="s">
        <v>79</v>
      </c>
      <c r="AY192" s="168" t="s">
        <v>262</v>
      </c>
    </row>
    <row r="193" spans="2:51" s="12" customFormat="1" ht="11.25">
      <c r="B193" s="161"/>
      <c r="D193" s="147" t="s">
        <v>1200</v>
      </c>
      <c r="E193" s="162" t="s">
        <v>1</v>
      </c>
      <c r="F193" s="163" t="s">
        <v>3868</v>
      </c>
      <c r="H193" s="162" t="s">
        <v>1</v>
      </c>
      <c r="I193" s="164"/>
      <c r="L193" s="161"/>
      <c r="M193" s="165"/>
      <c r="T193" s="166"/>
      <c r="AT193" s="162" t="s">
        <v>1200</v>
      </c>
      <c r="AU193" s="162" t="s">
        <v>88</v>
      </c>
      <c r="AV193" s="12" t="s">
        <v>86</v>
      </c>
      <c r="AW193" s="12" t="s">
        <v>34</v>
      </c>
      <c r="AX193" s="12" t="s">
        <v>79</v>
      </c>
      <c r="AY193" s="162" t="s">
        <v>262</v>
      </c>
    </row>
    <row r="194" spans="2:51" s="13" customFormat="1" ht="11.25">
      <c r="B194" s="167"/>
      <c r="D194" s="147" t="s">
        <v>1200</v>
      </c>
      <c r="E194" s="168" t="s">
        <v>1</v>
      </c>
      <c r="F194" s="169" t="s">
        <v>3869</v>
      </c>
      <c r="H194" s="170">
        <v>41.44</v>
      </c>
      <c r="I194" s="171"/>
      <c r="L194" s="167"/>
      <c r="M194" s="172"/>
      <c r="T194" s="173"/>
      <c r="AT194" s="168" t="s">
        <v>1200</v>
      </c>
      <c r="AU194" s="168" t="s">
        <v>88</v>
      </c>
      <c r="AV194" s="13" t="s">
        <v>88</v>
      </c>
      <c r="AW194" s="13" t="s">
        <v>34</v>
      </c>
      <c r="AX194" s="13" t="s">
        <v>79</v>
      </c>
      <c r="AY194" s="168" t="s">
        <v>262</v>
      </c>
    </row>
    <row r="195" spans="2:51" s="12" customFormat="1" ht="11.25">
      <c r="B195" s="161"/>
      <c r="D195" s="147" t="s">
        <v>1200</v>
      </c>
      <c r="E195" s="162" t="s">
        <v>1</v>
      </c>
      <c r="F195" s="163" t="s">
        <v>3870</v>
      </c>
      <c r="H195" s="162" t="s">
        <v>1</v>
      </c>
      <c r="I195" s="164"/>
      <c r="L195" s="161"/>
      <c r="M195" s="165"/>
      <c r="T195" s="166"/>
      <c r="AT195" s="162" t="s">
        <v>1200</v>
      </c>
      <c r="AU195" s="162" t="s">
        <v>88</v>
      </c>
      <c r="AV195" s="12" t="s">
        <v>86</v>
      </c>
      <c r="AW195" s="12" t="s">
        <v>34</v>
      </c>
      <c r="AX195" s="12" t="s">
        <v>79</v>
      </c>
      <c r="AY195" s="162" t="s">
        <v>262</v>
      </c>
    </row>
    <row r="196" spans="2:51" s="13" customFormat="1" ht="11.25">
      <c r="B196" s="167"/>
      <c r="D196" s="147" t="s">
        <v>1200</v>
      </c>
      <c r="E196" s="168" t="s">
        <v>1</v>
      </c>
      <c r="F196" s="169" t="s">
        <v>3871</v>
      </c>
      <c r="H196" s="170">
        <v>47.45</v>
      </c>
      <c r="I196" s="171"/>
      <c r="L196" s="167"/>
      <c r="M196" s="172"/>
      <c r="T196" s="173"/>
      <c r="AT196" s="168" t="s">
        <v>1200</v>
      </c>
      <c r="AU196" s="168" t="s">
        <v>88</v>
      </c>
      <c r="AV196" s="13" t="s">
        <v>88</v>
      </c>
      <c r="AW196" s="13" t="s">
        <v>34</v>
      </c>
      <c r="AX196" s="13" t="s">
        <v>79</v>
      </c>
      <c r="AY196" s="168" t="s">
        <v>262</v>
      </c>
    </row>
    <row r="197" spans="2:51" s="12" customFormat="1" ht="11.25">
      <c r="B197" s="161"/>
      <c r="D197" s="147" t="s">
        <v>1200</v>
      </c>
      <c r="E197" s="162" t="s">
        <v>1</v>
      </c>
      <c r="F197" s="163" t="s">
        <v>3872</v>
      </c>
      <c r="H197" s="162" t="s">
        <v>1</v>
      </c>
      <c r="I197" s="164"/>
      <c r="L197" s="161"/>
      <c r="M197" s="165"/>
      <c r="T197" s="166"/>
      <c r="AT197" s="162" t="s">
        <v>1200</v>
      </c>
      <c r="AU197" s="162" t="s">
        <v>88</v>
      </c>
      <c r="AV197" s="12" t="s">
        <v>86</v>
      </c>
      <c r="AW197" s="12" t="s">
        <v>34</v>
      </c>
      <c r="AX197" s="12" t="s">
        <v>79</v>
      </c>
      <c r="AY197" s="162" t="s">
        <v>262</v>
      </c>
    </row>
    <row r="198" spans="2:51" s="13" customFormat="1" ht="11.25">
      <c r="B198" s="167"/>
      <c r="D198" s="147" t="s">
        <v>1200</v>
      </c>
      <c r="E198" s="168" t="s">
        <v>1</v>
      </c>
      <c r="F198" s="169" t="s">
        <v>3873</v>
      </c>
      <c r="H198" s="170">
        <v>3.168</v>
      </c>
      <c r="I198" s="171"/>
      <c r="L198" s="167"/>
      <c r="M198" s="172"/>
      <c r="T198" s="173"/>
      <c r="AT198" s="168" t="s">
        <v>1200</v>
      </c>
      <c r="AU198" s="168" t="s">
        <v>88</v>
      </c>
      <c r="AV198" s="13" t="s">
        <v>88</v>
      </c>
      <c r="AW198" s="13" t="s">
        <v>34</v>
      </c>
      <c r="AX198" s="13" t="s">
        <v>79</v>
      </c>
      <c r="AY198" s="168" t="s">
        <v>262</v>
      </c>
    </row>
    <row r="199" spans="2:51" s="12" customFormat="1" ht="11.25">
      <c r="B199" s="161"/>
      <c r="D199" s="147" t="s">
        <v>1200</v>
      </c>
      <c r="E199" s="162" t="s">
        <v>1</v>
      </c>
      <c r="F199" s="163" t="s">
        <v>3874</v>
      </c>
      <c r="H199" s="162" t="s">
        <v>1</v>
      </c>
      <c r="I199" s="164"/>
      <c r="L199" s="161"/>
      <c r="M199" s="165"/>
      <c r="T199" s="166"/>
      <c r="AT199" s="162" t="s">
        <v>1200</v>
      </c>
      <c r="AU199" s="162" t="s">
        <v>88</v>
      </c>
      <c r="AV199" s="12" t="s">
        <v>86</v>
      </c>
      <c r="AW199" s="12" t="s">
        <v>34</v>
      </c>
      <c r="AX199" s="12" t="s">
        <v>79</v>
      </c>
      <c r="AY199" s="162" t="s">
        <v>262</v>
      </c>
    </row>
    <row r="200" spans="2:51" s="13" customFormat="1" ht="11.25">
      <c r="B200" s="167"/>
      <c r="D200" s="147" t="s">
        <v>1200</v>
      </c>
      <c r="E200" s="168" t="s">
        <v>1</v>
      </c>
      <c r="F200" s="169" t="s">
        <v>3875</v>
      </c>
      <c r="H200" s="170">
        <v>19.44</v>
      </c>
      <c r="I200" s="171"/>
      <c r="L200" s="167"/>
      <c r="M200" s="172"/>
      <c r="T200" s="173"/>
      <c r="AT200" s="168" t="s">
        <v>1200</v>
      </c>
      <c r="AU200" s="168" t="s">
        <v>88</v>
      </c>
      <c r="AV200" s="13" t="s">
        <v>88</v>
      </c>
      <c r="AW200" s="13" t="s">
        <v>34</v>
      </c>
      <c r="AX200" s="13" t="s">
        <v>79</v>
      </c>
      <c r="AY200" s="168" t="s">
        <v>262</v>
      </c>
    </row>
    <row r="201" spans="2:51" s="12" customFormat="1" ht="11.25">
      <c r="B201" s="161"/>
      <c r="D201" s="147" t="s">
        <v>1200</v>
      </c>
      <c r="E201" s="162" t="s">
        <v>1</v>
      </c>
      <c r="F201" s="163" t="s">
        <v>3876</v>
      </c>
      <c r="H201" s="162" t="s">
        <v>1</v>
      </c>
      <c r="I201" s="164"/>
      <c r="L201" s="161"/>
      <c r="M201" s="165"/>
      <c r="T201" s="166"/>
      <c r="AT201" s="162" t="s">
        <v>1200</v>
      </c>
      <c r="AU201" s="162" t="s">
        <v>88</v>
      </c>
      <c r="AV201" s="12" t="s">
        <v>86</v>
      </c>
      <c r="AW201" s="12" t="s">
        <v>34</v>
      </c>
      <c r="AX201" s="12" t="s">
        <v>79</v>
      </c>
      <c r="AY201" s="162" t="s">
        <v>262</v>
      </c>
    </row>
    <row r="202" spans="2:51" s="13" customFormat="1" ht="11.25">
      <c r="B202" s="167"/>
      <c r="D202" s="147" t="s">
        <v>1200</v>
      </c>
      <c r="E202" s="168" t="s">
        <v>1</v>
      </c>
      <c r="F202" s="169" t="s">
        <v>3877</v>
      </c>
      <c r="H202" s="170">
        <v>3.276</v>
      </c>
      <c r="I202" s="171"/>
      <c r="L202" s="167"/>
      <c r="M202" s="172"/>
      <c r="T202" s="173"/>
      <c r="AT202" s="168" t="s">
        <v>1200</v>
      </c>
      <c r="AU202" s="168" t="s">
        <v>88</v>
      </c>
      <c r="AV202" s="13" t="s">
        <v>88</v>
      </c>
      <c r="AW202" s="13" t="s">
        <v>34</v>
      </c>
      <c r="AX202" s="13" t="s">
        <v>79</v>
      </c>
      <c r="AY202" s="168" t="s">
        <v>262</v>
      </c>
    </row>
    <row r="203" spans="2:51" s="12" customFormat="1" ht="11.25">
      <c r="B203" s="161"/>
      <c r="D203" s="147" t="s">
        <v>1200</v>
      </c>
      <c r="E203" s="162" t="s">
        <v>1</v>
      </c>
      <c r="F203" s="163" t="s">
        <v>3878</v>
      </c>
      <c r="H203" s="162" t="s">
        <v>1</v>
      </c>
      <c r="I203" s="164"/>
      <c r="L203" s="161"/>
      <c r="M203" s="165"/>
      <c r="T203" s="166"/>
      <c r="AT203" s="162" t="s">
        <v>1200</v>
      </c>
      <c r="AU203" s="162" t="s">
        <v>88</v>
      </c>
      <c r="AV203" s="12" t="s">
        <v>86</v>
      </c>
      <c r="AW203" s="12" t="s">
        <v>34</v>
      </c>
      <c r="AX203" s="12" t="s">
        <v>79</v>
      </c>
      <c r="AY203" s="162" t="s">
        <v>262</v>
      </c>
    </row>
    <row r="204" spans="2:51" s="13" customFormat="1" ht="11.25">
      <c r="B204" s="167"/>
      <c r="D204" s="147" t="s">
        <v>1200</v>
      </c>
      <c r="E204" s="168" t="s">
        <v>1</v>
      </c>
      <c r="F204" s="169" t="s">
        <v>3879</v>
      </c>
      <c r="H204" s="170">
        <v>24.444</v>
      </c>
      <c r="I204" s="171"/>
      <c r="L204" s="167"/>
      <c r="M204" s="172"/>
      <c r="T204" s="173"/>
      <c r="AT204" s="168" t="s">
        <v>1200</v>
      </c>
      <c r="AU204" s="168" t="s">
        <v>88</v>
      </c>
      <c r="AV204" s="13" t="s">
        <v>88</v>
      </c>
      <c r="AW204" s="13" t="s">
        <v>34</v>
      </c>
      <c r="AX204" s="13" t="s">
        <v>79</v>
      </c>
      <c r="AY204" s="168" t="s">
        <v>262</v>
      </c>
    </row>
    <row r="205" spans="2:51" s="14" customFormat="1" ht="11.25">
      <c r="B205" s="174"/>
      <c r="D205" s="147" t="s">
        <v>1200</v>
      </c>
      <c r="E205" s="175" t="s">
        <v>1</v>
      </c>
      <c r="F205" s="176" t="s">
        <v>1205</v>
      </c>
      <c r="H205" s="177">
        <v>448.018</v>
      </c>
      <c r="I205" s="178"/>
      <c r="L205" s="174"/>
      <c r="M205" s="179"/>
      <c r="T205" s="180"/>
      <c r="AT205" s="175" t="s">
        <v>1200</v>
      </c>
      <c r="AU205" s="175" t="s">
        <v>88</v>
      </c>
      <c r="AV205" s="14" t="s">
        <v>293</v>
      </c>
      <c r="AW205" s="14" t="s">
        <v>34</v>
      </c>
      <c r="AX205" s="14" t="s">
        <v>79</v>
      </c>
      <c r="AY205" s="175" t="s">
        <v>262</v>
      </c>
    </row>
    <row r="206" spans="2:51" s="13" customFormat="1" ht="11.25">
      <c r="B206" s="167"/>
      <c r="D206" s="147" t="s">
        <v>1200</v>
      </c>
      <c r="E206" s="168" t="s">
        <v>1</v>
      </c>
      <c r="F206" s="169" t="s">
        <v>3888</v>
      </c>
      <c r="H206" s="170">
        <v>112.005</v>
      </c>
      <c r="I206" s="171"/>
      <c r="L206" s="167"/>
      <c r="M206" s="172"/>
      <c r="T206" s="173"/>
      <c r="AT206" s="168" t="s">
        <v>1200</v>
      </c>
      <c r="AU206" s="168" t="s">
        <v>88</v>
      </c>
      <c r="AV206" s="13" t="s">
        <v>88</v>
      </c>
      <c r="AW206" s="13" t="s">
        <v>34</v>
      </c>
      <c r="AX206" s="13" t="s">
        <v>79</v>
      </c>
      <c r="AY206" s="168" t="s">
        <v>262</v>
      </c>
    </row>
    <row r="207" spans="2:51" s="14" customFormat="1" ht="11.25">
      <c r="B207" s="174"/>
      <c r="D207" s="147" t="s">
        <v>1200</v>
      </c>
      <c r="E207" s="175" t="s">
        <v>1</v>
      </c>
      <c r="F207" s="176" t="s">
        <v>1205</v>
      </c>
      <c r="H207" s="177">
        <v>112.005</v>
      </c>
      <c r="I207" s="178"/>
      <c r="L207" s="174"/>
      <c r="M207" s="179"/>
      <c r="T207" s="180"/>
      <c r="AT207" s="175" t="s">
        <v>1200</v>
      </c>
      <c r="AU207" s="175" t="s">
        <v>88</v>
      </c>
      <c r="AV207" s="14" t="s">
        <v>293</v>
      </c>
      <c r="AW207" s="14" t="s">
        <v>34</v>
      </c>
      <c r="AX207" s="14" t="s">
        <v>86</v>
      </c>
      <c r="AY207" s="175" t="s">
        <v>262</v>
      </c>
    </row>
    <row r="208" spans="2:65" s="1" customFormat="1" ht="33" customHeight="1">
      <c r="B208" s="32"/>
      <c r="C208" s="134" t="s">
        <v>297</v>
      </c>
      <c r="D208" s="134" t="s">
        <v>264</v>
      </c>
      <c r="E208" s="135" t="s">
        <v>3889</v>
      </c>
      <c r="F208" s="136" t="s">
        <v>3890</v>
      </c>
      <c r="G208" s="137" t="s">
        <v>1196</v>
      </c>
      <c r="H208" s="138">
        <v>22.401</v>
      </c>
      <c r="I208" s="139"/>
      <c r="J208" s="140">
        <f>ROUND(I208*H208,2)</f>
        <v>0</v>
      </c>
      <c r="K208" s="136" t="s">
        <v>1197</v>
      </c>
      <c r="L208" s="32"/>
      <c r="M208" s="141" t="s">
        <v>1</v>
      </c>
      <c r="N208" s="142" t="s">
        <v>44</v>
      </c>
      <c r="P208" s="143">
        <f>O208*H208</f>
        <v>0</v>
      </c>
      <c r="Q208" s="143">
        <v>0</v>
      </c>
      <c r="R208" s="143">
        <f>Q208*H208</f>
        <v>0</v>
      </c>
      <c r="S208" s="143">
        <v>0</v>
      </c>
      <c r="T208" s="144">
        <f>S208*H208</f>
        <v>0</v>
      </c>
      <c r="AR208" s="145" t="s">
        <v>293</v>
      </c>
      <c r="AT208" s="145" t="s">
        <v>264</v>
      </c>
      <c r="AU208" s="145" t="s">
        <v>88</v>
      </c>
      <c r="AY208" s="17" t="s">
        <v>262</v>
      </c>
      <c r="BE208" s="146">
        <f>IF(N208="základní",J208,0)</f>
        <v>0</v>
      </c>
      <c r="BF208" s="146">
        <f>IF(N208="snížená",J208,0)</f>
        <v>0</v>
      </c>
      <c r="BG208" s="146">
        <f>IF(N208="zákl. přenesená",J208,0)</f>
        <v>0</v>
      </c>
      <c r="BH208" s="146">
        <f>IF(N208="sníž. přenesená",J208,0)</f>
        <v>0</v>
      </c>
      <c r="BI208" s="146">
        <f>IF(N208="nulová",J208,0)</f>
        <v>0</v>
      </c>
      <c r="BJ208" s="17" t="s">
        <v>86</v>
      </c>
      <c r="BK208" s="146">
        <f>ROUND(I208*H208,2)</f>
        <v>0</v>
      </c>
      <c r="BL208" s="17" t="s">
        <v>293</v>
      </c>
      <c r="BM208" s="145" t="s">
        <v>3891</v>
      </c>
    </row>
    <row r="209" spans="2:47" s="1" customFormat="1" ht="29.25">
      <c r="B209" s="32"/>
      <c r="D209" s="147" t="s">
        <v>301</v>
      </c>
      <c r="F209" s="148" t="s">
        <v>3862</v>
      </c>
      <c r="I209" s="149"/>
      <c r="L209" s="32"/>
      <c r="M209" s="150"/>
      <c r="T209" s="56"/>
      <c r="AT209" s="17" t="s">
        <v>301</v>
      </c>
      <c r="AU209" s="17" t="s">
        <v>88</v>
      </c>
    </row>
    <row r="210" spans="2:51" s="12" customFormat="1" ht="11.25">
      <c r="B210" s="161"/>
      <c r="D210" s="147" t="s">
        <v>1200</v>
      </c>
      <c r="E210" s="162" t="s">
        <v>1</v>
      </c>
      <c r="F210" s="163" t="s">
        <v>3866</v>
      </c>
      <c r="H210" s="162" t="s">
        <v>1</v>
      </c>
      <c r="I210" s="164"/>
      <c r="L210" s="161"/>
      <c r="M210" s="165"/>
      <c r="T210" s="166"/>
      <c r="AT210" s="162" t="s">
        <v>1200</v>
      </c>
      <c r="AU210" s="162" t="s">
        <v>88</v>
      </c>
      <c r="AV210" s="12" t="s">
        <v>86</v>
      </c>
      <c r="AW210" s="12" t="s">
        <v>34</v>
      </c>
      <c r="AX210" s="12" t="s">
        <v>79</v>
      </c>
      <c r="AY210" s="162" t="s">
        <v>262</v>
      </c>
    </row>
    <row r="211" spans="2:51" s="13" customFormat="1" ht="11.25">
      <c r="B211" s="167"/>
      <c r="D211" s="147" t="s">
        <v>1200</v>
      </c>
      <c r="E211" s="168" t="s">
        <v>1</v>
      </c>
      <c r="F211" s="169" t="s">
        <v>3867</v>
      </c>
      <c r="H211" s="170">
        <v>308.8</v>
      </c>
      <c r="I211" s="171"/>
      <c r="L211" s="167"/>
      <c r="M211" s="172"/>
      <c r="T211" s="173"/>
      <c r="AT211" s="168" t="s">
        <v>1200</v>
      </c>
      <c r="AU211" s="168" t="s">
        <v>88</v>
      </c>
      <c r="AV211" s="13" t="s">
        <v>88</v>
      </c>
      <c r="AW211" s="13" t="s">
        <v>34</v>
      </c>
      <c r="AX211" s="13" t="s">
        <v>79</v>
      </c>
      <c r="AY211" s="168" t="s">
        <v>262</v>
      </c>
    </row>
    <row r="212" spans="2:51" s="12" customFormat="1" ht="11.25">
      <c r="B212" s="161"/>
      <c r="D212" s="147" t="s">
        <v>1200</v>
      </c>
      <c r="E212" s="162" t="s">
        <v>1</v>
      </c>
      <c r="F212" s="163" t="s">
        <v>3868</v>
      </c>
      <c r="H212" s="162" t="s">
        <v>1</v>
      </c>
      <c r="I212" s="164"/>
      <c r="L212" s="161"/>
      <c r="M212" s="165"/>
      <c r="T212" s="166"/>
      <c r="AT212" s="162" t="s">
        <v>1200</v>
      </c>
      <c r="AU212" s="162" t="s">
        <v>88</v>
      </c>
      <c r="AV212" s="12" t="s">
        <v>86</v>
      </c>
      <c r="AW212" s="12" t="s">
        <v>34</v>
      </c>
      <c r="AX212" s="12" t="s">
        <v>79</v>
      </c>
      <c r="AY212" s="162" t="s">
        <v>262</v>
      </c>
    </row>
    <row r="213" spans="2:51" s="13" customFormat="1" ht="11.25">
      <c r="B213" s="167"/>
      <c r="D213" s="147" t="s">
        <v>1200</v>
      </c>
      <c r="E213" s="168" t="s">
        <v>1</v>
      </c>
      <c r="F213" s="169" t="s">
        <v>3869</v>
      </c>
      <c r="H213" s="170">
        <v>41.44</v>
      </c>
      <c r="I213" s="171"/>
      <c r="L213" s="167"/>
      <c r="M213" s="172"/>
      <c r="T213" s="173"/>
      <c r="AT213" s="168" t="s">
        <v>1200</v>
      </c>
      <c r="AU213" s="168" t="s">
        <v>88</v>
      </c>
      <c r="AV213" s="13" t="s">
        <v>88</v>
      </c>
      <c r="AW213" s="13" t="s">
        <v>34</v>
      </c>
      <c r="AX213" s="13" t="s">
        <v>79</v>
      </c>
      <c r="AY213" s="168" t="s">
        <v>262</v>
      </c>
    </row>
    <row r="214" spans="2:51" s="12" customFormat="1" ht="11.25">
      <c r="B214" s="161"/>
      <c r="D214" s="147" t="s">
        <v>1200</v>
      </c>
      <c r="E214" s="162" t="s">
        <v>1</v>
      </c>
      <c r="F214" s="163" t="s">
        <v>3870</v>
      </c>
      <c r="H214" s="162" t="s">
        <v>1</v>
      </c>
      <c r="I214" s="164"/>
      <c r="L214" s="161"/>
      <c r="M214" s="165"/>
      <c r="T214" s="166"/>
      <c r="AT214" s="162" t="s">
        <v>1200</v>
      </c>
      <c r="AU214" s="162" t="s">
        <v>88</v>
      </c>
      <c r="AV214" s="12" t="s">
        <v>86</v>
      </c>
      <c r="AW214" s="12" t="s">
        <v>34</v>
      </c>
      <c r="AX214" s="12" t="s">
        <v>79</v>
      </c>
      <c r="AY214" s="162" t="s">
        <v>262</v>
      </c>
    </row>
    <row r="215" spans="2:51" s="13" customFormat="1" ht="11.25">
      <c r="B215" s="167"/>
      <c r="D215" s="147" t="s">
        <v>1200</v>
      </c>
      <c r="E215" s="168" t="s">
        <v>1</v>
      </c>
      <c r="F215" s="169" t="s">
        <v>3871</v>
      </c>
      <c r="H215" s="170">
        <v>47.45</v>
      </c>
      <c r="I215" s="171"/>
      <c r="L215" s="167"/>
      <c r="M215" s="172"/>
      <c r="T215" s="173"/>
      <c r="AT215" s="168" t="s">
        <v>1200</v>
      </c>
      <c r="AU215" s="168" t="s">
        <v>88</v>
      </c>
      <c r="AV215" s="13" t="s">
        <v>88</v>
      </c>
      <c r="AW215" s="13" t="s">
        <v>34</v>
      </c>
      <c r="AX215" s="13" t="s">
        <v>79</v>
      </c>
      <c r="AY215" s="168" t="s">
        <v>262</v>
      </c>
    </row>
    <row r="216" spans="2:51" s="12" customFormat="1" ht="11.25">
      <c r="B216" s="161"/>
      <c r="D216" s="147" t="s">
        <v>1200</v>
      </c>
      <c r="E216" s="162" t="s">
        <v>1</v>
      </c>
      <c r="F216" s="163" t="s">
        <v>3872</v>
      </c>
      <c r="H216" s="162" t="s">
        <v>1</v>
      </c>
      <c r="I216" s="164"/>
      <c r="L216" s="161"/>
      <c r="M216" s="165"/>
      <c r="T216" s="166"/>
      <c r="AT216" s="162" t="s">
        <v>1200</v>
      </c>
      <c r="AU216" s="162" t="s">
        <v>88</v>
      </c>
      <c r="AV216" s="12" t="s">
        <v>86</v>
      </c>
      <c r="AW216" s="12" t="s">
        <v>34</v>
      </c>
      <c r="AX216" s="12" t="s">
        <v>79</v>
      </c>
      <c r="AY216" s="162" t="s">
        <v>262</v>
      </c>
    </row>
    <row r="217" spans="2:51" s="13" customFormat="1" ht="11.25">
      <c r="B217" s="167"/>
      <c r="D217" s="147" t="s">
        <v>1200</v>
      </c>
      <c r="E217" s="168" t="s">
        <v>1</v>
      </c>
      <c r="F217" s="169" t="s">
        <v>3873</v>
      </c>
      <c r="H217" s="170">
        <v>3.168</v>
      </c>
      <c r="I217" s="171"/>
      <c r="L217" s="167"/>
      <c r="M217" s="172"/>
      <c r="T217" s="173"/>
      <c r="AT217" s="168" t="s">
        <v>1200</v>
      </c>
      <c r="AU217" s="168" t="s">
        <v>88</v>
      </c>
      <c r="AV217" s="13" t="s">
        <v>88</v>
      </c>
      <c r="AW217" s="13" t="s">
        <v>34</v>
      </c>
      <c r="AX217" s="13" t="s">
        <v>79</v>
      </c>
      <c r="AY217" s="168" t="s">
        <v>262</v>
      </c>
    </row>
    <row r="218" spans="2:51" s="12" customFormat="1" ht="11.25">
      <c r="B218" s="161"/>
      <c r="D218" s="147" t="s">
        <v>1200</v>
      </c>
      <c r="E218" s="162" t="s">
        <v>1</v>
      </c>
      <c r="F218" s="163" t="s">
        <v>3874</v>
      </c>
      <c r="H218" s="162" t="s">
        <v>1</v>
      </c>
      <c r="I218" s="164"/>
      <c r="L218" s="161"/>
      <c r="M218" s="165"/>
      <c r="T218" s="166"/>
      <c r="AT218" s="162" t="s">
        <v>1200</v>
      </c>
      <c r="AU218" s="162" t="s">
        <v>88</v>
      </c>
      <c r="AV218" s="12" t="s">
        <v>86</v>
      </c>
      <c r="AW218" s="12" t="s">
        <v>34</v>
      </c>
      <c r="AX218" s="12" t="s">
        <v>79</v>
      </c>
      <c r="AY218" s="162" t="s">
        <v>262</v>
      </c>
    </row>
    <row r="219" spans="2:51" s="13" customFormat="1" ht="11.25">
      <c r="B219" s="167"/>
      <c r="D219" s="147" t="s">
        <v>1200</v>
      </c>
      <c r="E219" s="168" t="s">
        <v>1</v>
      </c>
      <c r="F219" s="169" t="s">
        <v>3875</v>
      </c>
      <c r="H219" s="170">
        <v>19.44</v>
      </c>
      <c r="I219" s="171"/>
      <c r="L219" s="167"/>
      <c r="M219" s="172"/>
      <c r="T219" s="173"/>
      <c r="AT219" s="168" t="s">
        <v>1200</v>
      </c>
      <c r="AU219" s="168" t="s">
        <v>88</v>
      </c>
      <c r="AV219" s="13" t="s">
        <v>88</v>
      </c>
      <c r="AW219" s="13" t="s">
        <v>34</v>
      </c>
      <c r="AX219" s="13" t="s">
        <v>79</v>
      </c>
      <c r="AY219" s="168" t="s">
        <v>262</v>
      </c>
    </row>
    <row r="220" spans="2:51" s="12" customFormat="1" ht="11.25">
      <c r="B220" s="161"/>
      <c r="D220" s="147" t="s">
        <v>1200</v>
      </c>
      <c r="E220" s="162" t="s">
        <v>1</v>
      </c>
      <c r="F220" s="163" t="s">
        <v>3876</v>
      </c>
      <c r="H220" s="162" t="s">
        <v>1</v>
      </c>
      <c r="I220" s="164"/>
      <c r="L220" s="161"/>
      <c r="M220" s="165"/>
      <c r="T220" s="166"/>
      <c r="AT220" s="162" t="s">
        <v>1200</v>
      </c>
      <c r="AU220" s="162" t="s">
        <v>88</v>
      </c>
      <c r="AV220" s="12" t="s">
        <v>86</v>
      </c>
      <c r="AW220" s="12" t="s">
        <v>34</v>
      </c>
      <c r="AX220" s="12" t="s">
        <v>79</v>
      </c>
      <c r="AY220" s="162" t="s">
        <v>262</v>
      </c>
    </row>
    <row r="221" spans="2:51" s="13" customFormat="1" ht="11.25">
      <c r="B221" s="167"/>
      <c r="D221" s="147" t="s">
        <v>1200</v>
      </c>
      <c r="E221" s="168" t="s">
        <v>1</v>
      </c>
      <c r="F221" s="169" t="s">
        <v>3877</v>
      </c>
      <c r="H221" s="170">
        <v>3.276</v>
      </c>
      <c r="I221" s="171"/>
      <c r="L221" s="167"/>
      <c r="M221" s="172"/>
      <c r="T221" s="173"/>
      <c r="AT221" s="168" t="s">
        <v>1200</v>
      </c>
      <c r="AU221" s="168" t="s">
        <v>88</v>
      </c>
      <c r="AV221" s="13" t="s">
        <v>88</v>
      </c>
      <c r="AW221" s="13" t="s">
        <v>34</v>
      </c>
      <c r="AX221" s="13" t="s">
        <v>79</v>
      </c>
      <c r="AY221" s="168" t="s">
        <v>262</v>
      </c>
    </row>
    <row r="222" spans="2:51" s="12" customFormat="1" ht="11.25">
      <c r="B222" s="161"/>
      <c r="D222" s="147" t="s">
        <v>1200</v>
      </c>
      <c r="E222" s="162" t="s">
        <v>1</v>
      </c>
      <c r="F222" s="163" t="s">
        <v>3878</v>
      </c>
      <c r="H222" s="162" t="s">
        <v>1</v>
      </c>
      <c r="I222" s="164"/>
      <c r="L222" s="161"/>
      <c r="M222" s="165"/>
      <c r="T222" s="166"/>
      <c r="AT222" s="162" t="s">
        <v>1200</v>
      </c>
      <c r="AU222" s="162" t="s">
        <v>88</v>
      </c>
      <c r="AV222" s="12" t="s">
        <v>86</v>
      </c>
      <c r="AW222" s="12" t="s">
        <v>34</v>
      </c>
      <c r="AX222" s="12" t="s">
        <v>79</v>
      </c>
      <c r="AY222" s="162" t="s">
        <v>262</v>
      </c>
    </row>
    <row r="223" spans="2:51" s="13" customFormat="1" ht="11.25">
      <c r="B223" s="167"/>
      <c r="D223" s="147" t="s">
        <v>1200</v>
      </c>
      <c r="E223" s="168" t="s">
        <v>1</v>
      </c>
      <c r="F223" s="169" t="s">
        <v>3879</v>
      </c>
      <c r="H223" s="170">
        <v>24.444</v>
      </c>
      <c r="I223" s="171"/>
      <c r="L223" s="167"/>
      <c r="M223" s="172"/>
      <c r="T223" s="173"/>
      <c r="AT223" s="168" t="s">
        <v>1200</v>
      </c>
      <c r="AU223" s="168" t="s">
        <v>88</v>
      </c>
      <c r="AV223" s="13" t="s">
        <v>88</v>
      </c>
      <c r="AW223" s="13" t="s">
        <v>34</v>
      </c>
      <c r="AX223" s="13" t="s">
        <v>79</v>
      </c>
      <c r="AY223" s="168" t="s">
        <v>262</v>
      </c>
    </row>
    <row r="224" spans="2:51" s="14" customFormat="1" ht="11.25">
      <c r="B224" s="174"/>
      <c r="D224" s="147" t="s">
        <v>1200</v>
      </c>
      <c r="E224" s="175" t="s">
        <v>1</v>
      </c>
      <c r="F224" s="176" t="s">
        <v>1205</v>
      </c>
      <c r="H224" s="177">
        <v>448.018</v>
      </c>
      <c r="I224" s="178"/>
      <c r="L224" s="174"/>
      <c r="M224" s="179"/>
      <c r="T224" s="180"/>
      <c r="AT224" s="175" t="s">
        <v>1200</v>
      </c>
      <c r="AU224" s="175" t="s">
        <v>88</v>
      </c>
      <c r="AV224" s="14" t="s">
        <v>293</v>
      </c>
      <c r="AW224" s="14" t="s">
        <v>34</v>
      </c>
      <c r="AX224" s="14" t="s">
        <v>79</v>
      </c>
      <c r="AY224" s="175" t="s">
        <v>262</v>
      </c>
    </row>
    <row r="225" spans="2:51" s="13" customFormat="1" ht="11.25">
      <c r="B225" s="167"/>
      <c r="D225" s="147" t="s">
        <v>1200</v>
      </c>
      <c r="E225" s="168" t="s">
        <v>1</v>
      </c>
      <c r="F225" s="169" t="s">
        <v>3892</v>
      </c>
      <c r="H225" s="170">
        <v>22.401</v>
      </c>
      <c r="I225" s="171"/>
      <c r="L225" s="167"/>
      <c r="M225" s="172"/>
      <c r="T225" s="173"/>
      <c r="AT225" s="168" t="s">
        <v>1200</v>
      </c>
      <c r="AU225" s="168" t="s">
        <v>88</v>
      </c>
      <c r="AV225" s="13" t="s">
        <v>88</v>
      </c>
      <c r="AW225" s="13" t="s">
        <v>34</v>
      </c>
      <c r="AX225" s="13" t="s">
        <v>79</v>
      </c>
      <c r="AY225" s="168" t="s">
        <v>262</v>
      </c>
    </row>
    <row r="226" spans="2:51" s="14" customFormat="1" ht="11.25">
      <c r="B226" s="174"/>
      <c r="D226" s="147" t="s">
        <v>1200</v>
      </c>
      <c r="E226" s="175" t="s">
        <v>1</v>
      </c>
      <c r="F226" s="176" t="s">
        <v>1205</v>
      </c>
      <c r="H226" s="177">
        <v>22.401</v>
      </c>
      <c r="I226" s="178"/>
      <c r="L226" s="174"/>
      <c r="M226" s="179"/>
      <c r="T226" s="180"/>
      <c r="AT226" s="175" t="s">
        <v>1200</v>
      </c>
      <c r="AU226" s="175" t="s">
        <v>88</v>
      </c>
      <c r="AV226" s="14" t="s">
        <v>293</v>
      </c>
      <c r="AW226" s="14" t="s">
        <v>34</v>
      </c>
      <c r="AX226" s="14" t="s">
        <v>86</v>
      </c>
      <c r="AY226" s="175" t="s">
        <v>262</v>
      </c>
    </row>
    <row r="227" spans="2:65" s="1" customFormat="1" ht="21.75" customHeight="1">
      <c r="B227" s="32"/>
      <c r="C227" s="134" t="s">
        <v>326</v>
      </c>
      <c r="D227" s="134" t="s">
        <v>264</v>
      </c>
      <c r="E227" s="135" t="s">
        <v>3893</v>
      </c>
      <c r="F227" s="136" t="s">
        <v>3894</v>
      </c>
      <c r="G227" s="137" t="s">
        <v>1226</v>
      </c>
      <c r="H227" s="138">
        <v>215.34</v>
      </c>
      <c r="I227" s="139"/>
      <c r="J227" s="140">
        <f>ROUND(I227*H227,2)</f>
        <v>0</v>
      </c>
      <c r="K227" s="136" t="s">
        <v>1197</v>
      </c>
      <c r="L227" s="32"/>
      <c r="M227" s="141" t="s">
        <v>1</v>
      </c>
      <c r="N227" s="142" t="s">
        <v>44</v>
      </c>
      <c r="P227" s="143">
        <f>O227*H227</f>
        <v>0</v>
      </c>
      <c r="Q227" s="143">
        <v>0.00084</v>
      </c>
      <c r="R227" s="143">
        <f>Q227*H227</f>
        <v>0.1808856</v>
      </c>
      <c r="S227" s="143">
        <v>0</v>
      </c>
      <c r="T227" s="144">
        <f>S227*H227</f>
        <v>0</v>
      </c>
      <c r="AR227" s="145" t="s">
        <v>293</v>
      </c>
      <c r="AT227" s="145" t="s">
        <v>264</v>
      </c>
      <c r="AU227" s="145" t="s">
        <v>88</v>
      </c>
      <c r="AY227" s="17" t="s">
        <v>262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86</v>
      </c>
      <c r="BK227" s="146">
        <f>ROUND(I227*H227,2)</f>
        <v>0</v>
      </c>
      <c r="BL227" s="17" t="s">
        <v>293</v>
      </c>
      <c r="BM227" s="145" t="s">
        <v>3895</v>
      </c>
    </row>
    <row r="228" spans="2:51" s="12" customFormat="1" ht="11.25">
      <c r="B228" s="161"/>
      <c r="D228" s="147" t="s">
        <v>1200</v>
      </c>
      <c r="E228" s="162" t="s">
        <v>1</v>
      </c>
      <c r="F228" s="163" t="s">
        <v>3868</v>
      </c>
      <c r="H228" s="162" t="s">
        <v>1</v>
      </c>
      <c r="I228" s="164"/>
      <c r="L228" s="161"/>
      <c r="M228" s="165"/>
      <c r="T228" s="166"/>
      <c r="AT228" s="162" t="s">
        <v>1200</v>
      </c>
      <c r="AU228" s="162" t="s">
        <v>88</v>
      </c>
      <c r="AV228" s="12" t="s">
        <v>86</v>
      </c>
      <c r="AW228" s="12" t="s">
        <v>34</v>
      </c>
      <c r="AX228" s="12" t="s">
        <v>79</v>
      </c>
      <c r="AY228" s="162" t="s">
        <v>262</v>
      </c>
    </row>
    <row r="229" spans="2:51" s="13" customFormat="1" ht="11.25">
      <c r="B229" s="167"/>
      <c r="D229" s="147" t="s">
        <v>1200</v>
      </c>
      <c r="E229" s="168" t="s">
        <v>1</v>
      </c>
      <c r="F229" s="169" t="s">
        <v>3896</v>
      </c>
      <c r="H229" s="170">
        <v>51.8</v>
      </c>
      <c r="I229" s="171"/>
      <c r="L229" s="167"/>
      <c r="M229" s="172"/>
      <c r="T229" s="173"/>
      <c r="AT229" s="168" t="s">
        <v>1200</v>
      </c>
      <c r="AU229" s="168" t="s">
        <v>88</v>
      </c>
      <c r="AV229" s="13" t="s">
        <v>88</v>
      </c>
      <c r="AW229" s="13" t="s">
        <v>34</v>
      </c>
      <c r="AX229" s="13" t="s">
        <v>79</v>
      </c>
      <c r="AY229" s="168" t="s">
        <v>262</v>
      </c>
    </row>
    <row r="230" spans="2:51" s="12" customFormat="1" ht="11.25">
      <c r="B230" s="161"/>
      <c r="D230" s="147" t="s">
        <v>1200</v>
      </c>
      <c r="E230" s="162" t="s">
        <v>1</v>
      </c>
      <c r="F230" s="163" t="s">
        <v>3870</v>
      </c>
      <c r="H230" s="162" t="s">
        <v>1</v>
      </c>
      <c r="I230" s="164"/>
      <c r="L230" s="161"/>
      <c r="M230" s="165"/>
      <c r="T230" s="166"/>
      <c r="AT230" s="162" t="s">
        <v>1200</v>
      </c>
      <c r="AU230" s="162" t="s">
        <v>88</v>
      </c>
      <c r="AV230" s="12" t="s">
        <v>86</v>
      </c>
      <c r="AW230" s="12" t="s">
        <v>34</v>
      </c>
      <c r="AX230" s="12" t="s">
        <v>79</v>
      </c>
      <c r="AY230" s="162" t="s">
        <v>262</v>
      </c>
    </row>
    <row r="231" spans="2:51" s="13" customFormat="1" ht="11.25">
      <c r="B231" s="167"/>
      <c r="D231" s="147" t="s">
        <v>1200</v>
      </c>
      <c r="E231" s="168" t="s">
        <v>1</v>
      </c>
      <c r="F231" s="169" t="s">
        <v>3897</v>
      </c>
      <c r="H231" s="170">
        <v>94.9</v>
      </c>
      <c r="I231" s="171"/>
      <c r="L231" s="167"/>
      <c r="M231" s="172"/>
      <c r="T231" s="173"/>
      <c r="AT231" s="168" t="s">
        <v>1200</v>
      </c>
      <c r="AU231" s="168" t="s">
        <v>88</v>
      </c>
      <c r="AV231" s="13" t="s">
        <v>88</v>
      </c>
      <c r="AW231" s="13" t="s">
        <v>34</v>
      </c>
      <c r="AX231" s="13" t="s">
        <v>79</v>
      </c>
      <c r="AY231" s="168" t="s">
        <v>262</v>
      </c>
    </row>
    <row r="232" spans="2:51" s="12" customFormat="1" ht="11.25">
      <c r="B232" s="161"/>
      <c r="D232" s="147" t="s">
        <v>1200</v>
      </c>
      <c r="E232" s="162" t="s">
        <v>1</v>
      </c>
      <c r="F232" s="163" t="s">
        <v>3872</v>
      </c>
      <c r="H232" s="162" t="s">
        <v>1</v>
      </c>
      <c r="I232" s="164"/>
      <c r="L232" s="161"/>
      <c r="M232" s="165"/>
      <c r="T232" s="166"/>
      <c r="AT232" s="162" t="s">
        <v>1200</v>
      </c>
      <c r="AU232" s="162" t="s">
        <v>88</v>
      </c>
      <c r="AV232" s="12" t="s">
        <v>86</v>
      </c>
      <c r="AW232" s="12" t="s">
        <v>34</v>
      </c>
      <c r="AX232" s="12" t="s">
        <v>79</v>
      </c>
      <c r="AY232" s="162" t="s">
        <v>262</v>
      </c>
    </row>
    <row r="233" spans="2:51" s="13" customFormat="1" ht="11.25">
      <c r="B233" s="167"/>
      <c r="D233" s="147" t="s">
        <v>1200</v>
      </c>
      <c r="E233" s="168" t="s">
        <v>1</v>
      </c>
      <c r="F233" s="169" t="s">
        <v>3898</v>
      </c>
      <c r="H233" s="170">
        <v>7.04</v>
      </c>
      <c r="I233" s="171"/>
      <c r="L233" s="167"/>
      <c r="M233" s="172"/>
      <c r="T233" s="173"/>
      <c r="AT233" s="168" t="s">
        <v>1200</v>
      </c>
      <c r="AU233" s="168" t="s">
        <v>88</v>
      </c>
      <c r="AV233" s="13" t="s">
        <v>88</v>
      </c>
      <c r="AW233" s="13" t="s">
        <v>34</v>
      </c>
      <c r="AX233" s="13" t="s">
        <v>79</v>
      </c>
      <c r="AY233" s="168" t="s">
        <v>262</v>
      </c>
    </row>
    <row r="234" spans="2:51" s="12" customFormat="1" ht="11.25">
      <c r="B234" s="161"/>
      <c r="D234" s="147" t="s">
        <v>1200</v>
      </c>
      <c r="E234" s="162" t="s">
        <v>1</v>
      </c>
      <c r="F234" s="163" t="s">
        <v>3876</v>
      </c>
      <c r="H234" s="162" t="s">
        <v>1</v>
      </c>
      <c r="I234" s="164"/>
      <c r="L234" s="161"/>
      <c r="M234" s="165"/>
      <c r="T234" s="166"/>
      <c r="AT234" s="162" t="s">
        <v>1200</v>
      </c>
      <c r="AU234" s="162" t="s">
        <v>88</v>
      </c>
      <c r="AV234" s="12" t="s">
        <v>86</v>
      </c>
      <c r="AW234" s="12" t="s">
        <v>34</v>
      </c>
      <c r="AX234" s="12" t="s">
        <v>79</v>
      </c>
      <c r="AY234" s="162" t="s">
        <v>262</v>
      </c>
    </row>
    <row r="235" spans="2:51" s="13" customFormat="1" ht="11.25">
      <c r="B235" s="167"/>
      <c r="D235" s="147" t="s">
        <v>1200</v>
      </c>
      <c r="E235" s="168" t="s">
        <v>1</v>
      </c>
      <c r="F235" s="169" t="s">
        <v>3899</v>
      </c>
      <c r="H235" s="170">
        <v>7.28</v>
      </c>
      <c r="I235" s="171"/>
      <c r="L235" s="167"/>
      <c r="M235" s="172"/>
      <c r="T235" s="173"/>
      <c r="AT235" s="168" t="s">
        <v>1200</v>
      </c>
      <c r="AU235" s="168" t="s">
        <v>88</v>
      </c>
      <c r="AV235" s="13" t="s">
        <v>88</v>
      </c>
      <c r="AW235" s="13" t="s">
        <v>34</v>
      </c>
      <c r="AX235" s="13" t="s">
        <v>79</v>
      </c>
      <c r="AY235" s="168" t="s">
        <v>262</v>
      </c>
    </row>
    <row r="236" spans="2:51" s="12" customFormat="1" ht="11.25">
      <c r="B236" s="161"/>
      <c r="D236" s="147" t="s">
        <v>1200</v>
      </c>
      <c r="E236" s="162" t="s">
        <v>1</v>
      </c>
      <c r="F236" s="163" t="s">
        <v>3878</v>
      </c>
      <c r="H236" s="162" t="s">
        <v>1</v>
      </c>
      <c r="I236" s="164"/>
      <c r="L236" s="161"/>
      <c r="M236" s="165"/>
      <c r="T236" s="166"/>
      <c r="AT236" s="162" t="s">
        <v>1200</v>
      </c>
      <c r="AU236" s="162" t="s">
        <v>88</v>
      </c>
      <c r="AV236" s="12" t="s">
        <v>86</v>
      </c>
      <c r="AW236" s="12" t="s">
        <v>34</v>
      </c>
      <c r="AX236" s="12" t="s">
        <v>79</v>
      </c>
      <c r="AY236" s="162" t="s">
        <v>262</v>
      </c>
    </row>
    <row r="237" spans="2:51" s="13" customFormat="1" ht="11.25">
      <c r="B237" s="167"/>
      <c r="D237" s="147" t="s">
        <v>1200</v>
      </c>
      <c r="E237" s="168" t="s">
        <v>1</v>
      </c>
      <c r="F237" s="169" t="s">
        <v>3900</v>
      </c>
      <c r="H237" s="170">
        <v>54.32</v>
      </c>
      <c r="I237" s="171"/>
      <c r="L237" s="167"/>
      <c r="M237" s="172"/>
      <c r="T237" s="173"/>
      <c r="AT237" s="168" t="s">
        <v>1200</v>
      </c>
      <c r="AU237" s="168" t="s">
        <v>88</v>
      </c>
      <c r="AV237" s="13" t="s">
        <v>88</v>
      </c>
      <c r="AW237" s="13" t="s">
        <v>34</v>
      </c>
      <c r="AX237" s="13" t="s">
        <v>79</v>
      </c>
      <c r="AY237" s="168" t="s">
        <v>262</v>
      </c>
    </row>
    <row r="238" spans="2:51" s="14" customFormat="1" ht="11.25">
      <c r="B238" s="174"/>
      <c r="D238" s="147" t="s">
        <v>1200</v>
      </c>
      <c r="E238" s="175" t="s">
        <v>1</v>
      </c>
      <c r="F238" s="176" t="s">
        <v>1205</v>
      </c>
      <c r="H238" s="177">
        <v>215.34</v>
      </c>
      <c r="I238" s="178"/>
      <c r="L238" s="174"/>
      <c r="M238" s="179"/>
      <c r="T238" s="180"/>
      <c r="AT238" s="175" t="s">
        <v>1200</v>
      </c>
      <c r="AU238" s="175" t="s">
        <v>88</v>
      </c>
      <c r="AV238" s="14" t="s">
        <v>293</v>
      </c>
      <c r="AW238" s="14" t="s">
        <v>34</v>
      </c>
      <c r="AX238" s="14" t="s">
        <v>86</v>
      </c>
      <c r="AY238" s="175" t="s">
        <v>262</v>
      </c>
    </row>
    <row r="239" spans="2:65" s="1" customFormat="1" ht="24.2" customHeight="1">
      <c r="B239" s="32"/>
      <c r="C239" s="134" t="s">
        <v>303</v>
      </c>
      <c r="D239" s="134" t="s">
        <v>264</v>
      </c>
      <c r="E239" s="135" t="s">
        <v>3901</v>
      </c>
      <c r="F239" s="136" t="s">
        <v>3902</v>
      </c>
      <c r="G239" s="137" t="s">
        <v>1226</v>
      </c>
      <c r="H239" s="138">
        <v>660.8</v>
      </c>
      <c r="I239" s="139"/>
      <c r="J239" s="140">
        <f>ROUND(I239*H239,2)</f>
        <v>0</v>
      </c>
      <c r="K239" s="136" t="s">
        <v>1197</v>
      </c>
      <c r="L239" s="32"/>
      <c r="M239" s="141" t="s">
        <v>1</v>
      </c>
      <c r="N239" s="142" t="s">
        <v>44</v>
      </c>
      <c r="P239" s="143">
        <f>O239*H239</f>
        <v>0</v>
      </c>
      <c r="Q239" s="143">
        <v>0.00085</v>
      </c>
      <c r="R239" s="143">
        <f>Q239*H239</f>
        <v>0.56168</v>
      </c>
      <c r="S239" s="143">
        <v>0</v>
      </c>
      <c r="T239" s="144">
        <f>S239*H239</f>
        <v>0</v>
      </c>
      <c r="AR239" s="145" t="s">
        <v>293</v>
      </c>
      <c r="AT239" s="145" t="s">
        <v>264</v>
      </c>
      <c r="AU239" s="145" t="s">
        <v>88</v>
      </c>
      <c r="AY239" s="17" t="s">
        <v>262</v>
      </c>
      <c r="BE239" s="146">
        <f>IF(N239="základní",J239,0)</f>
        <v>0</v>
      </c>
      <c r="BF239" s="146">
        <f>IF(N239="snížená",J239,0)</f>
        <v>0</v>
      </c>
      <c r="BG239" s="146">
        <f>IF(N239="zákl. přenesená",J239,0)</f>
        <v>0</v>
      </c>
      <c r="BH239" s="146">
        <f>IF(N239="sníž. přenesená",J239,0)</f>
        <v>0</v>
      </c>
      <c r="BI239" s="146">
        <f>IF(N239="nulová",J239,0)</f>
        <v>0</v>
      </c>
      <c r="BJ239" s="17" t="s">
        <v>86</v>
      </c>
      <c r="BK239" s="146">
        <f>ROUND(I239*H239,2)</f>
        <v>0</v>
      </c>
      <c r="BL239" s="17" t="s">
        <v>293</v>
      </c>
      <c r="BM239" s="145" t="s">
        <v>3903</v>
      </c>
    </row>
    <row r="240" spans="2:51" s="12" customFormat="1" ht="11.25">
      <c r="B240" s="161"/>
      <c r="D240" s="147" t="s">
        <v>1200</v>
      </c>
      <c r="E240" s="162" t="s">
        <v>1</v>
      </c>
      <c r="F240" s="163" t="s">
        <v>3866</v>
      </c>
      <c r="H240" s="162" t="s">
        <v>1</v>
      </c>
      <c r="I240" s="164"/>
      <c r="L240" s="161"/>
      <c r="M240" s="165"/>
      <c r="T240" s="166"/>
      <c r="AT240" s="162" t="s">
        <v>1200</v>
      </c>
      <c r="AU240" s="162" t="s">
        <v>88</v>
      </c>
      <c r="AV240" s="12" t="s">
        <v>86</v>
      </c>
      <c r="AW240" s="12" t="s">
        <v>34</v>
      </c>
      <c r="AX240" s="12" t="s">
        <v>79</v>
      </c>
      <c r="AY240" s="162" t="s">
        <v>262</v>
      </c>
    </row>
    <row r="241" spans="2:51" s="13" customFormat="1" ht="11.25">
      <c r="B241" s="167"/>
      <c r="D241" s="147" t="s">
        <v>1200</v>
      </c>
      <c r="E241" s="168" t="s">
        <v>1</v>
      </c>
      <c r="F241" s="169" t="s">
        <v>3904</v>
      </c>
      <c r="H241" s="170">
        <v>617.6</v>
      </c>
      <c r="I241" s="171"/>
      <c r="L241" s="167"/>
      <c r="M241" s="172"/>
      <c r="T241" s="173"/>
      <c r="AT241" s="168" t="s">
        <v>1200</v>
      </c>
      <c r="AU241" s="168" t="s">
        <v>88</v>
      </c>
      <c r="AV241" s="13" t="s">
        <v>88</v>
      </c>
      <c r="AW241" s="13" t="s">
        <v>34</v>
      </c>
      <c r="AX241" s="13" t="s">
        <v>79</v>
      </c>
      <c r="AY241" s="168" t="s">
        <v>262</v>
      </c>
    </row>
    <row r="242" spans="2:51" s="12" customFormat="1" ht="11.25">
      <c r="B242" s="161"/>
      <c r="D242" s="147" t="s">
        <v>1200</v>
      </c>
      <c r="E242" s="162" t="s">
        <v>1</v>
      </c>
      <c r="F242" s="163" t="s">
        <v>3874</v>
      </c>
      <c r="H242" s="162" t="s">
        <v>1</v>
      </c>
      <c r="I242" s="164"/>
      <c r="L242" s="161"/>
      <c r="M242" s="165"/>
      <c r="T242" s="166"/>
      <c r="AT242" s="162" t="s">
        <v>1200</v>
      </c>
      <c r="AU242" s="162" t="s">
        <v>88</v>
      </c>
      <c r="AV242" s="12" t="s">
        <v>86</v>
      </c>
      <c r="AW242" s="12" t="s">
        <v>34</v>
      </c>
      <c r="AX242" s="12" t="s">
        <v>79</v>
      </c>
      <c r="AY242" s="162" t="s">
        <v>262</v>
      </c>
    </row>
    <row r="243" spans="2:51" s="13" customFormat="1" ht="11.25">
      <c r="B243" s="167"/>
      <c r="D243" s="147" t="s">
        <v>1200</v>
      </c>
      <c r="E243" s="168" t="s">
        <v>1</v>
      </c>
      <c r="F243" s="169" t="s">
        <v>3905</v>
      </c>
      <c r="H243" s="170">
        <v>43.2</v>
      </c>
      <c r="I243" s="171"/>
      <c r="L243" s="167"/>
      <c r="M243" s="172"/>
      <c r="T243" s="173"/>
      <c r="AT243" s="168" t="s">
        <v>1200</v>
      </c>
      <c r="AU243" s="168" t="s">
        <v>88</v>
      </c>
      <c r="AV243" s="13" t="s">
        <v>88</v>
      </c>
      <c r="AW243" s="13" t="s">
        <v>34</v>
      </c>
      <c r="AX243" s="13" t="s">
        <v>79</v>
      </c>
      <c r="AY243" s="168" t="s">
        <v>262</v>
      </c>
    </row>
    <row r="244" spans="2:51" s="14" customFormat="1" ht="11.25">
      <c r="B244" s="174"/>
      <c r="D244" s="147" t="s">
        <v>1200</v>
      </c>
      <c r="E244" s="175" t="s">
        <v>1</v>
      </c>
      <c r="F244" s="176" t="s">
        <v>1205</v>
      </c>
      <c r="H244" s="177">
        <v>660.8</v>
      </c>
      <c r="I244" s="178"/>
      <c r="L244" s="174"/>
      <c r="M244" s="179"/>
      <c r="T244" s="180"/>
      <c r="AT244" s="175" t="s">
        <v>1200</v>
      </c>
      <c r="AU244" s="175" t="s">
        <v>88</v>
      </c>
      <c r="AV244" s="14" t="s">
        <v>293</v>
      </c>
      <c r="AW244" s="14" t="s">
        <v>34</v>
      </c>
      <c r="AX244" s="14" t="s">
        <v>86</v>
      </c>
      <c r="AY244" s="175" t="s">
        <v>262</v>
      </c>
    </row>
    <row r="245" spans="2:65" s="1" customFormat="1" ht="24.2" customHeight="1">
      <c r="B245" s="32"/>
      <c r="C245" s="134" t="s">
        <v>307</v>
      </c>
      <c r="D245" s="134" t="s">
        <v>264</v>
      </c>
      <c r="E245" s="135" t="s">
        <v>3906</v>
      </c>
      <c r="F245" s="136" t="s">
        <v>3907</v>
      </c>
      <c r="G245" s="137" t="s">
        <v>1226</v>
      </c>
      <c r="H245" s="138">
        <v>215.34</v>
      </c>
      <c r="I245" s="139"/>
      <c r="J245" s="140">
        <f>ROUND(I245*H245,2)</f>
        <v>0</v>
      </c>
      <c r="K245" s="136" t="s">
        <v>1197</v>
      </c>
      <c r="L245" s="32"/>
      <c r="M245" s="141" t="s">
        <v>1</v>
      </c>
      <c r="N245" s="142" t="s">
        <v>44</v>
      </c>
      <c r="P245" s="143">
        <f>O245*H245</f>
        <v>0</v>
      </c>
      <c r="Q245" s="143">
        <v>0</v>
      </c>
      <c r="R245" s="143">
        <f>Q245*H245</f>
        <v>0</v>
      </c>
      <c r="S245" s="143">
        <v>0</v>
      </c>
      <c r="T245" s="144">
        <f>S245*H245</f>
        <v>0</v>
      </c>
      <c r="AR245" s="145" t="s">
        <v>293</v>
      </c>
      <c r="AT245" s="145" t="s">
        <v>264</v>
      </c>
      <c r="AU245" s="145" t="s">
        <v>88</v>
      </c>
      <c r="AY245" s="17" t="s">
        <v>262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7" t="s">
        <v>86</v>
      </c>
      <c r="BK245" s="146">
        <f>ROUND(I245*H245,2)</f>
        <v>0</v>
      </c>
      <c r="BL245" s="17" t="s">
        <v>293</v>
      </c>
      <c r="BM245" s="145" t="s">
        <v>3908</v>
      </c>
    </row>
    <row r="246" spans="2:47" s="1" customFormat="1" ht="19.5">
      <c r="B246" s="32"/>
      <c r="D246" s="147" t="s">
        <v>301</v>
      </c>
      <c r="F246" s="148" t="s">
        <v>3909</v>
      </c>
      <c r="I246" s="149"/>
      <c r="L246" s="32"/>
      <c r="M246" s="150"/>
      <c r="T246" s="56"/>
      <c r="AT246" s="17" t="s">
        <v>301</v>
      </c>
      <c r="AU246" s="17" t="s">
        <v>88</v>
      </c>
    </row>
    <row r="247" spans="2:65" s="1" customFormat="1" ht="24.2" customHeight="1">
      <c r="B247" s="32"/>
      <c r="C247" s="134" t="s">
        <v>311</v>
      </c>
      <c r="D247" s="134" t="s">
        <v>264</v>
      </c>
      <c r="E247" s="135" t="s">
        <v>3910</v>
      </c>
      <c r="F247" s="136" t="s">
        <v>3911</v>
      </c>
      <c r="G247" s="137" t="s">
        <v>1226</v>
      </c>
      <c r="H247" s="138">
        <v>660.8</v>
      </c>
      <c r="I247" s="139"/>
      <c r="J247" s="140">
        <f>ROUND(I247*H247,2)</f>
        <v>0</v>
      </c>
      <c r="K247" s="136" t="s">
        <v>1197</v>
      </c>
      <c r="L247" s="32"/>
      <c r="M247" s="141" t="s">
        <v>1</v>
      </c>
      <c r="N247" s="142" t="s">
        <v>44</v>
      </c>
      <c r="P247" s="143">
        <f>O247*H247</f>
        <v>0</v>
      </c>
      <c r="Q247" s="143">
        <v>0</v>
      </c>
      <c r="R247" s="143">
        <f>Q247*H247</f>
        <v>0</v>
      </c>
      <c r="S247" s="143">
        <v>0</v>
      </c>
      <c r="T247" s="144">
        <f>S247*H247</f>
        <v>0</v>
      </c>
      <c r="AR247" s="145" t="s">
        <v>293</v>
      </c>
      <c r="AT247" s="145" t="s">
        <v>264</v>
      </c>
      <c r="AU247" s="145" t="s">
        <v>88</v>
      </c>
      <c r="AY247" s="17" t="s">
        <v>262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7" t="s">
        <v>86</v>
      </c>
      <c r="BK247" s="146">
        <f>ROUND(I247*H247,2)</f>
        <v>0</v>
      </c>
      <c r="BL247" s="17" t="s">
        <v>293</v>
      </c>
      <c r="BM247" s="145" t="s">
        <v>3912</v>
      </c>
    </row>
    <row r="248" spans="2:47" s="1" customFormat="1" ht="19.5">
      <c r="B248" s="32"/>
      <c r="D248" s="147" t="s">
        <v>301</v>
      </c>
      <c r="F248" s="148" t="s">
        <v>3913</v>
      </c>
      <c r="I248" s="149"/>
      <c r="L248" s="32"/>
      <c r="M248" s="150"/>
      <c r="T248" s="56"/>
      <c r="AT248" s="17" t="s">
        <v>301</v>
      </c>
      <c r="AU248" s="17" t="s">
        <v>88</v>
      </c>
    </row>
    <row r="249" spans="2:65" s="1" customFormat="1" ht="62.65" customHeight="1">
      <c r="B249" s="32"/>
      <c r="C249" s="134" t="s">
        <v>8</v>
      </c>
      <c r="D249" s="134" t="s">
        <v>264</v>
      </c>
      <c r="E249" s="135" t="s">
        <v>3914</v>
      </c>
      <c r="F249" s="136" t="s">
        <v>3915</v>
      </c>
      <c r="G249" s="137" t="s">
        <v>1196</v>
      </c>
      <c r="H249" s="138">
        <v>324.337</v>
      </c>
      <c r="I249" s="139"/>
      <c r="J249" s="140">
        <f>ROUND(I249*H249,2)</f>
        <v>0</v>
      </c>
      <c r="K249" s="136" t="s">
        <v>1197</v>
      </c>
      <c r="L249" s="32"/>
      <c r="M249" s="141" t="s">
        <v>1</v>
      </c>
      <c r="N249" s="142" t="s">
        <v>44</v>
      </c>
      <c r="P249" s="143">
        <f>O249*H249</f>
        <v>0</v>
      </c>
      <c r="Q249" s="143">
        <v>0</v>
      </c>
      <c r="R249" s="143">
        <f>Q249*H249</f>
        <v>0</v>
      </c>
      <c r="S249" s="143">
        <v>0</v>
      </c>
      <c r="T249" s="144">
        <f>S249*H249</f>
        <v>0</v>
      </c>
      <c r="AR249" s="145" t="s">
        <v>293</v>
      </c>
      <c r="AT249" s="145" t="s">
        <v>264</v>
      </c>
      <c r="AU249" s="145" t="s">
        <v>88</v>
      </c>
      <c r="AY249" s="17" t="s">
        <v>262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7" t="s">
        <v>86</v>
      </c>
      <c r="BK249" s="146">
        <f>ROUND(I249*H249,2)</f>
        <v>0</v>
      </c>
      <c r="BL249" s="17" t="s">
        <v>293</v>
      </c>
      <c r="BM249" s="145" t="s">
        <v>3916</v>
      </c>
    </row>
    <row r="250" spans="2:47" s="1" customFormat="1" ht="29.25">
      <c r="B250" s="32"/>
      <c r="D250" s="147" t="s">
        <v>301</v>
      </c>
      <c r="F250" s="148" t="s">
        <v>3917</v>
      </c>
      <c r="I250" s="149"/>
      <c r="L250" s="32"/>
      <c r="M250" s="150"/>
      <c r="T250" s="56"/>
      <c r="AT250" s="17" t="s">
        <v>301</v>
      </c>
      <c r="AU250" s="17" t="s">
        <v>88</v>
      </c>
    </row>
    <row r="251" spans="2:51" s="12" customFormat="1" ht="11.25">
      <c r="B251" s="161"/>
      <c r="D251" s="147" t="s">
        <v>1200</v>
      </c>
      <c r="E251" s="162" t="s">
        <v>1</v>
      </c>
      <c r="F251" s="163" t="s">
        <v>3918</v>
      </c>
      <c r="H251" s="162" t="s">
        <v>1</v>
      </c>
      <c r="I251" s="164"/>
      <c r="L251" s="161"/>
      <c r="M251" s="165"/>
      <c r="T251" s="166"/>
      <c r="AT251" s="162" t="s">
        <v>1200</v>
      </c>
      <c r="AU251" s="162" t="s">
        <v>88</v>
      </c>
      <c r="AV251" s="12" t="s">
        <v>86</v>
      </c>
      <c r="AW251" s="12" t="s">
        <v>34</v>
      </c>
      <c r="AX251" s="12" t="s">
        <v>79</v>
      </c>
      <c r="AY251" s="162" t="s">
        <v>262</v>
      </c>
    </row>
    <row r="252" spans="2:51" s="13" customFormat="1" ht="11.25">
      <c r="B252" s="167"/>
      <c r="D252" s="147" t="s">
        <v>1200</v>
      </c>
      <c r="E252" s="168" t="s">
        <v>1</v>
      </c>
      <c r="F252" s="169" t="s">
        <v>3919</v>
      </c>
      <c r="H252" s="170">
        <v>324.337</v>
      </c>
      <c r="I252" s="171"/>
      <c r="L252" s="167"/>
      <c r="M252" s="172"/>
      <c r="T252" s="173"/>
      <c r="AT252" s="168" t="s">
        <v>1200</v>
      </c>
      <c r="AU252" s="168" t="s">
        <v>88</v>
      </c>
      <c r="AV252" s="13" t="s">
        <v>88</v>
      </c>
      <c r="AW252" s="13" t="s">
        <v>34</v>
      </c>
      <c r="AX252" s="13" t="s">
        <v>79</v>
      </c>
      <c r="AY252" s="168" t="s">
        <v>262</v>
      </c>
    </row>
    <row r="253" spans="2:51" s="14" customFormat="1" ht="11.25">
      <c r="B253" s="174"/>
      <c r="D253" s="147" t="s">
        <v>1200</v>
      </c>
      <c r="E253" s="175" t="s">
        <v>1</v>
      </c>
      <c r="F253" s="176" t="s">
        <v>1205</v>
      </c>
      <c r="H253" s="177">
        <v>324.337</v>
      </c>
      <c r="I253" s="178"/>
      <c r="L253" s="174"/>
      <c r="M253" s="179"/>
      <c r="T253" s="180"/>
      <c r="AT253" s="175" t="s">
        <v>1200</v>
      </c>
      <c r="AU253" s="175" t="s">
        <v>88</v>
      </c>
      <c r="AV253" s="14" t="s">
        <v>293</v>
      </c>
      <c r="AW253" s="14" t="s">
        <v>34</v>
      </c>
      <c r="AX253" s="14" t="s">
        <v>86</v>
      </c>
      <c r="AY253" s="175" t="s">
        <v>262</v>
      </c>
    </row>
    <row r="254" spans="2:65" s="1" customFormat="1" ht="62.65" customHeight="1">
      <c r="B254" s="32"/>
      <c r="C254" s="134" t="s">
        <v>318</v>
      </c>
      <c r="D254" s="134" t="s">
        <v>264</v>
      </c>
      <c r="E254" s="135" t="s">
        <v>3914</v>
      </c>
      <c r="F254" s="136" t="s">
        <v>3915</v>
      </c>
      <c r="G254" s="137" t="s">
        <v>1196</v>
      </c>
      <c r="H254" s="138">
        <v>324.337</v>
      </c>
      <c r="I254" s="139"/>
      <c r="J254" s="140">
        <f>ROUND(I254*H254,2)</f>
        <v>0</v>
      </c>
      <c r="K254" s="136" t="s">
        <v>1197</v>
      </c>
      <c r="L254" s="32"/>
      <c r="M254" s="141" t="s">
        <v>1</v>
      </c>
      <c r="N254" s="142" t="s">
        <v>44</v>
      </c>
      <c r="P254" s="143">
        <f>O254*H254</f>
        <v>0</v>
      </c>
      <c r="Q254" s="143">
        <v>0</v>
      </c>
      <c r="R254" s="143">
        <f>Q254*H254</f>
        <v>0</v>
      </c>
      <c r="S254" s="143">
        <v>0</v>
      </c>
      <c r="T254" s="144">
        <f>S254*H254</f>
        <v>0</v>
      </c>
      <c r="AR254" s="145" t="s">
        <v>293</v>
      </c>
      <c r="AT254" s="145" t="s">
        <v>264</v>
      </c>
      <c r="AU254" s="145" t="s">
        <v>88</v>
      </c>
      <c r="AY254" s="17" t="s">
        <v>262</v>
      </c>
      <c r="BE254" s="146">
        <f>IF(N254="základní",J254,0)</f>
        <v>0</v>
      </c>
      <c r="BF254" s="146">
        <f>IF(N254="snížená",J254,0)</f>
        <v>0</v>
      </c>
      <c r="BG254" s="146">
        <f>IF(N254="zákl. přenesená",J254,0)</f>
        <v>0</v>
      </c>
      <c r="BH254" s="146">
        <f>IF(N254="sníž. přenesená",J254,0)</f>
        <v>0</v>
      </c>
      <c r="BI254" s="146">
        <f>IF(N254="nulová",J254,0)</f>
        <v>0</v>
      </c>
      <c r="BJ254" s="17" t="s">
        <v>86</v>
      </c>
      <c r="BK254" s="146">
        <f>ROUND(I254*H254,2)</f>
        <v>0</v>
      </c>
      <c r="BL254" s="17" t="s">
        <v>293</v>
      </c>
      <c r="BM254" s="145" t="s">
        <v>3920</v>
      </c>
    </row>
    <row r="255" spans="2:47" s="1" customFormat="1" ht="29.25">
      <c r="B255" s="32"/>
      <c r="D255" s="147" t="s">
        <v>301</v>
      </c>
      <c r="F255" s="148" t="s">
        <v>3921</v>
      </c>
      <c r="I255" s="149"/>
      <c r="L255" s="32"/>
      <c r="M255" s="150"/>
      <c r="T255" s="56"/>
      <c r="AT255" s="17" t="s">
        <v>301</v>
      </c>
      <c r="AU255" s="17" t="s">
        <v>88</v>
      </c>
    </row>
    <row r="256" spans="2:51" s="12" customFormat="1" ht="11.25">
      <c r="B256" s="161"/>
      <c r="D256" s="147" t="s">
        <v>1200</v>
      </c>
      <c r="E256" s="162" t="s">
        <v>1</v>
      </c>
      <c r="F256" s="163" t="s">
        <v>3918</v>
      </c>
      <c r="H256" s="162" t="s">
        <v>1</v>
      </c>
      <c r="I256" s="164"/>
      <c r="L256" s="161"/>
      <c r="M256" s="165"/>
      <c r="T256" s="166"/>
      <c r="AT256" s="162" t="s">
        <v>1200</v>
      </c>
      <c r="AU256" s="162" t="s">
        <v>88</v>
      </c>
      <c r="AV256" s="12" t="s">
        <v>86</v>
      </c>
      <c r="AW256" s="12" t="s">
        <v>34</v>
      </c>
      <c r="AX256" s="12" t="s">
        <v>79</v>
      </c>
      <c r="AY256" s="162" t="s">
        <v>262</v>
      </c>
    </row>
    <row r="257" spans="2:51" s="13" customFormat="1" ht="11.25">
      <c r="B257" s="167"/>
      <c r="D257" s="147" t="s">
        <v>1200</v>
      </c>
      <c r="E257" s="168" t="s">
        <v>1</v>
      </c>
      <c r="F257" s="169" t="s">
        <v>3919</v>
      </c>
      <c r="H257" s="170">
        <v>324.337</v>
      </c>
      <c r="I257" s="171"/>
      <c r="L257" s="167"/>
      <c r="M257" s="172"/>
      <c r="T257" s="173"/>
      <c r="AT257" s="168" t="s">
        <v>1200</v>
      </c>
      <c r="AU257" s="168" t="s">
        <v>88</v>
      </c>
      <c r="AV257" s="13" t="s">
        <v>88</v>
      </c>
      <c r="AW257" s="13" t="s">
        <v>34</v>
      </c>
      <c r="AX257" s="13" t="s">
        <v>79</v>
      </c>
      <c r="AY257" s="168" t="s">
        <v>262</v>
      </c>
    </row>
    <row r="258" spans="2:51" s="14" customFormat="1" ht="11.25">
      <c r="B258" s="174"/>
      <c r="D258" s="147" t="s">
        <v>1200</v>
      </c>
      <c r="E258" s="175" t="s">
        <v>1</v>
      </c>
      <c r="F258" s="176" t="s">
        <v>1205</v>
      </c>
      <c r="H258" s="177">
        <v>324.337</v>
      </c>
      <c r="I258" s="178"/>
      <c r="L258" s="174"/>
      <c r="M258" s="179"/>
      <c r="T258" s="180"/>
      <c r="AT258" s="175" t="s">
        <v>1200</v>
      </c>
      <c r="AU258" s="175" t="s">
        <v>88</v>
      </c>
      <c r="AV258" s="14" t="s">
        <v>293</v>
      </c>
      <c r="AW258" s="14" t="s">
        <v>34</v>
      </c>
      <c r="AX258" s="14" t="s">
        <v>86</v>
      </c>
      <c r="AY258" s="175" t="s">
        <v>262</v>
      </c>
    </row>
    <row r="259" spans="2:65" s="1" customFormat="1" ht="37.9" customHeight="1">
      <c r="B259" s="32"/>
      <c r="C259" s="134" t="s">
        <v>322</v>
      </c>
      <c r="D259" s="134" t="s">
        <v>264</v>
      </c>
      <c r="E259" s="135" t="s">
        <v>1329</v>
      </c>
      <c r="F259" s="136" t="s">
        <v>1330</v>
      </c>
      <c r="G259" s="137" t="s">
        <v>1196</v>
      </c>
      <c r="H259" s="138">
        <v>182.515</v>
      </c>
      <c r="I259" s="139"/>
      <c r="J259" s="140">
        <f>ROUND(I259*H259,2)</f>
        <v>0</v>
      </c>
      <c r="K259" s="136" t="s">
        <v>1197</v>
      </c>
      <c r="L259" s="32"/>
      <c r="M259" s="141" t="s">
        <v>1</v>
      </c>
      <c r="N259" s="142" t="s">
        <v>44</v>
      </c>
      <c r="P259" s="143">
        <f>O259*H259</f>
        <v>0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AR259" s="145" t="s">
        <v>293</v>
      </c>
      <c r="AT259" s="145" t="s">
        <v>264</v>
      </c>
      <c r="AU259" s="145" t="s">
        <v>88</v>
      </c>
      <c r="AY259" s="17" t="s">
        <v>262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86</v>
      </c>
      <c r="BK259" s="146">
        <f>ROUND(I259*H259,2)</f>
        <v>0</v>
      </c>
      <c r="BL259" s="17" t="s">
        <v>293</v>
      </c>
      <c r="BM259" s="145" t="s">
        <v>3922</v>
      </c>
    </row>
    <row r="260" spans="2:47" s="1" customFormat="1" ht="19.5">
      <c r="B260" s="32"/>
      <c r="D260" s="147" t="s">
        <v>301</v>
      </c>
      <c r="F260" s="148" t="s">
        <v>3923</v>
      </c>
      <c r="I260" s="149"/>
      <c r="L260" s="32"/>
      <c r="M260" s="150"/>
      <c r="T260" s="56"/>
      <c r="AT260" s="17" t="s">
        <v>301</v>
      </c>
      <c r="AU260" s="17" t="s">
        <v>88</v>
      </c>
    </row>
    <row r="261" spans="2:51" s="12" customFormat="1" ht="11.25">
      <c r="B261" s="161"/>
      <c r="D261" s="147" t="s">
        <v>1200</v>
      </c>
      <c r="E261" s="162" t="s">
        <v>1</v>
      </c>
      <c r="F261" s="163" t="s">
        <v>3924</v>
      </c>
      <c r="H261" s="162" t="s">
        <v>1</v>
      </c>
      <c r="I261" s="164"/>
      <c r="L261" s="161"/>
      <c r="M261" s="165"/>
      <c r="T261" s="166"/>
      <c r="AT261" s="162" t="s">
        <v>1200</v>
      </c>
      <c r="AU261" s="162" t="s">
        <v>88</v>
      </c>
      <c r="AV261" s="12" t="s">
        <v>86</v>
      </c>
      <c r="AW261" s="12" t="s">
        <v>34</v>
      </c>
      <c r="AX261" s="12" t="s">
        <v>79</v>
      </c>
      <c r="AY261" s="162" t="s">
        <v>262</v>
      </c>
    </row>
    <row r="262" spans="2:51" s="13" customFormat="1" ht="11.25">
      <c r="B262" s="167"/>
      <c r="D262" s="147" t="s">
        <v>1200</v>
      </c>
      <c r="E262" s="168" t="s">
        <v>1</v>
      </c>
      <c r="F262" s="169" t="s">
        <v>3925</v>
      </c>
      <c r="H262" s="170">
        <v>55.211</v>
      </c>
      <c r="I262" s="171"/>
      <c r="L262" s="167"/>
      <c r="M262" s="172"/>
      <c r="T262" s="173"/>
      <c r="AT262" s="168" t="s">
        <v>1200</v>
      </c>
      <c r="AU262" s="168" t="s">
        <v>88</v>
      </c>
      <c r="AV262" s="13" t="s">
        <v>88</v>
      </c>
      <c r="AW262" s="13" t="s">
        <v>34</v>
      </c>
      <c r="AX262" s="13" t="s">
        <v>79</v>
      </c>
      <c r="AY262" s="168" t="s">
        <v>262</v>
      </c>
    </row>
    <row r="263" spans="2:51" s="12" customFormat="1" ht="11.25">
      <c r="B263" s="161"/>
      <c r="D263" s="147" t="s">
        <v>1200</v>
      </c>
      <c r="E263" s="162" t="s">
        <v>1</v>
      </c>
      <c r="F263" s="163" t="s">
        <v>3926</v>
      </c>
      <c r="H263" s="162" t="s">
        <v>1</v>
      </c>
      <c r="I263" s="164"/>
      <c r="L263" s="161"/>
      <c r="M263" s="165"/>
      <c r="T263" s="166"/>
      <c r="AT263" s="162" t="s">
        <v>1200</v>
      </c>
      <c r="AU263" s="162" t="s">
        <v>88</v>
      </c>
      <c r="AV263" s="12" t="s">
        <v>86</v>
      </c>
      <c r="AW263" s="12" t="s">
        <v>34</v>
      </c>
      <c r="AX263" s="12" t="s">
        <v>79</v>
      </c>
      <c r="AY263" s="162" t="s">
        <v>262</v>
      </c>
    </row>
    <row r="264" spans="2:51" s="13" customFormat="1" ht="11.25">
      <c r="B264" s="167"/>
      <c r="D264" s="147" t="s">
        <v>1200</v>
      </c>
      <c r="E264" s="168" t="s">
        <v>1</v>
      </c>
      <c r="F264" s="169" t="s">
        <v>3927</v>
      </c>
      <c r="H264" s="170">
        <v>138.028</v>
      </c>
      <c r="I264" s="171"/>
      <c r="L264" s="167"/>
      <c r="M264" s="172"/>
      <c r="T264" s="173"/>
      <c r="AT264" s="168" t="s">
        <v>1200</v>
      </c>
      <c r="AU264" s="168" t="s">
        <v>88</v>
      </c>
      <c r="AV264" s="13" t="s">
        <v>88</v>
      </c>
      <c r="AW264" s="13" t="s">
        <v>34</v>
      </c>
      <c r="AX264" s="13" t="s">
        <v>79</v>
      </c>
      <c r="AY264" s="168" t="s">
        <v>262</v>
      </c>
    </row>
    <row r="265" spans="2:51" s="12" customFormat="1" ht="11.25">
      <c r="B265" s="161"/>
      <c r="D265" s="147" t="s">
        <v>1200</v>
      </c>
      <c r="E265" s="162" t="s">
        <v>1</v>
      </c>
      <c r="F265" s="163" t="s">
        <v>3928</v>
      </c>
      <c r="H265" s="162" t="s">
        <v>1</v>
      </c>
      <c r="I265" s="164"/>
      <c r="L265" s="161"/>
      <c r="M265" s="165"/>
      <c r="T265" s="166"/>
      <c r="AT265" s="162" t="s">
        <v>1200</v>
      </c>
      <c r="AU265" s="162" t="s">
        <v>88</v>
      </c>
      <c r="AV265" s="12" t="s">
        <v>86</v>
      </c>
      <c r="AW265" s="12" t="s">
        <v>34</v>
      </c>
      <c r="AX265" s="12" t="s">
        <v>79</v>
      </c>
      <c r="AY265" s="162" t="s">
        <v>262</v>
      </c>
    </row>
    <row r="266" spans="2:51" s="13" customFormat="1" ht="11.25">
      <c r="B266" s="167"/>
      <c r="D266" s="147" t="s">
        <v>1200</v>
      </c>
      <c r="E266" s="168" t="s">
        <v>1</v>
      </c>
      <c r="F266" s="169" t="s">
        <v>3929</v>
      </c>
      <c r="H266" s="170">
        <v>89.604</v>
      </c>
      <c r="I266" s="171"/>
      <c r="L266" s="167"/>
      <c r="M266" s="172"/>
      <c r="T266" s="173"/>
      <c r="AT266" s="168" t="s">
        <v>1200</v>
      </c>
      <c r="AU266" s="168" t="s">
        <v>88</v>
      </c>
      <c r="AV266" s="13" t="s">
        <v>88</v>
      </c>
      <c r="AW266" s="13" t="s">
        <v>34</v>
      </c>
      <c r="AX266" s="13" t="s">
        <v>79</v>
      </c>
      <c r="AY266" s="168" t="s">
        <v>262</v>
      </c>
    </row>
    <row r="267" spans="2:51" s="12" customFormat="1" ht="11.25">
      <c r="B267" s="161"/>
      <c r="D267" s="147" t="s">
        <v>1200</v>
      </c>
      <c r="E267" s="162" t="s">
        <v>1</v>
      </c>
      <c r="F267" s="163" t="s">
        <v>3930</v>
      </c>
      <c r="H267" s="162" t="s">
        <v>1</v>
      </c>
      <c r="I267" s="164"/>
      <c r="L267" s="161"/>
      <c r="M267" s="165"/>
      <c r="T267" s="166"/>
      <c r="AT267" s="162" t="s">
        <v>1200</v>
      </c>
      <c r="AU267" s="162" t="s">
        <v>88</v>
      </c>
      <c r="AV267" s="12" t="s">
        <v>86</v>
      </c>
      <c r="AW267" s="12" t="s">
        <v>34</v>
      </c>
      <c r="AX267" s="12" t="s">
        <v>79</v>
      </c>
      <c r="AY267" s="162" t="s">
        <v>262</v>
      </c>
    </row>
    <row r="268" spans="2:51" s="13" customFormat="1" ht="11.25">
      <c r="B268" s="167"/>
      <c r="D268" s="147" t="s">
        <v>1200</v>
      </c>
      <c r="E268" s="168" t="s">
        <v>1</v>
      </c>
      <c r="F268" s="169" t="s">
        <v>3931</v>
      </c>
      <c r="H268" s="170">
        <v>224.009</v>
      </c>
      <c r="I268" s="171"/>
      <c r="L268" s="167"/>
      <c r="M268" s="172"/>
      <c r="T268" s="173"/>
      <c r="AT268" s="168" t="s">
        <v>1200</v>
      </c>
      <c r="AU268" s="168" t="s">
        <v>88</v>
      </c>
      <c r="AV268" s="13" t="s">
        <v>88</v>
      </c>
      <c r="AW268" s="13" t="s">
        <v>34</v>
      </c>
      <c r="AX268" s="13" t="s">
        <v>79</v>
      </c>
      <c r="AY268" s="168" t="s">
        <v>262</v>
      </c>
    </row>
    <row r="269" spans="2:51" s="12" customFormat="1" ht="11.25">
      <c r="B269" s="161"/>
      <c r="D269" s="147" t="s">
        <v>1200</v>
      </c>
      <c r="E269" s="162" t="s">
        <v>1</v>
      </c>
      <c r="F269" s="163" t="s">
        <v>3918</v>
      </c>
      <c r="H269" s="162" t="s">
        <v>1</v>
      </c>
      <c r="I269" s="164"/>
      <c r="L269" s="161"/>
      <c r="M269" s="165"/>
      <c r="T269" s="166"/>
      <c r="AT269" s="162" t="s">
        <v>1200</v>
      </c>
      <c r="AU269" s="162" t="s">
        <v>88</v>
      </c>
      <c r="AV269" s="12" t="s">
        <v>86</v>
      </c>
      <c r="AW269" s="12" t="s">
        <v>34</v>
      </c>
      <c r="AX269" s="12" t="s">
        <v>79</v>
      </c>
      <c r="AY269" s="162" t="s">
        <v>262</v>
      </c>
    </row>
    <row r="270" spans="2:51" s="13" customFormat="1" ht="11.25">
      <c r="B270" s="167"/>
      <c r="D270" s="147" t="s">
        <v>1200</v>
      </c>
      <c r="E270" s="168" t="s">
        <v>1</v>
      </c>
      <c r="F270" s="169" t="s">
        <v>3932</v>
      </c>
      <c r="H270" s="170">
        <v>-324.337</v>
      </c>
      <c r="I270" s="171"/>
      <c r="L270" s="167"/>
      <c r="M270" s="172"/>
      <c r="T270" s="173"/>
      <c r="AT270" s="168" t="s">
        <v>1200</v>
      </c>
      <c r="AU270" s="168" t="s">
        <v>88</v>
      </c>
      <c r="AV270" s="13" t="s">
        <v>88</v>
      </c>
      <c r="AW270" s="13" t="s">
        <v>34</v>
      </c>
      <c r="AX270" s="13" t="s">
        <v>79</v>
      </c>
      <c r="AY270" s="168" t="s">
        <v>262</v>
      </c>
    </row>
    <row r="271" spans="2:51" s="14" customFormat="1" ht="11.25">
      <c r="B271" s="174"/>
      <c r="D271" s="147" t="s">
        <v>1200</v>
      </c>
      <c r="E271" s="175" t="s">
        <v>1</v>
      </c>
      <c r="F271" s="176" t="s">
        <v>1205</v>
      </c>
      <c r="H271" s="177">
        <v>182.515</v>
      </c>
      <c r="I271" s="178"/>
      <c r="L271" s="174"/>
      <c r="M271" s="179"/>
      <c r="T271" s="180"/>
      <c r="AT271" s="175" t="s">
        <v>1200</v>
      </c>
      <c r="AU271" s="175" t="s">
        <v>88</v>
      </c>
      <c r="AV271" s="14" t="s">
        <v>293</v>
      </c>
      <c r="AW271" s="14" t="s">
        <v>34</v>
      </c>
      <c r="AX271" s="14" t="s">
        <v>86</v>
      </c>
      <c r="AY271" s="175" t="s">
        <v>262</v>
      </c>
    </row>
    <row r="272" spans="2:65" s="1" customFormat="1" ht="62.65" customHeight="1">
      <c r="B272" s="32"/>
      <c r="C272" s="134" t="s">
        <v>332</v>
      </c>
      <c r="D272" s="134" t="s">
        <v>264</v>
      </c>
      <c r="E272" s="135" t="s">
        <v>3043</v>
      </c>
      <c r="F272" s="136" t="s">
        <v>3933</v>
      </c>
      <c r="G272" s="137" t="s">
        <v>1196</v>
      </c>
      <c r="H272" s="138">
        <v>217.223</v>
      </c>
      <c r="I272" s="139"/>
      <c r="J272" s="140">
        <f>ROUND(I272*H272,2)</f>
        <v>0</v>
      </c>
      <c r="K272" s="136" t="s">
        <v>1197</v>
      </c>
      <c r="L272" s="32"/>
      <c r="M272" s="141" t="s">
        <v>1</v>
      </c>
      <c r="N272" s="142" t="s">
        <v>44</v>
      </c>
      <c r="P272" s="143">
        <f>O272*H272</f>
        <v>0</v>
      </c>
      <c r="Q272" s="143">
        <v>0</v>
      </c>
      <c r="R272" s="143">
        <f>Q272*H272</f>
        <v>0</v>
      </c>
      <c r="S272" s="143">
        <v>0</v>
      </c>
      <c r="T272" s="144">
        <f>S272*H272</f>
        <v>0</v>
      </c>
      <c r="AR272" s="145" t="s">
        <v>293</v>
      </c>
      <c r="AT272" s="145" t="s">
        <v>264</v>
      </c>
      <c r="AU272" s="145" t="s">
        <v>88</v>
      </c>
      <c r="AY272" s="17" t="s">
        <v>262</v>
      </c>
      <c r="BE272" s="146">
        <f>IF(N272="základní",J272,0)</f>
        <v>0</v>
      </c>
      <c r="BF272" s="146">
        <f>IF(N272="snížená",J272,0)</f>
        <v>0</v>
      </c>
      <c r="BG272" s="146">
        <f>IF(N272="zákl. přenesená",J272,0)</f>
        <v>0</v>
      </c>
      <c r="BH272" s="146">
        <f>IF(N272="sníž. přenesená",J272,0)</f>
        <v>0</v>
      </c>
      <c r="BI272" s="146">
        <f>IF(N272="nulová",J272,0)</f>
        <v>0</v>
      </c>
      <c r="BJ272" s="17" t="s">
        <v>86</v>
      </c>
      <c r="BK272" s="146">
        <f>ROUND(I272*H272,2)</f>
        <v>0</v>
      </c>
      <c r="BL272" s="17" t="s">
        <v>293</v>
      </c>
      <c r="BM272" s="145" t="s">
        <v>3934</v>
      </c>
    </row>
    <row r="273" spans="2:47" s="1" customFormat="1" ht="19.5">
      <c r="B273" s="32"/>
      <c r="D273" s="147" t="s">
        <v>301</v>
      </c>
      <c r="F273" s="148" t="s">
        <v>3923</v>
      </c>
      <c r="I273" s="149"/>
      <c r="L273" s="32"/>
      <c r="M273" s="150"/>
      <c r="T273" s="56"/>
      <c r="AT273" s="17" t="s">
        <v>301</v>
      </c>
      <c r="AU273" s="17" t="s">
        <v>88</v>
      </c>
    </row>
    <row r="274" spans="2:51" s="12" customFormat="1" ht="11.25">
      <c r="B274" s="161"/>
      <c r="D274" s="147" t="s">
        <v>1200</v>
      </c>
      <c r="E274" s="162" t="s">
        <v>1</v>
      </c>
      <c r="F274" s="163" t="s">
        <v>3935</v>
      </c>
      <c r="H274" s="162" t="s">
        <v>1</v>
      </c>
      <c r="I274" s="164"/>
      <c r="L274" s="161"/>
      <c r="M274" s="165"/>
      <c r="T274" s="166"/>
      <c r="AT274" s="162" t="s">
        <v>1200</v>
      </c>
      <c r="AU274" s="162" t="s">
        <v>88</v>
      </c>
      <c r="AV274" s="12" t="s">
        <v>86</v>
      </c>
      <c r="AW274" s="12" t="s">
        <v>34</v>
      </c>
      <c r="AX274" s="12" t="s">
        <v>79</v>
      </c>
      <c r="AY274" s="162" t="s">
        <v>262</v>
      </c>
    </row>
    <row r="275" spans="2:51" s="13" customFormat="1" ht="11.25">
      <c r="B275" s="167"/>
      <c r="D275" s="147" t="s">
        <v>1200</v>
      </c>
      <c r="E275" s="168" t="s">
        <v>1</v>
      </c>
      <c r="F275" s="169" t="s">
        <v>3936</v>
      </c>
      <c r="H275" s="170">
        <v>69.014</v>
      </c>
      <c r="I275" s="171"/>
      <c r="L275" s="167"/>
      <c r="M275" s="172"/>
      <c r="T275" s="173"/>
      <c r="AT275" s="168" t="s">
        <v>1200</v>
      </c>
      <c r="AU275" s="168" t="s">
        <v>88</v>
      </c>
      <c r="AV275" s="13" t="s">
        <v>88</v>
      </c>
      <c r="AW275" s="13" t="s">
        <v>34</v>
      </c>
      <c r="AX275" s="13" t="s">
        <v>79</v>
      </c>
      <c r="AY275" s="168" t="s">
        <v>262</v>
      </c>
    </row>
    <row r="276" spans="2:51" s="12" customFormat="1" ht="11.25">
      <c r="B276" s="161"/>
      <c r="D276" s="147" t="s">
        <v>1200</v>
      </c>
      <c r="E276" s="162" t="s">
        <v>1</v>
      </c>
      <c r="F276" s="163" t="s">
        <v>3937</v>
      </c>
      <c r="H276" s="162" t="s">
        <v>1</v>
      </c>
      <c r="I276" s="164"/>
      <c r="L276" s="161"/>
      <c r="M276" s="165"/>
      <c r="T276" s="166"/>
      <c r="AT276" s="162" t="s">
        <v>1200</v>
      </c>
      <c r="AU276" s="162" t="s">
        <v>88</v>
      </c>
      <c r="AV276" s="12" t="s">
        <v>86</v>
      </c>
      <c r="AW276" s="12" t="s">
        <v>34</v>
      </c>
      <c r="AX276" s="12" t="s">
        <v>79</v>
      </c>
      <c r="AY276" s="162" t="s">
        <v>262</v>
      </c>
    </row>
    <row r="277" spans="2:51" s="13" customFormat="1" ht="11.25">
      <c r="B277" s="167"/>
      <c r="D277" s="147" t="s">
        <v>1200</v>
      </c>
      <c r="E277" s="168" t="s">
        <v>1</v>
      </c>
      <c r="F277" s="169" t="s">
        <v>3938</v>
      </c>
      <c r="H277" s="170">
        <v>13.803</v>
      </c>
      <c r="I277" s="171"/>
      <c r="L277" s="167"/>
      <c r="M277" s="172"/>
      <c r="T277" s="173"/>
      <c r="AT277" s="168" t="s">
        <v>1200</v>
      </c>
      <c r="AU277" s="168" t="s">
        <v>88</v>
      </c>
      <c r="AV277" s="13" t="s">
        <v>88</v>
      </c>
      <c r="AW277" s="13" t="s">
        <v>34</v>
      </c>
      <c r="AX277" s="13" t="s">
        <v>79</v>
      </c>
      <c r="AY277" s="168" t="s">
        <v>262</v>
      </c>
    </row>
    <row r="278" spans="2:51" s="12" customFormat="1" ht="11.25">
      <c r="B278" s="161"/>
      <c r="D278" s="147" t="s">
        <v>1200</v>
      </c>
      <c r="E278" s="162" t="s">
        <v>1</v>
      </c>
      <c r="F278" s="163" t="s">
        <v>3939</v>
      </c>
      <c r="H278" s="162" t="s">
        <v>1</v>
      </c>
      <c r="I278" s="164"/>
      <c r="L278" s="161"/>
      <c r="M278" s="165"/>
      <c r="T278" s="166"/>
      <c r="AT278" s="162" t="s">
        <v>1200</v>
      </c>
      <c r="AU278" s="162" t="s">
        <v>88</v>
      </c>
      <c r="AV278" s="12" t="s">
        <v>86</v>
      </c>
      <c r="AW278" s="12" t="s">
        <v>34</v>
      </c>
      <c r="AX278" s="12" t="s">
        <v>79</v>
      </c>
      <c r="AY278" s="162" t="s">
        <v>262</v>
      </c>
    </row>
    <row r="279" spans="2:51" s="13" customFormat="1" ht="11.25">
      <c r="B279" s="167"/>
      <c r="D279" s="147" t="s">
        <v>1200</v>
      </c>
      <c r="E279" s="168" t="s">
        <v>1</v>
      </c>
      <c r="F279" s="169" t="s">
        <v>3940</v>
      </c>
      <c r="H279" s="170">
        <v>112.005</v>
      </c>
      <c r="I279" s="171"/>
      <c r="L279" s="167"/>
      <c r="M279" s="172"/>
      <c r="T279" s="173"/>
      <c r="AT279" s="168" t="s">
        <v>1200</v>
      </c>
      <c r="AU279" s="168" t="s">
        <v>88</v>
      </c>
      <c r="AV279" s="13" t="s">
        <v>88</v>
      </c>
      <c r="AW279" s="13" t="s">
        <v>34</v>
      </c>
      <c r="AX279" s="13" t="s">
        <v>79</v>
      </c>
      <c r="AY279" s="168" t="s">
        <v>262</v>
      </c>
    </row>
    <row r="280" spans="2:51" s="12" customFormat="1" ht="11.25">
      <c r="B280" s="161"/>
      <c r="D280" s="147" t="s">
        <v>1200</v>
      </c>
      <c r="E280" s="162" t="s">
        <v>1</v>
      </c>
      <c r="F280" s="163" t="s">
        <v>3941</v>
      </c>
      <c r="H280" s="162" t="s">
        <v>1</v>
      </c>
      <c r="I280" s="164"/>
      <c r="L280" s="161"/>
      <c r="M280" s="165"/>
      <c r="T280" s="166"/>
      <c r="AT280" s="162" t="s">
        <v>1200</v>
      </c>
      <c r="AU280" s="162" t="s">
        <v>88</v>
      </c>
      <c r="AV280" s="12" t="s">
        <v>86</v>
      </c>
      <c r="AW280" s="12" t="s">
        <v>34</v>
      </c>
      <c r="AX280" s="12" t="s">
        <v>79</v>
      </c>
      <c r="AY280" s="162" t="s">
        <v>262</v>
      </c>
    </row>
    <row r="281" spans="2:51" s="13" customFormat="1" ht="11.25">
      <c r="B281" s="167"/>
      <c r="D281" s="147" t="s">
        <v>1200</v>
      </c>
      <c r="E281" s="168" t="s">
        <v>1</v>
      </c>
      <c r="F281" s="169" t="s">
        <v>3942</v>
      </c>
      <c r="H281" s="170">
        <v>22.401</v>
      </c>
      <c r="I281" s="171"/>
      <c r="L281" s="167"/>
      <c r="M281" s="172"/>
      <c r="T281" s="173"/>
      <c r="AT281" s="168" t="s">
        <v>1200</v>
      </c>
      <c r="AU281" s="168" t="s">
        <v>88</v>
      </c>
      <c r="AV281" s="13" t="s">
        <v>88</v>
      </c>
      <c r="AW281" s="13" t="s">
        <v>34</v>
      </c>
      <c r="AX281" s="13" t="s">
        <v>79</v>
      </c>
      <c r="AY281" s="168" t="s">
        <v>262</v>
      </c>
    </row>
    <row r="282" spans="2:51" s="14" customFormat="1" ht="11.25">
      <c r="B282" s="174"/>
      <c r="D282" s="147" t="s">
        <v>1200</v>
      </c>
      <c r="E282" s="175" t="s">
        <v>1</v>
      </c>
      <c r="F282" s="176" t="s">
        <v>1205</v>
      </c>
      <c r="H282" s="177">
        <v>217.223</v>
      </c>
      <c r="I282" s="178"/>
      <c r="L282" s="174"/>
      <c r="M282" s="179"/>
      <c r="T282" s="180"/>
      <c r="AT282" s="175" t="s">
        <v>1200</v>
      </c>
      <c r="AU282" s="175" t="s">
        <v>88</v>
      </c>
      <c r="AV282" s="14" t="s">
        <v>293</v>
      </c>
      <c r="AW282" s="14" t="s">
        <v>34</v>
      </c>
      <c r="AX282" s="14" t="s">
        <v>86</v>
      </c>
      <c r="AY282" s="175" t="s">
        <v>262</v>
      </c>
    </row>
    <row r="283" spans="2:65" s="1" customFormat="1" ht="44.25" customHeight="1">
      <c r="B283" s="32"/>
      <c r="C283" s="134" t="s">
        <v>365</v>
      </c>
      <c r="D283" s="134" t="s">
        <v>264</v>
      </c>
      <c r="E283" s="135" t="s">
        <v>3051</v>
      </c>
      <c r="F283" s="136" t="s">
        <v>3943</v>
      </c>
      <c r="G283" s="137" t="s">
        <v>1196</v>
      </c>
      <c r="H283" s="138">
        <v>324.337</v>
      </c>
      <c r="I283" s="139"/>
      <c r="J283" s="140">
        <f>ROUND(I283*H283,2)</f>
        <v>0</v>
      </c>
      <c r="K283" s="136" t="s">
        <v>1197</v>
      </c>
      <c r="L283" s="32"/>
      <c r="M283" s="141" t="s">
        <v>1</v>
      </c>
      <c r="N283" s="142" t="s">
        <v>44</v>
      </c>
      <c r="P283" s="143">
        <f>O283*H283</f>
        <v>0</v>
      </c>
      <c r="Q283" s="143">
        <v>0</v>
      </c>
      <c r="R283" s="143">
        <f>Q283*H283</f>
        <v>0</v>
      </c>
      <c r="S283" s="143">
        <v>0</v>
      </c>
      <c r="T283" s="144">
        <f>S283*H283</f>
        <v>0</v>
      </c>
      <c r="AR283" s="145" t="s">
        <v>293</v>
      </c>
      <c r="AT283" s="145" t="s">
        <v>264</v>
      </c>
      <c r="AU283" s="145" t="s">
        <v>88</v>
      </c>
      <c r="AY283" s="17" t="s">
        <v>262</v>
      </c>
      <c r="BE283" s="146">
        <f>IF(N283="základní",J283,0)</f>
        <v>0</v>
      </c>
      <c r="BF283" s="146">
        <f>IF(N283="snížená",J283,0)</f>
        <v>0</v>
      </c>
      <c r="BG283" s="146">
        <f>IF(N283="zákl. přenesená",J283,0)</f>
        <v>0</v>
      </c>
      <c r="BH283" s="146">
        <f>IF(N283="sníž. přenesená",J283,0)</f>
        <v>0</v>
      </c>
      <c r="BI283" s="146">
        <f>IF(N283="nulová",J283,0)</f>
        <v>0</v>
      </c>
      <c r="BJ283" s="17" t="s">
        <v>86</v>
      </c>
      <c r="BK283" s="146">
        <f>ROUND(I283*H283,2)</f>
        <v>0</v>
      </c>
      <c r="BL283" s="17" t="s">
        <v>293</v>
      </c>
      <c r="BM283" s="145" t="s">
        <v>3944</v>
      </c>
    </row>
    <row r="284" spans="2:47" s="1" customFormat="1" ht="29.25">
      <c r="B284" s="32"/>
      <c r="D284" s="147" t="s">
        <v>301</v>
      </c>
      <c r="F284" s="148" t="s">
        <v>3945</v>
      </c>
      <c r="I284" s="149"/>
      <c r="L284" s="32"/>
      <c r="M284" s="150"/>
      <c r="T284" s="56"/>
      <c r="AT284" s="17" t="s">
        <v>301</v>
      </c>
      <c r="AU284" s="17" t="s">
        <v>88</v>
      </c>
    </row>
    <row r="285" spans="2:51" s="12" customFormat="1" ht="11.25">
      <c r="B285" s="161"/>
      <c r="D285" s="147" t="s">
        <v>1200</v>
      </c>
      <c r="E285" s="162" t="s">
        <v>1</v>
      </c>
      <c r="F285" s="163" t="s">
        <v>3918</v>
      </c>
      <c r="H285" s="162" t="s">
        <v>1</v>
      </c>
      <c r="I285" s="164"/>
      <c r="L285" s="161"/>
      <c r="M285" s="165"/>
      <c r="T285" s="166"/>
      <c r="AT285" s="162" t="s">
        <v>1200</v>
      </c>
      <c r="AU285" s="162" t="s">
        <v>88</v>
      </c>
      <c r="AV285" s="12" t="s">
        <v>86</v>
      </c>
      <c r="AW285" s="12" t="s">
        <v>34</v>
      </c>
      <c r="AX285" s="12" t="s">
        <v>79</v>
      </c>
      <c r="AY285" s="162" t="s">
        <v>262</v>
      </c>
    </row>
    <row r="286" spans="2:51" s="13" customFormat="1" ht="11.25">
      <c r="B286" s="167"/>
      <c r="D286" s="147" t="s">
        <v>1200</v>
      </c>
      <c r="E286" s="168" t="s">
        <v>1</v>
      </c>
      <c r="F286" s="169" t="s">
        <v>3919</v>
      </c>
      <c r="H286" s="170">
        <v>324.337</v>
      </c>
      <c r="I286" s="171"/>
      <c r="L286" s="167"/>
      <c r="M286" s="172"/>
      <c r="T286" s="173"/>
      <c r="AT286" s="168" t="s">
        <v>1200</v>
      </c>
      <c r="AU286" s="168" t="s">
        <v>88</v>
      </c>
      <c r="AV286" s="13" t="s">
        <v>88</v>
      </c>
      <c r="AW286" s="13" t="s">
        <v>34</v>
      </c>
      <c r="AX286" s="13" t="s">
        <v>79</v>
      </c>
      <c r="AY286" s="168" t="s">
        <v>262</v>
      </c>
    </row>
    <row r="287" spans="2:51" s="14" customFormat="1" ht="11.25">
      <c r="B287" s="174"/>
      <c r="D287" s="147" t="s">
        <v>1200</v>
      </c>
      <c r="E287" s="175" t="s">
        <v>1</v>
      </c>
      <c r="F287" s="176" t="s">
        <v>1205</v>
      </c>
      <c r="H287" s="177">
        <v>324.337</v>
      </c>
      <c r="I287" s="178"/>
      <c r="L287" s="174"/>
      <c r="M287" s="179"/>
      <c r="T287" s="180"/>
      <c r="AT287" s="175" t="s">
        <v>1200</v>
      </c>
      <c r="AU287" s="175" t="s">
        <v>88</v>
      </c>
      <c r="AV287" s="14" t="s">
        <v>293</v>
      </c>
      <c r="AW287" s="14" t="s">
        <v>34</v>
      </c>
      <c r="AX287" s="14" t="s">
        <v>86</v>
      </c>
      <c r="AY287" s="175" t="s">
        <v>262</v>
      </c>
    </row>
    <row r="288" spans="2:65" s="1" customFormat="1" ht="44.25" customHeight="1">
      <c r="B288" s="32"/>
      <c r="C288" s="134" t="s">
        <v>370</v>
      </c>
      <c r="D288" s="134" t="s">
        <v>264</v>
      </c>
      <c r="E288" s="135" t="s">
        <v>3051</v>
      </c>
      <c r="F288" s="136" t="s">
        <v>3943</v>
      </c>
      <c r="G288" s="137" t="s">
        <v>1196</v>
      </c>
      <c r="H288" s="138">
        <v>182.515</v>
      </c>
      <c r="I288" s="139"/>
      <c r="J288" s="140">
        <f>ROUND(I288*H288,2)</f>
        <v>0</v>
      </c>
      <c r="K288" s="136" t="s">
        <v>1197</v>
      </c>
      <c r="L288" s="32"/>
      <c r="M288" s="141" t="s">
        <v>1</v>
      </c>
      <c r="N288" s="142" t="s">
        <v>44</v>
      </c>
      <c r="P288" s="143">
        <f>O288*H288</f>
        <v>0</v>
      </c>
      <c r="Q288" s="143">
        <v>0</v>
      </c>
      <c r="R288" s="143">
        <f>Q288*H288</f>
        <v>0</v>
      </c>
      <c r="S288" s="143">
        <v>0</v>
      </c>
      <c r="T288" s="144">
        <f>S288*H288</f>
        <v>0</v>
      </c>
      <c r="AR288" s="145" t="s">
        <v>293</v>
      </c>
      <c r="AT288" s="145" t="s">
        <v>264</v>
      </c>
      <c r="AU288" s="145" t="s">
        <v>88</v>
      </c>
      <c r="AY288" s="17" t="s">
        <v>262</v>
      </c>
      <c r="BE288" s="146">
        <f>IF(N288="základní",J288,0)</f>
        <v>0</v>
      </c>
      <c r="BF288" s="146">
        <f>IF(N288="snížená",J288,0)</f>
        <v>0</v>
      </c>
      <c r="BG288" s="146">
        <f>IF(N288="zákl. přenesená",J288,0)</f>
        <v>0</v>
      </c>
      <c r="BH288" s="146">
        <f>IF(N288="sníž. přenesená",J288,0)</f>
        <v>0</v>
      </c>
      <c r="BI288" s="146">
        <f>IF(N288="nulová",J288,0)</f>
        <v>0</v>
      </c>
      <c r="BJ288" s="17" t="s">
        <v>86</v>
      </c>
      <c r="BK288" s="146">
        <f>ROUND(I288*H288,2)</f>
        <v>0</v>
      </c>
      <c r="BL288" s="17" t="s">
        <v>293</v>
      </c>
      <c r="BM288" s="145" t="s">
        <v>3946</v>
      </c>
    </row>
    <row r="289" spans="2:47" s="1" customFormat="1" ht="29.25">
      <c r="B289" s="32"/>
      <c r="D289" s="147" t="s">
        <v>301</v>
      </c>
      <c r="F289" s="148" t="s">
        <v>3947</v>
      </c>
      <c r="I289" s="149"/>
      <c r="L289" s="32"/>
      <c r="M289" s="150"/>
      <c r="T289" s="56"/>
      <c r="AT289" s="17" t="s">
        <v>301</v>
      </c>
      <c r="AU289" s="17" t="s">
        <v>88</v>
      </c>
    </row>
    <row r="290" spans="2:65" s="1" customFormat="1" ht="44.25" customHeight="1">
      <c r="B290" s="32"/>
      <c r="C290" s="134" t="s">
        <v>7</v>
      </c>
      <c r="D290" s="134" t="s">
        <v>264</v>
      </c>
      <c r="E290" s="135" t="s">
        <v>3948</v>
      </c>
      <c r="F290" s="136" t="s">
        <v>3949</v>
      </c>
      <c r="G290" s="137" t="s">
        <v>1196</v>
      </c>
      <c r="H290" s="138">
        <v>217.223</v>
      </c>
      <c r="I290" s="139"/>
      <c r="J290" s="140">
        <f>ROUND(I290*H290,2)</f>
        <v>0</v>
      </c>
      <c r="K290" s="136" t="s">
        <v>1197</v>
      </c>
      <c r="L290" s="32"/>
      <c r="M290" s="141" t="s">
        <v>1</v>
      </c>
      <c r="N290" s="142" t="s">
        <v>44</v>
      </c>
      <c r="P290" s="143">
        <f>O290*H290</f>
        <v>0</v>
      </c>
      <c r="Q290" s="143">
        <v>0</v>
      </c>
      <c r="R290" s="143">
        <f>Q290*H290</f>
        <v>0</v>
      </c>
      <c r="S290" s="143">
        <v>0</v>
      </c>
      <c r="T290" s="144">
        <f>S290*H290</f>
        <v>0</v>
      </c>
      <c r="AR290" s="145" t="s">
        <v>293</v>
      </c>
      <c r="AT290" s="145" t="s">
        <v>264</v>
      </c>
      <c r="AU290" s="145" t="s">
        <v>88</v>
      </c>
      <c r="AY290" s="17" t="s">
        <v>262</v>
      </c>
      <c r="BE290" s="146">
        <f>IF(N290="základní",J290,0)</f>
        <v>0</v>
      </c>
      <c r="BF290" s="146">
        <f>IF(N290="snížená",J290,0)</f>
        <v>0</v>
      </c>
      <c r="BG290" s="146">
        <f>IF(N290="zákl. přenesená",J290,0)</f>
        <v>0</v>
      </c>
      <c r="BH290" s="146">
        <f>IF(N290="sníž. přenesená",J290,0)</f>
        <v>0</v>
      </c>
      <c r="BI290" s="146">
        <f>IF(N290="nulová",J290,0)</f>
        <v>0</v>
      </c>
      <c r="BJ290" s="17" t="s">
        <v>86</v>
      </c>
      <c r="BK290" s="146">
        <f>ROUND(I290*H290,2)</f>
        <v>0</v>
      </c>
      <c r="BL290" s="17" t="s">
        <v>293</v>
      </c>
      <c r="BM290" s="145" t="s">
        <v>3950</v>
      </c>
    </row>
    <row r="291" spans="2:47" s="1" customFormat="1" ht="29.25">
      <c r="B291" s="32"/>
      <c r="D291" s="147" t="s">
        <v>301</v>
      </c>
      <c r="F291" s="148" t="s">
        <v>3951</v>
      </c>
      <c r="I291" s="149"/>
      <c r="L291" s="32"/>
      <c r="M291" s="150"/>
      <c r="T291" s="56"/>
      <c r="AT291" s="17" t="s">
        <v>301</v>
      </c>
      <c r="AU291" s="17" t="s">
        <v>88</v>
      </c>
    </row>
    <row r="292" spans="2:65" s="1" customFormat="1" ht="44.25" customHeight="1">
      <c r="B292" s="32"/>
      <c r="C292" s="134" t="s">
        <v>377</v>
      </c>
      <c r="D292" s="134" t="s">
        <v>264</v>
      </c>
      <c r="E292" s="135" t="s">
        <v>1338</v>
      </c>
      <c r="F292" s="136" t="s">
        <v>1565</v>
      </c>
      <c r="G292" s="137" t="s">
        <v>1234</v>
      </c>
      <c r="H292" s="138">
        <v>739.515</v>
      </c>
      <c r="I292" s="139"/>
      <c r="J292" s="140">
        <f>ROUND(I292*H292,2)</f>
        <v>0</v>
      </c>
      <c r="K292" s="136" t="s">
        <v>1197</v>
      </c>
      <c r="L292" s="32"/>
      <c r="M292" s="141" t="s">
        <v>1</v>
      </c>
      <c r="N292" s="142" t="s">
        <v>44</v>
      </c>
      <c r="P292" s="143">
        <f>O292*H292</f>
        <v>0</v>
      </c>
      <c r="Q292" s="143">
        <v>0</v>
      </c>
      <c r="R292" s="143">
        <f>Q292*H292</f>
        <v>0</v>
      </c>
      <c r="S292" s="143">
        <v>0</v>
      </c>
      <c r="T292" s="144">
        <f>S292*H292</f>
        <v>0</v>
      </c>
      <c r="AR292" s="145" t="s">
        <v>293</v>
      </c>
      <c r="AT292" s="145" t="s">
        <v>264</v>
      </c>
      <c r="AU292" s="145" t="s">
        <v>88</v>
      </c>
      <c r="AY292" s="17" t="s">
        <v>262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7" t="s">
        <v>86</v>
      </c>
      <c r="BK292" s="146">
        <f>ROUND(I292*H292,2)</f>
        <v>0</v>
      </c>
      <c r="BL292" s="17" t="s">
        <v>293</v>
      </c>
      <c r="BM292" s="145" t="s">
        <v>3952</v>
      </c>
    </row>
    <row r="293" spans="2:47" s="1" customFormat="1" ht="29.25">
      <c r="B293" s="32"/>
      <c r="D293" s="147" t="s">
        <v>301</v>
      </c>
      <c r="F293" s="148" t="s">
        <v>3953</v>
      </c>
      <c r="I293" s="149"/>
      <c r="L293" s="32"/>
      <c r="M293" s="150"/>
      <c r="T293" s="56"/>
      <c r="AT293" s="17" t="s">
        <v>301</v>
      </c>
      <c r="AU293" s="17" t="s">
        <v>88</v>
      </c>
    </row>
    <row r="294" spans="2:51" s="13" customFormat="1" ht="11.25">
      <c r="B294" s="167"/>
      <c r="D294" s="147" t="s">
        <v>1200</v>
      </c>
      <c r="E294" s="168" t="s">
        <v>1</v>
      </c>
      <c r="F294" s="169" t="s">
        <v>3954</v>
      </c>
      <c r="H294" s="170">
        <v>739.515</v>
      </c>
      <c r="I294" s="171"/>
      <c r="L294" s="167"/>
      <c r="M294" s="172"/>
      <c r="T294" s="173"/>
      <c r="AT294" s="168" t="s">
        <v>1200</v>
      </c>
      <c r="AU294" s="168" t="s">
        <v>88</v>
      </c>
      <c r="AV294" s="13" t="s">
        <v>88</v>
      </c>
      <c r="AW294" s="13" t="s">
        <v>34</v>
      </c>
      <c r="AX294" s="13" t="s">
        <v>79</v>
      </c>
      <c r="AY294" s="168" t="s">
        <v>262</v>
      </c>
    </row>
    <row r="295" spans="2:51" s="14" customFormat="1" ht="11.25">
      <c r="B295" s="174"/>
      <c r="D295" s="147" t="s">
        <v>1200</v>
      </c>
      <c r="E295" s="175" t="s">
        <v>1</v>
      </c>
      <c r="F295" s="176" t="s">
        <v>1205</v>
      </c>
      <c r="H295" s="177">
        <v>739.515</v>
      </c>
      <c r="I295" s="178"/>
      <c r="L295" s="174"/>
      <c r="M295" s="179"/>
      <c r="T295" s="180"/>
      <c r="AT295" s="175" t="s">
        <v>1200</v>
      </c>
      <c r="AU295" s="175" t="s">
        <v>88</v>
      </c>
      <c r="AV295" s="14" t="s">
        <v>293</v>
      </c>
      <c r="AW295" s="14" t="s">
        <v>34</v>
      </c>
      <c r="AX295" s="14" t="s">
        <v>86</v>
      </c>
      <c r="AY295" s="175" t="s">
        <v>262</v>
      </c>
    </row>
    <row r="296" spans="2:65" s="1" customFormat="1" ht="24.2" customHeight="1">
      <c r="B296" s="32"/>
      <c r="C296" s="134" t="s">
        <v>381</v>
      </c>
      <c r="D296" s="134" t="s">
        <v>264</v>
      </c>
      <c r="E296" s="135" t="s">
        <v>1343</v>
      </c>
      <c r="F296" s="136" t="s">
        <v>3955</v>
      </c>
      <c r="G296" s="137" t="s">
        <v>1196</v>
      </c>
      <c r="H296" s="138">
        <v>324.337</v>
      </c>
      <c r="I296" s="139"/>
      <c r="J296" s="140">
        <f>ROUND(I296*H296,2)</f>
        <v>0</v>
      </c>
      <c r="K296" s="136" t="s">
        <v>1197</v>
      </c>
      <c r="L296" s="32"/>
      <c r="M296" s="141" t="s">
        <v>1</v>
      </c>
      <c r="N296" s="142" t="s">
        <v>44</v>
      </c>
      <c r="P296" s="143">
        <f>O296*H296</f>
        <v>0</v>
      </c>
      <c r="Q296" s="143">
        <v>0</v>
      </c>
      <c r="R296" s="143">
        <f>Q296*H296</f>
        <v>0</v>
      </c>
      <c r="S296" s="143">
        <v>0</v>
      </c>
      <c r="T296" s="144">
        <f>S296*H296</f>
        <v>0</v>
      </c>
      <c r="AR296" s="145" t="s">
        <v>293</v>
      </c>
      <c r="AT296" s="145" t="s">
        <v>264</v>
      </c>
      <c r="AU296" s="145" t="s">
        <v>88</v>
      </c>
      <c r="AY296" s="17" t="s">
        <v>262</v>
      </c>
      <c r="BE296" s="146">
        <f>IF(N296="základní",J296,0)</f>
        <v>0</v>
      </c>
      <c r="BF296" s="146">
        <f>IF(N296="snížená",J296,0)</f>
        <v>0</v>
      </c>
      <c r="BG296" s="146">
        <f>IF(N296="zákl. přenesená",J296,0)</f>
        <v>0</v>
      </c>
      <c r="BH296" s="146">
        <f>IF(N296="sníž. přenesená",J296,0)</f>
        <v>0</v>
      </c>
      <c r="BI296" s="146">
        <f>IF(N296="nulová",J296,0)</f>
        <v>0</v>
      </c>
      <c r="BJ296" s="17" t="s">
        <v>86</v>
      </c>
      <c r="BK296" s="146">
        <f>ROUND(I296*H296,2)</f>
        <v>0</v>
      </c>
      <c r="BL296" s="17" t="s">
        <v>293</v>
      </c>
      <c r="BM296" s="145" t="s">
        <v>3956</v>
      </c>
    </row>
    <row r="297" spans="2:47" s="1" customFormat="1" ht="29.25">
      <c r="B297" s="32"/>
      <c r="D297" s="147" t="s">
        <v>301</v>
      </c>
      <c r="F297" s="148" t="s">
        <v>3957</v>
      </c>
      <c r="I297" s="149"/>
      <c r="L297" s="32"/>
      <c r="M297" s="150"/>
      <c r="T297" s="56"/>
      <c r="AT297" s="17" t="s">
        <v>301</v>
      </c>
      <c r="AU297" s="17" t="s">
        <v>88</v>
      </c>
    </row>
    <row r="298" spans="2:51" s="12" customFormat="1" ht="11.25">
      <c r="B298" s="161"/>
      <c r="D298" s="147" t="s">
        <v>1200</v>
      </c>
      <c r="E298" s="162" t="s">
        <v>1</v>
      </c>
      <c r="F298" s="163" t="s">
        <v>3918</v>
      </c>
      <c r="H298" s="162" t="s">
        <v>1</v>
      </c>
      <c r="I298" s="164"/>
      <c r="L298" s="161"/>
      <c r="M298" s="165"/>
      <c r="T298" s="166"/>
      <c r="AT298" s="162" t="s">
        <v>1200</v>
      </c>
      <c r="AU298" s="162" t="s">
        <v>88</v>
      </c>
      <c r="AV298" s="12" t="s">
        <v>86</v>
      </c>
      <c r="AW298" s="12" t="s">
        <v>34</v>
      </c>
      <c r="AX298" s="12" t="s">
        <v>79</v>
      </c>
      <c r="AY298" s="162" t="s">
        <v>262</v>
      </c>
    </row>
    <row r="299" spans="2:51" s="13" customFormat="1" ht="11.25">
      <c r="B299" s="167"/>
      <c r="D299" s="147" t="s">
        <v>1200</v>
      </c>
      <c r="E299" s="168" t="s">
        <v>1</v>
      </c>
      <c r="F299" s="169" t="s">
        <v>3919</v>
      </c>
      <c r="H299" s="170">
        <v>324.337</v>
      </c>
      <c r="I299" s="171"/>
      <c r="L299" s="167"/>
      <c r="M299" s="172"/>
      <c r="T299" s="173"/>
      <c r="AT299" s="168" t="s">
        <v>1200</v>
      </c>
      <c r="AU299" s="168" t="s">
        <v>88</v>
      </c>
      <c r="AV299" s="13" t="s">
        <v>88</v>
      </c>
      <c r="AW299" s="13" t="s">
        <v>34</v>
      </c>
      <c r="AX299" s="13" t="s">
        <v>79</v>
      </c>
      <c r="AY299" s="168" t="s">
        <v>262</v>
      </c>
    </row>
    <row r="300" spans="2:51" s="14" customFormat="1" ht="11.25">
      <c r="B300" s="174"/>
      <c r="D300" s="147" t="s">
        <v>1200</v>
      </c>
      <c r="E300" s="175" t="s">
        <v>1</v>
      </c>
      <c r="F300" s="176" t="s">
        <v>1205</v>
      </c>
      <c r="H300" s="177">
        <v>324.337</v>
      </c>
      <c r="I300" s="178"/>
      <c r="L300" s="174"/>
      <c r="M300" s="179"/>
      <c r="T300" s="180"/>
      <c r="AT300" s="175" t="s">
        <v>1200</v>
      </c>
      <c r="AU300" s="175" t="s">
        <v>88</v>
      </c>
      <c r="AV300" s="14" t="s">
        <v>293</v>
      </c>
      <c r="AW300" s="14" t="s">
        <v>34</v>
      </c>
      <c r="AX300" s="14" t="s">
        <v>86</v>
      </c>
      <c r="AY300" s="175" t="s">
        <v>262</v>
      </c>
    </row>
    <row r="301" spans="2:65" s="1" customFormat="1" ht="37.9" customHeight="1">
      <c r="B301" s="32"/>
      <c r="C301" s="134" t="s">
        <v>385</v>
      </c>
      <c r="D301" s="134" t="s">
        <v>264</v>
      </c>
      <c r="E301" s="135" t="s">
        <v>3958</v>
      </c>
      <c r="F301" s="136" t="s">
        <v>3959</v>
      </c>
      <c r="G301" s="137" t="s">
        <v>1196</v>
      </c>
      <c r="H301" s="138">
        <v>399.738</v>
      </c>
      <c r="I301" s="139"/>
      <c r="J301" s="140">
        <f>ROUND(I301*H301,2)</f>
        <v>0</v>
      </c>
      <c r="K301" s="136" t="s">
        <v>1</v>
      </c>
      <c r="L301" s="32"/>
      <c r="M301" s="141" t="s">
        <v>1</v>
      </c>
      <c r="N301" s="142" t="s">
        <v>44</v>
      </c>
      <c r="P301" s="143">
        <f>O301*H301</f>
        <v>0</v>
      </c>
      <c r="Q301" s="143">
        <v>0</v>
      </c>
      <c r="R301" s="143">
        <f>Q301*H301</f>
        <v>0</v>
      </c>
      <c r="S301" s="143">
        <v>0</v>
      </c>
      <c r="T301" s="144">
        <f>S301*H301</f>
        <v>0</v>
      </c>
      <c r="AR301" s="145" t="s">
        <v>293</v>
      </c>
      <c r="AT301" s="145" t="s">
        <v>264</v>
      </c>
      <c r="AU301" s="145" t="s">
        <v>88</v>
      </c>
      <c r="AY301" s="17" t="s">
        <v>262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7" t="s">
        <v>86</v>
      </c>
      <c r="BK301" s="146">
        <f>ROUND(I301*H301,2)</f>
        <v>0</v>
      </c>
      <c r="BL301" s="17" t="s">
        <v>293</v>
      </c>
      <c r="BM301" s="145" t="s">
        <v>3960</v>
      </c>
    </row>
    <row r="302" spans="2:51" s="12" customFormat="1" ht="22.5">
      <c r="B302" s="161"/>
      <c r="D302" s="147" t="s">
        <v>1200</v>
      </c>
      <c r="E302" s="162" t="s">
        <v>1</v>
      </c>
      <c r="F302" s="163" t="s">
        <v>3961</v>
      </c>
      <c r="H302" s="162" t="s">
        <v>1</v>
      </c>
      <c r="I302" s="164"/>
      <c r="L302" s="161"/>
      <c r="M302" s="165"/>
      <c r="T302" s="166"/>
      <c r="AT302" s="162" t="s">
        <v>1200</v>
      </c>
      <c r="AU302" s="162" t="s">
        <v>88</v>
      </c>
      <c r="AV302" s="12" t="s">
        <v>86</v>
      </c>
      <c r="AW302" s="12" t="s">
        <v>34</v>
      </c>
      <c r="AX302" s="12" t="s">
        <v>79</v>
      </c>
      <c r="AY302" s="162" t="s">
        <v>262</v>
      </c>
    </row>
    <row r="303" spans="2:51" s="13" customFormat="1" ht="11.25">
      <c r="B303" s="167"/>
      <c r="D303" s="147" t="s">
        <v>1200</v>
      </c>
      <c r="E303" s="168" t="s">
        <v>1</v>
      </c>
      <c r="F303" s="169" t="s">
        <v>3962</v>
      </c>
      <c r="H303" s="170">
        <v>217.223</v>
      </c>
      <c r="I303" s="171"/>
      <c r="L303" s="167"/>
      <c r="M303" s="172"/>
      <c r="T303" s="173"/>
      <c r="AT303" s="168" t="s">
        <v>1200</v>
      </c>
      <c r="AU303" s="168" t="s">
        <v>88</v>
      </c>
      <c r="AV303" s="13" t="s">
        <v>88</v>
      </c>
      <c r="AW303" s="13" t="s">
        <v>34</v>
      </c>
      <c r="AX303" s="13" t="s">
        <v>79</v>
      </c>
      <c r="AY303" s="168" t="s">
        <v>262</v>
      </c>
    </row>
    <row r="304" spans="2:51" s="12" customFormat="1" ht="22.5">
      <c r="B304" s="161"/>
      <c r="D304" s="147" t="s">
        <v>1200</v>
      </c>
      <c r="E304" s="162" t="s">
        <v>1</v>
      </c>
      <c r="F304" s="163" t="s">
        <v>3963</v>
      </c>
      <c r="H304" s="162" t="s">
        <v>1</v>
      </c>
      <c r="I304" s="164"/>
      <c r="L304" s="161"/>
      <c r="M304" s="165"/>
      <c r="T304" s="166"/>
      <c r="AT304" s="162" t="s">
        <v>1200</v>
      </c>
      <c r="AU304" s="162" t="s">
        <v>88</v>
      </c>
      <c r="AV304" s="12" t="s">
        <v>86</v>
      </c>
      <c r="AW304" s="12" t="s">
        <v>34</v>
      </c>
      <c r="AX304" s="12" t="s">
        <v>79</v>
      </c>
      <c r="AY304" s="162" t="s">
        <v>262</v>
      </c>
    </row>
    <row r="305" spans="2:51" s="13" customFormat="1" ht="11.25">
      <c r="B305" s="167"/>
      <c r="D305" s="147" t="s">
        <v>1200</v>
      </c>
      <c r="E305" s="168" t="s">
        <v>1</v>
      </c>
      <c r="F305" s="169" t="s">
        <v>3964</v>
      </c>
      <c r="H305" s="170">
        <v>182.515</v>
      </c>
      <c r="I305" s="171"/>
      <c r="L305" s="167"/>
      <c r="M305" s="172"/>
      <c r="T305" s="173"/>
      <c r="AT305" s="168" t="s">
        <v>1200</v>
      </c>
      <c r="AU305" s="168" t="s">
        <v>88</v>
      </c>
      <c r="AV305" s="13" t="s">
        <v>88</v>
      </c>
      <c r="AW305" s="13" t="s">
        <v>34</v>
      </c>
      <c r="AX305" s="13" t="s">
        <v>79</v>
      </c>
      <c r="AY305" s="168" t="s">
        <v>262</v>
      </c>
    </row>
    <row r="306" spans="2:51" s="14" customFormat="1" ht="11.25">
      <c r="B306" s="174"/>
      <c r="D306" s="147" t="s">
        <v>1200</v>
      </c>
      <c r="E306" s="175" t="s">
        <v>1</v>
      </c>
      <c r="F306" s="176" t="s">
        <v>1205</v>
      </c>
      <c r="H306" s="177">
        <v>399.738</v>
      </c>
      <c r="I306" s="178"/>
      <c r="L306" s="174"/>
      <c r="M306" s="179"/>
      <c r="T306" s="180"/>
      <c r="AT306" s="175" t="s">
        <v>1200</v>
      </c>
      <c r="AU306" s="175" t="s">
        <v>88</v>
      </c>
      <c r="AV306" s="14" t="s">
        <v>293</v>
      </c>
      <c r="AW306" s="14" t="s">
        <v>34</v>
      </c>
      <c r="AX306" s="14" t="s">
        <v>86</v>
      </c>
      <c r="AY306" s="175" t="s">
        <v>262</v>
      </c>
    </row>
    <row r="307" spans="2:65" s="1" customFormat="1" ht="24.2" customHeight="1">
      <c r="B307" s="32"/>
      <c r="C307" s="134" t="s">
        <v>390</v>
      </c>
      <c r="D307" s="134" t="s">
        <v>264</v>
      </c>
      <c r="E307" s="135" t="s">
        <v>1978</v>
      </c>
      <c r="F307" s="136" t="s">
        <v>1195</v>
      </c>
      <c r="G307" s="137" t="s">
        <v>1196</v>
      </c>
      <c r="H307" s="138">
        <v>324.337</v>
      </c>
      <c r="I307" s="139"/>
      <c r="J307" s="140">
        <f>ROUND(I307*H307,2)</f>
        <v>0</v>
      </c>
      <c r="K307" s="136" t="s">
        <v>1197</v>
      </c>
      <c r="L307" s="32"/>
      <c r="M307" s="141" t="s">
        <v>1</v>
      </c>
      <c r="N307" s="142" t="s">
        <v>44</v>
      </c>
      <c r="P307" s="143">
        <f>O307*H307</f>
        <v>0</v>
      </c>
      <c r="Q307" s="143">
        <v>0</v>
      </c>
      <c r="R307" s="143">
        <f>Q307*H307</f>
        <v>0</v>
      </c>
      <c r="S307" s="143">
        <v>0</v>
      </c>
      <c r="T307" s="144">
        <f>S307*H307</f>
        <v>0</v>
      </c>
      <c r="AR307" s="145" t="s">
        <v>293</v>
      </c>
      <c r="AT307" s="145" t="s">
        <v>264</v>
      </c>
      <c r="AU307" s="145" t="s">
        <v>88</v>
      </c>
      <c r="AY307" s="17" t="s">
        <v>262</v>
      </c>
      <c r="BE307" s="146">
        <f>IF(N307="základní",J307,0)</f>
        <v>0</v>
      </c>
      <c r="BF307" s="146">
        <f>IF(N307="snížená",J307,0)</f>
        <v>0</v>
      </c>
      <c r="BG307" s="146">
        <f>IF(N307="zákl. přenesená",J307,0)</f>
        <v>0</v>
      </c>
      <c r="BH307" s="146">
        <f>IF(N307="sníž. přenesená",J307,0)</f>
        <v>0</v>
      </c>
      <c r="BI307" s="146">
        <f>IF(N307="nulová",J307,0)</f>
        <v>0</v>
      </c>
      <c r="BJ307" s="17" t="s">
        <v>86</v>
      </c>
      <c r="BK307" s="146">
        <f>ROUND(I307*H307,2)</f>
        <v>0</v>
      </c>
      <c r="BL307" s="17" t="s">
        <v>293</v>
      </c>
      <c r="BM307" s="145" t="s">
        <v>3965</v>
      </c>
    </row>
    <row r="308" spans="2:51" s="12" customFormat="1" ht="11.25">
      <c r="B308" s="161"/>
      <c r="D308" s="147" t="s">
        <v>1200</v>
      </c>
      <c r="E308" s="162" t="s">
        <v>1</v>
      </c>
      <c r="F308" s="163" t="s">
        <v>3966</v>
      </c>
      <c r="H308" s="162" t="s">
        <v>1</v>
      </c>
      <c r="I308" s="164"/>
      <c r="L308" s="161"/>
      <c r="M308" s="165"/>
      <c r="T308" s="166"/>
      <c r="AT308" s="162" t="s">
        <v>1200</v>
      </c>
      <c r="AU308" s="162" t="s">
        <v>88</v>
      </c>
      <c r="AV308" s="12" t="s">
        <v>86</v>
      </c>
      <c r="AW308" s="12" t="s">
        <v>34</v>
      </c>
      <c r="AX308" s="12" t="s">
        <v>79</v>
      </c>
      <c r="AY308" s="162" t="s">
        <v>262</v>
      </c>
    </row>
    <row r="309" spans="2:51" s="13" customFormat="1" ht="11.25">
      <c r="B309" s="167"/>
      <c r="D309" s="147" t="s">
        <v>1200</v>
      </c>
      <c r="E309" s="168" t="s">
        <v>1</v>
      </c>
      <c r="F309" s="169" t="s">
        <v>3967</v>
      </c>
      <c r="H309" s="170">
        <v>1.624</v>
      </c>
      <c r="I309" s="171"/>
      <c r="L309" s="167"/>
      <c r="M309" s="172"/>
      <c r="T309" s="173"/>
      <c r="AT309" s="168" t="s">
        <v>1200</v>
      </c>
      <c r="AU309" s="168" t="s">
        <v>88</v>
      </c>
      <c r="AV309" s="13" t="s">
        <v>88</v>
      </c>
      <c r="AW309" s="13" t="s">
        <v>34</v>
      </c>
      <c r="AX309" s="13" t="s">
        <v>79</v>
      </c>
      <c r="AY309" s="168" t="s">
        <v>262</v>
      </c>
    </row>
    <row r="310" spans="2:51" s="12" customFormat="1" ht="11.25">
      <c r="B310" s="161"/>
      <c r="D310" s="147" t="s">
        <v>1200</v>
      </c>
      <c r="E310" s="162" t="s">
        <v>1</v>
      </c>
      <c r="F310" s="163" t="s">
        <v>3866</v>
      </c>
      <c r="H310" s="162" t="s">
        <v>1</v>
      </c>
      <c r="I310" s="164"/>
      <c r="L310" s="161"/>
      <c r="M310" s="165"/>
      <c r="T310" s="166"/>
      <c r="AT310" s="162" t="s">
        <v>1200</v>
      </c>
      <c r="AU310" s="162" t="s">
        <v>88</v>
      </c>
      <c r="AV310" s="12" t="s">
        <v>86</v>
      </c>
      <c r="AW310" s="12" t="s">
        <v>34</v>
      </c>
      <c r="AX310" s="12" t="s">
        <v>79</v>
      </c>
      <c r="AY310" s="162" t="s">
        <v>262</v>
      </c>
    </row>
    <row r="311" spans="2:51" s="13" customFormat="1" ht="11.25">
      <c r="B311" s="167"/>
      <c r="D311" s="147" t="s">
        <v>1200</v>
      </c>
      <c r="E311" s="168" t="s">
        <v>1</v>
      </c>
      <c r="F311" s="169" t="s">
        <v>3968</v>
      </c>
      <c r="H311" s="170">
        <v>258.62</v>
      </c>
      <c r="I311" s="171"/>
      <c r="L311" s="167"/>
      <c r="M311" s="172"/>
      <c r="T311" s="173"/>
      <c r="AT311" s="168" t="s">
        <v>1200</v>
      </c>
      <c r="AU311" s="168" t="s">
        <v>88</v>
      </c>
      <c r="AV311" s="13" t="s">
        <v>88</v>
      </c>
      <c r="AW311" s="13" t="s">
        <v>34</v>
      </c>
      <c r="AX311" s="13" t="s">
        <v>79</v>
      </c>
      <c r="AY311" s="168" t="s">
        <v>262</v>
      </c>
    </row>
    <row r="312" spans="2:51" s="12" customFormat="1" ht="11.25">
      <c r="B312" s="161"/>
      <c r="D312" s="147" t="s">
        <v>1200</v>
      </c>
      <c r="E312" s="162" t="s">
        <v>1</v>
      </c>
      <c r="F312" s="163" t="s">
        <v>3868</v>
      </c>
      <c r="H312" s="162" t="s">
        <v>1</v>
      </c>
      <c r="I312" s="164"/>
      <c r="L312" s="161"/>
      <c r="M312" s="165"/>
      <c r="T312" s="166"/>
      <c r="AT312" s="162" t="s">
        <v>1200</v>
      </c>
      <c r="AU312" s="162" t="s">
        <v>88</v>
      </c>
      <c r="AV312" s="12" t="s">
        <v>86</v>
      </c>
      <c r="AW312" s="12" t="s">
        <v>34</v>
      </c>
      <c r="AX312" s="12" t="s">
        <v>79</v>
      </c>
      <c r="AY312" s="162" t="s">
        <v>262</v>
      </c>
    </row>
    <row r="313" spans="2:51" s="13" customFormat="1" ht="11.25">
      <c r="B313" s="167"/>
      <c r="D313" s="147" t="s">
        <v>1200</v>
      </c>
      <c r="E313" s="168" t="s">
        <v>1</v>
      </c>
      <c r="F313" s="169" t="s">
        <v>3969</v>
      </c>
      <c r="H313" s="170">
        <v>7.104</v>
      </c>
      <c r="I313" s="171"/>
      <c r="L313" s="167"/>
      <c r="M313" s="172"/>
      <c r="T313" s="173"/>
      <c r="AT313" s="168" t="s">
        <v>1200</v>
      </c>
      <c r="AU313" s="168" t="s">
        <v>88</v>
      </c>
      <c r="AV313" s="13" t="s">
        <v>88</v>
      </c>
      <c r="AW313" s="13" t="s">
        <v>34</v>
      </c>
      <c r="AX313" s="13" t="s">
        <v>79</v>
      </c>
      <c r="AY313" s="168" t="s">
        <v>262</v>
      </c>
    </row>
    <row r="314" spans="2:51" s="12" customFormat="1" ht="11.25">
      <c r="B314" s="161"/>
      <c r="D314" s="147" t="s">
        <v>1200</v>
      </c>
      <c r="E314" s="162" t="s">
        <v>1</v>
      </c>
      <c r="F314" s="163" t="s">
        <v>3870</v>
      </c>
      <c r="H314" s="162" t="s">
        <v>1</v>
      </c>
      <c r="I314" s="164"/>
      <c r="L314" s="161"/>
      <c r="M314" s="165"/>
      <c r="T314" s="166"/>
      <c r="AT314" s="162" t="s">
        <v>1200</v>
      </c>
      <c r="AU314" s="162" t="s">
        <v>88</v>
      </c>
      <c r="AV314" s="12" t="s">
        <v>86</v>
      </c>
      <c r="AW314" s="12" t="s">
        <v>34</v>
      </c>
      <c r="AX314" s="12" t="s">
        <v>79</v>
      </c>
      <c r="AY314" s="162" t="s">
        <v>262</v>
      </c>
    </row>
    <row r="315" spans="2:51" s="13" customFormat="1" ht="11.25">
      <c r="B315" s="167"/>
      <c r="D315" s="147" t="s">
        <v>1200</v>
      </c>
      <c r="E315" s="168" t="s">
        <v>1</v>
      </c>
      <c r="F315" s="169" t="s">
        <v>3970</v>
      </c>
      <c r="H315" s="170">
        <v>23.725</v>
      </c>
      <c r="I315" s="171"/>
      <c r="L315" s="167"/>
      <c r="M315" s="172"/>
      <c r="T315" s="173"/>
      <c r="AT315" s="168" t="s">
        <v>1200</v>
      </c>
      <c r="AU315" s="168" t="s">
        <v>88</v>
      </c>
      <c r="AV315" s="13" t="s">
        <v>88</v>
      </c>
      <c r="AW315" s="13" t="s">
        <v>34</v>
      </c>
      <c r="AX315" s="13" t="s">
        <v>79</v>
      </c>
      <c r="AY315" s="168" t="s">
        <v>262</v>
      </c>
    </row>
    <row r="316" spans="2:51" s="12" customFormat="1" ht="11.25">
      <c r="B316" s="161"/>
      <c r="D316" s="147" t="s">
        <v>1200</v>
      </c>
      <c r="E316" s="162" t="s">
        <v>1</v>
      </c>
      <c r="F316" s="163" t="s">
        <v>3872</v>
      </c>
      <c r="H316" s="162" t="s">
        <v>1</v>
      </c>
      <c r="I316" s="164"/>
      <c r="L316" s="161"/>
      <c r="M316" s="165"/>
      <c r="T316" s="166"/>
      <c r="AT316" s="162" t="s">
        <v>1200</v>
      </c>
      <c r="AU316" s="162" t="s">
        <v>88</v>
      </c>
      <c r="AV316" s="12" t="s">
        <v>86</v>
      </c>
      <c r="AW316" s="12" t="s">
        <v>34</v>
      </c>
      <c r="AX316" s="12" t="s">
        <v>79</v>
      </c>
      <c r="AY316" s="162" t="s">
        <v>262</v>
      </c>
    </row>
    <row r="317" spans="2:51" s="13" customFormat="1" ht="11.25">
      <c r="B317" s="167"/>
      <c r="D317" s="147" t="s">
        <v>1200</v>
      </c>
      <c r="E317" s="168" t="s">
        <v>1</v>
      </c>
      <c r="F317" s="169" t="s">
        <v>3971</v>
      </c>
      <c r="H317" s="170">
        <v>1.98</v>
      </c>
      <c r="I317" s="171"/>
      <c r="L317" s="167"/>
      <c r="M317" s="172"/>
      <c r="T317" s="173"/>
      <c r="AT317" s="168" t="s">
        <v>1200</v>
      </c>
      <c r="AU317" s="168" t="s">
        <v>88</v>
      </c>
      <c r="AV317" s="13" t="s">
        <v>88</v>
      </c>
      <c r="AW317" s="13" t="s">
        <v>34</v>
      </c>
      <c r="AX317" s="13" t="s">
        <v>79</v>
      </c>
      <c r="AY317" s="168" t="s">
        <v>262</v>
      </c>
    </row>
    <row r="318" spans="2:51" s="12" customFormat="1" ht="11.25">
      <c r="B318" s="161"/>
      <c r="D318" s="147" t="s">
        <v>1200</v>
      </c>
      <c r="E318" s="162" t="s">
        <v>1</v>
      </c>
      <c r="F318" s="163" t="s">
        <v>3874</v>
      </c>
      <c r="H318" s="162" t="s">
        <v>1</v>
      </c>
      <c r="I318" s="164"/>
      <c r="L318" s="161"/>
      <c r="M318" s="165"/>
      <c r="T318" s="166"/>
      <c r="AT318" s="162" t="s">
        <v>1200</v>
      </c>
      <c r="AU318" s="162" t="s">
        <v>88</v>
      </c>
      <c r="AV318" s="12" t="s">
        <v>86</v>
      </c>
      <c r="AW318" s="12" t="s">
        <v>34</v>
      </c>
      <c r="AX318" s="12" t="s">
        <v>79</v>
      </c>
      <c r="AY318" s="162" t="s">
        <v>262</v>
      </c>
    </row>
    <row r="319" spans="2:51" s="13" customFormat="1" ht="11.25">
      <c r="B319" s="167"/>
      <c r="D319" s="147" t="s">
        <v>1200</v>
      </c>
      <c r="E319" s="168" t="s">
        <v>1</v>
      </c>
      <c r="F319" s="169" t="s">
        <v>3972</v>
      </c>
      <c r="H319" s="170">
        <v>15.552</v>
      </c>
      <c r="I319" s="171"/>
      <c r="L319" s="167"/>
      <c r="M319" s="172"/>
      <c r="T319" s="173"/>
      <c r="AT319" s="168" t="s">
        <v>1200</v>
      </c>
      <c r="AU319" s="168" t="s">
        <v>88</v>
      </c>
      <c r="AV319" s="13" t="s">
        <v>88</v>
      </c>
      <c r="AW319" s="13" t="s">
        <v>34</v>
      </c>
      <c r="AX319" s="13" t="s">
        <v>79</v>
      </c>
      <c r="AY319" s="168" t="s">
        <v>262</v>
      </c>
    </row>
    <row r="320" spans="2:51" s="12" customFormat="1" ht="11.25">
      <c r="B320" s="161"/>
      <c r="D320" s="147" t="s">
        <v>1200</v>
      </c>
      <c r="E320" s="162" t="s">
        <v>1</v>
      </c>
      <c r="F320" s="163" t="s">
        <v>3876</v>
      </c>
      <c r="H320" s="162" t="s">
        <v>1</v>
      </c>
      <c r="I320" s="164"/>
      <c r="L320" s="161"/>
      <c r="M320" s="165"/>
      <c r="T320" s="166"/>
      <c r="AT320" s="162" t="s">
        <v>1200</v>
      </c>
      <c r="AU320" s="162" t="s">
        <v>88</v>
      </c>
      <c r="AV320" s="12" t="s">
        <v>86</v>
      </c>
      <c r="AW320" s="12" t="s">
        <v>34</v>
      </c>
      <c r="AX320" s="12" t="s">
        <v>79</v>
      </c>
      <c r="AY320" s="162" t="s">
        <v>262</v>
      </c>
    </row>
    <row r="321" spans="2:51" s="13" customFormat="1" ht="11.25">
      <c r="B321" s="167"/>
      <c r="D321" s="147" t="s">
        <v>1200</v>
      </c>
      <c r="E321" s="168" t="s">
        <v>1</v>
      </c>
      <c r="F321" s="169" t="s">
        <v>3973</v>
      </c>
      <c r="H321" s="170">
        <v>1.764</v>
      </c>
      <c r="I321" s="171"/>
      <c r="L321" s="167"/>
      <c r="M321" s="172"/>
      <c r="T321" s="173"/>
      <c r="AT321" s="168" t="s">
        <v>1200</v>
      </c>
      <c r="AU321" s="168" t="s">
        <v>88</v>
      </c>
      <c r="AV321" s="13" t="s">
        <v>88</v>
      </c>
      <c r="AW321" s="13" t="s">
        <v>34</v>
      </c>
      <c r="AX321" s="13" t="s">
        <v>79</v>
      </c>
      <c r="AY321" s="168" t="s">
        <v>262</v>
      </c>
    </row>
    <row r="322" spans="2:51" s="12" customFormat="1" ht="11.25">
      <c r="B322" s="161"/>
      <c r="D322" s="147" t="s">
        <v>1200</v>
      </c>
      <c r="E322" s="162" t="s">
        <v>1</v>
      </c>
      <c r="F322" s="163" t="s">
        <v>3878</v>
      </c>
      <c r="H322" s="162" t="s">
        <v>1</v>
      </c>
      <c r="I322" s="164"/>
      <c r="L322" s="161"/>
      <c r="M322" s="165"/>
      <c r="T322" s="166"/>
      <c r="AT322" s="162" t="s">
        <v>1200</v>
      </c>
      <c r="AU322" s="162" t="s">
        <v>88</v>
      </c>
      <c r="AV322" s="12" t="s">
        <v>86</v>
      </c>
      <c r="AW322" s="12" t="s">
        <v>34</v>
      </c>
      <c r="AX322" s="12" t="s">
        <v>79</v>
      </c>
      <c r="AY322" s="162" t="s">
        <v>262</v>
      </c>
    </row>
    <row r="323" spans="2:51" s="13" customFormat="1" ht="11.25">
      <c r="B323" s="167"/>
      <c r="D323" s="147" t="s">
        <v>1200</v>
      </c>
      <c r="E323" s="168" t="s">
        <v>1</v>
      </c>
      <c r="F323" s="169" t="s">
        <v>3974</v>
      </c>
      <c r="H323" s="170">
        <v>13.968</v>
      </c>
      <c r="I323" s="171"/>
      <c r="L323" s="167"/>
      <c r="M323" s="172"/>
      <c r="T323" s="173"/>
      <c r="AT323" s="168" t="s">
        <v>1200</v>
      </c>
      <c r="AU323" s="168" t="s">
        <v>88</v>
      </c>
      <c r="AV323" s="13" t="s">
        <v>88</v>
      </c>
      <c r="AW323" s="13" t="s">
        <v>34</v>
      </c>
      <c r="AX323" s="13" t="s">
        <v>79</v>
      </c>
      <c r="AY323" s="168" t="s">
        <v>262</v>
      </c>
    </row>
    <row r="324" spans="2:51" s="14" customFormat="1" ht="11.25">
      <c r="B324" s="174"/>
      <c r="D324" s="147" t="s">
        <v>1200</v>
      </c>
      <c r="E324" s="175" t="s">
        <v>1</v>
      </c>
      <c r="F324" s="176" t="s">
        <v>1205</v>
      </c>
      <c r="H324" s="177">
        <v>324.337</v>
      </c>
      <c r="I324" s="178"/>
      <c r="L324" s="174"/>
      <c r="M324" s="179"/>
      <c r="T324" s="180"/>
      <c r="AT324" s="175" t="s">
        <v>1200</v>
      </c>
      <c r="AU324" s="175" t="s">
        <v>88</v>
      </c>
      <c r="AV324" s="14" t="s">
        <v>293</v>
      </c>
      <c r="AW324" s="14" t="s">
        <v>34</v>
      </c>
      <c r="AX324" s="14" t="s">
        <v>86</v>
      </c>
      <c r="AY324" s="175" t="s">
        <v>262</v>
      </c>
    </row>
    <row r="325" spans="2:65" s="1" customFormat="1" ht="24.2" customHeight="1">
      <c r="B325" s="32"/>
      <c r="C325" s="134" t="s">
        <v>395</v>
      </c>
      <c r="D325" s="134" t="s">
        <v>264</v>
      </c>
      <c r="E325" s="135" t="s">
        <v>3975</v>
      </c>
      <c r="F325" s="136" t="s">
        <v>3976</v>
      </c>
      <c r="G325" s="137" t="s">
        <v>1196</v>
      </c>
      <c r="H325" s="138">
        <v>69.648</v>
      </c>
      <c r="I325" s="139"/>
      <c r="J325" s="140">
        <f>ROUND(I325*H325,2)</f>
        <v>0</v>
      </c>
      <c r="K325" s="136" t="s">
        <v>1197</v>
      </c>
      <c r="L325" s="32"/>
      <c r="M325" s="141" t="s">
        <v>1</v>
      </c>
      <c r="N325" s="142" t="s">
        <v>44</v>
      </c>
      <c r="P325" s="143">
        <f>O325*H325</f>
        <v>0</v>
      </c>
      <c r="Q325" s="143">
        <v>0</v>
      </c>
      <c r="R325" s="143">
        <f>Q325*H325</f>
        <v>0</v>
      </c>
      <c r="S325" s="143">
        <v>0</v>
      </c>
      <c r="T325" s="144">
        <f>S325*H325</f>
        <v>0</v>
      </c>
      <c r="AR325" s="145" t="s">
        <v>293</v>
      </c>
      <c r="AT325" s="145" t="s">
        <v>264</v>
      </c>
      <c r="AU325" s="145" t="s">
        <v>88</v>
      </c>
      <c r="AY325" s="17" t="s">
        <v>262</v>
      </c>
      <c r="BE325" s="146">
        <f>IF(N325="základní",J325,0)</f>
        <v>0</v>
      </c>
      <c r="BF325" s="146">
        <f>IF(N325="snížená",J325,0)</f>
        <v>0</v>
      </c>
      <c r="BG325" s="146">
        <f>IF(N325="zákl. přenesená",J325,0)</f>
        <v>0</v>
      </c>
      <c r="BH325" s="146">
        <f>IF(N325="sníž. přenesená",J325,0)</f>
        <v>0</v>
      </c>
      <c r="BI325" s="146">
        <f>IF(N325="nulová",J325,0)</f>
        <v>0</v>
      </c>
      <c r="BJ325" s="17" t="s">
        <v>86</v>
      </c>
      <c r="BK325" s="146">
        <f>ROUND(I325*H325,2)</f>
        <v>0</v>
      </c>
      <c r="BL325" s="17" t="s">
        <v>293</v>
      </c>
      <c r="BM325" s="145" t="s">
        <v>3977</v>
      </c>
    </row>
    <row r="326" spans="2:51" s="12" customFormat="1" ht="11.25">
      <c r="B326" s="161"/>
      <c r="D326" s="147" t="s">
        <v>1200</v>
      </c>
      <c r="E326" s="162" t="s">
        <v>1</v>
      </c>
      <c r="F326" s="163" t="s">
        <v>3866</v>
      </c>
      <c r="H326" s="162" t="s">
        <v>1</v>
      </c>
      <c r="I326" s="164"/>
      <c r="L326" s="161"/>
      <c r="M326" s="165"/>
      <c r="T326" s="166"/>
      <c r="AT326" s="162" t="s">
        <v>1200</v>
      </c>
      <c r="AU326" s="162" t="s">
        <v>88</v>
      </c>
      <c r="AV326" s="12" t="s">
        <v>86</v>
      </c>
      <c r="AW326" s="12" t="s">
        <v>34</v>
      </c>
      <c r="AX326" s="12" t="s">
        <v>79</v>
      </c>
      <c r="AY326" s="162" t="s">
        <v>262</v>
      </c>
    </row>
    <row r="327" spans="2:51" s="13" customFormat="1" ht="11.25">
      <c r="B327" s="167"/>
      <c r="D327" s="147" t="s">
        <v>1200</v>
      </c>
      <c r="E327" s="168" t="s">
        <v>1</v>
      </c>
      <c r="F327" s="169" t="s">
        <v>3978</v>
      </c>
      <c r="H327" s="170">
        <v>38.6</v>
      </c>
      <c r="I327" s="171"/>
      <c r="L327" s="167"/>
      <c r="M327" s="172"/>
      <c r="T327" s="173"/>
      <c r="AT327" s="168" t="s">
        <v>1200</v>
      </c>
      <c r="AU327" s="168" t="s">
        <v>88</v>
      </c>
      <c r="AV327" s="13" t="s">
        <v>88</v>
      </c>
      <c r="AW327" s="13" t="s">
        <v>34</v>
      </c>
      <c r="AX327" s="13" t="s">
        <v>79</v>
      </c>
      <c r="AY327" s="168" t="s">
        <v>262</v>
      </c>
    </row>
    <row r="328" spans="2:51" s="12" customFormat="1" ht="11.25">
      <c r="B328" s="161"/>
      <c r="D328" s="147" t="s">
        <v>1200</v>
      </c>
      <c r="E328" s="162" t="s">
        <v>1</v>
      </c>
      <c r="F328" s="163" t="s">
        <v>3870</v>
      </c>
      <c r="H328" s="162" t="s">
        <v>1</v>
      </c>
      <c r="I328" s="164"/>
      <c r="L328" s="161"/>
      <c r="M328" s="165"/>
      <c r="T328" s="166"/>
      <c r="AT328" s="162" t="s">
        <v>1200</v>
      </c>
      <c r="AU328" s="162" t="s">
        <v>88</v>
      </c>
      <c r="AV328" s="12" t="s">
        <v>86</v>
      </c>
      <c r="AW328" s="12" t="s">
        <v>34</v>
      </c>
      <c r="AX328" s="12" t="s">
        <v>79</v>
      </c>
      <c r="AY328" s="162" t="s">
        <v>262</v>
      </c>
    </row>
    <row r="329" spans="2:51" s="13" customFormat="1" ht="11.25">
      <c r="B329" s="167"/>
      <c r="D329" s="147" t="s">
        <v>1200</v>
      </c>
      <c r="E329" s="168" t="s">
        <v>1</v>
      </c>
      <c r="F329" s="169" t="s">
        <v>3979</v>
      </c>
      <c r="H329" s="170">
        <v>18.25</v>
      </c>
      <c r="I329" s="171"/>
      <c r="L329" s="167"/>
      <c r="M329" s="172"/>
      <c r="T329" s="173"/>
      <c r="AT329" s="168" t="s">
        <v>1200</v>
      </c>
      <c r="AU329" s="168" t="s">
        <v>88</v>
      </c>
      <c r="AV329" s="13" t="s">
        <v>88</v>
      </c>
      <c r="AW329" s="13" t="s">
        <v>34</v>
      </c>
      <c r="AX329" s="13" t="s">
        <v>79</v>
      </c>
      <c r="AY329" s="168" t="s">
        <v>262</v>
      </c>
    </row>
    <row r="330" spans="2:51" s="12" customFormat="1" ht="11.25">
      <c r="B330" s="161"/>
      <c r="D330" s="147" t="s">
        <v>1200</v>
      </c>
      <c r="E330" s="162" t="s">
        <v>1</v>
      </c>
      <c r="F330" s="163" t="s">
        <v>3872</v>
      </c>
      <c r="H330" s="162" t="s">
        <v>1</v>
      </c>
      <c r="I330" s="164"/>
      <c r="L330" s="161"/>
      <c r="M330" s="165"/>
      <c r="T330" s="166"/>
      <c r="AT330" s="162" t="s">
        <v>1200</v>
      </c>
      <c r="AU330" s="162" t="s">
        <v>88</v>
      </c>
      <c r="AV330" s="12" t="s">
        <v>86</v>
      </c>
      <c r="AW330" s="12" t="s">
        <v>34</v>
      </c>
      <c r="AX330" s="12" t="s">
        <v>79</v>
      </c>
      <c r="AY330" s="162" t="s">
        <v>262</v>
      </c>
    </row>
    <row r="331" spans="2:51" s="13" customFormat="1" ht="11.25">
      <c r="B331" s="167"/>
      <c r="D331" s="147" t="s">
        <v>1200</v>
      </c>
      <c r="E331" s="168" t="s">
        <v>1</v>
      </c>
      <c r="F331" s="169" t="s">
        <v>3980</v>
      </c>
      <c r="H331" s="170">
        <v>0.891</v>
      </c>
      <c r="I331" s="171"/>
      <c r="L331" s="167"/>
      <c r="M331" s="172"/>
      <c r="T331" s="173"/>
      <c r="AT331" s="168" t="s">
        <v>1200</v>
      </c>
      <c r="AU331" s="168" t="s">
        <v>88</v>
      </c>
      <c r="AV331" s="13" t="s">
        <v>88</v>
      </c>
      <c r="AW331" s="13" t="s">
        <v>34</v>
      </c>
      <c r="AX331" s="13" t="s">
        <v>79</v>
      </c>
      <c r="AY331" s="168" t="s">
        <v>262</v>
      </c>
    </row>
    <row r="332" spans="2:51" s="12" customFormat="1" ht="11.25">
      <c r="B332" s="161"/>
      <c r="D332" s="147" t="s">
        <v>1200</v>
      </c>
      <c r="E332" s="162" t="s">
        <v>1</v>
      </c>
      <c r="F332" s="163" t="s">
        <v>3874</v>
      </c>
      <c r="H332" s="162" t="s">
        <v>1</v>
      </c>
      <c r="I332" s="164"/>
      <c r="L332" s="161"/>
      <c r="M332" s="165"/>
      <c r="T332" s="166"/>
      <c r="AT332" s="162" t="s">
        <v>1200</v>
      </c>
      <c r="AU332" s="162" t="s">
        <v>88</v>
      </c>
      <c r="AV332" s="12" t="s">
        <v>86</v>
      </c>
      <c r="AW332" s="12" t="s">
        <v>34</v>
      </c>
      <c r="AX332" s="12" t="s">
        <v>79</v>
      </c>
      <c r="AY332" s="162" t="s">
        <v>262</v>
      </c>
    </row>
    <row r="333" spans="2:51" s="13" customFormat="1" ht="11.25">
      <c r="B333" s="167"/>
      <c r="D333" s="147" t="s">
        <v>1200</v>
      </c>
      <c r="E333" s="168" t="s">
        <v>1</v>
      </c>
      <c r="F333" s="169" t="s">
        <v>3981</v>
      </c>
      <c r="H333" s="170">
        <v>2.916</v>
      </c>
      <c r="I333" s="171"/>
      <c r="L333" s="167"/>
      <c r="M333" s="172"/>
      <c r="T333" s="173"/>
      <c r="AT333" s="168" t="s">
        <v>1200</v>
      </c>
      <c r="AU333" s="168" t="s">
        <v>88</v>
      </c>
      <c r="AV333" s="13" t="s">
        <v>88</v>
      </c>
      <c r="AW333" s="13" t="s">
        <v>34</v>
      </c>
      <c r="AX333" s="13" t="s">
        <v>79</v>
      </c>
      <c r="AY333" s="168" t="s">
        <v>262</v>
      </c>
    </row>
    <row r="334" spans="2:51" s="12" customFormat="1" ht="11.25">
      <c r="B334" s="161"/>
      <c r="D334" s="147" t="s">
        <v>1200</v>
      </c>
      <c r="E334" s="162" t="s">
        <v>1</v>
      </c>
      <c r="F334" s="163" t="s">
        <v>3876</v>
      </c>
      <c r="H334" s="162" t="s">
        <v>1</v>
      </c>
      <c r="I334" s="164"/>
      <c r="L334" s="161"/>
      <c r="M334" s="165"/>
      <c r="T334" s="166"/>
      <c r="AT334" s="162" t="s">
        <v>1200</v>
      </c>
      <c r="AU334" s="162" t="s">
        <v>88</v>
      </c>
      <c r="AV334" s="12" t="s">
        <v>86</v>
      </c>
      <c r="AW334" s="12" t="s">
        <v>34</v>
      </c>
      <c r="AX334" s="12" t="s">
        <v>79</v>
      </c>
      <c r="AY334" s="162" t="s">
        <v>262</v>
      </c>
    </row>
    <row r="335" spans="2:51" s="13" customFormat="1" ht="11.25">
      <c r="B335" s="167"/>
      <c r="D335" s="147" t="s">
        <v>1200</v>
      </c>
      <c r="E335" s="168" t="s">
        <v>1</v>
      </c>
      <c r="F335" s="169" t="s">
        <v>3982</v>
      </c>
      <c r="H335" s="170">
        <v>1.134</v>
      </c>
      <c r="I335" s="171"/>
      <c r="L335" s="167"/>
      <c r="M335" s="172"/>
      <c r="T335" s="173"/>
      <c r="AT335" s="168" t="s">
        <v>1200</v>
      </c>
      <c r="AU335" s="168" t="s">
        <v>88</v>
      </c>
      <c r="AV335" s="13" t="s">
        <v>88</v>
      </c>
      <c r="AW335" s="13" t="s">
        <v>34</v>
      </c>
      <c r="AX335" s="13" t="s">
        <v>79</v>
      </c>
      <c r="AY335" s="168" t="s">
        <v>262</v>
      </c>
    </row>
    <row r="336" spans="2:51" s="12" customFormat="1" ht="11.25">
      <c r="B336" s="161"/>
      <c r="D336" s="147" t="s">
        <v>1200</v>
      </c>
      <c r="E336" s="162" t="s">
        <v>1</v>
      </c>
      <c r="F336" s="163" t="s">
        <v>3878</v>
      </c>
      <c r="H336" s="162" t="s">
        <v>1</v>
      </c>
      <c r="I336" s="164"/>
      <c r="L336" s="161"/>
      <c r="M336" s="165"/>
      <c r="T336" s="166"/>
      <c r="AT336" s="162" t="s">
        <v>1200</v>
      </c>
      <c r="AU336" s="162" t="s">
        <v>88</v>
      </c>
      <c r="AV336" s="12" t="s">
        <v>86</v>
      </c>
      <c r="AW336" s="12" t="s">
        <v>34</v>
      </c>
      <c r="AX336" s="12" t="s">
        <v>79</v>
      </c>
      <c r="AY336" s="162" t="s">
        <v>262</v>
      </c>
    </row>
    <row r="337" spans="2:51" s="13" customFormat="1" ht="11.25">
      <c r="B337" s="167"/>
      <c r="D337" s="147" t="s">
        <v>1200</v>
      </c>
      <c r="E337" s="168" t="s">
        <v>1</v>
      </c>
      <c r="F337" s="169" t="s">
        <v>3983</v>
      </c>
      <c r="H337" s="170">
        <v>7.857</v>
      </c>
      <c r="I337" s="171"/>
      <c r="L337" s="167"/>
      <c r="M337" s="172"/>
      <c r="T337" s="173"/>
      <c r="AT337" s="168" t="s">
        <v>1200</v>
      </c>
      <c r="AU337" s="168" t="s">
        <v>88</v>
      </c>
      <c r="AV337" s="13" t="s">
        <v>88</v>
      </c>
      <c r="AW337" s="13" t="s">
        <v>34</v>
      </c>
      <c r="AX337" s="13" t="s">
        <v>79</v>
      </c>
      <c r="AY337" s="168" t="s">
        <v>262</v>
      </c>
    </row>
    <row r="338" spans="2:51" s="14" customFormat="1" ht="11.25">
      <c r="B338" s="174"/>
      <c r="D338" s="147" t="s">
        <v>1200</v>
      </c>
      <c r="E338" s="175" t="s">
        <v>1</v>
      </c>
      <c r="F338" s="176" t="s">
        <v>1205</v>
      </c>
      <c r="H338" s="177">
        <v>69.648</v>
      </c>
      <c r="I338" s="178"/>
      <c r="L338" s="174"/>
      <c r="M338" s="179"/>
      <c r="T338" s="180"/>
      <c r="AT338" s="175" t="s">
        <v>1200</v>
      </c>
      <c r="AU338" s="175" t="s">
        <v>88</v>
      </c>
      <c r="AV338" s="14" t="s">
        <v>293</v>
      </c>
      <c r="AW338" s="14" t="s">
        <v>34</v>
      </c>
      <c r="AX338" s="14" t="s">
        <v>86</v>
      </c>
      <c r="AY338" s="175" t="s">
        <v>262</v>
      </c>
    </row>
    <row r="339" spans="2:65" s="1" customFormat="1" ht="16.5" customHeight="1">
      <c r="B339" s="32"/>
      <c r="C339" s="181" t="s">
        <v>336</v>
      </c>
      <c r="D339" s="181" t="s">
        <v>1114</v>
      </c>
      <c r="E339" s="182" t="s">
        <v>3984</v>
      </c>
      <c r="F339" s="183" t="s">
        <v>3985</v>
      </c>
      <c r="G339" s="184" t="s">
        <v>1234</v>
      </c>
      <c r="H339" s="185">
        <v>139.296</v>
      </c>
      <c r="I339" s="186"/>
      <c r="J339" s="187">
        <f>ROUND(I339*H339,2)</f>
        <v>0</v>
      </c>
      <c r="K339" s="183" t="s">
        <v>1197</v>
      </c>
      <c r="L339" s="188"/>
      <c r="M339" s="189" t="s">
        <v>1</v>
      </c>
      <c r="N339" s="190" t="s">
        <v>44</v>
      </c>
      <c r="P339" s="143">
        <f>O339*H339</f>
        <v>0</v>
      </c>
      <c r="Q339" s="143">
        <v>1</v>
      </c>
      <c r="R339" s="143">
        <f>Q339*H339</f>
        <v>139.296</v>
      </c>
      <c r="S339" s="143">
        <v>0</v>
      </c>
      <c r="T339" s="144">
        <f>S339*H339</f>
        <v>0</v>
      </c>
      <c r="AR339" s="145" t="s">
        <v>270</v>
      </c>
      <c r="AT339" s="145" t="s">
        <v>1114</v>
      </c>
      <c r="AU339" s="145" t="s">
        <v>88</v>
      </c>
      <c r="AY339" s="17" t="s">
        <v>262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7" t="s">
        <v>86</v>
      </c>
      <c r="BK339" s="146">
        <f>ROUND(I339*H339,2)</f>
        <v>0</v>
      </c>
      <c r="BL339" s="17" t="s">
        <v>293</v>
      </c>
      <c r="BM339" s="145" t="s">
        <v>3986</v>
      </c>
    </row>
    <row r="340" spans="2:51" s="13" customFormat="1" ht="11.25">
      <c r="B340" s="167"/>
      <c r="D340" s="147" t="s">
        <v>1200</v>
      </c>
      <c r="E340" s="168" t="s">
        <v>1</v>
      </c>
      <c r="F340" s="169" t="s">
        <v>3987</v>
      </c>
      <c r="H340" s="170">
        <v>139.296</v>
      </c>
      <c r="I340" s="171"/>
      <c r="L340" s="167"/>
      <c r="M340" s="172"/>
      <c r="T340" s="173"/>
      <c r="AT340" s="168" t="s">
        <v>1200</v>
      </c>
      <c r="AU340" s="168" t="s">
        <v>88</v>
      </c>
      <c r="AV340" s="13" t="s">
        <v>88</v>
      </c>
      <c r="AW340" s="13" t="s">
        <v>34</v>
      </c>
      <c r="AX340" s="13" t="s">
        <v>79</v>
      </c>
      <c r="AY340" s="168" t="s">
        <v>262</v>
      </c>
    </row>
    <row r="341" spans="2:51" s="14" customFormat="1" ht="11.25">
      <c r="B341" s="174"/>
      <c r="D341" s="147" t="s">
        <v>1200</v>
      </c>
      <c r="E341" s="175" t="s">
        <v>1</v>
      </c>
      <c r="F341" s="176" t="s">
        <v>1205</v>
      </c>
      <c r="H341" s="177">
        <v>139.296</v>
      </c>
      <c r="I341" s="178"/>
      <c r="L341" s="174"/>
      <c r="M341" s="179"/>
      <c r="T341" s="180"/>
      <c r="AT341" s="175" t="s">
        <v>1200</v>
      </c>
      <c r="AU341" s="175" t="s">
        <v>88</v>
      </c>
      <c r="AV341" s="14" t="s">
        <v>293</v>
      </c>
      <c r="AW341" s="14" t="s">
        <v>34</v>
      </c>
      <c r="AX341" s="14" t="s">
        <v>86</v>
      </c>
      <c r="AY341" s="175" t="s">
        <v>262</v>
      </c>
    </row>
    <row r="342" spans="2:63" s="11" customFormat="1" ht="22.9" customHeight="1">
      <c r="B342" s="124"/>
      <c r="D342" s="125" t="s">
        <v>78</v>
      </c>
      <c r="E342" s="151" t="s">
        <v>88</v>
      </c>
      <c r="F342" s="151" t="s">
        <v>1211</v>
      </c>
      <c r="I342" s="127"/>
      <c r="J342" s="152">
        <f>BK342</f>
        <v>0</v>
      </c>
      <c r="L342" s="124"/>
      <c r="M342" s="129"/>
      <c r="P342" s="130">
        <f>SUM(P343:P360)</f>
        <v>0</v>
      </c>
      <c r="R342" s="130">
        <f>SUM(R343:R360)</f>
        <v>47.60527200000001</v>
      </c>
      <c r="T342" s="131">
        <f>SUM(T343:T360)</f>
        <v>0</v>
      </c>
      <c r="AR342" s="125" t="s">
        <v>86</v>
      </c>
      <c r="AT342" s="132" t="s">
        <v>78</v>
      </c>
      <c r="AU342" s="132" t="s">
        <v>86</v>
      </c>
      <c r="AY342" s="125" t="s">
        <v>262</v>
      </c>
      <c r="BK342" s="133">
        <f>SUM(BK343:BK360)</f>
        <v>0</v>
      </c>
    </row>
    <row r="343" spans="2:65" s="1" customFormat="1" ht="37.9" customHeight="1">
      <c r="B343" s="32"/>
      <c r="C343" s="134" t="s">
        <v>341</v>
      </c>
      <c r="D343" s="134" t="s">
        <v>264</v>
      </c>
      <c r="E343" s="135" t="s">
        <v>3988</v>
      </c>
      <c r="F343" s="136" t="s">
        <v>3989</v>
      </c>
      <c r="G343" s="137" t="s">
        <v>405</v>
      </c>
      <c r="H343" s="138">
        <v>232.8</v>
      </c>
      <c r="I343" s="139"/>
      <c r="J343" s="140">
        <f>ROUND(I343*H343,2)</f>
        <v>0</v>
      </c>
      <c r="K343" s="136" t="s">
        <v>1197</v>
      </c>
      <c r="L343" s="32"/>
      <c r="M343" s="141" t="s">
        <v>1</v>
      </c>
      <c r="N343" s="142" t="s">
        <v>44</v>
      </c>
      <c r="P343" s="143">
        <f>O343*H343</f>
        <v>0</v>
      </c>
      <c r="Q343" s="143">
        <v>0.20449</v>
      </c>
      <c r="R343" s="143">
        <f>Q343*H343</f>
        <v>47.60527200000001</v>
      </c>
      <c r="S343" s="143">
        <v>0</v>
      </c>
      <c r="T343" s="144">
        <f>S343*H343</f>
        <v>0</v>
      </c>
      <c r="AR343" s="145" t="s">
        <v>293</v>
      </c>
      <c r="AT343" s="145" t="s">
        <v>264</v>
      </c>
      <c r="AU343" s="145" t="s">
        <v>88</v>
      </c>
      <c r="AY343" s="17" t="s">
        <v>262</v>
      </c>
      <c r="BE343" s="146">
        <f>IF(N343="základní",J343,0)</f>
        <v>0</v>
      </c>
      <c r="BF343" s="146">
        <f>IF(N343="snížená",J343,0)</f>
        <v>0</v>
      </c>
      <c r="BG343" s="146">
        <f>IF(N343="zákl. přenesená",J343,0)</f>
        <v>0</v>
      </c>
      <c r="BH343" s="146">
        <f>IF(N343="sníž. přenesená",J343,0)</f>
        <v>0</v>
      </c>
      <c r="BI343" s="146">
        <f>IF(N343="nulová",J343,0)</f>
        <v>0</v>
      </c>
      <c r="BJ343" s="17" t="s">
        <v>86</v>
      </c>
      <c r="BK343" s="146">
        <f>ROUND(I343*H343,2)</f>
        <v>0</v>
      </c>
      <c r="BL343" s="17" t="s">
        <v>293</v>
      </c>
      <c r="BM343" s="145" t="s">
        <v>3990</v>
      </c>
    </row>
    <row r="344" spans="2:51" s="12" customFormat="1" ht="11.25">
      <c r="B344" s="161"/>
      <c r="D344" s="147" t="s">
        <v>1200</v>
      </c>
      <c r="E344" s="162" t="s">
        <v>1</v>
      </c>
      <c r="F344" s="163" t="s">
        <v>3966</v>
      </c>
      <c r="H344" s="162" t="s">
        <v>1</v>
      </c>
      <c r="I344" s="164"/>
      <c r="L344" s="161"/>
      <c r="M344" s="165"/>
      <c r="T344" s="166"/>
      <c r="AT344" s="162" t="s">
        <v>1200</v>
      </c>
      <c r="AU344" s="162" t="s">
        <v>88</v>
      </c>
      <c r="AV344" s="12" t="s">
        <v>86</v>
      </c>
      <c r="AW344" s="12" t="s">
        <v>34</v>
      </c>
      <c r="AX344" s="12" t="s">
        <v>79</v>
      </c>
      <c r="AY344" s="162" t="s">
        <v>262</v>
      </c>
    </row>
    <row r="345" spans="2:51" s="13" customFormat="1" ht="11.25">
      <c r="B345" s="167"/>
      <c r="D345" s="147" t="s">
        <v>1200</v>
      </c>
      <c r="E345" s="168" t="s">
        <v>1</v>
      </c>
      <c r="F345" s="169" t="s">
        <v>3991</v>
      </c>
      <c r="H345" s="170">
        <v>69</v>
      </c>
      <c r="I345" s="171"/>
      <c r="L345" s="167"/>
      <c r="M345" s="172"/>
      <c r="T345" s="173"/>
      <c r="AT345" s="168" t="s">
        <v>1200</v>
      </c>
      <c r="AU345" s="168" t="s">
        <v>88</v>
      </c>
      <c r="AV345" s="13" t="s">
        <v>88</v>
      </c>
      <c r="AW345" s="13" t="s">
        <v>34</v>
      </c>
      <c r="AX345" s="13" t="s">
        <v>79</v>
      </c>
      <c r="AY345" s="168" t="s">
        <v>262</v>
      </c>
    </row>
    <row r="346" spans="2:51" s="12" customFormat="1" ht="11.25">
      <c r="B346" s="161"/>
      <c r="D346" s="147" t="s">
        <v>1200</v>
      </c>
      <c r="E346" s="162" t="s">
        <v>1</v>
      </c>
      <c r="F346" s="163" t="s">
        <v>3866</v>
      </c>
      <c r="H346" s="162" t="s">
        <v>1</v>
      </c>
      <c r="I346" s="164"/>
      <c r="L346" s="161"/>
      <c r="M346" s="165"/>
      <c r="T346" s="166"/>
      <c r="AT346" s="162" t="s">
        <v>1200</v>
      </c>
      <c r="AU346" s="162" t="s">
        <v>88</v>
      </c>
      <c r="AV346" s="12" t="s">
        <v>86</v>
      </c>
      <c r="AW346" s="12" t="s">
        <v>34</v>
      </c>
      <c r="AX346" s="12" t="s">
        <v>79</v>
      </c>
      <c r="AY346" s="162" t="s">
        <v>262</v>
      </c>
    </row>
    <row r="347" spans="2:51" s="13" customFormat="1" ht="11.25">
      <c r="B347" s="167"/>
      <c r="D347" s="147" t="s">
        <v>1200</v>
      </c>
      <c r="E347" s="168" t="s">
        <v>1</v>
      </c>
      <c r="F347" s="169" t="s">
        <v>3992</v>
      </c>
      <c r="H347" s="170">
        <v>77.2</v>
      </c>
      <c r="I347" s="171"/>
      <c r="L347" s="167"/>
      <c r="M347" s="172"/>
      <c r="T347" s="173"/>
      <c r="AT347" s="168" t="s">
        <v>1200</v>
      </c>
      <c r="AU347" s="168" t="s">
        <v>88</v>
      </c>
      <c r="AV347" s="13" t="s">
        <v>88</v>
      </c>
      <c r="AW347" s="13" t="s">
        <v>34</v>
      </c>
      <c r="AX347" s="13" t="s">
        <v>79</v>
      </c>
      <c r="AY347" s="168" t="s">
        <v>262</v>
      </c>
    </row>
    <row r="348" spans="2:51" s="12" customFormat="1" ht="11.25">
      <c r="B348" s="161"/>
      <c r="D348" s="147" t="s">
        <v>1200</v>
      </c>
      <c r="E348" s="162" t="s">
        <v>1</v>
      </c>
      <c r="F348" s="163" t="s">
        <v>3868</v>
      </c>
      <c r="H348" s="162" t="s">
        <v>1</v>
      </c>
      <c r="I348" s="164"/>
      <c r="L348" s="161"/>
      <c r="M348" s="165"/>
      <c r="T348" s="166"/>
      <c r="AT348" s="162" t="s">
        <v>1200</v>
      </c>
      <c r="AU348" s="162" t="s">
        <v>88</v>
      </c>
      <c r="AV348" s="12" t="s">
        <v>86</v>
      </c>
      <c r="AW348" s="12" t="s">
        <v>34</v>
      </c>
      <c r="AX348" s="12" t="s">
        <v>79</v>
      </c>
      <c r="AY348" s="162" t="s">
        <v>262</v>
      </c>
    </row>
    <row r="349" spans="2:51" s="13" customFormat="1" ht="11.25">
      <c r="B349" s="167"/>
      <c r="D349" s="147" t="s">
        <v>1200</v>
      </c>
      <c r="E349" s="168" t="s">
        <v>1</v>
      </c>
      <c r="F349" s="169" t="s">
        <v>3993</v>
      </c>
      <c r="H349" s="170">
        <v>18.5</v>
      </c>
      <c r="I349" s="171"/>
      <c r="L349" s="167"/>
      <c r="M349" s="172"/>
      <c r="T349" s="173"/>
      <c r="AT349" s="168" t="s">
        <v>1200</v>
      </c>
      <c r="AU349" s="168" t="s">
        <v>88</v>
      </c>
      <c r="AV349" s="13" t="s">
        <v>88</v>
      </c>
      <c r="AW349" s="13" t="s">
        <v>34</v>
      </c>
      <c r="AX349" s="13" t="s">
        <v>79</v>
      </c>
      <c r="AY349" s="168" t="s">
        <v>262</v>
      </c>
    </row>
    <row r="350" spans="2:51" s="12" customFormat="1" ht="11.25">
      <c r="B350" s="161"/>
      <c r="D350" s="147" t="s">
        <v>1200</v>
      </c>
      <c r="E350" s="162" t="s">
        <v>1</v>
      </c>
      <c r="F350" s="163" t="s">
        <v>3870</v>
      </c>
      <c r="H350" s="162" t="s">
        <v>1</v>
      </c>
      <c r="I350" s="164"/>
      <c r="L350" s="161"/>
      <c r="M350" s="165"/>
      <c r="T350" s="166"/>
      <c r="AT350" s="162" t="s">
        <v>1200</v>
      </c>
      <c r="AU350" s="162" t="s">
        <v>88</v>
      </c>
      <c r="AV350" s="12" t="s">
        <v>86</v>
      </c>
      <c r="AW350" s="12" t="s">
        <v>34</v>
      </c>
      <c r="AX350" s="12" t="s">
        <v>79</v>
      </c>
      <c r="AY350" s="162" t="s">
        <v>262</v>
      </c>
    </row>
    <row r="351" spans="2:51" s="13" customFormat="1" ht="11.25">
      <c r="B351" s="167"/>
      <c r="D351" s="147" t="s">
        <v>1200</v>
      </c>
      <c r="E351" s="168" t="s">
        <v>1</v>
      </c>
      <c r="F351" s="169" t="s">
        <v>3994</v>
      </c>
      <c r="H351" s="170">
        <v>36.5</v>
      </c>
      <c r="I351" s="171"/>
      <c r="L351" s="167"/>
      <c r="M351" s="172"/>
      <c r="T351" s="173"/>
      <c r="AT351" s="168" t="s">
        <v>1200</v>
      </c>
      <c r="AU351" s="168" t="s">
        <v>88</v>
      </c>
      <c r="AV351" s="13" t="s">
        <v>88</v>
      </c>
      <c r="AW351" s="13" t="s">
        <v>34</v>
      </c>
      <c r="AX351" s="13" t="s">
        <v>79</v>
      </c>
      <c r="AY351" s="168" t="s">
        <v>262</v>
      </c>
    </row>
    <row r="352" spans="2:51" s="12" customFormat="1" ht="11.25">
      <c r="B352" s="161"/>
      <c r="D352" s="147" t="s">
        <v>1200</v>
      </c>
      <c r="E352" s="162" t="s">
        <v>1</v>
      </c>
      <c r="F352" s="163" t="s">
        <v>3872</v>
      </c>
      <c r="H352" s="162" t="s">
        <v>1</v>
      </c>
      <c r="I352" s="164"/>
      <c r="L352" s="161"/>
      <c r="M352" s="165"/>
      <c r="T352" s="166"/>
      <c r="AT352" s="162" t="s">
        <v>1200</v>
      </c>
      <c r="AU352" s="162" t="s">
        <v>88</v>
      </c>
      <c r="AV352" s="12" t="s">
        <v>86</v>
      </c>
      <c r="AW352" s="12" t="s">
        <v>34</v>
      </c>
      <c r="AX352" s="12" t="s">
        <v>79</v>
      </c>
      <c r="AY352" s="162" t="s">
        <v>262</v>
      </c>
    </row>
    <row r="353" spans="2:51" s="13" customFormat="1" ht="11.25">
      <c r="B353" s="167"/>
      <c r="D353" s="147" t="s">
        <v>1200</v>
      </c>
      <c r="E353" s="168" t="s">
        <v>1</v>
      </c>
      <c r="F353" s="169" t="s">
        <v>3995</v>
      </c>
      <c r="H353" s="170">
        <v>2.2</v>
      </c>
      <c r="I353" s="171"/>
      <c r="L353" s="167"/>
      <c r="M353" s="172"/>
      <c r="T353" s="173"/>
      <c r="AT353" s="168" t="s">
        <v>1200</v>
      </c>
      <c r="AU353" s="168" t="s">
        <v>88</v>
      </c>
      <c r="AV353" s="13" t="s">
        <v>88</v>
      </c>
      <c r="AW353" s="13" t="s">
        <v>34</v>
      </c>
      <c r="AX353" s="13" t="s">
        <v>79</v>
      </c>
      <c r="AY353" s="168" t="s">
        <v>262</v>
      </c>
    </row>
    <row r="354" spans="2:51" s="12" customFormat="1" ht="11.25">
      <c r="B354" s="161"/>
      <c r="D354" s="147" t="s">
        <v>1200</v>
      </c>
      <c r="E354" s="162" t="s">
        <v>1</v>
      </c>
      <c r="F354" s="163" t="s">
        <v>3874</v>
      </c>
      <c r="H354" s="162" t="s">
        <v>1</v>
      </c>
      <c r="I354" s="164"/>
      <c r="L354" s="161"/>
      <c r="M354" s="165"/>
      <c r="T354" s="166"/>
      <c r="AT354" s="162" t="s">
        <v>1200</v>
      </c>
      <c r="AU354" s="162" t="s">
        <v>88</v>
      </c>
      <c r="AV354" s="12" t="s">
        <v>86</v>
      </c>
      <c r="AW354" s="12" t="s">
        <v>34</v>
      </c>
      <c r="AX354" s="12" t="s">
        <v>79</v>
      </c>
      <c r="AY354" s="162" t="s">
        <v>262</v>
      </c>
    </row>
    <row r="355" spans="2:51" s="13" customFormat="1" ht="11.25">
      <c r="B355" s="167"/>
      <c r="D355" s="147" t="s">
        <v>1200</v>
      </c>
      <c r="E355" s="168" t="s">
        <v>1</v>
      </c>
      <c r="F355" s="169" t="s">
        <v>3996</v>
      </c>
      <c r="H355" s="170">
        <v>7.2</v>
      </c>
      <c r="I355" s="171"/>
      <c r="L355" s="167"/>
      <c r="M355" s="172"/>
      <c r="T355" s="173"/>
      <c r="AT355" s="168" t="s">
        <v>1200</v>
      </c>
      <c r="AU355" s="168" t="s">
        <v>88</v>
      </c>
      <c r="AV355" s="13" t="s">
        <v>88</v>
      </c>
      <c r="AW355" s="13" t="s">
        <v>34</v>
      </c>
      <c r="AX355" s="13" t="s">
        <v>79</v>
      </c>
      <c r="AY355" s="168" t="s">
        <v>262</v>
      </c>
    </row>
    <row r="356" spans="2:51" s="12" customFormat="1" ht="11.25">
      <c r="B356" s="161"/>
      <c r="D356" s="147" t="s">
        <v>1200</v>
      </c>
      <c r="E356" s="162" t="s">
        <v>1</v>
      </c>
      <c r="F356" s="163" t="s">
        <v>3876</v>
      </c>
      <c r="H356" s="162" t="s">
        <v>1</v>
      </c>
      <c r="I356" s="164"/>
      <c r="L356" s="161"/>
      <c r="M356" s="165"/>
      <c r="T356" s="166"/>
      <c r="AT356" s="162" t="s">
        <v>1200</v>
      </c>
      <c r="AU356" s="162" t="s">
        <v>88</v>
      </c>
      <c r="AV356" s="12" t="s">
        <v>86</v>
      </c>
      <c r="AW356" s="12" t="s">
        <v>34</v>
      </c>
      <c r="AX356" s="12" t="s">
        <v>79</v>
      </c>
      <c r="AY356" s="162" t="s">
        <v>262</v>
      </c>
    </row>
    <row r="357" spans="2:51" s="13" customFormat="1" ht="11.25">
      <c r="B357" s="167"/>
      <c r="D357" s="147" t="s">
        <v>1200</v>
      </c>
      <c r="E357" s="168" t="s">
        <v>1</v>
      </c>
      <c r="F357" s="169" t="s">
        <v>3997</v>
      </c>
      <c r="H357" s="170">
        <v>2.8</v>
      </c>
      <c r="I357" s="171"/>
      <c r="L357" s="167"/>
      <c r="M357" s="172"/>
      <c r="T357" s="173"/>
      <c r="AT357" s="168" t="s">
        <v>1200</v>
      </c>
      <c r="AU357" s="168" t="s">
        <v>88</v>
      </c>
      <c r="AV357" s="13" t="s">
        <v>88</v>
      </c>
      <c r="AW357" s="13" t="s">
        <v>34</v>
      </c>
      <c r="AX357" s="13" t="s">
        <v>79</v>
      </c>
      <c r="AY357" s="168" t="s">
        <v>262</v>
      </c>
    </row>
    <row r="358" spans="2:51" s="12" customFormat="1" ht="11.25">
      <c r="B358" s="161"/>
      <c r="D358" s="147" t="s">
        <v>1200</v>
      </c>
      <c r="E358" s="162" t="s">
        <v>1</v>
      </c>
      <c r="F358" s="163" t="s">
        <v>3878</v>
      </c>
      <c r="H358" s="162" t="s">
        <v>1</v>
      </c>
      <c r="I358" s="164"/>
      <c r="L358" s="161"/>
      <c r="M358" s="165"/>
      <c r="T358" s="166"/>
      <c r="AT358" s="162" t="s">
        <v>1200</v>
      </c>
      <c r="AU358" s="162" t="s">
        <v>88</v>
      </c>
      <c r="AV358" s="12" t="s">
        <v>86</v>
      </c>
      <c r="AW358" s="12" t="s">
        <v>34</v>
      </c>
      <c r="AX358" s="12" t="s">
        <v>79</v>
      </c>
      <c r="AY358" s="162" t="s">
        <v>262</v>
      </c>
    </row>
    <row r="359" spans="2:51" s="13" customFormat="1" ht="11.25">
      <c r="B359" s="167"/>
      <c r="D359" s="147" t="s">
        <v>1200</v>
      </c>
      <c r="E359" s="168" t="s">
        <v>1</v>
      </c>
      <c r="F359" s="169" t="s">
        <v>3998</v>
      </c>
      <c r="H359" s="170">
        <v>19.4</v>
      </c>
      <c r="I359" s="171"/>
      <c r="L359" s="167"/>
      <c r="M359" s="172"/>
      <c r="T359" s="173"/>
      <c r="AT359" s="168" t="s">
        <v>1200</v>
      </c>
      <c r="AU359" s="168" t="s">
        <v>88</v>
      </c>
      <c r="AV359" s="13" t="s">
        <v>88</v>
      </c>
      <c r="AW359" s="13" t="s">
        <v>34</v>
      </c>
      <c r="AX359" s="13" t="s">
        <v>79</v>
      </c>
      <c r="AY359" s="168" t="s">
        <v>262</v>
      </c>
    </row>
    <row r="360" spans="2:51" s="14" customFormat="1" ht="11.25">
      <c r="B360" s="174"/>
      <c r="D360" s="147" t="s">
        <v>1200</v>
      </c>
      <c r="E360" s="175" t="s">
        <v>1</v>
      </c>
      <c r="F360" s="176" t="s">
        <v>1205</v>
      </c>
      <c r="H360" s="177">
        <v>232.8</v>
      </c>
      <c r="I360" s="178"/>
      <c r="L360" s="174"/>
      <c r="M360" s="179"/>
      <c r="T360" s="180"/>
      <c r="AT360" s="175" t="s">
        <v>1200</v>
      </c>
      <c r="AU360" s="175" t="s">
        <v>88</v>
      </c>
      <c r="AV360" s="14" t="s">
        <v>293</v>
      </c>
      <c r="AW360" s="14" t="s">
        <v>34</v>
      </c>
      <c r="AX360" s="14" t="s">
        <v>86</v>
      </c>
      <c r="AY360" s="175" t="s">
        <v>262</v>
      </c>
    </row>
    <row r="361" spans="2:63" s="11" customFormat="1" ht="22.9" customHeight="1">
      <c r="B361" s="124"/>
      <c r="D361" s="125" t="s">
        <v>78</v>
      </c>
      <c r="E361" s="151" t="s">
        <v>293</v>
      </c>
      <c r="F361" s="151" t="s">
        <v>3999</v>
      </c>
      <c r="I361" s="127"/>
      <c r="J361" s="152">
        <f>BK361</f>
        <v>0</v>
      </c>
      <c r="L361" s="124"/>
      <c r="M361" s="129"/>
      <c r="P361" s="130">
        <f>SUM(P362:P413)</f>
        <v>0</v>
      </c>
      <c r="R361" s="130">
        <f>SUM(R362:R413)</f>
        <v>501.58201363</v>
      </c>
      <c r="T361" s="131">
        <f>SUM(T362:T413)</f>
        <v>0</v>
      </c>
      <c r="AR361" s="125" t="s">
        <v>86</v>
      </c>
      <c r="AT361" s="132" t="s">
        <v>78</v>
      </c>
      <c r="AU361" s="132" t="s">
        <v>86</v>
      </c>
      <c r="AY361" s="125" t="s">
        <v>262</v>
      </c>
      <c r="BK361" s="133">
        <f>SUM(BK362:BK413)</f>
        <v>0</v>
      </c>
    </row>
    <row r="362" spans="2:65" s="1" customFormat="1" ht="16.5" customHeight="1">
      <c r="B362" s="32"/>
      <c r="C362" s="134" t="s">
        <v>345</v>
      </c>
      <c r="D362" s="134" t="s">
        <v>264</v>
      </c>
      <c r="E362" s="135" t="s">
        <v>4000</v>
      </c>
      <c r="F362" s="136" t="s">
        <v>4001</v>
      </c>
      <c r="G362" s="137" t="s">
        <v>1196</v>
      </c>
      <c r="H362" s="138">
        <v>50.119</v>
      </c>
      <c r="I362" s="139"/>
      <c r="J362" s="140">
        <f>ROUND(I362*H362,2)</f>
        <v>0</v>
      </c>
      <c r="K362" s="136" t="s">
        <v>1197</v>
      </c>
      <c r="L362" s="32"/>
      <c r="M362" s="141" t="s">
        <v>1</v>
      </c>
      <c r="N362" s="142" t="s">
        <v>44</v>
      </c>
      <c r="P362" s="143">
        <f>O362*H362</f>
        <v>0</v>
      </c>
      <c r="Q362" s="143">
        <v>1.89077</v>
      </c>
      <c r="R362" s="143">
        <f>Q362*H362</f>
        <v>94.76350163000001</v>
      </c>
      <c r="S362" s="143">
        <v>0</v>
      </c>
      <c r="T362" s="144">
        <f>S362*H362</f>
        <v>0</v>
      </c>
      <c r="AR362" s="145" t="s">
        <v>293</v>
      </c>
      <c r="AT362" s="145" t="s">
        <v>264</v>
      </c>
      <c r="AU362" s="145" t="s">
        <v>88</v>
      </c>
      <c r="AY362" s="17" t="s">
        <v>262</v>
      </c>
      <c r="BE362" s="146">
        <f>IF(N362="základní",J362,0)</f>
        <v>0</v>
      </c>
      <c r="BF362" s="146">
        <f>IF(N362="snížená",J362,0)</f>
        <v>0</v>
      </c>
      <c r="BG362" s="146">
        <f>IF(N362="zákl. přenesená",J362,0)</f>
        <v>0</v>
      </c>
      <c r="BH362" s="146">
        <f>IF(N362="sníž. přenesená",J362,0)</f>
        <v>0</v>
      </c>
      <c r="BI362" s="146">
        <f>IF(N362="nulová",J362,0)</f>
        <v>0</v>
      </c>
      <c r="BJ362" s="17" t="s">
        <v>86</v>
      </c>
      <c r="BK362" s="146">
        <f>ROUND(I362*H362,2)</f>
        <v>0</v>
      </c>
      <c r="BL362" s="17" t="s">
        <v>293</v>
      </c>
      <c r="BM362" s="145" t="s">
        <v>4002</v>
      </c>
    </row>
    <row r="363" spans="2:51" s="12" customFormat="1" ht="11.25">
      <c r="B363" s="161"/>
      <c r="D363" s="147" t="s">
        <v>1200</v>
      </c>
      <c r="E363" s="162" t="s">
        <v>1</v>
      </c>
      <c r="F363" s="163" t="s">
        <v>3966</v>
      </c>
      <c r="H363" s="162" t="s">
        <v>1</v>
      </c>
      <c r="I363" s="164"/>
      <c r="L363" s="161"/>
      <c r="M363" s="165"/>
      <c r="T363" s="166"/>
      <c r="AT363" s="162" t="s">
        <v>1200</v>
      </c>
      <c r="AU363" s="162" t="s">
        <v>88</v>
      </c>
      <c r="AV363" s="12" t="s">
        <v>86</v>
      </c>
      <c r="AW363" s="12" t="s">
        <v>34</v>
      </c>
      <c r="AX363" s="12" t="s">
        <v>79</v>
      </c>
      <c r="AY363" s="162" t="s">
        <v>262</v>
      </c>
    </row>
    <row r="364" spans="2:51" s="13" customFormat="1" ht="11.25">
      <c r="B364" s="167"/>
      <c r="D364" s="147" t="s">
        <v>1200</v>
      </c>
      <c r="E364" s="168" t="s">
        <v>1</v>
      </c>
      <c r="F364" s="169" t="s">
        <v>4003</v>
      </c>
      <c r="H364" s="170">
        <v>24.358</v>
      </c>
      <c r="I364" s="171"/>
      <c r="L364" s="167"/>
      <c r="M364" s="172"/>
      <c r="T364" s="173"/>
      <c r="AT364" s="168" t="s">
        <v>1200</v>
      </c>
      <c r="AU364" s="168" t="s">
        <v>88</v>
      </c>
      <c r="AV364" s="13" t="s">
        <v>88</v>
      </c>
      <c r="AW364" s="13" t="s">
        <v>34</v>
      </c>
      <c r="AX364" s="13" t="s">
        <v>79</v>
      </c>
      <c r="AY364" s="168" t="s">
        <v>262</v>
      </c>
    </row>
    <row r="365" spans="2:51" s="12" customFormat="1" ht="11.25">
      <c r="B365" s="161"/>
      <c r="D365" s="147" t="s">
        <v>1200</v>
      </c>
      <c r="E365" s="162" t="s">
        <v>1</v>
      </c>
      <c r="F365" s="163" t="s">
        <v>3866</v>
      </c>
      <c r="H365" s="162" t="s">
        <v>1</v>
      </c>
      <c r="I365" s="164"/>
      <c r="L365" s="161"/>
      <c r="M365" s="165"/>
      <c r="T365" s="166"/>
      <c r="AT365" s="162" t="s">
        <v>1200</v>
      </c>
      <c r="AU365" s="162" t="s">
        <v>88</v>
      </c>
      <c r="AV365" s="12" t="s">
        <v>86</v>
      </c>
      <c r="AW365" s="12" t="s">
        <v>34</v>
      </c>
      <c r="AX365" s="12" t="s">
        <v>79</v>
      </c>
      <c r="AY365" s="162" t="s">
        <v>262</v>
      </c>
    </row>
    <row r="366" spans="2:51" s="13" customFormat="1" ht="11.25">
      <c r="B366" s="167"/>
      <c r="D366" s="147" t="s">
        <v>1200</v>
      </c>
      <c r="E366" s="168" t="s">
        <v>1</v>
      </c>
      <c r="F366" s="169" t="s">
        <v>4004</v>
      </c>
      <c r="H366" s="170">
        <v>11.58</v>
      </c>
      <c r="I366" s="171"/>
      <c r="L366" s="167"/>
      <c r="M366" s="172"/>
      <c r="T366" s="173"/>
      <c r="AT366" s="168" t="s">
        <v>1200</v>
      </c>
      <c r="AU366" s="168" t="s">
        <v>88</v>
      </c>
      <c r="AV366" s="13" t="s">
        <v>88</v>
      </c>
      <c r="AW366" s="13" t="s">
        <v>34</v>
      </c>
      <c r="AX366" s="13" t="s">
        <v>79</v>
      </c>
      <c r="AY366" s="168" t="s">
        <v>262</v>
      </c>
    </row>
    <row r="367" spans="2:51" s="12" customFormat="1" ht="11.25">
      <c r="B367" s="161"/>
      <c r="D367" s="147" t="s">
        <v>1200</v>
      </c>
      <c r="E367" s="162" t="s">
        <v>1</v>
      </c>
      <c r="F367" s="163" t="s">
        <v>3868</v>
      </c>
      <c r="H367" s="162" t="s">
        <v>1</v>
      </c>
      <c r="I367" s="164"/>
      <c r="L367" s="161"/>
      <c r="M367" s="165"/>
      <c r="T367" s="166"/>
      <c r="AT367" s="162" t="s">
        <v>1200</v>
      </c>
      <c r="AU367" s="162" t="s">
        <v>88</v>
      </c>
      <c r="AV367" s="12" t="s">
        <v>86</v>
      </c>
      <c r="AW367" s="12" t="s">
        <v>34</v>
      </c>
      <c r="AX367" s="12" t="s">
        <v>79</v>
      </c>
      <c r="AY367" s="162" t="s">
        <v>262</v>
      </c>
    </row>
    <row r="368" spans="2:51" s="13" customFormat="1" ht="11.25">
      <c r="B368" s="167"/>
      <c r="D368" s="147" t="s">
        <v>1200</v>
      </c>
      <c r="E368" s="168" t="s">
        <v>1</v>
      </c>
      <c r="F368" s="169" t="s">
        <v>4005</v>
      </c>
      <c r="H368" s="170">
        <v>4.44</v>
      </c>
      <c r="I368" s="171"/>
      <c r="L368" s="167"/>
      <c r="M368" s="172"/>
      <c r="T368" s="173"/>
      <c r="AT368" s="168" t="s">
        <v>1200</v>
      </c>
      <c r="AU368" s="168" t="s">
        <v>88</v>
      </c>
      <c r="AV368" s="13" t="s">
        <v>88</v>
      </c>
      <c r="AW368" s="13" t="s">
        <v>34</v>
      </c>
      <c r="AX368" s="13" t="s">
        <v>79</v>
      </c>
      <c r="AY368" s="168" t="s">
        <v>262</v>
      </c>
    </row>
    <row r="369" spans="2:51" s="12" customFormat="1" ht="11.25">
      <c r="B369" s="161"/>
      <c r="D369" s="147" t="s">
        <v>1200</v>
      </c>
      <c r="E369" s="162" t="s">
        <v>1</v>
      </c>
      <c r="F369" s="163" t="s">
        <v>3870</v>
      </c>
      <c r="H369" s="162" t="s">
        <v>1</v>
      </c>
      <c r="I369" s="164"/>
      <c r="L369" s="161"/>
      <c r="M369" s="165"/>
      <c r="T369" s="166"/>
      <c r="AT369" s="162" t="s">
        <v>1200</v>
      </c>
      <c r="AU369" s="162" t="s">
        <v>88</v>
      </c>
      <c r="AV369" s="12" t="s">
        <v>86</v>
      </c>
      <c r="AW369" s="12" t="s">
        <v>34</v>
      </c>
      <c r="AX369" s="12" t="s">
        <v>79</v>
      </c>
      <c r="AY369" s="162" t="s">
        <v>262</v>
      </c>
    </row>
    <row r="370" spans="2:51" s="13" customFormat="1" ht="11.25">
      <c r="B370" s="167"/>
      <c r="D370" s="147" t="s">
        <v>1200</v>
      </c>
      <c r="E370" s="168" t="s">
        <v>1</v>
      </c>
      <c r="F370" s="169" t="s">
        <v>4006</v>
      </c>
      <c r="H370" s="170">
        <v>5.475</v>
      </c>
      <c r="I370" s="171"/>
      <c r="L370" s="167"/>
      <c r="M370" s="172"/>
      <c r="T370" s="173"/>
      <c r="AT370" s="168" t="s">
        <v>1200</v>
      </c>
      <c r="AU370" s="168" t="s">
        <v>88</v>
      </c>
      <c r="AV370" s="13" t="s">
        <v>88</v>
      </c>
      <c r="AW370" s="13" t="s">
        <v>34</v>
      </c>
      <c r="AX370" s="13" t="s">
        <v>79</v>
      </c>
      <c r="AY370" s="168" t="s">
        <v>262</v>
      </c>
    </row>
    <row r="371" spans="2:51" s="12" customFormat="1" ht="11.25">
      <c r="B371" s="161"/>
      <c r="D371" s="147" t="s">
        <v>1200</v>
      </c>
      <c r="E371" s="162" t="s">
        <v>1</v>
      </c>
      <c r="F371" s="163" t="s">
        <v>3872</v>
      </c>
      <c r="H371" s="162" t="s">
        <v>1</v>
      </c>
      <c r="I371" s="164"/>
      <c r="L371" s="161"/>
      <c r="M371" s="165"/>
      <c r="T371" s="166"/>
      <c r="AT371" s="162" t="s">
        <v>1200</v>
      </c>
      <c r="AU371" s="162" t="s">
        <v>88</v>
      </c>
      <c r="AV371" s="12" t="s">
        <v>86</v>
      </c>
      <c r="AW371" s="12" t="s">
        <v>34</v>
      </c>
      <c r="AX371" s="12" t="s">
        <v>79</v>
      </c>
      <c r="AY371" s="162" t="s">
        <v>262</v>
      </c>
    </row>
    <row r="372" spans="2:51" s="13" customFormat="1" ht="11.25">
      <c r="B372" s="167"/>
      <c r="D372" s="147" t="s">
        <v>1200</v>
      </c>
      <c r="E372" s="168" t="s">
        <v>1</v>
      </c>
      <c r="F372" s="169" t="s">
        <v>4007</v>
      </c>
      <c r="H372" s="170">
        <v>0.297</v>
      </c>
      <c r="I372" s="171"/>
      <c r="L372" s="167"/>
      <c r="M372" s="172"/>
      <c r="T372" s="173"/>
      <c r="AT372" s="168" t="s">
        <v>1200</v>
      </c>
      <c r="AU372" s="168" t="s">
        <v>88</v>
      </c>
      <c r="AV372" s="13" t="s">
        <v>88</v>
      </c>
      <c r="AW372" s="13" t="s">
        <v>34</v>
      </c>
      <c r="AX372" s="13" t="s">
        <v>79</v>
      </c>
      <c r="AY372" s="168" t="s">
        <v>262</v>
      </c>
    </row>
    <row r="373" spans="2:51" s="12" customFormat="1" ht="11.25">
      <c r="B373" s="161"/>
      <c r="D373" s="147" t="s">
        <v>1200</v>
      </c>
      <c r="E373" s="162" t="s">
        <v>1</v>
      </c>
      <c r="F373" s="163" t="s">
        <v>3874</v>
      </c>
      <c r="H373" s="162" t="s">
        <v>1</v>
      </c>
      <c r="I373" s="164"/>
      <c r="L373" s="161"/>
      <c r="M373" s="165"/>
      <c r="T373" s="166"/>
      <c r="AT373" s="162" t="s">
        <v>1200</v>
      </c>
      <c r="AU373" s="162" t="s">
        <v>88</v>
      </c>
      <c r="AV373" s="12" t="s">
        <v>86</v>
      </c>
      <c r="AW373" s="12" t="s">
        <v>34</v>
      </c>
      <c r="AX373" s="12" t="s">
        <v>79</v>
      </c>
      <c r="AY373" s="162" t="s">
        <v>262</v>
      </c>
    </row>
    <row r="374" spans="2:51" s="13" customFormat="1" ht="11.25">
      <c r="B374" s="167"/>
      <c r="D374" s="147" t="s">
        <v>1200</v>
      </c>
      <c r="E374" s="168" t="s">
        <v>1</v>
      </c>
      <c r="F374" s="169" t="s">
        <v>4008</v>
      </c>
      <c r="H374" s="170">
        <v>0.972</v>
      </c>
      <c r="I374" s="171"/>
      <c r="L374" s="167"/>
      <c r="M374" s="172"/>
      <c r="T374" s="173"/>
      <c r="AT374" s="168" t="s">
        <v>1200</v>
      </c>
      <c r="AU374" s="168" t="s">
        <v>88</v>
      </c>
      <c r="AV374" s="13" t="s">
        <v>88</v>
      </c>
      <c r="AW374" s="13" t="s">
        <v>34</v>
      </c>
      <c r="AX374" s="13" t="s">
        <v>79</v>
      </c>
      <c r="AY374" s="168" t="s">
        <v>262</v>
      </c>
    </row>
    <row r="375" spans="2:51" s="12" customFormat="1" ht="11.25">
      <c r="B375" s="161"/>
      <c r="D375" s="147" t="s">
        <v>1200</v>
      </c>
      <c r="E375" s="162" t="s">
        <v>1</v>
      </c>
      <c r="F375" s="163" t="s">
        <v>3876</v>
      </c>
      <c r="H375" s="162" t="s">
        <v>1</v>
      </c>
      <c r="I375" s="164"/>
      <c r="L375" s="161"/>
      <c r="M375" s="165"/>
      <c r="T375" s="166"/>
      <c r="AT375" s="162" t="s">
        <v>1200</v>
      </c>
      <c r="AU375" s="162" t="s">
        <v>88</v>
      </c>
      <c r="AV375" s="12" t="s">
        <v>86</v>
      </c>
      <c r="AW375" s="12" t="s">
        <v>34</v>
      </c>
      <c r="AX375" s="12" t="s">
        <v>79</v>
      </c>
      <c r="AY375" s="162" t="s">
        <v>262</v>
      </c>
    </row>
    <row r="376" spans="2:51" s="13" customFormat="1" ht="11.25">
      <c r="B376" s="167"/>
      <c r="D376" s="147" t="s">
        <v>1200</v>
      </c>
      <c r="E376" s="168" t="s">
        <v>1</v>
      </c>
      <c r="F376" s="169" t="s">
        <v>4009</v>
      </c>
      <c r="H376" s="170">
        <v>0.378</v>
      </c>
      <c r="I376" s="171"/>
      <c r="L376" s="167"/>
      <c r="M376" s="172"/>
      <c r="T376" s="173"/>
      <c r="AT376" s="168" t="s">
        <v>1200</v>
      </c>
      <c r="AU376" s="168" t="s">
        <v>88</v>
      </c>
      <c r="AV376" s="13" t="s">
        <v>88</v>
      </c>
      <c r="AW376" s="13" t="s">
        <v>34</v>
      </c>
      <c r="AX376" s="13" t="s">
        <v>79</v>
      </c>
      <c r="AY376" s="168" t="s">
        <v>262</v>
      </c>
    </row>
    <row r="377" spans="2:51" s="12" customFormat="1" ht="11.25">
      <c r="B377" s="161"/>
      <c r="D377" s="147" t="s">
        <v>1200</v>
      </c>
      <c r="E377" s="162" t="s">
        <v>1</v>
      </c>
      <c r="F377" s="163" t="s">
        <v>3878</v>
      </c>
      <c r="H377" s="162" t="s">
        <v>1</v>
      </c>
      <c r="I377" s="164"/>
      <c r="L377" s="161"/>
      <c r="M377" s="165"/>
      <c r="T377" s="166"/>
      <c r="AT377" s="162" t="s">
        <v>1200</v>
      </c>
      <c r="AU377" s="162" t="s">
        <v>88</v>
      </c>
      <c r="AV377" s="12" t="s">
        <v>86</v>
      </c>
      <c r="AW377" s="12" t="s">
        <v>34</v>
      </c>
      <c r="AX377" s="12" t="s">
        <v>79</v>
      </c>
      <c r="AY377" s="162" t="s">
        <v>262</v>
      </c>
    </row>
    <row r="378" spans="2:51" s="13" customFormat="1" ht="11.25">
      <c r="B378" s="167"/>
      <c r="D378" s="147" t="s">
        <v>1200</v>
      </c>
      <c r="E378" s="168" t="s">
        <v>1</v>
      </c>
      <c r="F378" s="169" t="s">
        <v>4010</v>
      </c>
      <c r="H378" s="170">
        <v>2.619</v>
      </c>
      <c r="I378" s="171"/>
      <c r="L378" s="167"/>
      <c r="M378" s="172"/>
      <c r="T378" s="173"/>
      <c r="AT378" s="168" t="s">
        <v>1200</v>
      </c>
      <c r="AU378" s="168" t="s">
        <v>88</v>
      </c>
      <c r="AV378" s="13" t="s">
        <v>88</v>
      </c>
      <c r="AW378" s="13" t="s">
        <v>34</v>
      </c>
      <c r="AX378" s="13" t="s">
        <v>79</v>
      </c>
      <c r="AY378" s="168" t="s">
        <v>262</v>
      </c>
    </row>
    <row r="379" spans="2:51" s="14" customFormat="1" ht="11.25">
      <c r="B379" s="174"/>
      <c r="D379" s="147" t="s">
        <v>1200</v>
      </c>
      <c r="E379" s="175" t="s">
        <v>1</v>
      </c>
      <c r="F379" s="176" t="s">
        <v>1205</v>
      </c>
      <c r="H379" s="177">
        <v>50.119</v>
      </c>
      <c r="I379" s="178"/>
      <c r="L379" s="174"/>
      <c r="M379" s="179"/>
      <c r="T379" s="180"/>
      <c r="AT379" s="175" t="s">
        <v>1200</v>
      </c>
      <c r="AU379" s="175" t="s">
        <v>88</v>
      </c>
      <c r="AV379" s="14" t="s">
        <v>293</v>
      </c>
      <c r="AW379" s="14" t="s">
        <v>34</v>
      </c>
      <c r="AX379" s="14" t="s">
        <v>86</v>
      </c>
      <c r="AY379" s="175" t="s">
        <v>262</v>
      </c>
    </row>
    <row r="380" spans="2:65" s="1" customFormat="1" ht="24.2" customHeight="1">
      <c r="B380" s="32"/>
      <c r="C380" s="134" t="s">
        <v>349</v>
      </c>
      <c r="D380" s="134" t="s">
        <v>264</v>
      </c>
      <c r="E380" s="135" t="s">
        <v>4011</v>
      </c>
      <c r="F380" s="136" t="s">
        <v>4012</v>
      </c>
      <c r="G380" s="137" t="s">
        <v>1257</v>
      </c>
      <c r="H380" s="138">
        <v>36</v>
      </c>
      <c r="I380" s="139"/>
      <c r="J380" s="140">
        <f>ROUND(I380*H380,2)</f>
        <v>0</v>
      </c>
      <c r="K380" s="136" t="s">
        <v>1197</v>
      </c>
      <c r="L380" s="32"/>
      <c r="M380" s="141" t="s">
        <v>1</v>
      </c>
      <c r="N380" s="142" t="s">
        <v>44</v>
      </c>
      <c r="P380" s="143">
        <f>O380*H380</f>
        <v>0</v>
      </c>
      <c r="Q380" s="143">
        <v>0.00165</v>
      </c>
      <c r="R380" s="143">
        <f>Q380*H380</f>
        <v>0.0594</v>
      </c>
      <c r="S380" s="143">
        <v>0</v>
      </c>
      <c r="T380" s="144">
        <f>S380*H380</f>
        <v>0</v>
      </c>
      <c r="AR380" s="145" t="s">
        <v>293</v>
      </c>
      <c r="AT380" s="145" t="s">
        <v>264</v>
      </c>
      <c r="AU380" s="145" t="s">
        <v>88</v>
      </c>
      <c r="AY380" s="17" t="s">
        <v>262</v>
      </c>
      <c r="BE380" s="146">
        <f>IF(N380="základní",J380,0)</f>
        <v>0</v>
      </c>
      <c r="BF380" s="146">
        <f>IF(N380="snížená",J380,0)</f>
        <v>0</v>
      </c>
      <c r="BG380" s="146">
        <f>IF(N380="zákl. přenesená",J380,0)</f>
        <v>0</v>
      </c>
      <c r="BH380" s="146">
        <f>IF(N380="sníž. přenesená",J380,0)</f>
        <v>0</v>
      </c>
      <c r="BI380" s="146">
        <f>IF(N380="nulová",J380,0)</f>
        <v>0</v>
      </c>
      <c r="BJ380" s="17" t="s">
        <v>86</v>
      </c>
      <c r="BK380" s="146">
        <f>ROUND(I380*H380,2)</f>
        <v>0</v>
      </c>
      <c r="BL380" s="17" t="s">
        <v>293</v>
      </c>
      <c r="BM380" s="145" t="s">
        <v>4013</v>
      </c>
    </row>
    <row r="381" spans="2:51" s="12" customFormat="1" ht="11.25">
      <c r="B381" s="161"/>
      <c r="D381" s="147" t="s">
        <v>1200</v>
      </c>
      <c r="E381" s="162" t="s">
        <v>1</v>
      </c>
      <c r="F381" s="163" t="s">
        <v>4014</v>
      </c>
      <c r="H381" s="162" t="s">
        <v>1</v>
      </c>
      <c r="I381" s="164"/>
      <c r="L381" s="161"/>
      <c r="M381" s="165"/>
      <c r="T381" s="166"/>
      <c r="AT381" s="162" t="s">
        <v>1200</v>
      </c>
      <c r="AU381" s="162" t="s">
        <v>88</v>
      </c>
      <c r="AV381" s="12" t="s">
        <v>86</v>
      </c>
      <c r="AW381" s="12" t="s">
        <v>34</v>
      </c>
      <c r="AX381" s="12" t="s">
        <v>79</v>
      </c>
      <c r="AY381" s="162" t="s">
        <v>262</v>
      </c>
    </row>
    <row r="382" spans="2:51" s="13" customFormat="1" ht="11.25">
      <c r="B382" s="167"/>
      <c r="D382" s="147" t="s">
        <v>1200</v>
      </c>
      <c r="E382" s="168" t="s">
        <v>1</v>
      </c>
      <c r="F382" s="169" t="s">
        <v>270</v>
      </c>
      <c r="H382" s="170">
        <v>8</v>
      </c>
      <c r="I382" s="171"/>
      <c r="L382" s="167"/>
      <c r="M382" s="172"/>
      <c r="T382" s="173"/>
      <c r="AT382" s="168" t="s">
        <v>1200</v>
      </c>
      <c r="AU382" s="168" t="s">
        <v>88</v>
      </c>
      <c r="AV382" s="13" t="s">
        <v>88</v>
      </c>
      <c r="AW382" s="13" t="s">
        <v>34</v>
      </c>
      <c r="AX382" s="13" t="s">
        <v>79</v>
      </c>
      <c r="AY382" s="168" t="s">
        <v>262</v>
      </c>
    </row>
    <row r="383" spans="2:51" s="12" customFormat="1" ht="11.25">
      <c r="B383" s="161"/>
      <c r="D383" s="147" t="s">
        <v>1200</v>
      </c>
      <c r="E383" s="162" t="s">
        <v>1</v>
      </c>
      <c r="F383" s="163" t="s">
        <v>4015</v>
      </c>
      <c r="H383" s="162" t="s">
        <v>1</v>
      </c>
      <c r="I383" s="164"/>
      <c r="L383" s="161"/>
      <c r="M383" s="165"/>
      <c r="T383" s="166"/>
      <c r="AT383" s="162" t="s">
        <v>1200</v>
      </c>
      <c r="AU383" s="162" t="s">
        <v>88</v>
      </c>
      <c r="AV383" s="12" t="s">
        <v>86</v>
      </c>
      <c r="AW383" s="12" t="s">
        <v>34</v>
      </c>
      <c r="AX383" s="12" t="s">
        <v>79</v>
      </c>
      <c r="AY383" s="162" t="s">
        <v>262</v>
      </c>
    </row>
    <row r="384" spans="2:51" s="13" customFormat="1" ht="11.25">
      <c r="B384" s="167"/>
      <c r="D384" s="147" t="s">
        <v>1200</v>
      </c>
      <c r="E384" s="168" t="s">
        <v>1</v>
      </c>
      <c r="F384" s="169" t="s">
        <v>341</v>
      </c>
      <c r="H384" s="170">
        <v>28</v>
      </c>
      <c r="I384" s="171"/>
      <c r="L384" s="167"/>
      <c r="M384" s="172"/>
      <c r="T384" s="173"/>
      <c r="AT384" s="168" t="s">
        <v>1200</v>
      </c>
      <c r="AU384" s="168" t="s">
        <v>88</v>
      </c>
      <c r="AV384" s="13" t="s">
        <v>88</v>
      </c>
      <c r="AW384" s="13" t="s">
        <v>34</v>
      </c>
      <c r="AX384" s="13" t="s">
        <v>79</v>
      </c>
      <c r="AY384" s="168" t="s">
        <v>262</v>
      </c>
    </row>
    <row r="385" spans="2:51" s="14" customFormat="1" ht="11.25">
      <c r="B385" s="174"/>
      <c r="D385" s="147" t="s">
        <v>1200</v>
      </c>
      <c r="E385" s="175" t="s">
        <v>1</v>
      </c>
      <c r="F385" s="176" t="s">
        <v>1205</v>
      </c>
      <c r="H385" s="177">
        <v>36</v>
      </c>
      <c r="I385" s="178"/>
      <c r="L385" s="174"/>
      <c r="M385" s="179"/>
      <c r="T385" s="180"/>
      <c r="AT385" s="175" t="s">
        <v>1200</v>
      </c>
      <c r="AU385" s="175" t="s">
        <v>88</v>
      </c>
      <c r="AV385" s="14" t="s">
        <v>293</v>
      </c>
      <c r="AW385" s="14" t="s">
        <v>34</v>
      </c>
      <c r="AX385" s="14" t="s">
        <v>86</v>
      </c>
      <c r="AY385" s="175" t="s">
        <v>262</v>
      </c>
    </row>
    <row r="386" spans="2:65" s="1" customFormat="1" ht="16.5" customHeight="1">
      <c r="B386" s="32"/>
      <c r="C386" s="181" t="s">
        <v>353</v>
      </c>
      <c r="D386" s="181" t="s">
        <v>1114</v>
      </c>
      <c r="E386" s="182" t="s">
        <v>4016</v>
      </c>
      <c r="F386" s="183" t="s">
        <v>4014</v>
      </c>
      <c r="G386" s="184" t="s">
        <v>1257</v>
      </c>
      <c r="H386" s="185">
        <v>8</v>
      </c>
      <c r="I386" s="186"/>
      <c r="J386" s="187">
        <f>ROUND(I386*H386,2)</f>
        <v>0</v>
      </c>
      <c r="K386" s="183" t="s">
        <v>1197</v>
      </c>
      <c r="L386" s="188"/>
      <c r="M386" s="189" t="s">
        <v>1</v>
      </c>
      <c r="N386" s="190" t="s">
        <v>44</v>
      </c>
      <c r="P386" s="143">
        <f>O386*H386</f>
        <v>0</v>
      </c>
      <c r="Q386" s="143">
        <v>0.04</v>
      </c>
      <c r="R386" s="143">
        <f>Q386*H386</f>
        <v>0.32</v>
      </c>
      <c r="S386" s="143">
        <v>0</v>
      </c>
      <c r="T386" s="144">
        <f>S386*H386</f>
        <v>0</v>
      </c>
      <c r="AR386" s="145" t="s">
        <v>270</v>
      </c>
      <c r="AT386" s="145" t="s">
        <v>1114</v>
      </c>
      <c r="AU386" s="145" t="s">
        <v>88</v>
      </c>
      <c r="AY386" s="17" t="s">
        <v>262</v>
      </c>
      <c r="BE386" s="146">
        <f>IF(N386="základní",J386,0)</f>
        <v>0</v>
      </c>
      <c r="BF386" s="146">
        <f>IF(N386="snížená",J386,0)</f>
        <v>0</v>
      </c>
      <c r="BG386" s="146">
        <f>IF(N386="zákl. přenesená",J386,0)</f>
        <v>0</v>
      </c>
      <c r="BH386" s="146">
        <f>IF(N386="sníž. přenesená",J386,0)</f>
        <v>0</v>
      </c>
      <c r="BI386" s="146">
        <f>IF(N386="nulová",J386,0)</f>
        <v>0</v>
      </c>
      <c r="BJ386" s="17" t="s">
        <v>86</v>
      </c>
      <c r="BK386" s="146">
        <f>ROUND(I386*H386,2)</f>
        <v>0</v>
      </c>
      <c r="BL386" s="17" t="s">
        <v>293</v>
      </c>
      <c r="BM386" s="145" t="s">
        <v>4017</v>
      </c>
    </row>
    <row r="387" spans="2:51" s="12" customFormat="1" ht="11.25">
      <c r="B387" s="161"/>
      <c r="D387" s="147" t="s">
        <v>1200</v>
      </c>
      <c r="E387" s="162" t="s">
        <v>1</v>
      </c>
      <c r="F387" s="163" t="s">
        <v>3868</v>
      </c>
      <c r="H387" s="162" t="s">
        <v>1</v>
      </c>
      <c r="I387" s="164"/>
      <c r="L387" s="161"/>
      <c r="M387" s="165"/>
      <c r="T387" s="166"/>
      <c r="AT387" s="162" t="s">
        <v>1200</v>
      </c>
      <c r="AU387" s="162" t="s">
        <v>88</v>
      </c>
      <c r="AV387" s="12" t="s">
        <v>86</v>
      </c>
      <c r="AW387" s="12" t="s">
        <v>34</v>
      </c>
      <c r="AX387" s="12" t="s">
        <v>79</v>
      </c>
      <c r="AY387" s="162" t="s">
        <v>262</v>
      </c>
    </row>
    <row r="388" spans="2:51" s="13" customFormat="1" ht="11.25">
      <c r="B388" s="167"/>
      <c r="D388" s="147" t="s">
        <v>1200</v>
      </c>
      <c r="E388" s="168" t="s">
        <v>1</v>
      </c>
      <c r="F388" s="169" t="s">
        <v>270</v>
      </c>
      <c r="H388" s="170">
        <v>8</v>
      </c>
      <c r="I388" s="171"/>
      <c r="L388" s="167"/>
      <c r="M388" s="172"/>
      <c r="T388" s="173"/>
      <c r="AT388" s="168" t="s">
        <v>1200</v>
      </c>
      <c r="AU388" s="168" t="s">
        <v>88</v>
      </c>
      <c r="AV388" s="13" t="s">
        <v>88</v>
      </c>
      <c r="AW388" s="13" t="s">
        <v>34</v>
      </c>
      <c r="AX388" s="13" t="s">
        <v>79</v>
      </c>
      <c r="AY388" s="168" t="s">
        <v>262</v>
      </c>
    </row>
    <row r="389" spans="2:51" s="14" customFormat="1" ht="11.25">
      <c r="B389" s="174"/>
      <c r="D389" s="147" t="s">
        <v>1200</v>
      </c>
      <c r="E389" s="175" t="s">
        <v>1</v>
      </c>
      <c r="F389" s="176" t="s">
        <v>1205</v>
      </c>
      <c r="H389" s="177">
        <v>8</v>
      </c>
      <c r="I389" s="178"/>
      <c r="L389" s="174"/>
      <c r="M389" s="179"/>
      <c r="T389" s="180"/>
      <c r="AT389" s="175" t="s">
        <v>1200</v>
      </c>
      <c r="AU389" s="175" t="s">
        <v>88</v>
      </c>
      <c r="AV389" s="14" t="s">
        <v>293</v>
      </c>
      <c r="AW389" s="14" t="s">
        <v>34</v>
      </c>
      <c r="AX389" s="14" t="s">
        <v>86</v>
      </c>
      <c r="AY389" s="175" t="s">
        <v>262</v>
      </c>
    </row>
    <row r="390" spans="2:65" s="1" customFormat="1" ht="21.75" customHeight="1">
      <c r="B390" s="32"/>
      <c r="C390" s="181" t="s">
        <v>357</v>
      </c>
      <c r="D390" s="181" t="s">
        <v>1114</v>
      </c>
      <c r="E390" s="182" t="s">
        <v>4018</v>
      </c>
      <c r="F390" s="183" t="s">
        <v>4015</v>
      </c>
      <c r="G390" s="184" t="s">
        <v>1257</v>
      </c>
      <c r="H390" s="185">
        <v>28</v>
      </c>
      <c r="I390" s="186"/>
      <c r="J390" s="187">
        <f>ROUND(I390*H390,2)</f>
        <v>0</v>
      </c>
      <c r="K390" s="183" t="s">
        <v>1197</v>
      </c>
      <c r="L390" s="188"/>
      <c r="M390" s="189" t="s">
        <v>1</v>
      </c>
      <c r="N390" s="190" t="s">
        <v>44</v>
      </c>
      <c r="P390" s="143">
        <f>O390*H390</f>
        <v>0</v>
      </c>
      <c r="Q390" s="143">
        <v>0.085</v>
      </c>
      <c r="R390" s="143">
        <f>Q390*H390</f>
        <v>2.3800000000000003</v>
      </c>
      <c r="S390" s="143">
        <v>0</v>
      </c>
      <c r="T390" s="144">
        <f>S390*H390</f>
        <v>0</v>
      </c>
      <c r="AR390" s="145" t="s">
        <v>270</v>
      </c>
      <c r="AT390" s="145" t="s">
        <v>1114</v>
      </c>
      <c r="AU390" s="145" t="s">
        <v>88</v>
      </c>
      <c r="AY390" s="17" t="s">
        <v>262</v>
      </c>
      <c r="BE390" s="146">
        <f>IF(N390="základní",J390,0)</f>
        <v>0</v>
      </c>
      <c r="BF390" s="146">
        <f>IF(N390="snížená",J390,0)</f>
        <v>0</v>
      </c>
      <c r="BG390" s="146">
        <f>IF(N390="zákl. přenesená",J390,0)</f>
        <v>0</v>
      </c>
      <c r="BH390" s="146">
        <f>IF(N390="sníž. přenesená",J390,0)</f>
        <v>0</v>
      </c>
      <c r="BI390" s="146">
        <f>IF(N390="nulová",J390,0)</f>
        <v>0</v>
      </c>
      <c r="BJ390" s="17" t="s">
        <v>86</v>
      </c>
      <c r="BK390" s="146">
        <f>ROUND(I390*H390,2)</f>
        <v>0</v>
      </c>
      <c r="BL390" s="17" t="s">
        <v>293</v>
      </c>
      <c r="BM390" s="145" t="s">
        <v>4019</v>
      </c>
    </row>
    <row r="391" spans="2:51" s="12" customFormat="1" ht="11.25">
      <c r="B391" s="161"/>
      <c r="D391" s="147" t="s">
        <v>1200</v>
      </c>
      <c r="E391" s="162" t="s">
        <v>1</v>
      </c>
      <c r="F391" s="163" t="s">
        <v>3966</v>
      </c>
      <c r="H391" s="162" t="s">
        <v>1</v>
      </c>
      <c r="I391" s="164"/>
      <c r="L391" s="161"/>
      <c r="M391" s="165"/>
      <c r="T391" s="166"/>
      <c r="AT391" s="162" t="s">
        <v>1200</v>
      </c>
      <c r="AU391" s="162" t="s">
        <v>88</v>
      </c>
      <c r="AV391" s="12" t="s">
        <v>86</v>
      </c>
      <c r="AW391" s="12" t="s">
        <v>34</v>
      </c>
      <c r="AX391" s="12" t="s">
        <v>79</v>
      </c>
      <c r="AY391" s="162" t="s">
        <v>262</v>
      </c>
    </row>
    <row r="392" spans="2:51" s="13" customFormat="1" ht="11.25">
      <c r="B392" s="167"/>
      <c r="D392" s="147" t="s">
        <v>1200</v>
      </c>
      <c r="E392" s="168" t="s">
        <v>1</v>
      </c>
      <c r="F392" s="169" t="s">
        <v>341</v>
      </c>
      <c r="H392" s="170">
        <v>28</v>
      </c>
      <c r="I392" s="171"/>
      <c r="L392" s="167"/>
      <c r="M392" s="172"/>
      <c r="T392" s="173"/>
      <c r="AT392" s="168" t="s">
        <v>1200</v>
      </c>
      <c r="AU392" s="168" t="s">
        <v>88</v>
      </c>
      <c r="AV392" s="13" t="s">
        <v>88</v>
      </c>
      <c r="AW392" s="13" t="s">
        <v>34</v>
      </c>
      <c r="AX392" s="13" t="s">
        <v>79</v>
      </c>
      <c r="AY392" s="168" t="s">
        <v>262</v>
      </c>
    </row>
    <row r="393" spans="2:51" s="14" customFormat="1" ht="11.25">
      <c r="B393" s="174"/>
      <c r="D393" s="147" t="s">
        <v>1200</v>
      </c>
      <c r="E393" s="175" t="s">
        <v>1</v>
      </c>
      <c r="F393" s="176" t="s">
        <v>1205</v>
      </c>
      <c r="H393" s="177">
        <v>28</v>
      </c>
      <c r="I393" s="178"/>
      <c r="L393" s="174"/>
      <c r="M393" s="179"/>
      <c r="T393" s="180"/>
      <c r="AT393" s="175" t="s">
        <v>1200</v>
      </c>
      <c r="AU393" s="175" t="s">
        <v>88</v>
      </c>
      <c r="AV393" s="14" t="s">
        <v>293</v>
      </c>
      <c r="AW393" s="14" t="s">
        <v>34</v>
      </c>
      <c r="AX393" s="14" t="s">
        <v>86</v>
      </c>
      <c r="AY393" s="175" t="s">
        <v>262</v>
      </c>
    </row>
    <row r="394" spans="2:65" s="1" customFormat="1" ht="24.2" customHeight="1">
      <c r="B394" s="32"/>
      <c r="C394" s="134" t="s">
        <v>361</v>
      </c>
      <c r="D394" s="134" t="s">
        <v>264</v>
      </c>
      <c r="E394" s="135" t="s">
        <v>4020</v>
      </c>
      <c r="F394" s="136" t="s">
        <v>4021</v>
      </c>
      <c r="G394" s="137" t="s">
        <v>1196</v>
      </c>
      <c r="H394" s="138">
        <v>61.487</v>
      </c>
      <c r="I394" s="139"/>
      <c r="J394" s="140">
        <f>ROUND(I394*H394,2)</f>
        <v>0</v>
      </c>
      <c r="K394" s="136" t="s">
        <v>1197</v>
      </c>
      <c r="L394" s="32"/>
      <c r="M394" s="141" t="s">
        <v>1</v>
      </c>
      <c r="N394" s="142" t="s">
        <v>44</v>
      </c>
      <c r="P394" s="143">
        <f>O394*H394</f>
        <v>0</v>
      </c>
      <c r="Q394" s="143">
        <v>2.30102</v>
      </c>
      <c r="R394" s="143">
        <f>Q394*H394</f>
        <v>141.48281674</v>
      </c>
      <c r="S394" s="143">
        <v>0</v>
      </c>
      <c r="T394" s="144">
        <f>S394*H394</f>
        <v>0</v>
      </c>
      <c r="AR394" s="145" t="s">
        <v>293</v>
      </c>
      <c r="AT394" s="145" t="s">
        <v>264</v>
      </c>
      <c r="AU394" s="145" t="s">
        <v>88</v>
      </c>
      <c r="AY394" s="17" t="s">
        <v>262</v>
      </c>
      <c r="BE394" s="146">
        <f>IF(N394="základní",J394,0)</f>
        <v>0</v>
      </c>
      <c r="BF394" s="146">
        <f>IF(N394="snížená",J394,0)</f>
        <v>0</v>
      </c>
      <c r="BG394" s="146">
        <f>IF(N394="zákl. přenesená",J394,0)</f>
        <v>0</v>
      </c>
      <c r="BH394" s="146">
        <f>IF(N394="sníž. přenesená",J394,0)</f>
        <v>0</v>
      </c>
      <c r="BI394" s="146">
        <f>IF(N394="nulová",J394,0)</f>
        <v>0</v>
      </c>
      <c r="BJ394" s="17" t="s">
        <v>86</v>
      </c>
      <c r="BK394" s="146">
        <f>ROUND(I394*H394,2)</f>
        <v>0</v>
      </c>
      <c r="BL394" s="17" t="s">
        <v>293</v>
      </c>
      <c r="BM394" s="145" t="s">
        <v>4022</v>
      </c>
    </row>
    <row r="395" spans="2:51" s="12" customFormat="1" ht="11.25">
      <c r="B395" s="161"/>
      <c r="D395" s="147" t="s">
        <v>1200</v>
      </c>
      <c r="E395" s="162" t="s">
        <v>1</v>
      </c>
      <c r="F395" s="163" t="s">
        <v>3966</v>
      </c>
      <c r="H395" s="162" t="s">
        <v>1</v>
      </c>
      <c r="I395" s="164"/>
      <c r="L395" s="161"/>
      <c r="M395" s="165"/>
      <c r="T395" s="166"/>
      <c r="AT395" s="162" t="s">
        <v>1200</v>
      </c>
      <c r="AU395" s="162" t="s">
        <v>88</v>
      </c>
      <c r="AV395" s="12" t="s">
        <v>86</v>
      </c>
      <c r="AW395" s="12" t="s">
        <v>34</v>
      </c>
      <c r="AX395" s="12" t="s">
        <v>79</v>
      </c>
      <c r="AY395" s="162" t="s">
        <v>262</v>
      </c>
    </row>
    <row r="396" spans="2:51" s="13" customFormat="1" ht="11.25">
      <c r="B396" s="167"/>
      <c r="D396" s="147" t="s">
        <v>1200</v>
      </c>
      <c r="E396" s="168" t="s">
        <v>1</v>
      </c>
      <c r="F396" s="169" t="s">
        <v>4023</v>
      </c>
      <c r="H396" s="170">
        <v>72.968</v>
      </c>
      <c r="I396" s="171"/>
      <c r="L396" s="167"/>
      <c r="M396" s="172"/>
      <c r="T396" s="173"/>
      <c r="AT396" s="168" t="s">
        <v>1200</v>
      </c>
      <c r="AU396" s="168" t="s">
        <v>88</v>
      </c>
      <c r="AV396" s="13" t="s">
        <v>88</v>
      </c>
      <c r="AW396" s="13" t="s">
        <v>34</v>
      </c>
      <c r="AX396" s="13" t="s">
        <v>79</v>
      </c>
      <c r="AY396" s="168" t="s">
        <v>262</v>
      </c>
    </row>
    <row r="397" spans="2:51" s="12" customFormat="1" ht="11.25">
      <c r="B397" s="161"/>
      <c r="D397" s="147" t="s">
        <v>1200</v>
      </c>
      <c r="E397" s="162" t="s">
        <v>1</v>
      </c>
      <c r="F397" s="163" t="s">
        <v>4024</v>
      </c>
      <c r="H397" s="162" t="s">
        <v>1</v>
      </c>
      <c r="I397" s="164"/>
      <c r="L397" s="161"/>
      <c r="M397" s="165"/>
      <c r="T397" s="166"/>
      <c r="AT397" s="162" t="s">
        <v>1200</v>
      </c>
      <c r="AU397" s="162" t="s">
        <v>88</v>
      </c>
      <c r="AV397" s="12" t="s">
        <v>86</v>
      </c>
      <c r="AW397" s="12" t="s">
        <v>34</v>
      </c>
      <c r="AX397" s="12" t="s">
        <v>79</v>
      </c>
      <c r="AY397" s="162" t="s">
        <v>262</v>
      </c>
    </row>
    <row r="398" spans="2:51" s="13" customFormat="1" ht="11.25">
      <c r="B398" s="167"/>
      <c r="D398" s="147" t="s">
        <v>1200</v>
      </c>
      <c r="E398" s="168" t="s">
        <v>1</v>
      </c>
      <c r="F398" s="169" t="s">
        <v>4025</v>
      </c>
      <c r="H398" s="170">
        <v>-18.492</v>
      </c>
      <c r="I398" s="171"/>
      <c r="L398" s="167"/>
      <c r="M398" s="172"/>
      <c r="T398" s="173"/>
      <c r="AT398" s="168" t="s">
        <v>1200</v>
      </c>
      <c r="AU398" s="168" t="s">
        <v>88</v>
      </c>
      <c r="AV398" s="13" t="s">
        <v>88</v>
      </c>
      <c r="AW398" s="13" t="s">
        <v>34</v>
      </c>
      <c r="AX398" s="13" t="s">
        <v>79</v>
      </c>
      <c r="AY398" s="168" t="s">
        <v>262</v>
      </c>
    </row>
    <row r="399" spans="2:51" s="12" customFormat="1" ht="11.25">
      <c r="B399" s="161"/>
      <c r="D399" s="147" t="s">
        <v>1200</v>
      </c>
      <c r="E399" s="162" t="s">
        <v>1</v>
      </c>
      <c r="F399" s="163" t="s">
        <v>3868</v>
      </c>
      <c r="H399" s="162" t="s">
        <v>1</v>
      </c>
      <c r="I399" s="164"/>
      <c r="L399" s="161"/>
      <c r="M399" s="165"/>
      <c r="T399" s="166"/>
      <c r="AT399" s="162" t="s">
        <v>1200</v>
      </c>
      <c r="AU399" s="162" t="s">
        <v>88</v>
      </c>
      <c r="AV399" s="12" t="s">
        <v>86</v>
      </c>
      <c r="AW399" s="12" t="s">
        <v>34</v>
      </c>
      <c r="AX399" s="12" t="s">
        <v>79</v>
      </c>
      <c r="AY399" s="162" t="s">
        <v>262</v>
      </c>
    </row>
    <row r="400" spans="2:51" s="13" customFormat="1" ht="11.25">
      <c r="B400" s="167"/>
      <c r="D400" s="147" t="s">
        <v>1200</v>
      </c>
      <c r="E400" s="168" t="s">
        <v>1</v>
      </c>
      <c r="F400" s="169" t="s">
        <v>4026</v>
      </c>
      <c r="H400" s="170">
        <v>8.88</v>
      </c>
      <c r="I400" s="171"/>
      <c r="L400" s="167"/>
      <c r="M400" s="172"/>
      <c r="T400" s="173"/>
      <c r="AT400" s="168" t="s">
        <v>1200</v>
      </c>
      <c r="AU400" s="168" t="s">
        <v>88</v>
      </c>
      <c r="AV400" s="13" t="s">
        <v>88</v>
      </c>
      <c r="AW400" s="13" t="s">
        <v>34</v>
      </c>
      <c r="AX400" s="13" t="s">
        <v>79</v>
      </c>
      <c r="AY400" s="168" t="s">
        <v>262</v>
      </c>
    </row>
    <row r="401" spans="2:51" s="12" customFormat="1" ht="11.25">
      <c r="B401" s="161"/>
      <c r="D401" s="147" t="s">
        <v>1200</v>
      </c>
      <c r="E401" s="162" t="s">
        <v>1</v>
      </c>
      <c r="F401" s="163" t="s">
        <v>4027</v>
      </c>
      <c r="H401" s="162" t="s">
        <v>1</v>
      </c>
      <c r="I401" s="164"/>
      <c r="L401" s="161"/>
      <c r="M401" s="165"/>
      <c r="T401" s="166"/>
      <c r="AT401" s="162" t="s">
        <v>1200</v>
      </c>
      <c r="AU401" s="162" t="s">
        <v>88</v>
      </c>
      <c r="AV401" s="12" t="s">
        <v>86</v>
      </c>
      <c r="AW401" s="12" t="s">
        <v>34</v>
      </c>
      <c r="AX401" s="12" t="s">
        <v>79</v>
      </c>
      <c r="AY401" s="162" t="s">
        <v>262</v>
      </c>
    </row>
    <row r="402" spans="2:51" s="13" customFormat="1" ht="11.25">
      <c r="B402" s="167"/>
      <c r="D402" s="147" t="s">
        <v>1200</v>
      </c>
      <c r="E402" s="168" t="s">
        <v>1</v>
      </c>
      <c r="F402" s="169" t="s">
        <v>4028</v>
      </c>
      <c r="H402" s="170">
        <v>-1.869</v>
      </c>
      <c r="I402" s="171"/>
      <c r="L402" s="167"/>
      <c r="M402" s="172"/>
      <c r="T402" s="173"/>
      <c r="AT402" s="168" t="s">
        <v>1200</v>
      </c>
      <c r="AU402" s="168" t="s">
        <v>88</v>
      </c>
      <c r="AV402" s="13" t="s">
        <v>88</v>
      </c>
      <c r="AW402" s="13" t="s">
        <v>34</v>
      </c>
      <c r="AX402" s="13" t="s">
        <v>79</v>
      </c>
      <c r="AY402" s="168" t="s">
        <v>262</v>
      </c>
    </row>
    <row r="403" spans="2:51" s="14" customFormat="1" ht="11.25">
      <c r="B403" s="174"/>
      <c r="D403" s="147" t="s">
        <v>1200</v>
      </c>
      <c r="E403" s="175" t="s">
        <v>1</v>
      </c>
      <c r="F403" s="176" t="s">
        <v>1205</v>
      </c>
      <c r="H403" s="177">
        <v>61.487</v>
      </c>
      <c r="I403" s="178"/>
      <c r="L403" s="174"/>
      <c r="M403" s="179"/>
      <c r="T403" s="180"/>
      <c r="AT403" s="175" t="s">
        <v>1200</v>
      </c>
      <c r="AU403" s="175" t="s">
        <v>88</v>
      </c>
      <c r="AV403" s="14" t="s">
        <v>293</v>
      </c>
      <c r="AW403" s="14" t="s">
        <v>34</v>
      </c>
      <c r="AX403" s="14" t="s">
        <v>86</v>
      </c>
      <c r="AY403" s="175" t="s">
        <v>262</v>
      </c>
    </row>
    <row r="404" spans="2:65" s="1" customFormat="1" ht="33" customHeight="1">
      <c r="B404" s="32"/>
      <c r="C404" s="134" t="s">
        <v>411</v>
      </c>
      <c r="D404" s="134" t="s">
        <v>264</v>
      </c>
      <c r="E404" s="135" t="s">
        <v>4029</v>
      </c>
      <c r="F404" s="136" t="s">
        <v>4030</v>
      </c>
      <c r="G404" s="137" t="s">
        <v>1196</v>
      </c>
      <c r="H404" s="138">
        <v>114.113</v>
      </c>
      <c r="I404" s="139"/>
      <c r="J404" s="140">
        <f>ROUND(I404*H404,2)</f>
        <v>0</v>
      </c>
      <c r="K404" s="136" t="s">
        <v>1197</v>
      </c>
      <c r="L404" s="32"/>
      <c r="M404" s="141" t="s">
        <v>1</v>
      </c>
      <c r="N404" s="142" t="s">
        <v>44</v>
      </c>
      <c r="P404" s="143">
        <f>O404*H404</f>
        <v>0</v>
      </c>
      <c r="Q404" s="143">
        <v>2.30102</v>
      </c>
      <c r="R404" s="143">
        <f>Q404*H404</f>
        <v>262.57629526</v>
      </c>
      <c r="S404" s="143">
        <v>0</v>
      </c>
      <c r="T404" s="144">
        <f>S404*H404</f>
        <v>0</v>
      </c>
      <c r="AR404" s="145" t="s">
        <v>293</v>
      </c>
      <c r="AT404" s="145" t="s">
        <v>264</v>
      </c>
      <c r="AU404" s="145" t="s">
        <v>88</v>
      </c>
      <c r="AY404" s="17" t="s">
        <v>262</v>
      </c>
      <c r="BE404" s="146">
        <f>IF(N404="základní",J404,0)</f>
        <v>0</v>
      </c>
      <c r="BF404" s="146">
        <f>IF(N404="snížená",J404,0)</f>
        <v>0</v>
      </c>
      <c r="BG404" s="146">
        <f>IF(N404="zákl. přenesená",J404,0)</f>
        <v>0</v>
      </c>
      <c r="BH404" s="146">
        <f>IF(N404="sníž. přenesená",J404,0)</f>
        <v>0</v>
      </c>
      <c r="BI404" s="146">
        <f>IF(N404="nulová",J404,0)</f>
        <v>0</v>
      </c>
      <c r="BJ404" s="17" t="s">
        <v>86</v>
      </c>
      <c r="BK404" s="146">
        <f>ROUND(I404*H404,2)</f>
        <v>0</v>
      </c>
      <c r="BL404" s="17" t="s">
        <v>293</v>
      </c>
      <c r="BM404" s="145" t="s">
        <v>4031</v>
      </c>
    </row>
    <row r="405" spans="2:51" s="12" customFormat="1" ht="11.25">
      <c r="B405" s="161"/>
      <c r="D405" s="147" t="s">
        <v>1200</v>
      </c>
      <c r="E405" s="162" t="s">
        <v>1</v>
      </c>
      <c r="F405" s="163" t="s">
        <v>3966</v>
      </c>
      <c r="H405" s="162" t="s">
        <v>1</v>
      </c>
      <c r="I405" s="164"/>
      <c r="L405" s="161"/>
      <c r="M405" s="165"/>
      <c r="T405" s="166"/>
      <c r="AT405" s="162" t="s">
        <v>1200</v>
      </c>
      <c r="AU405" s="162" t="s">
        <v>88</v>
      </c>
      <c r="AV405" s="12" t="s">
        <v>86</v>
      </c>
      <c r="AW405" s="12" t="s">
        <v>34</v>
      </c>
      <c r="AX405" s="12" t="s">
        <v>79</v>
      </c>
      <c r="AY405" s="162" t="s">
        <v>262</v>
      </c>
    </row>
    <row r="406" spans="2:51" s="13" customFormat="1" ht="11.25">
      <c r="B406" s="167"/>
      <c r="D406" s="147" t="s">
        <v>1200</v>
      </c>
      <c r="E406" s="168" t="s">
        <v>1</v>
      </c>
      <c r="F406" s="169" t="s">
        <v>4032</v>
      </c>
      <c r="H406" s="170">
        <v>176.744</v>
      </c>
      <c r="I406" s="171"/>
      <c r="L406" s="167"/>
      <c r="M406" s="172"/>
      <c r="T406" s="173"/>
      <c r="AT406" s="168" t="s">
        <v>1200</v>
      </c>
      <c r="AU406" s="168" t="s">
        <v>88</v>
      </c>
      <c r="AV406" s="13" t="s">
        <v>88</v>
      </c>
      <c r="AW406" s="13" t="s">
        <v>34</v>
      </c>
      <c r="AX406" s="13" t="s">
        <v>79</v>
      </c>
      <c r="AY406" s="168" t="s">
        <v>262</v>
      </c>
    </row>
    <row r="407" spans="2:51" s="12" customFormat="1" ht="11.25">
      <c r="B407" s="161"/>
      <c r="D407" s="147" t="s">
        <v>1200</v>
      </c>
      <c r="E407" s="162" t="s">
        <v>1</v>
      </c>
      <c r="F407" s="163" t="s">
        <v>4024</v>
      </c>
      <c r="H407" s="162" t="s">
        <v>1</v>
      </c>
      <c r="I407" s="164"/>
      <c r="L407" s="161"/>
      <c r="M407" s="165"/>
      <c r="T407" s="166"/>
      <c r="AT407" s="162" t="s">
        <v>1200</v>
      </c>
      <c r="AU407" s="162" t="s">
        <v>88</v>
      </c>
      <c r="AV407" s="12" t="s">
        <v>86</v>
      </c>
      <c r="AW407" s="12" t="s">
        <v>34</v>
      </c>
      <c r="AX407" s="12" t="s">
        <v>79</v>
      </c>
      <c r="AY407" s="162" t="s">
        <v>262</v>
      </c>
    </row>
    <row r="408" spans="2:51" s="13" customFormat="1" ht="11.25">
      <c r="B408" s="167"/>
      <c r="D408" s="147" t="s">
        <v>1200</v>
      </c>
      <c r="E408" s="168" t="s">
        <v>1</v>
      </c>
      <c r="F408" s="169" t="s">
        <v>4033</v>
      </c>
      <c r="H408" s="170">
        <v>-75.969</v>
      </c>
      <c r="I408" s="171"/>
      <c r="L408" s="167"/>
      <c r="M408" s="172"/>
      <c r="T408" s="173"/>
      <c r="AT408" s="168" t="s">
        <v>1200</v>
      </c>
      <c r="AU408" s="168" t="s">
        <v>88</v>
      </c>
      <c r="AV408" s="13" t="s">
        <v>88</v>
      </c>
      <c r="AW408" s="13" t="s">
        <v>34</v>
      </c>
      <c r="AX408" s="13" t="s">
        <v>79</v>
      </c>
      <c r="AY408" s="168" t="s">
        <v>262</v>
      </c>
    </row>
    <row r="409" spans="2:51" s="12" customFormat="1" ht="11.25">
      <c r="B409" s="161"/>
      <c r="D409" s="147" t="s">
        <v>1200</v>
      </c>
      <c r="E409" s="162" t="s">
        <v>1</v>
      </c>
      <c r="F409" s="163" t="s">
        <v>3868</v>
      </c>
      <c r="H409" s="162" t="s">
        <v>1</v>
      </c>
      <c r="I409" s="164"/>
      <c r="L409" s="161"/>
      <c r="M409" s="165"/>
      <c r="T409" s="166"/>
      <c r="AT409" s="162" t="s">
        <v>1200</v>
      </c>
      <c r="AU409" s="162" t="s">
        <v>88</v>
      </c>
      <c r="AV409" s="12" t="s">
        <v>86</v>
      </c>
      <c r="AW409" s="12" t="s">
        <v>34</v>
      </c>
      <c r="AX409" s="12" t="s">
        <v>79</v>
      </c>
      <c r="AY409" s="162" t="s">
        <v>262</v>
      </c>
    </row>
    <row r="410" spans="2:51" s="13" customFormat="1" ht="11.25">
      <c r="B410" s="167"/>
      <c r="D410" s="147" t="s">
        <v>1200</v>
      </c>
      <c r="E410" s="168" t="s">
        <v>1</v>
      </c>
      <c r="F410" s="169" t="s">
        <v>4034</v>
      </c>
      <c r="H410" s="170">
        <v>21.016</v>
      </c>
      <c r="I410" s="171"/>
      <c r="L410" s="167"/>
      <c r="M410" s="172"/>
      <c r="T410" s="173"/>
      <c r="AT410" s="168" t="s">
        <v>1200</v>
      </c>
      <c r="AU410" s="168" t="s">
        <v>88</v>
      </c>
      <c r="AV410" s="13" t="s">
        <v>88</v>
      </c>
      <c r="AW410" s="13" t="s">
        <v>34</v>
      </c>
      <c r="AX410" s="13" t="s">
        <v>79</v>
      </c>
      <c r="AY410" s="168" t="s">
        <v>262</v>
      </c>
    </row>
    <row r="411" spans="2:51" s="12" customFormat="1" ht="11.25">
      <c r="B411" s="161"/>
      <c r="D411" s="147" t="s">
        <v>1200</v>
      </c>
      <c r="E411" s="162" t="s">
        <v>1</v>
      </c>
      <c r="F411" s="163" t="s">
        <v>4027</v>
      </c>
      <c r="H411" s="162" t="s">
        <v>1</v>
      </c>
      <c r="I411" s="164"/>
      <c r="L411" s="161"/>
      <c r="M411" s="165"/>
      <c r="T411" s="166"/>
      <c r="AT411" s="162" t="s">
        <v>1200</v>
      </c>
      <c r="AU411" s="162" t="s">
        <v>88</v>
      </c>
      <c r="AV411" s="12" t="s">
        <v>86</v>
      </c>
      <c r="AW411" s="12" t="s">
        <v>34</v>
      </c>
      <c r="AX411" s="12" t="s">
        <v>79</v>
      </c>
      <c r="AY411" s="162" t="s">
        <v>262</v>
      </c>
    </row>
    <row r="412" spans="2:51" s="13" customFormat="1" ht="11.25">
      <c r="B412" s="167"/>
      <c r="D412" s="147" t="s">
        <v>1200</v>
      </c>
      <c r="E412" s="168" t="s">
        <v>1</v>
      </c>
      <c r="F412" s="169" t="s">
        <v>4035</v>
      </c>
      <c r="H412" s="170">
        <v>-7.678</v>
      </c>
      <c r="I412" s="171"/>
      <c r="L412" s="167"/>
      <c r="M412" s="172"/>
      <c r="T412" s="173"/>
      <c r="AT412" s="168" t="s">
        <v>1200</v>
      </c>
      <c r="AU412" s="168" t="s">
        <v>88</v>
      </c>
      <c r="AV412" s="13" t="s">
        <v>88</v>
      </c>
      <c r="AW412" s="13" t="s">
        <v>34</v>
      </c>
      <c r="AX412" s="13" t="s">
        <v>79</v>
      </c>
      <c r="AY412" s="168" t="s">
        <v>262</v>
      </c>
    </row>
    <row r="413" spans="2:51" s="14" customFormat="1" ht="11.25">
      <c r="B413" s="174"/>
      <c r="D413" s="147" t="s">
        <v>1200</v>
      </c>
      <c r="E413" s="175" t="s">
        <v>1</v>
      </c>
      <c r="F413" s="176" t="s">
        <v>1205</v>
      </c>
      <c r="H413" s="177">
        <v>114.113</v>
      </c>
      <c r="I413" s="178"/>
      <c r="L413" s="174"/>
      <c r="M413" s="179"/>
      <c r="T413" s="180"/>
      <c r="AT413" s="175" t="s">
        <v>1200</v>
      </c>
      <c r="AU413" s="175" t="s">
        <v>88</v>
      </c>
      <c r="AV413" s="14" t="s">
        <v>293</v>
      </c>
      <c r="AW413" s="14" t="s">
        <v>34</v>
      </c>
      <c r="AX413" s="14" t="s">
        <v>86</v>
      </c>
      <c r="AY413" s="175" t="s">
        <v>262</v>
      </c>
    </row>
    <row r="414" spans="2:63" s="11" customFormat="1" ht="22.9" customHeight="1">
      <c r="B414" s="124"/>
      <c r="D414" s="125" t="s">
        <v>78</v>
      </c>
      <c r="E414" s="151" t="s">
        <v>610</v>
      </c>
      <c r="F414" s="151" t="s">
        <v>4036</v>
      </c>
      <c r="I414" s="127"/>
      <c r="J414" s="152">
        <f>BK414</f>
        <v>0</v>
      </c>
      <c r="L414" s="124"/>
      <c r="M414" s="129"/>
      <c r="P414" s="130">
        <f>SUM(P415:P421)</f>
        <v>0</v>
      </c>
      <c r="R414" s="130">
        <f>SUM(R415:R421)</f>
        <v>9.967857799999999</v>
      </c>
      <c r="T414" s="131">
        <f>SUM(T415:T421)</f>
        <v>0</v>
      </c>
      <c r="AR414" s="125" t="s">
        <v>86</v>
      </c>
      <c r="AT414" s="132" t="s">
        <v>78</v>
      </c>
      <c r="AU414" s="132" t="s">
        <v>86</v>
      </c>
      <c r="AY414" s="125" t="s">
        <v>262</v>
      </c>
      <c r="BK414" s="133">
        <f>SUM(BK415:BK421)</f>
        <v>0</v>
      </c>
    </row>
    <row r="415" spans="2:65" s="1" customFormat="1" ht="33" customHeight="1">
      <c r="B415" s="32"/>
      <c r="C415" s="134" t="s">
        <v>415</v>
      </c>
      <c r="D415" s="134" t="s">
        <v>264</v>
      </c>
      <c r="E415" s="135" t="s">
        <v>4037</v>
      </c>
      <c r="F415" s="136" t="s">
        <v>4038</v>
      </c>
      <c r="G415" s="137" t="s">
        <v>405</v>
      </c>
      <c r="H415" s="138">
        <v>18.74</v>
      </c>
      <c r="I415" s="139"/>
      <c r="J415" s="140">
        <f>ROUND(I415*H415,2)</f>
        <v>0</v>
      </c>
      <c r="K415" s="136" t="s">
        <v>1197</v>
      </c>
      <c r="L415" s="32"/>
      <c r="M415" s="141" t="s">
        <v>1</v>
      </c>
      <c r="N415" s="142" t="s">
        <v>44</v>
      </c>
      <c r="P415" s="143">
        <f>O415*H415</f>
        <v>0</v>
      </c>
      <c r="Q415" s="143">
        <v>0.00025</v>
      </c>
      <c r="R415" s="143">
        <f>Q415*H415</f>
        <v>0.004685</v>
      </c>
      <c r="S415" s="143">
        <v>0</v>
      </c>
      <c r="T415" s="144">
        <f>S415*H415</f>
        <v>0</v>
      </c>
      <c r="AR415" s="145" t="s">
        <v>293</v>
      </c>
      <c r="AT415" s="145" t="s">
        <v>264</v>
      </c>
      <c r="AU415" s="145" t="s">
        <v>88</v>
      </c>
      <c r="AY415" s="17" t="s">
        <v>262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7" t="s">
        <v>86</v>
      </c>
      <c r="BK415" s="146">
        <f>ROUND(I415*H415,2)</f>
        <v>0</v>
      </c>
      <c r="BL415" s="17" t="s">
        <v>293</v>
      </c>
      <c r="BM415" s="145" t="s">
        <v>4039</v>
      </c>
    </row>
    <row r="416" spans="2:51" s="12" customFormat="1" ht="11.25">
      <c r="B416" s="161"/>
      <c r="D416" s="147" t="s">
        <v>1200</v>
      </c>
      <c r="E416" s="162" t="s">
        <v>1</v>
      </c>
      <c r="F416" s="163" t="s">
        <v>3868</v>
      </c>
      <c r="H416" s="162" t="s">
        <v>1</v>
      </c>
      <c r="I416" s="164"/>
      <c r="L416" s="161"/>
      <c r="M416" s="165"/>
      <c r="T416" s="166"/>
      <c r="AT416" s="162" t="s">
        <v>1200</v>
      </c>
      <c r="AU416" s="162" t="s">
        <v>88</v>
      </c>
      <c r="AV416" s="12" t="s">
        <v>86</v>
      </c>
      <c r="AW416" s="12" t="s">
        <v>34</v>
      </c>
      <c r="AX416" s="12" t="s">
        <v>79</v>
      </c>
      <c r="AY416" s="162" t="s">
        <v>262</v>
      </c>
    </row>
    <row r="417" spans="2:51" s="13" customFormat="1" ht="11.25">
      <c r="B417" s="167"/>
      <c r="D417" s="147" t="s">
        <v>1200</v>
      </c>
      <c r="E417" s="168" t="s">
        <v>1</v>
      </c>
      <c r="F417" s="169" t="s">
        <v>4040</v>
      </c>
      <c r="H417" s="170">
        <v>18.74</v>
      </c>
      <c r="I417" s="171"/>
      <c r="L417" s="167"/>
      <c r="M417" s="172"/>
      <c r="T417" s="173"/>
      <c r="AT417" s="168" t="s">
        <v>1200</v>
      </c>
      <c r="AU417" s="168" t="s">
        <v>88</v>
      </c>
      <c r="AV417" s="13" t="s">
        <v>88</v>
      </c>
      <c r="AW417" s="13" t="s">
        <v>34</v>
      </c>
      <c r="AX417" s="13" t="s">
        <v>79</v>
      </c>
      <c r="AY417" s="168" t="s">
        <v>262</v>
      </c>
    </row>
    <row r="418" spans="2:51" s="14" customFormat="1" ht="11.25">
      <c r="B418" s="174"/>
      <c r="D418" s="147" t="s">
        <v>1200</v>
      </c>
      <c r="E418" s="175" t="s">
        <v>1</v>
      </c>
      <c r="F418" s="176" t="s">
        <v>1205</v>
      </c>
      <c r="H418" s="177">
        <v>18.74</v>
      </c>
      <c r="I418" s="178"/>
      <c r="L418" s="174"/>
      <c r="M418" s="179"/>
      <c r="T418" s="180"/>
      <c r="AT418" s="175" t="s">
        <v>1200</v>
      </c>
      <c r="AU418" s="175" t="s">
        <v>88</v>
      </c>
      <c r="AV418" s="14" t="s">
        <v>293</v>
      </c>
      <c r="AW418" s="14" t="s">
        <v>34</v>
      </c>
      <c r="AX418" s="14" t="s">
        <v>86</v>
      </c>
      <c r="AY418" s="175" t="s">
        <v>262</v>
      </c>
    </row>
    <row r="419" spans="2:65" s="1" customFormat="1" ht="16.5" customHeight="1">
      <c r="B419" s="32"/>
      <c r="C419" s="181" t="s">
        <v>419</v>
      </c>
      <c r="D419" s="181" t="s">
        <v>1114</v>
      </c>
      <c r="E419" s="182" t="s">
        <v>4041</v>
      </c>
      <c r="F419" s="183" t="s">
        <v>4042</v>
      </c>
      <c r="G419" s="184" t="s">
        <v>405</v>
      </c>
      <c r="H419" s="185">
        <v>18.927</v>
      </c>
      <c r="I419" s="186"/>
      <c r="J419" s="187">
        <f>ROUND(I419*H419,2)</f>
        <v>0</v>
      </c>
      <c r="K419" s="183" t="s">
        <v>1197</v>
      </c>
      <c r="L419" s="188"/>
      <c r="M419" s="189" t="s">
        <v>1</v>
      </c>
      <c r="N419" s="190" t="s">
        <v>44</v>
      </c>
      <c r="P419" s="143">
        <f>O419*H419</f>
        <v>0</v>
      </c>
      <c r="Q419" s="143">
        <v>0.5264</v>
      </c>
      <c r="R419" s="143">
        <f>Q419*H419</f>
        <v>9.963172799999999</v>
      </c>
      <c r="S419" s="143">
        <v>0</v>
      </c>
      <c r="T419" s="144">
        <f>S419*H419</f>
        <v>0</v>
      </c>
      <c r="AR419" s="145" t="s">
        <v>270</v>
      </c>
      <c r="AT419" s="145" t="s">
        <v>1114</v>
      </c>
      <c r="AU419" s="145" t="s">
        <v>88</v>
      </c>
      <c r="AY419" s="17" t="s">
        <v>262</v>
      </c>
      <c r="BE419" s="146">
        <f>IF(N419="základní",J419,0)</f>
        <v>0</v>
      </c>
      <c r="BF419" s="146">
        <f>IF(N419="snížená",J419,0)</f>
        <v>0</v>
      </c>
      <c r="BG419" s="146">
        <f>IF(N419="zákl. přenesená",J419,0)</f>
        <v>0</v>
      </c>
      <c r="BH419" s="146">
        <f>IF(N419="sníž. přenesená",J419,0)</f>
        <v>0</v>
      </c>
      <c r="BI419" s="146">
        <f>IF(N419="nulová",J419,0)</f>
        <v>0</v>
      </c>
      <c r="BJ419" s="17" t="s">
        <v>86</v>
      </c>
      <c r="BK419" s="146">
        <f>ROUND(I419*H419,2)</f>
        <v>0</v>
      </c>
      <c r="BL419" s="17" t="s">
        <v>293</v>
      </c>
      <c r="BM419" s="145" t="s">
        <v>4043</v>
      </c>
    </row>
    <row r="420" spans="2:51" s="13" customFormat="1" ht="11.25">
      <c r="B420" s="167"/>
      <c r="D420" s="147" t="s">
        <v>1200</v>
      </c>
      <c r="E420" s="168" t="s">
        <v>1</v>
      </c>
      <c r="F420" s="169" t="s">
        <v>4044</v>
      </c>
      <c r="H420" s="170">
        <v>18.927</v>
      </c>
      <c r="I420" s="171"/>
      <c r="L420" s="167"/>
      <c r="M420" s="172"/>
      <c r="T420" s="173"/>
      <c r="AT420" s="168" t="s">
        <v>1200</v>
      </c>
      <c r="AU420" s="168" t="s">
        <v>88</v>
      </c>
      <c r="AV420" s="13" t="s">
        <v>88</v>
      </c>
      <c r="AW420" s="13" t="s">
        <v>34</v>
      </c>
      <c r="AX420" s="13" t="s">
        <v>79</v>
      </c>
      <c r="AY420" s="168" t="s">
        <v>262</v>
      </c>
    </row>
    <row r="421" spans="2:51" s="14" customFormat="1" ht="11.25">
      <c r="B421" s="174"/>
      <c r="D421" s="147" t="s">
        <v>1200</v>
      </c>
      <c r="E421" s="175" t="s">
        <v>1</v>
      </c>
      <c r="F421" s="176" t="s">
        <v>1205</v>
      </c>
      <c r="H421" s="177">
        <v>18.927</v>
      </c>
      <c r="I421" s="178"/>
      <c r="L421" s="174"/>
      <c r="M421" s="179"/>
      <c r="T421" s="180"/>
      <c r="AT421" s="175" t="s">
        <v>1200</v>
      </c>
      <c r="AU421" s="175" t="s">
        <v>88</v>
      </c>
      <c r="AV421" s="14" t="s">
        <v>293</v>
      </c>
      <c r="AW421" s="14" t="s">
        <v>34</v>
      </c>
      <c r="AX421" s="14" t="s">
        <v>86</v>
      </c>
      <c r="AY421" s="175" t="s">
        <v>262</v>
      </c>
    </row>
    <row r="422" spans="2:63" s="11" customFormat="1" ht="22.9" customHeight="1">
      <c r="B422" s="124"/>
      <c r="D422" s="125" t="s">
        <v>78</v>
      </c>
      <c r="E422" s="151" t="s">
        <v>614</v>
      </c>
      <c r="F422" s="151" t="s">
        <v>4045</v>
      </c>
      <c r="I422" s="127"/>
      <c r="J422" s="152">
        <f>BK422</f>
        <v>0</v>
      </c>
      <c r="L422" s="124"/>
      <c r="M422" s="129"/>
      <c r="P422" s="130">
        <f>SUM(P423:P429)</f>
        <v>0</v>
      </c>
      <c r="R422" s="130">
        <f>SUM(R423:R429)</f>
        <v>97.21921199999998</v>
      </c>
      <c r="T422" s="131">
        <f>SUM(T423:T429)</f>
        <v>0</v>
      </c>
      <c r="AR422" s="125" t="s">
        <v>86</v>
      </c>
      <c r="AT422" s="132" t="s">
        <v>78</v>
      </c>
      <c r="AU422" s="132" t="s">
        <v>86</v>
      </c>
      <c r="AY422" s="125" t="s">
        <v>262</v>
      </c>
      <c r="BK422" s="133">
        <f>SUM(BK423:BK429)</f>
        <v>0</v>
      </c>
    </row>
    <row r="423" spans="2:65" s="1" customFormat="1" ht="33" customHeight="1">
      <c r="B423" s="32"/>
      <c r="C423" s="134" t="s">
        <v>423</v>
      </c>
      <c r="D423" s="134" t="s">
        <v>264</v>
      </c>
      <c r="E423" s="135" t="s">
        <v>4046</v>
      </c>
      <c r="F423" s="136" t="s">
        <v>4047</v>
      </c>
      <c r="G423" s="137" t="s">
        <v>405</v>
      </c>
      <c r="H423" s="138">
        <v>69.53</v>
      </c>
      <c r="I423" s="139"/>
      <c r="J423" s="140">
        <f>ROUND(I423*H423,2)</f>
        <v>0</v>
      </c>
      <c r="K423" s="136" t="s">
        <v>1197</v>
      </c>
      <c r="L423" s="32"/>
      <c r="M423" s="141" t="s">
        <v>1</v>
      </c>
      <c r="N423" s="142" t="s">
        <v>44</v>
      </c>
      <c r="P423" s="143">
        <f>O423*H423</f>
        <v>0</v>
      </c>
      <c r="Q423" s="143">
        <v>0.0004</v>
      </c>
      <c r="R423" s="143">
        <f>Q423*H423</f>
        <v>0.027812000000000003</v>
      </c>
      <c r="S423" s="143">
        <v>0</v>
      </c>
      <c r="T423" s="144">
        <f>S423*H423</f>
        <v>0</v>
      </c>
      <c r="AR423" s="145" t="s">
        <v>293</v>
      </c>
      <c r="AT423" s="145" t="s">
        <v>264</v>
      </c>
      <c r="AU423" s="145" t="s">
        <v>88</v>
      </c>
      <c r="AY423" s="17" t="s">
        <v>262</v>
      </c>
      <c r="BE423" s="146">
        <f>IF(N423="základní",J423,0)</f>
        <v>0</v>
      </c>
      <c r="BF423" s="146">
        <f>IF(N423="snížená",J423,0)</f>
        <v>0</v>
      </c>
      <c r="BG423" s="146">
        <f>IF(N423="zákl. přenesená",J423,0)</f>
        <v>0</v>
      </c>
      <c r="BH423" s="146">
        <f>IF(N423="sníž. přenesená",J423,0)</f>
        <v>0</v>
      </c>
      <c r="BI423" s="146">
        <f>IF(N423="nulová",J423,0)</f>
        <v>0</v>
      </c>
      <c r="BJ423" s="17" t="s">
        <v>86</v>
      </c>
      <c r="BK423" s="146">
        <f>ROUND(I423*H423,2)</f>
        <v>0</v>
      </c>
      <c r="BL423" s="17" t="s">
        <v>293</v>
      </c>
      <c r="BM423" s="145" t="s">
        <v>4048</v>
      </c>
    </row>
    <row r="424" spans="2:51" s="12" customFormat="1" ht="11.25">
      <c r="B424" s="161"/>
      <c r="D424" s="147" t="s">
        <v>1200</v>
      </c>
      <c r="E424" s="162" t="s">
        <v>1</v>
      </c>
      <c r="F424" s="163" t="s">
        <v>3966</v>
      </c>
      <c r="H424" s="162" t="s">
        <v>1</v>
      </c>
      <c r="I424" s="164"/>
      <c r="L424" s="161"/>
      <c r="M424" s="165"/>
      <c r="T424" s="166"/>
      <c r="AT424" s="162" t="s">
        <v>1200</v>
      </c>
      <c r="AU424" s="162" t="s">
        <v>88</v>
      </c>
      <c r="AV424" s="12" t="s">
        <v>86</v>
      </c>
      <c r="AW424" s="12" t="s">
        <v>34</v>
      </c>
      <c r="AX424" s="12" t="s">
        <v>79</v>
      </c>
      <c r="AY424" s="162" t="s">
        <v>262</v>
      </c>
    </row>
    <row r="425" spans="2:51" s="13" customFormat="1" ht="11.25">
      <c r="B425" s="167"/>
      <c r="D425" s="147" t="s">
        <v>1200</v>
      </c>
      <c r="E425" s="168" t="s">
        <v>1</v>
      </c>
      <c r="F425" s="169" t="s">
        <v>4049</v>
      </c>
      <c r="H425" s="170">
        <v>69.53</v>
      </c>
      <c r="I425" s="171"/>
      <c r="L425" s="167"/>
      <c r="M425" s="172"/>
      <c r="T425" s="173"/>
      <c r="AT425" s="168" t="s">
        <v>1200</v>
      </c>
      <c r="AU425" s="168" t="s">
        <v>88</v>
      </c>
      <c r="AV425" s="13" t="s">
        <v>88</v>
      </c>
      <c r="AW425" s="13" t="s">
        <v>34</v>
      </c>
      <c r="AX425" s="13" t="s">
        <v>79</v>
      </c>
      <c r="AY425" s="168" t="s">
        <v>262</v>
      </c>
    </row>
    <row r="426" spans="2:51" s="14" customFormat="1" ht="11.25">
      <c r="B426" s="174"/>
      <c r="D426" s="147" t="s">
        <v>1200</v>
      </c>
      <c r="E426" s="175" t="s">
        <v>1</v>
      </c>
      <c r="F426" s="176" t="s">
        <v>1205</v>
      </c>
      <c r="H426" s="177">
        <v>69.53</v>
      </c>
      <c r="I426" s="178"/>
      <c r="L426" s="174"/>
      <c r="M426" s="179"/>
      <c r="T426" s="180"/>
      <c r="AT426" s="175" t="s">
        <v>1200</v>
      </c>
      <c r="AU426" s="175" t="s">
        <v>88</v>
      </c>
      <c r="AV426" s="14" t="s">
        <v>293</v>
      </c>
      <c r="AW426" s="14" t="s">
        <v>34</v>
      </c>
      <c r="AX426" s="14" t="s">
        <v>86</v>
      </c>
      <c r="AY426" s="175" t="s">
        <v>262</v>
      </c>
    </row>
    <row r="427" spans="2:65" s="1" customFormat="1" ht="16.5" customHeight="1">
      <c r="B427" s="32"/>
      <c r="C427" s="181" t="s">
        <v>427</v>
      </c>
      <c r="D427" s="181" t="s">
        <v>1114</v>
      </c>
      <c r="E427" s="182" t="s">
        <v>4050</v>
      </c>
      <c r="F427" s="183" t="s">
        <v>4051</v>
      </c>
      <c r="G427" s="184" t="s">
        <v>405</v>
      </c>
      <c r="H427" s="185">
        <v>70.225</v>
      </c>
      <c r="I427" s="186"/>
      <c r="J427" s="187">
        <f>ROUND(I427*H427,2)</f>
        <v>0</v>
      </c>
      <c r="K427" s="183" t="s">
        <v>1197</v>
      </c>
      <c r="L427" s="188"/>
      <c r="M427" s="189" t="s">
        <v>1</v>
      </c>
      <c r="N427" s="190" t="s">
        <v>44</v>
      </c>
      <c r="P427" s="143">
        <f>O427*H427</f>
        <v>0</v>
      </c>
      <c r="Q427" s="143">
        <v>1.384</v>
      </c>
      <c r="R427" s="143">
        <f>Q427*H427</f>
        <v>97.19139999999999</v>
      </c>
      <c r="S427" s="143">
        <v>0</v>
      </c>
      <c r="T427" s="144">
        <f>S427*H427</f>
        <v>0</v>
      </c>
      <c r="AR427" s="145" t="s">
        <v>270</v>
      </c>
      <c r="AT427" s="145" t="s">
        <v>1114</v>
      </c>
      <c r="AU427" s="145" t="s">
        <v>88</v>
      </c>
      <c r="AY427" s="17" t="s">
        <v>262</v>
      </c>
      <c r="BE427" s="146">
        <f>IF(N427="základní",J427,0)</f>
        <v>0</v>
      </c>
      <c r="BF427" s="146">
        <f>IF(N427="snížená",J427,0)</f>
        <v>0</v>
      </c>
      <c r="BG427" s="146">
        <f>IF(N427="zákl. přenesená",J427,0)</f>
        <v>0</v>
      </c>
      <c r="BH427" s="146">
        <f>IF(N427="sníž. přenesená",J427,0)</f>
        <v>0</v>
      </c>
      <c r="BI427" s="146">
        <f>IF(N427="nulová",J427,0)</f>
        <v>0</v>
      </c>
      <c r="BJ427" s="17" t="s">
        <v>86</v>
      </c>
      <c r="BK427" s="146">
        <f>ROUND(I427*H427,2)</f>
        <v>0</v>
      </c>
      <c r="BL427" s="17" t="s">
        <v>293</v>
      </c>
      <c r="BM427" s="145" t="s">
        <v>4052</v>
      </c>
    </row>
    <row r="428" spans="2:51" s="13" customFormat="1" ht="11.25">
      <c r="B428" s="167"/>
      <c r="D428" s="147" t="s">
        <v>1200</v>
      </c>
      <c r="E428" s="168" t="s">
        <v>1</v>
      </c>
      <c r="F428" s="169" t="s">
        <v>4053</v>
      </c>
      <c r="H428" s="170">
        <v>70.225</v>
      </c>
      <c r="I428" s="171"/>
      <c r="L428" s="167"/>
      <c r="M428" s="172"/>
      <c r="T428" s="173"/>
      <c r="AT428" s="168" t="s">
        <v>1200</v>
      </c>
      <c r="AU428" s="168" t="s">
        <v>88</v>
      </c>
      <c r="AV428" s="13" t="s">
        <v>88</v>
      </c>
      <c r="AW428" s="13" t="s">
        <v>34</v>
      </c>
      <c r="AX428" s="13" t="s">
        <v>79</v>
      </c>
      <c r="AY428" s="168" t="s">
        <v>262</v>
      </c>
    </row>
    <row r="429" spans="2:51" s="14" customFormat="1" ht="11.25">
      <c r="B429" s="174"/>
      <c r="D429" s="147" t="s">
        <v>1200</v>
      </c>
      <c r="E429" s="175" t="s">
        <v>1</v>
      </c>
      <c r="F429" s="176" t="s">
        <v>1205</v>
      </c>
      <c r="H429" s="177">
        <v>70.225</v>
      </c>
      <c r="I429" s="178"/>
      <c r="L429" s="174"/>
      <c r="M429" s="179"/>
      <c r="T429" s="180"/>
      <c r="AT429" s="175" t="s">
        <v>1200</v>
      </c>
      <c r="AU429" s="175" t="s">
        <v>88</v>
      </c>
      <c r="AV429" s="14" t="s">
        <v>293</v>
      </c>
      <c r="AW429" s="14" t="s">
        <v>34</v>
      </c>
      <c r="AX429" s="14" t="s">
        <v>86</v>
      </c>
      <c r="AY429" s="175" t="s">
        <v>262</v>
      </c>
    </row>
    <row r="430" spans="2:63" s="11" customFormat="1" ht="22.9" customHeight="1">
      <c r="B430" s="124"/>
      <c r="D430" s="125" t="s">
        <v>78</v>
      </c>
      <c r="E430" s="151" t="s">
        <v>604</v>
      </c>
      <c r="F430" s="151" t="s">
        <v>4054</v>
      </c>
      <c r="I430" s="127"/>
      <c r="J430" s="152">
        <f>BK430</f>
        <v>0</v>
      </c>
      <c r="L430" s="124"/>
      <c r="M430" s="129"/>
      <c r="P430" s="130">
        <f>SUM(P431:P442)</f>
        <v>0</v>
      </c>
      <c r="R430" s="130">
        <f>SUM(R431:R442)</f>
        <v>0</v>
      </c>
      <c r="T430" s="131">
        <f>SUM(T431:T442)</f>
        <v>0</v>
      </c>
      <c r="AR430" s="125" t="s">
        <v>86</v>
      </c>
      <c r="AT430" s="132" t="s">
        <v>78</v>
      </c>
      <c r="AU430" s="132" t="s">
        <v>86</v>
      </c>
      <c r="AY430" s="125" t="s">
        <v>262</v>
      </c>
      <c r="BK430" s="133">
        <f>SUM(BK431:BK442)</f>
        <v>0</v>
      </c>
    </row>
    <row r="431" spans="2:65" s="1" customFormat="1" ht="16.5" customHeight="1">
      <c r="B431" s="32"/>
      <c r="C431" s="134" t="s">
        <v>431</v>
      </c>
      <c r="D431" s="134" t="s">
        <v>264</v>
      </c>
      <c r="E431" s="135" t="s">
        <v>4055</v>
      </c>
      <c r="F431" s="136" t="s">
        <v>4056</v>
      </c>
      <c r="G431" s="137" t="s">
        <v>405</v>
      </c>
      <c r="H431" s="138">
        <v>6.3</v>
      </c>
      <c r="I431" s="139"/>
      <c r="J431" s="140">
        <f>ROUND(I431*H431,2)</f>
        <v>0</v>
      </c>
      <c r="K431" s="136" t="s">
        <v>1</v>
      </c>
      <c r="L431" s="32"/>
      <c r="M431" s="141" t="s">
        <v>1</v>
      </c>
      <c r="N431" s="142" t="s">
        <v>44</v>
      </c>
      <c r="P431" s="143">
        <f>O431*H431</f>
        <v>0</v>
      </c>
      <c r="Q431" s="143">
        <v>0</v>
      </c>
      <c r="R431" s="143">
        <f>Q431*H431</f>
        <v>0</v>
      </c>
      <c r="S431" s="143">
        <v>0</v>
      </c>
      <c r="T431" s="144">
        <f>S431*H431</f>
        <v>0</v>
      </c>
      <c r="AR431" s="145" t="s">
        <v>293</v>
      </c>
      <c r="AT431" s="145" t="s">
        <v>264</v>
      </c>
      <c r="AU431" s="145" t="s">
        <v>88</v>
      </c>
      <c r="AY431" s="17" t="s">
        <v>262</v>
      </c>
      <c r="BE431" s="146">
        <f>IF(N431="základní",J431,0)</f>
        <v>0</v>
      </c>
      <c r="BF431" s="146">
        <f>IF(N431="snížená",J431,0)</f>
        <v>0</v>
      </c>
      <c r="BG431" s="146">
        <f>IF(N431="zákl. přenesená",J431,0)</f>
        <v>0</v>
      </c>
      <c r="BH431" s="146">
        <f>IF(N431="sníž. přenesená",J431,0)</f>
        <v>0</v>
      </c>
      <c r="BI431" s="146">
        <f>IF(N431="nulová",J431,0)</f>
        <v>0</v>
      </c>
      <c r="BJ431" s="17" t="s">
        <v>86</v>
      </c>
      <c r="BK431" s="146">
        <f>ROUND(I431*H431,2)</f>
        <v>0</v>
      </c>
      <c r="BL431" s="17" t="s">
        <v>293</v>
      </c>
      <c r="BM431" s="145" t="s">
        <v>4057</v>
      </c>
    </row>
    <row r="432" spans="2:47" s="1" customFormat="1" ht="117">
      <c r="B432" s="32"/>
      <c r="D432" s="147" t="s">
        <v>301</v>
      </c>
      <c r="F432" s="148" t="s">
        <v>4058</v>
      </c>
      <c r="I432" s="149"/>
      <c r="L432" s="32"/>
      <c r="M432" s="150"/>
      <c r="T432" s="56"/>
      <c r="AT432" s="17" t="s">
        <v>301</v>
      </c>
      <c r="AU432" s="17" t="s">
        <v>88</v>
      </c>
    </row>
    <row r="433" spans="2:51" s="12" customFormat="1" ht="11.25">
      <c r="B433" s="161"/>
      <c r="D433" s="147" t="s">
        <v>1200</v>
      </c>
      <c r="E433" s="162" t="s">
        <v>1</v>
      </c>
      <c r="F433" s="163" t="s">
        <v>4059</v>
      </c>
      <c r="H433" s="162" t="s">
        <v>1</v>
      </c>
      <c r="I433" s="164"/>
      <c r="L433" s="161"/>
      <c r="M433" s="165"/>
      <c r="T433" s="166"/>
      <c r="AT433" s="162" t="s">
        <v>1200</v>
      </c>
      <c r="AU433" s="162" t="s">
        <v>88</v>
      </c>
      <c r="AV433" s="12" t="s">
        <v>86</v>
      </c>
      <c r="AW433" s="12" t="s">
        <v>34</v>
      </c>
      <c r="AX433" s="12" t="s">
        <v>79</v>
      </c>
      <c r="AY433" s="162" t="s">
        <v>262</v>
      </c>
    </row>
    <row r="434" spans="2:51" s="13" customFormat="1" ht="11.25">
      <c r="B434" s="167"/>
      <c r="D434" s="147" t="s">
        <v>1200</v>
      </c>
      <c r="E434" s="168" t="s">
        <v>1</v>
      </c>
      <c r="F434" s="169" t="s">
        <v>4060</v>
      </c>
      <c r="H434" s="170">
        <v>3.5</v>
      </c>
      <c r="I434" s="171"/>
      <c r="L434" s="167"/>
      <c r="M434" s="172"/>
      <c r="T434" s="173"/>
      <c r="AT434" s="168" t="s">
        <v>1200</v>
      </c>
      <c r="AU434" s="168" t="s">
        <v>88</v>
      </c>
      <c r="AV434" s="13" t="s">
        <v>88</v>
      </c>
      <c r="AW434" s="13" t="s">
        <v>34</v>
      </c>
      <c r="AX434" s="13" t="s">
        <v>79</v>
      </c>
      <c r="AY434" s="168" t="s">
        <v>262</v>
      </c>
    </row>
    <row r="435" spans="2:51" s="12" customFormat="1" ht="11.25">
      <c r="B435" s="161"/>
      <c r="D435" s="147" t="s">
        <v>1200</v>
      </c>
      <c r="E435" s="162" t="s">
        <v>1</v>
      </c>
      <c r="F435" s="163" t="s">
        <v>4061</v>
      </c>
      <c r="H435" s="162" t="s">
        <v>1</v>
      </c>
      <c r="I435" s="164"/>
      <c r="L435" s="161"/>
      <c r="M435" s="165"/>
      <c r="T435" s="166"/>
      <c r="AT435" s="162" t="s">
        <v>1200</v>
      </c>
      <c r="AU435" s="162" t="s">
        <v>88</v>
      </c>
      <c r="AV435" s="12" t="s">
        <v>86</v>
      </c>
      <c r="AW435" s="12" t="s">
        <v>34</v>
      </c>
      <c r="AX435" s="12" t="s">
        <v>79</v>
      </c>
      <c r="AY435" s="162" t="s">
        <v>262</v>
      </c>
    </row>
    <row r="436" spans="2:51" s="13" customFormat="1" ht="11.25">
      <c r="B436" s="167"/>
      <c r="D436" s="147" t="s">
        <v>1200</v>
      </c>
      <c r="E436" s="168" t="s">
        <v>1</v>
      </c>
      <c r="F436" s="169" t="s">
        <v>3997</v>
      </c>
      <c r="H436" s="170">
        <v>2.8</v>
      </c>
      <c r="I436" s="171"/>
      <c r="L436" s="167"/>
      <c r="M436" s="172"/>
      <c r="T436" s="173"/>
      <c r="AT436" s="168" t="s">
        <v>1200</v>
      </c>
      <c r="AU436" s="168" t="s">
        <v>88</v>
      </c>
      <c r="AV436" s="13" t="s">
        <v>88</v>
      </c>
      <c r="AW436" s="13" t="s">
        <v>34</v>
      </c>
      <c r="AX436" s="13" t="s">
        <v>79</v>
      </c>
      <c r="AY436" s="168" t="s">
        <v>262</v>
      </c>
    </row>
    <row r="437" spans="2:51" s="14" customFormat="1" ht="11.25">
      <c r="B437" s="174"/>
      <c r="D437" s="147" t="s">
        <v>1200</v>
      </c>
      <c r="E437" s="175" t="s">
        <v>1</v>
      </c>
      <c r="F437" s="176" t="s">
        <v>1205</v>
      </c>
      <c r="H437" s="177">
        <v>6.3</v>
      </c>
      <c r="I437" s="178"/>
      <c r="L437" s="174"/>
      <c r="M437" s="179"/>
      <c r="T437" s="180"/>
      <c r="AT437" s="175" t="s">
        <v>1200</v>
      </c>
      <c r="AU437" s="175" t="s">
        <v>88</v>
      </c>
      <c r="AV437" s="14" t="s">
        <v>293</v>
      </c>
      <c r="AW437" s="14" t="s">
        <v>34</v>
      </c>
      <c r="AX437" s="14" t="s">
        <v>86</v>
      </c>
      <c r="AY437" s="175" t="s">
        <v>262</v>
      </c>
    </row>
    <row r="438" spans="2:65" s="1" customFormat="1" ht="16.5" customHeight="1">
      <c r="B438" s="32"/>
      <c r="C438" s="134" t="s">
        <v>402</v>
      </c>
      <c r="D438" s="134" t="s">
        <v>264</v>
      </c>
      <c r="E438" s="135" t="s">
        <v>4062</v>
      </c>
      <c r="F438" s="136" t="s">
        <v>4063</v>
      </c>
      <c r="G438" s="137" t="s">
        <v>405</v>
      </c>
      <c r="H438" s="138">
        <v>15</v>
      </c>
      <c r="I438" s="139"/>
      <c r="J438" s="140">
        <f>ROUND(I438*H438,2)</f>
        <v>0</v>
      </c>
      <c r="K438" s="136" t="s">
        <v>1</v>
      </c>
      <c r="L438" s="32"/>
      <c r="M438" s="141" t="s">
        <v>1</v>
      </c>
      <c r="N438" s="142" t="s">
        <v>44</v>
      </c>
      <c r="P438" s="143">
        <f>O438*H438</f>
        <v>0</v>
      </c>
      <c r="Q438" s="143">
        <v>0</v>
      </c>
      <c r="R438" s="143">
        <f>Q438*H438</f>
        <v>0</v>
      </c>
      <c r="S438" s="143">
        <v>0</v>
      </c>
      <c r="T438" s="144">
        <f>S438*H438</f>
        <v>0</v>
      </c>
      <c r="AR438" s="145" t="s">
        <v>293</v>
      </c>
      <c r="AT438" s="145" t="s">
        <v>264</v>
      </c>
      <c r="AU438" s="145" t="s">
        <v>88</v>
      </c>
      <c r="AY438" s="17" t="s">
        <v>262</v>
      </c>
      <c r="BE438" s="146">
        <f>IF(N438="základní",J438,0)</f>
        <v>0</v>
      </c>
      <c r="BF438" s="146">
        <f>IF(N438="snížená",J438,0)</f>
        <v>0</v>
      </c>
      <c r="BG438" s="146">
        <f>IF(N438="zákl. přenesená",J438,0)</f>
        <v>0</v>
      </c>
      <c r="BH438" s="146">
        <f>IF(N438="sníž. přenesená",J438,0)</f>
        <v>0</v>
      </c>
      <c r="BI438" s="146">
        <f>IF(N438="nulová",J438,0)</f>
        <v>0</v>
      </c>
      <c r="BJ438" s="17" t="s">
        <v>86</v>
      </c>
      <c r="BK438" s="146">
        <f>ROUND(I438*H438,2)</f>
        <v>0</v>
      </c>
      <c r="BL438" s="17" t="s">
        <v>293</v>
      </c>
      <c r="BM438" s="145" t="s">
        <v>4064</v>
      </c>
    </row>
    <row r="439" spans="2:47" s="1" customFormat="1" ht="117">
      <c r="B439" s="32"/>
      <c r="D439" s="147" t="s">
        <v>301</v>
      </c>
      <c r="F439" s="148" t="s">
        <v>4065</v>
      </c>
      <c r="I439" s="149"/>
      <c r="L439" s="32"/>
      <c r="M439" s="150"/>
      <c r="T439" s="56"/>
      <c r="AT439" s="17" t="s">
        <v>301</v>
      </c>
      <c r="AU439" s="17" t="s">
        <v>88</v>
      </c>
    </row>
    <row r="440" spans="2:51" s="12" customFormat="1" ht="11.25">
      <c r="B440" s="161"/>
      <c r="D440" s="147" t="s">
        <v>1200</v>
      </c>
      <c r="E440" s="162" t="s">
        <v>1</v>
      </c>
      <c r="F440" s="163" t="s">
        <v>4066</v>
      </c>
      <c r="H440" s="162" t="s">
        <v>1</v>
      </c>
      <c r="I440" s="164"/>
      <c r="L440" s="161"/>
      <c r="M440" s="165"/>
      <c r="T440" s="166"/>
      <c r="AT440" s="162" t="s">
        <v>1200</v>
      </c>
      <c r="AU440" s="162" t="s">
        <v>88</v>
      </c>
      <c r="AV440" s="12" t="s">
        <v>86</v>
      </c>
      <c r="AW440" s="12" t="s">
        <v>34</v>
      </c>
      <c r="AX440" s="12" t="s">
        <v>79</v>
      </c>
      <c r="AY440" s="162" t="s">
        <v>262</v>
      </c>
    </row>
    <row r="441" spans="2:51" s="13" customFormat="1" ht="11.25">
      <c r="B441" s="167"/>
      <c r="D441" s="147" t="s">
        <v>1200</v>
      </c>
      <c r="E441" s="168" t="s">
        <v>1</v>
      </c>
      <c r="F441" s="169" t="s">
        <v>4067</v>
      </c>
      <c r="H441" s="170">
        <v>15</v>
      </c>
      <c r="I441" s="171"/>
      <c r="L441" s="167"/>
      <c r="M441" s="172"/>
      <c r="T441" s="173"/>
      <c r="AT441" s="168" t="s">
        <v>1200</v>
      </c>
      <c r="AU441" s="168" t="s">
        <v>88</v>
      </c>
      <c r="AV441" s="13" t="s">
        <v>88</v>
      </c>
      <c r="AW441" s="13" t="s">
        <v>34</v>
      </c>
      <c r="AX441" s="13" t="s">
        <v>79</v>
      </c>
      <c r="AY441" s="168" t="s">
        <v>262</v>
      </c>
    </row>
    <row r="442" spans="2:51" s="14" customFormat="1" ht="11.25">
      <c r="B442" s="174"/>
      <c r="D442" s="147" t="s">
        <v>1200</v>
      </c>
      <c r="E442" s="175" t="s">
        <v>1</v>
      </c>
      <c r="F442" s="176" t="s">
        <v>1205</v>
      </c>
      <c r="H442" s="177">
        <v>15</v>
      </c>
      <c r="I442" s="178"/>
      <c r="L442" s="174"/>
      <c r="M442" s="179"/>
      <c r="T442" s="180"/>
      <c r="AT442" s="175" t="s">
        <v>1200</v>
      </c>
      <c r="AU442" s="175" t="s">
        <v>88</v>
      </c>
      <c r="AV442" s="14" t="s">
        <v>293</v>
      </c>
      <c r="AW442" s="14" t="s">
        <v>34</v>
      </c>
      <c r="AX442" s="14" t="s">
        <v>86</v>
      </c>
      <c r="AY442" s="175" t="s">
        <v>262</v>
      </c>
    </row>
    <row r="443" spans="2:63" s="11" customFormat="1" ht="22.9" customHeight="1">
      <c r="B443" s="124"/>
      <c r="D443" s="125" t="s">
        <v>78</v>
      </c>
      <c r="E443" s="151" t="s">
        <v>630</v>
      </c>
      <c r="F443" s="151" t="s">
        <v>4068</v>
      </c>
      <c r="I443" s="127"/>
      <c r="J443" s="152">
        <f>BK443</f>
        <v>0</v>
      </c>
      <c r="L443" s="124"/>
      <c r="M443" s="129"/>
      <c r="P443" s="130">
        <f>SUM(P444:P509)</f>
        <v>0</v>
      </c>
      <c r="R443" s="130">
        <f>SUM(R444:R509)</f>
        <v>0.8297288699999997</v>
      </c>
      <c r="T443" s="131">
        <f>SUM(T444:T509)</f>
        <v>0</v>
      </c>
      <c r="AR443" s="125" t="s">
        <v>86</v>
      </c>
      <c r="AT443" s="132" t="s">
        <v>78</v>
      </c>
      <c r="AU443" s="132" t="s">
        <v>86</v>
      </c>
      <c r="AY443" s="125" t="s">
        <v>262</v>
      </c>
      <c r="BK443" s="133">
        <f>SUM(BK444:BK509)</f>
        <v>0</v>
      </c>
    </row>
    <row r="444" spans="2:65" s="1" customFormat="1" ht="33" customHeight="1">
      <c r="B444" s="32"/>
      <c r="C444" s="134" t="s">
        <v>407</v>
      </c>
      <c r="D444" s="134" t="s">
        <v>264</v>
      </c>
      <c r="E444" s="135" t="s">
        <v>4069</v>
      </c>
      <c r="F444" s="136" t="s">
        <v>4070</v>
      </c>
      <c r="G444" s="137" t="s">
        <v>405</v>
      </c>
      <c r="H444" s="138">
        <v>32.08</v>
      </c>
      <c r="I444" s="139"/>
      <c r="J444" s="140">
        <f>ROUND(I444*H444,2)</f>
        <v>0</v>
      </c>
      <c r="K444" s="136" t="s">
        <v>1197</v>
      </c>
      <c r="L444" s="32"/>
      <c r="M444" s="141" t="s">
        <v>1</v>
      </c>
      <c r="N444" s="142" t="s">
        <v>44</v>
      </c>
      <c r="P444" s="143">
        <f>O444*H444</f>
        <v>0</v>
      </c>
      <c r="Q444" s="143">
        <v>1E-05</v>
      </c>
      <c r="R444" s="143">
        <f>Q444*H444</f>
        <v>0.0003208</v>
      </c>
      <c r="S444" s="143">
        <v>0</v>
      </c>
      <c r="T444" s="144">
        <f>S444*H444</f>
        <v>0</v>
      </c>
      <c r="AR444" s="145" t="s">
        <v>293</v>
      </c>
      <c r="AT444" s="145" t="s">
        <v>264</v>
      </c>
      <c r="AU444" s="145" t="s">
        <v>88</v>
      </c>
      <c r="AY444" s="17" t="s">
        <v>262</v>
      </c>
      <c r="BE444" s="146">
        <f>IF(N444="základní",J444,0)</f>
        <v>0</v>
      </c>
      <c r="BF444" s="146">
        <f>IF(N444="snížená",J444,0)</f>
        <v>0</v>
      </c>
      <c r="BG444" s="146">
        <f>IF(N444="zákl. přenesená",J444,0)</f>
        <v>0</v>
      </c>
      <c r="BH444" s="146">
        <f>IF(N444="sníž. přenesená",J444,0)</f>
        <v>0</v>
      </c>
      <c r="BI444" s="146">
        <f>IF(N444="nulová",J444,0)</f>
        <v>0</v>
      </c>
      <c r="BJ444" s="17" t="s">
        <v>86</v>
      </c>
      <c r="BK444" s="146">
        <f>ROUND(I444*H444,2)</f>
        <v>0</v>
      </c>
      <c r="BL444" s="17" t="s">
        <v>293</v>
      </c>
      <c r="BM444" s="145" t="s">
        <v>4071</v>
      </c>
    </row>
    <row r="445" spans="2:51" s="12" customFormat="1" ht="11.25">
      <c r="B445" s="161"/>
      <c r="D445" s="147" t="s">
        <v>1200</v>
      </c>
      <c r="E445" s="162" t="s">
        <v>1</v>
      </c>
      <c r="F445" s="163" t="s">
        <v>3872</v>
      </c>
      <c r="H445" s="162" t="s">
        <v>1</v>
      </c>
      <c r="I445" s="164"/>
      <c r="L445" s="161"/>
      <c r="M445" s="165"/>
      <c r="T445" s="166"/>
      <c r="AT445" s="162" t="s">
        <v>1200</v>
      </c>
      <c r="AU445" s="162" t="s">
        <v>88</v>
      </c>
      <c r="AV445" s="12" t="s">
        <v>86</v>
      </c>
      <c r="AW445" s="12" t="s">
        <v>34</v>
      </c>
      <c r="AX445" s="12" t="s">
        <v>79</v>
      </c>
      <c r="AY445" s="162" t="s">
        <v>262</v>
      </c>
    </row>
    <row r="446" spans="2:51" s="13" customFormat="1" ht="11.25">
      <c r="B446" s="167"/>
      <c r="D446" s="147" t="s">
        <v>1200</v>
      </c>
      <c r="E446" s="168" t="s">
        <v>1</v>
      </c>
      <c r="F446" s="169" t="s">
        <v>3995</v>
      </c>
      <c r="H446" s="170">
        <v>2.2</v>
      </c>
      <c r="I446" s="171"/>
      <c r="L446" s="167"/>
      <c r="M446" s="172"/>
      <c r="T446" s="173"/>
      <c r="AT446" s="168" t="s">
        <v>1200</v>
      </c>
      <c r="AU446" s="168" t="s">
        <v>88</v>
      </c>
      <c r="AV446" s="13" t="s">
        <v>88</v>
      </c>
      <c r="AW446" s="13" t="s">
        <v>34</v>
      </c>
      <c r="AX446" s="13" t="s">
        <v>79</v>
      </c>
      <c r="AY446" s="168" t="s">
        <v>262</v>
      </c>
    </row>
    <row r="447" spans="2:51" s="12" customFormat="1" ht="11.25">
      <c r="B447" s="161"/>
      <c r="D447" s="147" t="s">
        <v>1200</v>
      </c>
      <c r="E447" s="162" t="s">
        <v>1</v>
      </c>
      <c r="F447" s="163" t="s">
        <v>3874</v>
      </c>
      <c r="H447" s="162" t="s">
        <v>1</v>
      </c>
      <c r="I447" s="164"/>
      <c r="L447" s="161"/>
      <c r="M447" s="165"/>
      <c r="T447" s="166"/>
      <c r="AT447" s="162" t="s">
        <v>1200</v>
      </c>
      <c r="AU447" s="162" t="s">
        <v>88</v>
      </c>
      <c r="AV447" s="12" t="s">
        <v>86</v>
      </c>
      <c r="AW447" s="12" t="s">
        <v>34</v>
      </c>
      <c r="AX447" s="12" t="s">
        <v>79</v>
      </c>
      <c r="AY447" s="162" t="s">
        <v>262</v>
      </c>
    </row>
    <row r="448" spans="2:51" s="13" customFormat="1" ht="11.25">
      <c r="B448" s="167"/>
      <c r="D448" s="147" t="s">
        <v>1200</v>
      </c>
      <c r="E448" s="168" t="s">
        <v>1</v>
      </c>
      <c r="F448" s="169" t="s">
        <v>3996</v>
      </c>
      <c r="H448" s="170">
        <v>7.2</v>
      </c>
      <c r="I448" s="171"/>
      <c r="L448" s="167"/>
      <c r="M448" s="172"/>
      <c r="T448" s="173"/>
      <c r="AT448" s="168" t="s">
        <v>1200</v>
      </c>
      <c r="AU448" s="168" t="s">
        <v>88</v>
      </c>
      <c r="AV448" s="13" t="s">
        <v>88</v>
      </c>
      <c r="AW448" s="13" t="s">
        <v>34</v>
      </c>
      <c r="AX448" s="13" t="s">
        <v>79</v>
      </c>
      <c r="AY448" s="168" t="s">
        <v>262</v>
      </c>
    </row>
    <row r="449" spans="2:51" s="12" customFormat="1" ht="11.25">
      <c r="B449" s="161"/>
      <c r="D449" s="147" t="s">
        <v>1200</v>
      </c>
      <c r="E449" s="162" t="s">
        <v>1</v>
      </c>
      <c r="F449" s="163" t="s">
        <v>3876</v>
      </c>
      <c r="H449" s="162" t="s">
        <v>1</v>
      </c>
      <c r="I449" s="164"/>
      <c r="L449" s="161"/>
      <c r="M449" s="165"/>
      <c r="T449" s="166"/>
      <c r="AT449" s="162" t="s">
        <v>1200</v>
      </c>
      <c r="AU449" s="162" t="s">
        <v>88</v>
      </c>
      <c r="AV449" s="12" t="s">
        <v>86</v>
      </c>
      <c r="AW449" s="12" t="s">
        <v>34</v>
      </c>
      <c r="AX449" s="12" t="s">
        <v>79</v>
      </c>
      <c r="AY449" s="162" t="s">
        <v>262</v>
      </c>
    </row>
    <row r="450" spans="2:51" s="13" customFormat="1" ht="11.25">
      <c r="B450" s="167"/>
      <c r="D450" s="147" t="s">
        <v>1200</v>
      </c>
      <c r="E450" s="168" t="s">
        <v>1</v>
      </c>
      <c r="F450" s="169" t="s">
        <v>3997</v>
      </c>
      <c r="H450" s="170">
        <v>2.8</v>
      </c>
      <c r="I450" s="171"/>
      <c r="L450" s="167"/>
      <c r="M450" s="172"/>
      <c r="T450" s="173"/>
      <c r="AT450" s="168" t="s">
        <v>1200</v>
      </c>
      <c r="AU450" s="168" t="s">
        <v>88</v>
      </c>
      <c r="AV450" s="13" t="s">
        <v>88</v>
      </c>
      <c r="AW450" s="13" t="s">
        <v>34</v>
      </c>
      <c r="AX450" s="13" t="s">
        <v>79</v>
      </c>
      <c r="AY450" s="168" t="s">
        <v>262</v>
      </c>
    </row>
    <row r="451" spans="2:51" s="12" customFormat="1" ht="11.25">
      <c r="B451" s="161"/>
      <c r="D451" s="147" t="s">
        <v>1200</v>
      </c>
      <c r="E451" s="162" t="s">
        <v>1</v>
      </c>
      <c r="F451" s="163" t="s">
        <v>3878</v>
      </c>
      <c r="H451" s="162" t="s">
        <v>1</v>
      </c>
      <c r="I451" s="164"/>
      <c r="L451" s="161"/>
      <c r="M451" s="165"/>
      <c r="T451" s="166"/>
      <c r="AT451" s="162" t="s">
        <v>1200</v>
      </c>
      <c r="AU451" s="162" t="s">
        <v>88</v>
      </c>
      <c r="AV451" s="12" t="s">
        <v>86</v>
      </c>
      <c r="AW451" s="12" t="s">
        <v>34</v>
      </c>
      <c r="AX451" s="12" t="s">
        <v>79</v>
      </c>
      <c r="AY451" s="162" t="s">
        <v>262</v>
      </c>
    </row>
    <row r="452" spans="2:51" s="13" customFormat="1" ht="11.25">
      <c r="B452" s="167"/>
      <c r="D452" s="147" t="s">
        <v>1200</v>
      </c>
      <c r="E452" s="168" t="s">
        <v>1</v>
      </c>
      <c r="F452" s="169" t="s">
        <v>4072</v>
      </c>
      <c r="H452" s="170">
        <v>19.88</v>
      </c>
      <c r="I452" s="171"/>
      <c r="L452" s="167"/>
      <c r="M452" s="172"/>
      <c r="T452" s="173"/>
      <c r="AT452" s="168" t="s">
        <v>1200</v>
      </c>
      <c r="AU452" s="168" t="s">
        <v>88</v>
      </c>
      <c r="AV452" s="13" t="s">
        <v>88</v>
      </c>
      <c r="AW452" s="13" t="s">
        <v>34</v>
      </c>
      <c r="AX452" s="13" t="s">
        <v>79</v>
      </c>
      <c r="AY452" s="168" t="s">
        <v>262</v>
      </c>
    </row>
    <row r="453" spans="2:51" s="14" customFormat="1" ht="11.25">
      <c r="B453" s="174"/>
      <c r="D453" s="147" t="s">
        <v>1200</v>
      </c>
      <c r="E453" s="175" t="s">
        <v>1</v>
      </c>
      <c r="F453" s="176" t="s">
        <v>1205</v>
      </c>
      <c r="H453" s="177">
        <v>32.08</v>
      </c>
      <c r="I453" s="178"/>
      <c r="L453" s="174"/>
      <c r="M453" s="179"/>
      <c r="T453" s="180"/>
      <c r="AT453" s="175" t="s">
        <v>1200</v>
      </c>
      <c r="AU453" s="175" t="s">
        <v>88</v>
      </c>
      <c r="AV453" s="14" t="s">
        <v>293</v>
      </c>
      <c r="AW453" s="14" t="s">
        <v>34</v>
      </c>
      <c r="AX453" s="14" t="s">
        <v>86</v>
      </c>
      <c r="AY453" s="175" t="s">
        <v>262</v>
      </c>
    </row>
    <row r="454" spans="2:65" s="1" customFormat="1" ht="21.75" customHeight="1">
      <c r="B454" s="32"/>
      <c r="C454" s="181" t="s">
        <v>437</v>
      </c>
      <c r="D454" s="181" t="s">
        <v>1114</v>
      </c>
      <c r="E454" s="182" t="s">
        <v>4073</v>
      </c>
      <c r="F454" s="183" t="s">
        <v>4074</v>
      </c>
      <c r="G454" s="184" t="s">
        <v>405</v>
      </c>
      <c r="H454" s="185">
        <v>33.042</v>
      </c>
      <c r="I454" s="186"/>
      <c r="J454" s="187">
        <f>ROUND(I454*H454,2)</f>
        <v>0</v>
      </c>
      <c r="K454" s="183" t="s">
        <v>1197</v>
      </c>
      <c r="L454" s="188"/>
      <c r="M454" s="189" t="s">
        <v>1</v>
      </c>
      <c r="N454" s="190" t="s">
        <v>44</v>
      </c>
      <c r="P454" s="143">
        <f>O454*H454</f>
        <v>0</v>
      </c>
      <c r="Q454" s="143">
        <v>0.00431</v>
      </c>
      <c r="R454" s="143">
        <f>Q454*H454</f>
        <v>0.14241102</v>
      </c>
      <c r="S454" s="143">
        <v>0</v>
      </c>
      <c r="T454" s="144">
        <f>S454*H454</f>
        <v>0</v>
      </c>
      <c r="AR454" s="145" t="s">
        <v>270</v>
      </c>
      <c r="AT454" s="145" t="s">
        <v>1114</v>
      </c>
      <c r="AU454" s="145" t="s">
        <v>88</v>
      </c>
      <c r="AY454" s="17" t="s">
        <v>262</v>
      </c>
      <c r="BE454" s="146">
        <f>IF(N454="základní",J454,0)</f>
        <v>0</v>
      </c>
      <c r="BF454" s="146">
        <f>IF(N454="snížená",J454,0)</f>
        <v>0</v>
      </c>
      <c r="BG454" s="146">
        <f>IF(N454="zákl. přenesená",J454,0)</f>
        <v>0</v>
      </c>
      <c r="BH454" s="146">
        <f>IF(N454="sníž. přenesená",J454,0)</f>
        <v>0</v>
      </c>
      <c r="BI454" s="146">
        <f>IF(N454="nulová",J454,0)</f>
        <v>0</v>
      </c>
      <c r="BJ454" s="17" t="s">
        <v>86</v>
      </c>
      <c r="BK454" s="146">
        <f>ROUND(I454*H454,2)</f>
        <v>0</v>
      </c>
      <c r="BL454" s="17" t="s">
        <v>293</v>
      </c>
      <c r="BM454" s="145" t="s">
        <v>4075</v>
      </c>
    </row>
    <row r="455" spans="2:51" s="13" customFormat="1" ht="11.25">
      <c r="B455" s="167"/>
      <c r="D455" s="147" t="s">
        <v>1200</v>
      </c>
      <c r="E455" s="168" t="s">
        <v>1</v>
      </c>
      <c r="F455" s="169" t="s">
        <v>4076</v>
      </c>
      <c r="H455" s="170">
        <v>33.042</v>
      </c>
      <c r="I455" s="171"/>
      <c r="L455" s="167"/>
      <c r="M455" s="172"/>
      <c r="T455" s="173"/>
      <c r="AT455" s="168" t="s">
        <v>1200</v>
      </c>
      <c r="AU455" s="168" t="s">
        <v>88</v>
      </c>
      <c r="AV455" s="13" t="s">
        <v>88</v>
      </c>
      <c r="AW455" s="13" t="s">
        <v>34</v>
      </c>
      <c r="AX455" s="13" t="s">
        <v>79</v>
      </c>
      <c r="AY455" s="168" t="s">
        <v>262</v>
      </c>
    </row>
    <row r="456" spans="2:51" s="14" customFormat="1" ht="11.25">
      <c r="B456" s="174"/>
      <c r="D456" s="147" t="s">
        <v>1200</v>
      </c>
      <c r="E456" s="175" t="s">
        <v>1</v>
      </c>
      <c r="F456" s="176" t="s">
        <v>1205</v>
      </c>
      <c r="H456" s="177">
        <v>33.042</v>
      </c>
      <c r="I456" s="178"/>
      <c r="L456" s="174"/>
      <c r="M456" s="179"/>
      <c r="T456" s="180"/>
      <c r="AT456" s="175" t="s">
        <v>1200</v>
      </c>
      <c r="AU456" s="175" t="s">
        <v>88</v>
      </c>
      <c r="AV456" s="14" t="s">
        <v>293</v>
      </c>
      <c r="AW456" s="14" t="s">
        <v>34</v>
      </c>
      <c r="AX456" s="14" t="s">
        <v>86</v>
      </c>
      <c r="AY456" s="175" t="s">
        <v>262</v>
      </c>
    </row>
    <row r="457" spans="2:65" s="1" customFormat="1" ht="33" customHeight="1">
      <c r="B457" s="32"/>
      <c r="C457" s="134" t="s">
        <v>442</v>
      </c>
      <c r="D457" s="134" t="s">
        <v>264</v>
      </c>
      <c r="E457" s="135" t="s">
        <v>4077</v>
      </c>
      <c r="F457" s="136" t="s">
        <v>4078</v>
      </c>
      <c r="G457" s="137" t="s">
        <v>405</v>
      </c>
      <c r="H457" s="138">
        <v>81.28</v>
      </c>
      <c r="I457" s="139"/>
      <c r="J457" s="140">
        <f>ROUND(I457*H457,2)</f>
        <v>0</v>
      </c>
      <c r="K457" s="136" t="s">
        <v>1197</v>
      </c>
      <c r="L457" s="32"/>
      <c r="M457" s="141" t="s">
        <v>1</v>
      </c>
      <c r="N457" s="142" t="s">
        <v>44</v>
      </c>
      <c r="P457" s="143">
        <f>O457*H457</f>
        <v>0</v>
      </c>
      <c r="Q457" s="143">
        <v>1E-05</v>
      </c>
      <c r="R457" s="143">
        <f>Q457*H457</f>
        <v>0.0008128</v>
      </c>
      <c r="S457" s="143">
        <v>0</v>
      </c>
      <c r="T457" s="144">
        <f>S457*H457</f>
        <v>0</v>
      </c>
      <c r="AR457" s="145" t="s">
        <v>293</v>
      </c>
      <c r="AT457" s="145" t="s">
        <v>264</v>
      </c>
      <c r="AU457" s="145" t="s">
        <v>88</v>
      </c>
      <c r="AY457" s="17" t="s">
        <v>262</v>
      </c>
      <c r="BE457" s="146">
        <f>IF(N457="základní",J457,0)</f>
        <v>0</v>
      </c>
      <c r="BF457" s="146">
        <f>IF(N457="snížená",J457,0)</f>
        <v>0</v>
      </c>
      <c r="BG457" s="146">
        <f>IF(N457="zákl. přenesená",J457,0)</f>
        <v>0</v>
      </c>
      <c r="BH457" s="146">
        <f>IF(N457="sníž. přenesená",J457,0)</f>
        <v>0</v>
      </c>
      <c r="BI457" s="146">
        <f>IF(N457="nulová",J457,0)</f>
        <v>0</v>
      </c>
      <c r="BJ457" s="17" t="s">
        <v>86</v>
      </c>
      <c r="BK457" s="146">
        <f>ROUND(I457*H457,2)</f>
        <v>0</v>
      </c>
      <c r="BL457" s="17" t="s">
        <v>293</v>
      </c>
      <c r="BM457" s="145" t="s">
        <v>4079</v>
      </c>
    </row>
    <row r="458" spans="2:51" s="12" customFormat="1" ht="11.25">
      <c r="B458" s="161"/>
      <c r="D458" s="147" t="s">
        <v>1200</v>
      </c>
      <c r="E458" s="162" t="s">
        <v>1</v>
      </c>
      <c r="F458" s="163" t="s">
        <v>3866</v>
      </c>
      <c r="H458" s="162" t="s">
        <v>1</v>
      </c>
      <c r="I458" s="164"/>
      <c r="L458" s="161"/>
      <c r="M458" s="165"/>
      <c r="T458" s="166"/>
      <c r="AT458" s="162" t="s">
        <v>1200</v>
      </c>
      <c r="AU458" s="162" t="s">
        <v>88</v>
      </c>
      <c r="AV458" s="12" t="s">
        <v>86</v>
      </c>
      <c r="AW458" s="12" t="s">
        <v>34</v>
      </c>
      <c r="AX458" s="12" t="s">
        <v>79</v>
      </c>
      <c r="AY458" s="162" t="s">
        <v>262</v>
      </c>
    </row>
    <row r="459" spans="2:51" s="13" customFormat="1" ht="11.25">
      <c r="B459" s="167"/>
      <c r="D459" s="147" t="s">
        <v>1200</v>
      </c>
      <c r="E459" s="168" t="s">
        <v>1</v>
      </c>
      <c r="F459" s="169" t="s">
        <v>4080</v>
      </c>
      <c r="H459" s="170">
        <v>81.28</v>
      </c>
      <c r="I459" s="171"/>
      <c r="L459" s="167"/>
      <c r="M459" s="172"/>
      <c r="T459" s="173"/>
      <c r="AT459" s="168" t="s">
        <v>1200</v>
      </c>
      <c r="AU459" s="168" t="s">
        <v>88</v>
      </c>
      <c r="AV459" s="13" t="s">
        <v>88</v>
      </c>
      <c r="AW459" s="13" t="s">
        <v>34</v>
      </c>
      <c r="AX459" s="13" t="s">
        <v>79</v>
      </c>
      <c r="AY459" s="168" t="s">
        <v>262</v>
      </c>
    </row>
    <row r="460" spans="2:51" s="14" customFormat="1" ht="11.25">
      <c r="B460" s="174"/>
      <c r="D460" s="147" t="s">
        <v>1200</v>
      </c>
      <c r="E460" s="175" t="s">
        <v>1</v>
      </c>
      <c r="F460" s="176" t="s">
        <v>1205</v>
      </c>
      <c r="H460" s="177">
        <v>81.28</v>
      </c>
      <c r="I460" s="178"/>
      <c r="L460" s="174"/>
      <c r="M460" s="179"/>
      <c r="T460" s="180"/>
      <c r="AT460" s="175" t="s">
        <v>1200</v>
      </c>
      <c r="AU460" s="175" t="s">
        <v>88</v>
      </c>
      <c r="AV460" s="14" t="s">
        <v>293</v>
      </c>
      <c r="AW460" s="14" t="s">
        <v>34</v>
      </c>
      <c r="AX460" s="14" t="s">
        <v>86</v>
      </c>
      <c r="AY460" s="175" t="s">
        <v>262</v>
      </c>
    </row>
    <row r="461" spans="2:65" s="1" customFormat="1" ht="24.2" customHeight="1">
      <c r="B461" s="32"/>
      <c r="C461" s="181" t="s">
        <v>446</v>
      </c>
      <c r="D461" s="181" t="s">
        <v>1114</v>
      </c>
      <c r="E461" s="182" t="s">
        <v>4081</v>
      </c>
      <c r="F461" s="183" t="s">
        <v>4082</v>
      </c>
      <c r="G461" s="184" t="s">
        <v>405</v>
      </c>
      <c r="H461" s="185">
        <v>82.499</v>
      </c>
      <c r="I461" s="186"/>
      <c r="J461" s="187">
        <f>ROUND(I461*H461,2)</f>
        <v>0</v>
      </c>
      <c r="K461" s="183" t="s">
        <v>1197</v>
      </c>
      <c r="L461" s="188"/>
      <c r="M461" s="189" t="s">
        <v>1</v>
      </c>
      <c r="N461" s="190" t="s">
        <v>44</v>
      </c>
      <c r="P461" s="143">
        <f>O461*H461</f>
        <v>0</v>
      </c>
      <c r="Q461" s="143">
        <v>0.0051</v>
      </c>
      <c r="R461" s="143">
        <f>Q461*H461</f>
        <v>0.42074490000000003</v>
      </c>
      <c r="S461" s="143">
        <v>0</v>
      </c>
      <c r="T461" s="144">
        <f>S461*H461</f>
        <v>0</v>
      </c>
      <c r="AR461" s="145" t="s">
        <v>270</v>
      </c>
      <c r="AT461" s="145" t="s">
        <v>1114</v>
      </c>
      <c r="AU461" s="145" t="s">
        <v>88</v>
      </c>
      <c r="AY461" s="17" t="s">
        <v>262</v>
      </c>
      <c r="BE461" s="146">
        <f>IF(N461="základní",J461,0)</f>
        <v>0</v>
      </c>
      <c r="BF461" s="146">
        <f>IF(N461="snížená",J461,0)</f>
        <v>0</v>
      </c>
      <c r="BG461" s="146">
        <f>IF(N461="zákl. přenesená",J461,0)</f>
        <v>0</v>
      </c>
      <c r="BH461" s="146">
        <f>IF(N461="sníž. přenesená",J461,0)</f>
        <v>0</v>
      </c>
      <c r="BI461" s="146">
        <f>IF(N461="nulová",J461,0)</f>
        <v>0</v>
      </c>
      <c r="BJ461" s="17" t="s">
        <v>86</v>
      </c>
      <c r="BK461" s="146">
        <f>ROUND(I461*H461,2)</f>
        <v>0</v>
      </c>
      <c r="BL461" s="17" t="s">
        <v>293</v>
      </c>
      <c r="BM461" s="145" t="s">
        <v>4083</v>
      </c>
    </row>
    <row r="462" spans="2:51" s="13" customFormat="1" ht="11.25">
      <c r="B462" s="167"/>
      <c r="D462" s="147" t="s">
        <v>1200</v>
      </c>
      <c r="E462" s="168" t="s">
        <v>1</v>
      </c>
      <c r="F462" s="169" t="s">
        <v>4084</v>
      </c>
      <c r="H462" s="170">
        <v>82.499</v>
      </c>
      <c r="I462" s="171"/>
      <c r="L462" s="167"/>
      <c r="M462" s="172"/>
      <c r="T462" s="173"/>
      <c r="AT462" s="168" t="s">
        <v>1200</v>
      </c>
      <c r="AU462" s="168" t="s">
        <v>88</v>
      </c>
      <c r="AV462" s="13" t="s">
        <v>88</v>
      </c>
      <c r="AW462" s="13" t="s">
        <v>34</v>
      </c>
      <c r="AX462" s="13" t="s">
        <v>79</v>
      </c>
      <c r="AY462" s="168" t="s">
        <v>262</v>
      </c>
    </row>
    <row r="463" spans="2:51" s="14" customFormat="1" ht="11.25">
      <c r="B463" s="174"/>
      <c r="D463" s="147" t="s">
        <v>1200</v>
      </c>
      <c r="E463" s="175" t="s">
        <v>1</v>
      </c>
      <c r="F463" s="176" t="s">
        <v>1205</v>
      </c>
      <c r="H463" s="177">
        <v>82.499</v>
      </c>
      <c r="I463" s="178"/>
      <c r="L463" s="174"/>
      <c r="M463" s="179"/>
      <c r="T463" s="180"/>
      <c r="AT463" s="175" t="s">
        <v>1200</v>
      </c>
      <c r="AU463" s="175" t="s">
        <v>88</v>
      </c>
      <c r="AV463" s="14" t="s">
        <v>293</v>
      </c>
      <c r="AW463" s="14" t="s">
        <v>34</v>
      </c>
      <c r="AX463" s="14" t="s">
        <v>86</v>
      </c>
      <c r="AY463" s="175" t="s">
        <v>262</v>
      </c>
    </row>
    <row r="464" spans="2:65" s="1" customFormat="1" ht="33" customHeight="1">
      <c r="B464" s="32"/>
      <c r="C464" s="134" t="s">
        <v>450</v>
      </c>
      <c r="D464" s="134" t="s">
        <v>264</v>
      </c>
      <c r="E464" s="135" t="s">
        <v>4085</v>
      </c>
      <c r="F464" s="136" t="s">
        <v>4086</v>
      </c>
      <c r="G464" s="137" t="s">
        <v>405</v>
      </c>
      <c r="H464" s="138">
        <v>36.5</v>
      </c>
      <c r="I464" s="139"/>
      <c r="J464" s="140">
        <f>ROUND(I464*H464,2)</f>
        <v>0</v>
      </c>
      <c r="K464" s="136" t="s">
        <v>1197</v>
      </c>
      <c r="L464" s="32"/>
      <c r="M464" s="141" t="s">
        <v>1</v>
      </c>
      <c r="N464" s="142" t="s">
        <v>44</v>
      </c>
      <c r="P464" s="143">
        <f>O464*H464</f>
        <v>0</v>
      </c>
      <c r="Q464" s="143">
        <v>1E-05</v>
      </c>
      <c r="R464" s="143">
        <f>Q464*H464</f>
        <v>0.00036500000000000004</v>
      </c>
      <c r="S464" s="143">
        <v>0</v>
      </c>
      <c r="T464" s="144">
        <f>S464*H464</f>
        <v>0</v>
      </c>
      <c r="AR464" s="145" t="s">
        <v>293</v>
      </c>
      <c r="AT464" s="145" t="s">
        <v>264</v>
      </c>
      <c r="AU464" s="145" t="s">
        <v>88</v>
      </c>
      <c r="AY464" s="17" t="s">
        <v>262</v>
      </c>
      <c r="BE464" s="146">
        <f>IF(N464="základní",J464,0)</f>
        <v>0</v>
      </c>
      <c r="BF464" s="146">
        <f>IF(N464="snížená",J464,0)</f>
        <v>0</v>
      </c>
      <c r="BG464" s="146">
        <f>IF(N464="zákl. přenesená",J464,0)</f>
        <v>0</v>
      </c>
      <c r="BH464" s="146">
        <f>IF(N464="sníž. přenesená",J464,0)</f>
        <v>0</v>
      </c>
      <c r="BI464" s="146">
        <f>IF(N464="nulová",J464,0)</f>
        <v>0</v>
      </c>
      <c r="BJ464" s="17" t="s">
        <v>86</v>
      </c>
      <c r="BK464" s="146">
        <f>ROUND(I464*H464,2)</f>
        <v>0</v>
      </c>
      <c r="BL464" s="17" t="s">
        <v>293</v>
      </c>
      <c r="BM464" s="145" t="s">
        <v>4087</v>
      </c>
    </row>
    <row r="465" spans="2:51" s="12" customFormat="1" ht="11.25">
      <c r="B465" s="161"/>
      <c r="D465" s="147" t="s">
        <v>1200</v>
      </c>
      <c r="E465" s="162" t="s">
        <v>1</v>
      </c>
      <c r="F465" s="163" t="s">
        <v>3870</v>
      </c>
      <c r="H465" s="162" t="s">
        <v>1</v>
      </c>
      <c r="I465" s="164"/>
      <c r="L465" s="161"/>
      <c r="M465" s="165"/>
      <c r="T465" s="166"/>
      <c r="AT465" s="162" t="s">
        <v>1200</v>
      </c>
      <c r="AU465" s="162" t="s">
        <v>88</v>
      </c>
      <c r="AV465" s="12" t="s">
        <v>86</v>
      </c>
      <c r="AW465" s="12" t="s">
        <v>34</v>
      </c>
      <c r="AX465" s="12" t="s">
        <v>79</v>
      </c>
      <c r="AY465" s="162" t="s">
        <v>262</v>
      </c>
    </row>
    <row r="466" spans="2:51" s="13" customFormat="1" ht="11.25">
      <c r="B466" s="167"/>
      <c r="D466" s="147" t="s">
        <v>1200</v>
      </c>
      <c r="E466" s="168" t="s">
        <v>1</v>
      </c>
      <c r="F466" s="169" t="s">
        <v>3994</v>
      </c>
      <c r="H466" s="170">
        <v>36.5</v>
      </c>
      <c r="I466" s="171"/>
      <c r="L466" s="167"/>
      <c r="M466" s="172"/>
      <c r="T466" s="173"/>
      <c r="AT466" s="168" t="s">
        <v>1200</v>
      </c>
      <c r="AU466" s="168" t="s">
        <v>88</v>
      </c>
      <c r="AV466" s="13" t="s">
        <v>88</v>
      </c>
      <c r="AW466" s="13" t="s">
        <v>34</v>
      </c>
      <c r="AX466" s="13" t="s">
        <v>79</v>
      </c>
      <c r="AY466" s="168" t="s">
        <v>262</v>
      </c>
    </row>
    <row r="467" spans="2:51" s="14" customFormat="1" ht="11.25">
      <c r="B467" s="174"/>
      <c r="D467" s="147" t="s">
        <v>1200</v>
      </c>
      <c r="E467" s="175" t="s">
        <v>1</v>
      </c>
      <c r="F467" s="176" t="s">
        <v>1205</v>
      </c>
      <c r="H467" s="177">
        <v>36.5</v>
      </c>
      <c r="I467" s="178"/>
      <c r="L467" s="174"/>
      <c r="M467" s="179"/>
      <c r="T467" s="180"/>
      <c r="AT467" s="175" t="s">
        <v>1200</v>
      </c>
      <c r="AU467" s="175" t="s">
        <v>88</v>
      </c>
      <c r="AV467" s="14" t="s">
        <v>293</v>
      </c>
      <c r="AW467" s="14" t="s">
        <v>34</v>
      </c>
      <c r="AX467" s="14" t="s">
        <v>86</v>
      </c>
      <c r="AY467" s="175" t="s">
        <v>262</v>
      </c>
    </row>
    <row r="468" spans="2:65" s="1" customFormat="1" ht="21.75" customHeight="1">
      <c r="B468" s="32"/>
      <c r="C468" s="181" t="s">
        <v>454</v>
      </c>
      <c r="D468" s="181" t="s">
        <v>1114</v>
      </c>
      <c r="E468" s="182" t="s">
        <v>4088</v>
      </c>
      <c r="F468" s="183" t="s">
        <v>4089</v>
      </c>
      <c r="G468" s="184" t="s">
        <v>405</v>
      </c>
      <c r="H468" s="185">
        <v>37.595</v>
      </c>
      <c r="I468" s="186"/>
      <c r="J468" s="187">
        <f>ROUND(I468*H468,2)</f>
        <v>0</v>
      </c>
      <c r="K468" s="183" t="s">
        <v>1197</v>
      </c>
      <c r="L468" s="188"/>
      <c r="M468" s="189" t="s">
        <v>1</v>
      </c>
      <c r="N468" s="190" t="s">
        <v>44</v>
      </c>
      <c r="P468" s="143">
        <f>O468*H468</f>
        <v>0</v>
      </c>
      <c r="Q468" s="143">
        <v>0.00673</v>
      </c>
      <c r="R468" s="143">
        <f>Q468*H468</f>
        <v>0.25301435</v>
      </c>
      <c r="S468" s="143">
        <v>0</v>
      </c>
      <c r="T468" s="144">
        <f>S468*H468</f>
        <v>0</v>
      </c>
      <c r="AR468" s="145" t="s">
        <v>270</v>
      </c>
      <c r="AT468" s="145" t="s">
        <v>1114</v>
      </c>
      <c r="AU468" s="145" t="s">
        <v>88</v>
      </c>
      <c r="AY468" s="17" t="s">
        <v>262</v>
      </c>
      <c r="BE468" s="146">
        <f>IF(N468="základní",J468,0)</f>
        <v>0</v>
      </c>
      <c r="BF468" s="146">
        <f>IF(N468="snížená",J468,0)</f>
        <v>0</v>
      </c>
      <c r="BG468" s="146">
        <f>IF(N468="zákl. přenesená",J468,0)</f>
        <v>0</v>
      </c>
      <c r="BH468" s="146">
        <f>IF(N468="sníž. přenesená",J468,0)</f>
        <v>0</v>
      </c>
      <c r="BI468" s="146">
        <f>IF(N468="nulová",J468,0)</f>
        <v>0</v>
      </c>
      <c r="BJ468" s="17" t="s">
        <v>86</v>
      </c>
      <c r="BK468" s="146">
        <f>ROUND(I468*H468,2)</f>
        <v>0</v>
      </c>
      <c r="BL468" s="17" t="s">
        <v>293</v>
      </c>
      <c r="BM468" s="145" t="s">
        <v>4090</v>
      </c>
    </row>
    <row r="469" spans="2:51" s="13" customFormat="1" ht="11.25">
      <c r="B469" s="167"/>
      <c r="D469" s="147" t="s">
        <v>1200</v>
      </c>
      <c r="E469" s="168" t="s">
        <v>1</v>
      </c>
      <c r="F469" s="169" t="s">
        <v>4091</v>
      </c>
      <c r="H469" s="170">
        <v>37.595</v>
      </c>
      <c r="I469" s="171"/>
      <c r="L469" s="167"/>
      <c r="M469" s="172"/>
      <c r="T469" s="173"/>
      <c r="AT469" s="168" t="s">
        <v>1200</v>
      </c>
      <c r="AU469" s="168" t="s">
        <v>88</v>
      </c>
      <c r="AV469" s="13" t="s">
        <v>88</v>
      </c>
      <c r="AW469" s="13" t="s">
        <v>34</v>
      </c>
      <c r="AX469" s="13" t="s">
        <v>79</v>
      </c>
      <c r="AY469" s="168" t="s">
        <v>262</v>
      </c>
    </row>
    <row r="470" spans="2:51" s="14" customFormat="1" ht="11.25">
      <c r="B470" s="174"/>
      <c r="D470" s="147" t="s">
        <v>1200</v>
      </c>
      <c r="E470" s="175" t="s">
        <v>1</v>
      </c>
      <c r="F470" s="176" t="s">
        <v>1205</v>
      </c>
      <c r="H470" s="177">
        <v>37.595</v>
      </c>
      <c r="I470" s="178"/>
      <c r="L470" s="174"/>
      <c r="M470" s="179"/>
      <c r="T470" s="180"/>
      <c r="AT470" s="175" t="s">
        <v>1200</v>
      </c>
      <c r="AU470" s="175" t="s">
        <v>88</v>
      </c>
      <c r="AV470" s="14" t="s">
        <v>293</v>
      </c>
      <c r="AW470" s="14" t="s">
        <v>34</v>
      </c>
      <c r="AX470" s="14" t="s">
        <v>86</v>
      </c>
      <c r="AY470" s="175" t="s">
        <v>262</v>
      </c>
    </row>
    <row r="471" spans="2:65" s="1" customFormat="1" ht="37.9" customHeight="1">
      <c r="B471" s="32"/>
      <c r="C471" s="134" t="s">
        <v>458</v>
      </c>
      <c r="D471" s="134" t="s">
        <v>264</v>
      </c>
      <c r="E471" s="135" t="s">
        <v>4092</v>
      </c>
      <c r="F471" s="136" t="s">
        <v>4093</v>
      </c>
      <c r="G471" s="137" t="s">
        <v>1257</v>
      </c>
      <c r="H471" s="138">
        <v>4</v>
      </c>
      <c r="I471" s="139"/>
      <c r="J471" s="140">
        <f>ROUND(I471*H471,2)</f>
        <v>0</v>
      </c>
      <c r="K471" s="136" t="s">
        <v>1197</v>
      </c>
      <c r="L471" s="32"/>
      <c r="M471" s="141" t="s">
        <v>1</v>
      </c>
      <c r="N471" s="142" t="s">
        <v>44</v>
      </c>
      <c r="P471" s="143">
        <f>O471*H471</f>
        <v>0</v>
      </c>
      <c r="Q471" s="143">
        <v>0</v>
      </c>
      <c r="R471" s="143">
        <f>Q471*H471</f>
        <v>0</v>
      </c>
      <c r="S471" s="143">
        <v>0</v>
      </c>
      <c r="T471" s="144">
        <f>S471*H471</f>
        <v>0</v>
      </c>
      <c r="AR471" s="145" t="s">
        <v>293</v>
      </c>
      <c r="AT471" s="145" t="s">
        <v>264</v>
      </c>
      <c r="AU471" s="145" t="s">
        <v>88</v>
      </c>
      <c r="AY471" s="17" t="s">
        <v>262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7" t="s">
        <v>86</v>
      </c>
      <c r="BK471" s="146">
        <f>ROUND(I471*H471,2)</f>
        <v>0</v>
      </c>
      <c r="BL471" s="17" t="s">
        <v>293</v>
      </c>
      <c r="BM471" s="145" t="s">
        <v>4094</v>
      </c>
    </row>
    <row r="472" spans="2:51" s="12" customFormat="1" ht="22.5">
      <c r="B472" s="161"/>
      <c r="D472" s="147" t="s">
        <v>1200</v>
      </c>
      <c r="E472" s="162" t="s">
        <v>1</v>
      </c>
      <c r="F472" s="163" t="s">
        <v>4095</v>
      </c>
      <c r="H472" s="162" t="s">
        <v>1</v>
      </c>
      <c r="I472" s="164"/>
      <c r="L472" s="161"/>
      <c r="M472" s="165"/>
      <c r="T472" s="166"/>
      <c r="AT472" s="162" t="s">
        <v>1200</v>
      </c>
      <c r="AU472" s="162" t="s">
        <v>88</v>
      </c>
      <c r="AV472" s="12" t="s">
        <v>86</v>
      </c>
      <c r="AW472" s="12" t="s">
        <v>34</v>
      </c>
      <c r="AX472" s="12" t="s">
        <v>79</v>
      </c>
      <c r="AY472" s="162" t="s">
        <v>262</v>
      </c>
    </row>
    <row r="473" spans="2:51" s="13" customFormat="1" ht="11.25">
      <c r="B473" s="167"/>
      <c r="D473" s="147" t="s">
        <v>1200</v>
      </c>
      <c r="E473" s="168" t="s">
        <v>1</v>
      </c>
      <c r="F473" s="169" t="s">
        <v>86</v>
      </c>
      <c r="H473" s="170">
        <v>1</v>
      </c>
      <c r="I473" s="171"/>
      <c r="L473" s="167"/>
      <c r="M473" s="172"/>
      <c r="T473" s="173"/>
      <c r="AT473" s="168" t="s">
        <v>1200</v>
      </c>
      <c r="AU473" s="168" t="s">
        <v>88</v>
      </c>
      <c r="AV473" s="13" t="s">
        <v>88</v>
      </c>
      <c r="AW473" s="13" t="s">
        <v>34</v>
      </c>
      <c r="AX473" s="13" t="s">
        <v>79</v>
      </c>
      <c r="AY473" s="168" t="s">
        <v>262</v>
      </c>
    </row>
    <row r="474" spans="2:51" s="12" customFormat="1" ht="22.5">
      <c r="B474" s="161"/>
      <c r="D474" s="147" t="s">
        <v>1200</v>
      </c>
      <c r="E474" s="162" t="s">
        <v>1</v>
      </c>
      <c r="F474" s="163" t="s">
        <v>4096</v>
      </c>
      <c r="H474" s="162" t="s">
        <v>1</v>
      </c>
      <c r="I474" s="164"/>
      <c r="L474" s="161"/>
      <c r="M474" s="165"/>
      <c r="T474" s="166"/>
      <c r="AT474" s="162" t="s">
        <v>1200</v>
      </c>
      <c r="AU474" s="162" t="s">
        <v>88</v>
      </c>
      <c r="AV474" s="12" t="s">
        <v>86</v>
      </c>
      <c r="AW474" s="12" t="s">
        <v>34</v>
      </c>
      <c r="AX474" s="12" t="s">
        <v>79</v>
      </c>
      <c r="AY474" s="162" t="s">
        <v>262</v>
      </c>
    </row>
    <row r="475" spans="2:51" s="13" customFormat="1" ht="11.25">
      <c r="B475" s="167"/>
      <c r="D475" s="147" t="s">
        <v>1200</v>
      </c>
      <c r="E475" s="168" t="s">
        <v>1</v>
      </c>
      <c r="F475" s="169" t="s">
        <v>86</v>
      </c>
      <c r="H475" s="170">
        <v>1</v>
      </c>
      <c r="I475" s="171"/>
      <c r="L475" s="167"/>
      <c r="M475" s="172"/>
      <c r="T475" s="173"/>
      <c r="AT475" s="168" t="s">
        <v>1200</v>
      </c>
      <c r="AU475" s="168" t="s">
        <v>88</v>
      </c>
      <c r="AV475" s="13" t="s">
        <v>88</v>
      </c>
      <c r="AW475" s="13" t="s">
        <v>34</v>
      </c>
      <c r="AX475" s="13" t="s">
        <v>79</v>
      </c>
      <c r="AY475" s="168" t="s">
        <v>262</v>
      </c>
    </row>
    <row r="476" spans="2:51" s="12" customFormat="1" ht="22.5">
      <c r="B476" s="161"/>
      <c r="D476" s="147" t="s">
        <v>1200</v>
      </c>
      <c r="E476" s="162" t="s">
        <v>1</v>
      </c>
      <c r="F476" s="163" t="s">
        <v>4097</v>
      </c>
      <c r="H476" s="162" t="s">
        <v>1</v>
      </c>
      <c r="I476" s="164"/>
      <c r="L476" s="161"/>
      <c r="M476" s="165"/>
      <c r="T476" s="166"/>
      <c r="AT476" s="162" t="s">
        <v>1200</v>
      </c>
      <c r="AU476" s="162" t="s">
        <v>88</v>
      </c>
      <c r="AV476" s="12" t="s">
        <v>86</v>
      </c>
      <c r="AW476" s="12" t="s">
        <v>34</v>
      </c>
      <c r="AX476" s="12" t="s">
        <v>79</v>
      </c>
      <c r="AY476" s="162" t="s">
        <v>262</v>
      </c>
    </row>
    <row r="477" spans="2:51" s="13" customFormat="1" ht="11.25">
      <c r="B477" s="167"/>
      <c r="D477" s="147" t="s">
        <v>1200</v>
      </c>
      <c r="E477" s="168" t="s">
        <v>1</v>
      </c>
      <c r="F477" s="169" t="s">
        <v>86</v>
      </c>
      <c r="H477" s="170">
        <v>1</v>
      </c>
      <c r="I477" s="171"/>
      <c r="L477" s="167"/>
      <c r="M477" s="172"/>
      <c r="T477" s="173"/>
      <c r="AT477" s="168" t="s">
        <v>1200</v>
      </c>
      <c r="AU477" s="168" t="s">
        <v>88</v>
      </c>
      <c r="AV477" s="13" t="s">
        <v>88</v>
      </c>
      <c r="AW477" s="13" t="s">
        <v>34</v>
      </c>
      <c r="AX477" s="13" t="s">
        <v>79</v>
      </c>
      <c r="AY477" s="168" t="s">
        <v>262</v>
      </c>
    </row>
    <row r="478" spans="2:51" s="12" customFormat="1" ht="22.5">
      <c r="B478" s="161"/>
      <c r="D478" s="147" t="s">
        <v>1200</v>
      </c>
      <c r="E478" s="162" t="s">
        <v>1</v>
      </c>
      <c r="F478" s="163" t="s">
        <v>4098</v>
      </c>
      <c r="H478" s="162" t="s">
        <v>1</v>
      </c>
      <c r="I478" s="164"/>
      <c r="L478" s="161"/>
      <c r="M478" s="165"/>
      <c r="T478" s="166"/>
      <c r="AT478" s="162" t="s">
        <v>1200</v>
      </c>
      <c r="AU478" s="162" t="s">
        <v>88</v>
      </c>
      <c r="AV478" s="12" t="s">
        <v>86</v>
      </c>
      <c r="AW478" s="12" t="s">
        <v>34</v>
      </c>
      <c r="AX478" s="12" t="s">
        <v>79</v>
      </c>
      <c r="AY478" s="162" t="s">
        <v>262</v>
      </c>
    </row>
    <row r="479" spans="2:51" s="13" customFormat="1" ht="11.25">
      <c r="B479" s="167"/>
      <c r="D479" s="147" t="s">
        <v>1200</v>
      </c>
      <c r="E479" s="168" t="s">
        <v>1</v>
      </c>
      <c r="F479" s="169" t="s">
        <v>86</v>
      </c>
      <c r="H479" s="170">
        <v>1</v>
      </c>
      <c r="I479" s="171"/>
      <c r="L479" s="167"/>
      <c r="M479" s="172"/>
      <c r="T479" s="173"/>
      <c r="AT479" s="168" t="s">
        <v>1200</v>
      </c>
      <c r="AU479" s="168" t="s">
        <v>88</v>
      </c>
      <c r="AV479" s="13" t="s">
        <v>88</v>
      </c>
      <c r="AW479" s="13" t="s">
        <v>34</v>
      </c>
      <c r="AX479" s="13" t="s">
        <v>79</v>
      </c>
      <c r="AY479" s="168" t="s">
        <v>262</v>
      </c>
    </row>
    <row r="480" spans="2:51" s="14" customFormat="1" ht="11.25">
      <c r="B480" s="174"/>
      <c r="D480" s="147" t="s">
        <v>1200</v>
      </c>
      <c r="E480" s="175" t="s">
        <v>1</v>
      </c>
      <c r="F480" s="176" t="s">
        <v>1205</v>
      </c>
      <c r="H480" s="177">
        <v>4</v>
      </c>
      <c r="I480" s="178"/>
      <c r="L480" s="174"/>
      <c r="M480" s="179"/>
      <c r="T480" s="180"/>
      <c r="AT480" s="175" t="s">
        <v>1200</v>
      </c>
      <c r="AU480" s="175" t="s">
        <v>88</v>
      </c>
      <c r="AV480" s="14" t="s">
        <v>293</v>
      </c>
      <c r="AW480" s="14" t="s">
        <v>34</v>
      </c>
      <c r="AX480" s="14" t="s">
        <v>86</v>
      </c>
      <c r="AY480" s="175" t="s">
        <v>262</v>
      </c>
    </row>
    <row r="481" spans="2:65" s="1" customFormat="1" ht="16.5" customHeight="1">
      <c r="B481" s="32"/>
      <c r="C481" s="181" t="s">
        <v>466</v>
      </c>
      <c r="D481" s="181" t="s">
        <v>1114</v>
      </c>
      <c r="E481" s="182" t="s">
        <v>4099</v>
      </c>
      <c r="F481" s="183" t="s">
        <v>4100</v>
      </c>
      <c r="G481" s="184" t="s">
        <v>1257</v>
      </c>
      <c r="H481" s="185">
        <v>1</v>
      </c>
      <c r="I481" s="186"/>
      <c r="J481" s="187">
        <f>ROUND(I481*H481,2)</f>
        <v>0</v>
      </c>
      <c r="K481" s="183" t="s">
        <v>1197</v>
      </c>
      <c r="L481" s="188"/>
      <c r="M481" s="189" t="s">
        <v>1</v>
      </c>
      <c r="N481" s="190" t="s">
        <v>44</v>
      </c>
      <c r="P481" s="143">
        <f>O481*H481</f>
        <v>0</v>
      </c>
      <c r="Q481" s="143">
        <v>0.00054</v>
      </c>
      <c r="R481" s="143">
        <f>Q481*H481</f>
        <v>0.00054</v>
      </c>
      <c r="S481" s="143">
        <v>0</v>
      </c>
      <c r="T481" s="144">
        <f>S481*H481</f>
        <v>0</v>
      </c>
      <c r="AR481" s="145" t="s">
        <v>270</v>
      </c>
      <c r="AT481" s="145" t="s">
        <v>1114</v>
      </c>
      <c r="AU481" s="145" t="s">
        <v>88</v>
      </c>
      <c r="AY481" s="17" t="s">
        <v>262</v>
      </c>
      <c r="BE481" s="146">
        <f>IF(N481="základní",J481,0)</f>
        <v>0</v>
      </c>
      <c r="BF481" s="146">
        <f>IF(N481="snížená",J481,0)</f>
        <v>0</v>
      </c>
      <c r="BG481" s="146">
        <f>IF(N481="zákl. přenesená",J481,0)</f>
        <v>0</v>
      </c>
      <c r="BH481" s="146">
        <f>IF(N481="sníž. přenesená",J481,0)</f>
        <v>0</v>
      </c>
      <c r="BI481" s="146">
        <f>IF(N481="nulová",J481,0)</f>
        <v>0</v>
      </c>
      <c r="BJ481" s="17" t="s">
        <v>86</v>
      </c>
      <c r="BK481" s="146">
        <f>ROUND(I481*H481,2)</f>
        <v>0</v>
      </c>
      <c r="BL481" s="17" t="s">
        <v>293</v>
      </c>
      <c r="BM481" s="145" t="s">
        <v>4101</v>
      </c>
    </row>
    <row r="482" spans="2:51" s="12" customFormat="1" ht="22.5">
      <c r="B482" s="161"/>
      <c r="D482" s="147" t="s">
        <v>1200</v>
      </c>
      <c r="E482" s="162" t="s">
        <v>1</v>
      </c>
      <c r="F482" s="163" t="s">
        <v>4098</v>
      </c>
      <c r="H482" s="162" t="s">
        <v>1</v>
      </c>
      <c r="I482" s="164"/>
      <c r="L482" s="161"/>
      <c r="M482" s="165"/>
      <c r="T482" s="166"/>
      <c r="AT482" s="162" t="s">
        <v>1200</v>
      </c>
      <c r="AU482" s="162" t="s">
        <v>88</v>
      </c>
      <c r="AV482" s="12" t="s">
        <v>86</v>
      </c>
      <c r="AW482" s="12" t="s">
        <v>34</v>
      </c>
      <c r="AX482" s="12" t="s">
        <v>79</v>
      </c>
      <c r="AY482" s="162" t="s">
        <v>262</v>
      </c>
    </row>
    <row r="483" spans="2:51" s="13" customFormat="1" ht="11.25">
      <c r="B483" s="167"/>
      <c r="D483" s="147" t="s">
        <v>1200</v>
      </c>
      <c r="E483" s="168" t="s">
        <v>1</v>
      </c>
      <c r="F483" s="169" t="s">
        <v>86</v>
      </c>
      <c r="H483" s="170">
        <v>1</v>
      </c>
      <c r="I483" s="171"/>
      <c r="L483" s="167"/>
      <c r="M483" s="172"/>
      <c r="T483" s="173"/>
      <c r="AT483" s="168" t="s">
        <v>1200</v>
      </c>
      <c r="AU483" s="168" t="s">
        <v>88</v>
      </c>
      <c r="AV483" s="13" t="s">
        <v>88</v>
      </c>
      <c r="AW483" s="13" t="s">
        <v>34</v>
      </c>
      <c r="AX483" s="13" t="s">
        <v>79</v>
      </c>
      <c r="AY483" s="168" t="s">
        <v>262</v>
      </c>
    </row>
    <row r="484" spans="2:51" s="14" customFormat="1" ht="11.25">
      <c r="B484" s="174"/>
      <c r="D484" s="147" t="s">
        <v>1200</v>
      </c>
      <c r="E484" s="175" t="s">
        <v>1</v>
      </c>
      <c r="F484" s="176" t="s">
        <v>1205</v>
      </c>
      <c r="H484" s="177">
        <v>1</v>
      </c>
      <c r="I484" s="178"/>
      <c r="L484" s="174"/>
      <c r="M484" s="179"/>
      <c r="T484" s="180"/>
      <c r="AT484" s="175" t="s">
        <v>1200</v>
      </c>
      <c r="AU484" s="175" t="s">
        <v>88</v>
      </c>
      <c r="AV484" s="14" t="s">
        <v>293</v>
      </c>
      <c r="AW484" s="14" t="s">
        <v>34</v>
      </c>
      <c r="AX484" s="14" t="s">
        <v>86</v>
      </c>
      <c r="AY484" s="175" t="s">
        <v>262</v>
      </c>
    </row>
    <row r="485" spans="2:65" s="1" customFormat="1" ht="16.5" customHeight="1">
      <c r="B485" s="32"/>
      <c r="C485" s="181" t="s">
        <v>462</v>
      </c>
      <c r="D485" s="181" t="s">
        <v>1114</v>
      </c>
      <c r="E485" s="182" t="s">
        <v>4102</v>
      </c>
      <c r="F485" s="183" t="s">
        <v>4103</v>
      </c>
      <c r="G485" s="184" t="s">
        <v>1257</v>
      </c>
      <c r="H485" s="185">
        <v>2</v>
      </c>
      <c r="I485" s="186"/>
      <c r="J485" s="187">
        <f>ROUND(I485*H485,2)</f>
        <v>0</v>
      </c>
      <c r="K485" s="183" t="s">
        <v>1197</v>
      </c>
      <c r="L485" s="188"/>
      <c r="M485" s="189" t="s">
        <v>1</v>
      </c>
      <c r="N485" s="190" t="s">
        <v>44</v>
      </c>
      <c r="P485" s="143">
        <f>O485*H485</f>
        <v>0</v>
      </c>
      <c r="Q485" s="143">
        <v>0.00065</v>
      </c>
      <c r="R485" s="143">
        <f>Q485*H485</f>
        <v>0.0013</v>
      </c>
      <c r="S485" s="143">
        <v>0</v>
      </c>
      <c r="T485" s="144">
        <f>S485*H485</f>
        <v>0</v>
      </c>
      <c r="AR485" s="145" t="s">
        <v>270</v>
      </c>
      <c r="AT485" s="145" t="s">
        <v>1114</v>
      </c>
      <c r="AU485" s="145" t="s">
        <v>88</v>
      </c>
      <c r="AY485" s="17" t="s">
        <v>262</v>
      </c>
      <c r="BE485" s="146">
        <f>IF(N485="základní",J485,0)</f>
        <v>0</v>
      </c>
      <c r="BF485" s="146">
        <f>IF(N485="snížená",J485,0)</f>
        <v>0</v>
      </c>
      <c r="BG485" s="146">
        <f>IF(N485="zákl. přenesená",J485,0)</f>
        <v>0</v>
      </c>
      <c r="BH485" s="146">
        <f>IF(N485="sníž. přenesená",J485,0)</f>
        <v>0</v>
      </c>
      <c r="BI485" s="146">
        <f>IF(N485="nulová",J485,0)</f>
        <v>0</v>
      </c>
      <c r="BJ485" s="17" t="s">
        <v>86</v>
      </c>
      <c r="BK485" s="146">
        <f>ROUND(I485*H485,2)</f>
        <v>0</v>
      </c>
      <c r="BL485" s="17" t="s">
        <v>293</v>
      </c>
      <c r="BM485" s="145" t="s">
        <v>4104</v>
      </c>
    </row>
    <row r="486" spans="2:51" s="12" customFormat="1" ht="22.5">
      <c r="B486" s="161"/>
      <c r="D486" s="147" t="s">
        <v>1200</v>
      </c>
      <c r="E486" s="162" t="s">
        <v>1</v>
      </c>
      <c r="F486" s="163" t="s">
        <v>4095</v>
      </c>
      <c r="H486" s="162" t="s">
        <v>1</v>
      </c>
      <c r="I486" s="164"/>
      <c r="L486" s="161"/>
      <c r="M486" s="165"/>
      <c r="T486" s="166"/>
      <c r="AT486" s="162" t="s">
        <v>1200</v>
      </c>
      <c r="AU486" s="162" t="s">
        <v>88</v>
      </c>
      <c r="AV486" s="12" t="s">
        <v>86</v>
      </c>
      <c r="AW486" s="12" t="s">
        <v>34</v>
      </c>
      <c r="AX486" s="12" t="s">
        <v>79</v>
      </c>
      <c r="AY486" s="162" t="s">
        <v>262</v>
      </c>
    </row>
    <row r="487" spans="2:51" s="13" customFormat="1" ht="11.25">
      <c r="B487" s="167"/>
      <c r="D487" s="147" t="s">
        <v>1200</v>
      </c>
      <c r="E487" s="168" t="s">
        <v>1</v>
      </c>
      <c r="F487" s="169" t="s">
        <v>86</v>
      </c>
      <c r="H487" s="170">
        <v>1</v>
      </c>
      <c r="I487" s="171"/>
      <c r="L487" s="167"/>
      <c r="M487" s="172"/>
      <c r="T487" s="173"/>
      <c r="AT487" s="168" t="s">
        <v>1200</v>
      </c>
      <c r="AU487" s="168" t="s">
        <v>88</v>
      </c>
      <c r="AV487" s="13" t="s">
        <v>88</v>
      </c>
      <c r="AW487" s="13" t="s">
        <v>34</v>
      </c>
      <c r="AX487" s="13" t="s">
        <v>79</v>
      </c>
      <c r="AY487" s="168" t="s">
        <v>262</v>
      </c>
    </row>
    <row r="488" spans="2:51" s="12" customFormat="1" ht="22.5">
      <c r="B488" s="161"/>
      <c r="D488" s="147" t="s">
        <v>1200</v>
      </c>
      <c r="E488" s="162" t="s">
        <v>1</v>
      </c>
      <c r="F488" s="163" t="s">
        <v>4096</v>
      </c>
      <c r="H488" s="162" t="s">
        <v>1</v>
      </c>
      <c r="I488" s="164"/>
      <c r="L488" s="161"/>
      <c r="M488" s="165"/>
      <c r="T488" s="166"/>
      <c r="AT488" s="162" t="s">
        <v>1200</v>
      </c>
      <c r="AU488" s="162" t="s">
        <v>88</v>
      </c>
      <c r="AV488" s="12" t="s">
        <v>86</v>
      </c>
      <c r="AW488" s="12" t="s">
        <v>34</v>
      </c>
      <c r="AX488" s="12" t="s">
        <v>79</v>
      </c>
      <c r="AY488" s="162" t="s">
        <v>262</v>
      </c>
    </row>
    <row r="489" spans="2:51" s="13" customFormat="1" ht="11.25">
      <c r="B489" s="167"/>
      <c r="D489" s="147" t="s">
        <v>1200</v>
      </c>
      <c r="E489" s="168" t="s">
        <v>1</v>
      </c>
      <c r="F489" s="169" t="s">
        <v>86</v>
      </c>
      <c r="H489" s="170">
        <v>1</v>
      </c>
      <c r="I489" s="171"/>
      <c r="L489" s="167"/>
      <c r="M489" s="172"/>
      <c r="T489" s="173"/>
      <c r="AT489" s="168" t="s">
        <v>1200</v>
      </c>
      <c r="AU489" s="168" t="s">
        <v>88</v>
      </c>
      <c r="AV489" s="13" t="s">
        <v>88</v>
      </c>
      <c r="AW489" s="13" t="s">
        <v>34</v>
      </c>
      <c r="AX489" s="13" t="s">
        <v>79</v>
      </c>
      <c r="AY489" s="168" t="s">
        <v>262</v>
      </c>
    </row>
    <row r="490" spans="2:51" s="14" customFormat="1" ht="11.25">
      <c r="B490" s="174"/>
      <c r="D490" s="147" t="s">
        <v>1200</v>
      </c>
      <c r="E490" s="175" t="s">
        <v>1</v>
      </c>
      <c r="F490" s="176" t="s">
        <v>1205</v>
      </c>
      <c r="H490" s="177">
        <v>2</v>
      </c>
      <c r="I490" s="178"/>
      <c r="L490" s="174"/>
      <c r="M490" s="179"/>
      <c r="T490" s="180"/>
      <c r="AT490" s="175" t="s">
        <v>1200</v>
      </c>
      <c r="AU490" s="175" t="s">
        <v>88</v>
      </c>
      <c r="AV490" s="14" t="s">
        <v>293</v>
      </c>
      <c r="AW490" s="14" t="s">
        <v>34</v>
      </c>
      <c r="AX490" s="14" t="s">
        <v>86</v>
      </c>
      <c r="AY490" s="175" t="s">
        <v>262</v>
      </c>
    </row>
    <row r="491" spans="2:65" s="1" customFormat="1" ht="16.5" customHeight="1">
      <c r="B491" s="32"/>
      <c r="C491" s="181" t="s">
        <v>473</v>
      </c>
      <c r="D491" s="181" t="s">
        <v>1114</v>
      </c>
      <c r="E491" s="182" t="s">
        <v>4105</v>
      </c>
      <c r="F491" s="183" t="s">
        <v>4106</v>
      </c>
      <c r="G491" s="184" t="s">
        <v>1257</v>
      </c>
      <c r="H491" s="185">
        <v>1</v>
      </c>
      <c r="I491" s="186"/>
      <c r="J491" s="187">
        <f>ROUND(I491*H491,2)</f>
        <v>0</v>
      </c>
      <c r="K491" s="183" t="s">
        <v>1197</v>
      </c>
      <c r="L491" s="188"/>
      <c r="M491" s="189" t="s">
        <v>1</v>
      </c>
      <c r="N491" s="190" t="s">
        <v>44</v>
      </c>
      <c r="P491" s="143">
        <f>O491*H491</f>
        <v>0</v>
      </c>
      <c r="Q491" s="143">
        <v>0.00088</v>
      </c>
      <c r="R491" s="143">
        <f>Q491*H491</f>
        <v>0.00088</v>
      </c>
      <c r="S491" s="143">
        <v>0</v>
      </c>
      <c r="T491" s="144">
        <f>S491*H491</f>
        <v>0</v>
      </c>
      <c r="AR491" s="145" t="s">
        <v>270</v>
      </c>
      <c r="AT491" s="145" t="s">
        <v>1114</v>
      </c>
      <c r="AU491" s="145" t="s">
        <v>88</v>
      </c>
      <c r="AY491" s="17" t="s">
        <v>262</v>
      </c>
      <c r="BE491" s="146">
        <f>IF(N491="základní",J491,0)</f>
        <v>0</v>
      </c>
      <c r="BF491" s="146">
        <f>IF(N491="snížená",J491,0)</f>
        <v>0</v>
      </c>
      <c r="BG491" s="146">
        <f>IF(N491="zákl. přenesená",J491,0)</f>
        <v>0</v>
      </c>
      <c r="BH491" s="146">
        <f>IF(N491="sníž. přenesená",J491,0)</f>
        <v>0</v>
      </c>
      <c r="BI491" s="146">
        <f>IF(N491="nulová",J491,0)</f>
        <v>0</v>
      </c>
      <c r="BJ491" s="17" t="s">
        <v>86</v>
      </c>
      <c r="BK491" s="146">
        <f>ROUND(I491*H491,2)</f>
        <v>0</v>
      </c>
      <c r="BL491" s="17" t="s">
        <v>293</v>
      </c>
      <c r="BM491" s="145" t="s">
        <v>4107</v>
      </c>
    </row>
    <row r="492" spans="2:51" s="12" customFormat="1" ht="22.5">
      <c r="B492" s="161"/>
      <c r="D492" s="147" t="s">
        <v>1200</v>
      </c>
      <c r="E492" s="162" t="s">
        <v>1</v>
      </c>
      <c r="F492" s="163" t="s">
        <v>4097</v>
      </c>
      <c r="H492" s="162" t="s">
        <v>1</v>
      </c>
      <c r="I492" s="164"/>
      <c r="L492" s="161"/>
      <c r="M492" s="165"/>
      <c r="T492" s="166"/>
      <c r="AT492" s="162" t="s">
        <v>1200</v>
      </c>
      <c r="AU492" s="162" t="s">
        <v>88</v>
      </c>
      <c r="AV492" s="12" t="s">
        <v>86</v>
      </c>
      <c r="AW492" s="12" t="s">
        <v>34</v>
      </c>
      <c r="AX492" s="12" t="s">
        <v>79</v>
      </c>
      <c r="AY492" s="162" t="s">
        <v>262</v>
      </c>
    </row>
    <row r="493" spans="2:51" s="13" customFormat="1" ht="11.25">
      <c r="B493" s="167"/>
      <c r="D493" s="147" t="s">
        <v>1200</v>
      </c>
      <c r="E493" s="168" t="s">
        <v>1</v>
      </c>
      <c r="F493" s="169" t="s">
        <v>86</v>
      </c>
      <c r="H493" s="170">
        <v>1</v>
      </c>
      <c r="I493" s="171"/>
      <c r="L493" s="167"/>
      <c r="M493" s="172"/>
      <c r="T493" s="173"/>
      <c r="AT493" s="168" t="s">
        <v>1200</v>
      </c>
      <c r="AU493" s="168" t="s">
        <v>88</v>
      </c>
      <c r="AV493" s="13" t="s">
        <v>88</v>
      </c>
      <c r="AW493" s="13" t="s">
        <v>34</v>
      </c>
      <c r="AX493" s="13" t="s">
        <v>79</v>
      </c>
      <c r="AY493" s="168" t="s">
        <v>262</v>
      </c>
    </row>
    <row r="494" spans="2:51" s="14" customFormat="1" ht="11.25">
      <c r="B494" s="174"/>
      <c r="D494" s="147" t="s">
        <v>1200</v>
      </c>
      <c r="E494" s="175" t="s">
        <v>1</v>
      </c>
      <c r="F494" s="176" t="s">
        <v>1205</v>
      </c>
      <c r="H494" s="177">
        <v>1</v>
      </c>
      <c r="I494" s="178"/>
      <c r="L494" s="174"/>
      <c r="M494" s="179"/>
      <c r="T494" s="180"/>
      <c r="AT494" s="175" t="s">
        <v>1200</v>
      </c>
      <c r="AU494" s="175" t="s">
        <v>88</v>
      </c>
      <c r="AV494" s="14" t="s">
        <v>293</v>
      </c>
      <c r="AW494" s="14" t="s">
        <v>34</v>
      </c>
      <c r="AX494" s="14" t="s">
        <v>86</v>
      </c>
      <c r="AY494" s="175" t="s">
        <v>262</v>
      </c>
    </row>
    <row r="495" spans="2:65" s="1" customFormat="1" ht="37.9" customHeight="1">
      <c r="B495" s="32"/>
      <c r="C495" s="134" t="s">
        <v>477</v>
      </c>
      <c r="D495" s="134" t="s">
        <v>264</v>
      </c>
      <c r="E495" s="135" t="s">
        <v>4108</v>
      </c>
      <c r="F495" s="136" t="s">
        <v>4109</v>
      </c>
      <c r="G495" s="137" t="s">
        <v>1257</v>
      </c>
      <c r="H495" s="138">
        <v>1</v>
      </c>
      <c r="I495" s="139"/>
      <c r="J495" s="140">
        <f>ROUND(I495*H495,2)</f>
        <v>0</v>
      </c>
      <c r="K495" s="136" t="s">
        <v>1197</v>
      </c>
      <c r="L495" s="32"/>
      <c r="M495" s="141" t="s">
        <v>1</v>
      </c>
      <c r="N495" s="142" t="s">
        <v>44</v>
      </c>
      <c r="P495" s="143">
        <f>O495*H495</f>
        <v>0</v>
      </c>
      <c r="Q495" s="143">
        <v>0</v>
      </c>
      <c r="R495" s="143">
        <f>Q495*H495</f>
        <v>0</v>
      </c>
      <c r="S495" s="143">
        <v>0</v>
      </c>
      <c r="T495" s="144">
        <f>S495*H495</f>
        <v>0</v>
      </c>
      <c r="AR495" s="145" t="s">
        <v>293</v>
      </c>
      <c r="AT495" s="145" t="s">
        <v>264</v>
      </c>
      <c r="AU495" s="145" t="s">
        <v>88</v>
      </c>
      <c r="AY495" s="17" t="s">
        <v>262</v>
      </c>
      <c r="BE495" s="146">
        <f>IF(N495="základní",J495,0)</f>
        <v>0</v>
      </c>
      <c r="BF495" s="146">
        <f>IF(N495="snížená",J495,0)</f>
        <v>0</v>
      </c>
      <c r="BG495" s="146">
        <f>IF(N495="zákl. přenesená",J495,0)</f>
        <v>0</v>
      </c>
      <c r="BH495" s="146">
        <f>IF(N495="sníž. přenesená",J495,0)</f>
        <v>0</v>
      </c>
      <c r="BI495" s="146">
        <f>IF(N495="nulová",J495,0)</f>
        <v>0</v>
      </c>
      <c r="BJ495" s="17" t="s">
        <v>86</v>
      </c>
      <c r="BK495" s="146">
        <f>ROUND(I495*H495,2)</f>
        <v>0</v>
      </c>
      <c r="BL495" s="17" t="s">
        <v>293</v>
      </c>
      <c r="BM495" s="145" t="s">
        <v>4110</v>
      </c>
    </row>
    <row r="496" spans="2:51" s="12" customFormat="1" ht="22.5">
      <c r="B496" s="161"/>
      <c r="D496" s="147" t="s">
        <v>1200</v>
      </c>
      <c r="E496" s="162" t="s">
        <v>1</v>
      </c>
      <c r="F496" s="163" t="s">
        <v>4111</v>
      </c>
      <c r="H496" s="162" t="s">
        <v>1</v>
      </c>
      <c r="I496" s="164"/>
      <c r="L496" s="161"/>
      <c r="M496" s="165"/>
      <c r="T496" s="166"/>
      <c r="AT496" s="162" t="s">
        <v>1200</v>
      </c>
      <c r="AU496" s="162" t="s">
        <v>88</v>
      </c>
      <c r="AV496" s="12" t="s">
        <v>86</v>
      </c>
      <c r="AW496" s="12" t="s">
        <v>34</v>
      </c>
      <c r="AX496" s="12" t="s">
        <v>79</v>
      </c>
      <c r="AY496" s="162" t="s">
        <v>262</v>
      </c>
    </row>
    <row r="497" spans="2:51" s="13" customFormat="1" ht="11.25">
      <c r="B497" s="167"/>
      <c r="D497" s="147" t="s">
        <v>1200</v>
      </c>
      <c r="E497" s="168" t="s">
        <v>1</v>
      </c>
      <c r="F497" s="169" t="s">
        <v>86</v>
      </c>
      <c r="H497" s="170">
        <v>1</v>
      </c>
      <c r="I497" s="171"/>
      <c r="L497" s="167"/>
      <c r="M497" s="172"/>
      <c r="T497" s="173"/>
      <c r="AT497" s="168" t="s">
        <v>1200</v>
      </c>
      <c r="AU497" s="168" t="s">
        <v>88</v>
      </c>
      <c r="AV497" s="13" t="s">
        <v>88</v>
      </c>
      <c r="AW497" s="13" t="s">
        <v>34</v>
      </c>
      <c r="AX497" s="13" t="s">
        <v>79</v>
      </c>
      <c r="AY497" s="168" t="s">
        <v>262</v>
      </c>
    </row>
    <row r="498" spans="2:51" s="14" customFormat="1" ht="11.25">
      <c r="B498" s="174"/>
      <c r="D498" s="147" t="s">
        <v>1200</v>
      </c>
      <c r="E498" s="175" t="s">
        <v>1</v>
      </c>
      <c r="F498" s="176" t="s">
        <v>1205</v>
      </c>
      <c r="H498" s="177">
        <v>1</v>
      </c>
      <c r="I498" s="178"/>
      <c r="L498" s="174"/>
      <c r="M498" s="179"/>
      <c r="T498" s="180"/>
      <c r="AT498" s="175" t="s">
        <v>1200</v>
      </c>
      <c r="AU498" s="175" t="s">
        <v>88</v>
      </c>
      <c r="AV498" s="14" t="s">
        <v>293</v>
      </c>
      <c r="AW498" s="14" t="s">
        <v>34</v>
      </c>
      <c r="AX498" s="14" t="s">
        <v>86</v>
      </c>
      <c r="AY498" s="175" t="s">
        <v>262</v>
      </c>
    </row>
    <row r="499" spans="2:65" s="1" customFormat="1" ht="16.5" customHeight="1">
      <c r="B499" s="32"/>
      <c r="C499" s="181" t="s">
        <v>481</v>
      </c>
      <c r="D499" s="181" t="s">
        <v>1114</v>
      </c>
      <c r="E499" s="182" t="s">
        <v>4112</v>
      </c>
      <c r="F499" s="183" t="s">
        <v>4113</v>
      </c>
      <c r="G499" s="184" t="s">
        <v>1257</v>
      </c>
      <c r="H499" s="185">
        <v>1</v>
      </c>
      <c r="I499" s="186"/>
      <c r="J499" s="187">
        <f>ROUND(I499*H499,2)</f>
        <v>0</v>
      </c>
      <c r="K499" s="183" t="s">
        <v>1197</v>
      </c>
      <c r="L499" s="188"/>
      <c r="M499" s="189" t="s">
        <v>1</v>
      </c>
      <c r="N499" s="190" t="s">
        <v>44</v>
      </c>
      <c r="P499" s="143">
        <f>O499*H499</f>
        <v>0</v>
      </c>
      <c r="Q499" s="143">
        <v>0.0021</v>
      </c>
      <c r="R499" s="143">
        <f>Q499*H499</f>
        <v>0.0021</v>
      </c>
      <c r="S499" s="143">
        <v>0</v>
      </c>
      <c r="T499" s="144">
        <f>S499*H499</f>
        <v>0</v>
      </c>
      <c r="AR499" s="145" t="s">
        <v>270</v>
      </c>
      <c r="AT499" s="145" t="s">
        <v>1114</v>
      </c>
      <c r="AU499" s="145" t="s">
        <v>88</v>
      </c>
      <c r="AY499" s="17" t="s">
        <v>262</v>
      </c>
      <c r="BE499" s="146">
        <f>IF(N499="základní",J499,0)</f>
        <v>0</v>
      </c>
      <c r="BF499" s="146">
        <f>IF(N499="snížená",J499,0)</f>
        <v>0</v>
      </c>
      <c r="BG499" s="146">
        <f>IF(N499="zákl. přenesená",J499,0)</f>
        <v>0</v>
      </c>
      <c r="BH499" s="146">
        <f>IF(N499="sníž. přenesená",J499,0)</f>
        <v>0</v>
      </c>
      <c r="BI499" s="146">
        <f>IF(N499="nulová",J499,0)</f>
        <v>0</v>
      </c>
      <c r="BJ499" s="17" t="s">
        <v>86</v>
      </c>
      <c r="BK499" s="146">
        <f>ROUND(I499*H499,2)</f>
        <v>0</v>
      </c>
      <c r="BL499" s="17" t="s">
        <v>293</v>
      </c>
      <c r="BM499" s="145" t="s">
        <v>4114</v>
      </c>
    </row>
    <row r="500" spans="2:65" s="1" customFormat="1" ht="37.9" customHeight="1">
      <c r="B500" s="32"/>
      <c r="C500" s="134" t="s">
        <v>485</v>
      </c>
      <c r="D500" s="134" t="s">
        <v>264</v>
      </c>
      <c r="E500" s="135" t="s">
        <v>4115</v>
      </c>
      <c r="F500" s="136" t="s">
        <v>4116</v>
      </c>
      <c r="G500" s="137" t="s">
        <v>1257</v>
      </c>
      <c r="H500" s="138">
        <v>3</v>
      </c>
      <c r="I500" s="139"/>
      <c r="J500" s="140">
        <f>ROUND(I500*H500,2)</f>
        <v>0</v>
      </c>
      <c r="K500" s="136" t="s">
        <v>1197</v>
      </c>
      <c r="L500" s="32"/>
      <c r="M500" s="141" t="s">
        <v>1</v>
      </c>
      <c r="N500" s="142" t="s">
        <v>44</v>
      </c>
      <c r="P500" s="143">
        <f>O500*H500</f>
        <v>0</v>
      </c>
      <c r="Q500" s="143">
        <v>1E-05</v>
      </c>
      <c r="R500" s="143">
        <f>Q500*H500</f>
        <v>3.0000000000000004E-05</v>
      </c>
      <c r="S500" s="143">
        <v>0</v>
      </c>
      <c r="T500" s="144">
        <f>S500*H500</f>
        <v>0</v>
      </c>
      <c r="AR500" s="145" t="s">
        <v>293</v>
      </c>
      <c r="AT500" s="145" t="s">
        <v>264</v>
      </c>
      <c r="AU500" s="145" t="s">
        <v>88</v>
      </c>
      <c r="AY500" s="17" t="s">
        <v>262</v>
      </c>
      <c r="BE500" s="146">
        <f>IF(N500="základní",J500,0)</f>
        <v>0</v>
      </c>
      <c r="BF500" s="146">
        <f>IF(N500="snížená",J500,0)</f>
        <v>0</v>
      </c>
      <c r="BG500" s="146">
        <f>IF(N500="zákl. přenesená",J500,0)</f>
        <v>0</v>
      </c>
      <c r="BH500" s="146">
        <f>IF(N500="sníž. přenesená",J500,0)</f>
        <v>0</v>
      </c>
      <c r="BI500" s="146">
        <f>IF(N500="nulová",J500,0)</f>
        <v>0</v>
      </c>
      <c r="BJ500" s="17" t="s">
        <v>86</v>
      </c>
      <c r="BK500" s="146">
        <f>ROUND(I500*H500,2)</f>
        <v>0</v>
      </c>
      <c r="BL500" s="17" t="s">
        <v>293</v>
      </c>
      <c r="BM500" s="145" t="s">
        <v>4117</v>
      </c>
    </row>
    <row r="501" spans="2:51" s="12" customFormat="1" ht="22.5">
      <c r="B501" s="161"/>
      <c r="D501" s="147" t="s">
        <v>1200</v>
      </c>
      <c r="E501" s="162" t="s">
        <v>1</v>
      </c>
      <c r="F501" s="163" t="s">
        <v>4118</v>
      </c>
      <c r="H501" s="162" t="s">
        <v>1</v>
      </c>
      <c r="I501" s="164"/>
      <c r="L501" s="161"/>
      <c r="M501" s="165"/>
      <c r="T501" s="166"/>
      <c r="AT501" s="162" t="s">
        <v>1200</v>
      </c>
      <c r="AU501" s="162" t="s">
        <v>88</v>
      </c>
      <c r="AV501" s="12" t="s">
        <v>86</v>
      </c>
      <c r="AW501" s="12" t="s">
        <v>34</v>
      </c>
      <c r="AX501" s="12" t="s">
        <v>79</v>
      </c>
      <c r="AY501" s="162" t="s">
        <v>262</v>
      </c>
    </row>
    <row r="502" spans="2:51" s="13" customFormat="1" ht="11.25">
      <c r="B502" s="167"/>
      <c r="D502" s="147" t="s">
        <v>1200</v>
      </c>
      <c r="E502" s="168" t="s">
        <v>1</v>
      </c>
      <c r="F502" s="169" t="s">
        <v>179</v>
      </c>
      <c r="H502" s="170">
        <v>3</v>
      </c>
      <c r="I502" s="171"/>
      <c r="L502" s="167"/>
      <c r="M502" s="172"/>
      <c r="T502" s="173"/>
      <c r="AT502" s="168" t="s">
        <v>1200</v>
      </c>
      <c r="AU502" s="168" t="s">
        <v>88</v>
      </c>
      <c r="AV502" s="13" t="s">
        <v>88</v>
      </c>
      <c r="AW502" s="13" t="s">
        <v>34</v>
      </c>
      <c r="AX502" s="13" t="s">
        <v>79</v>
      </c>
      <c r="AY502" s="168" t="s">
        <v>262</v>
      </c>
    </row>
    <row r="503" spans="2:51" s="14" customFormat="1" ht="11.25">
      <c r="B503" s="174"/>
      <c r="D503" s="147" t="s">
        <v>1200</v>
      </c>
      <c r="E503" s="175" t="s">
        <v>1</v>
      </c>
      <c r="F503" s="176" t="s">
        <v>1205</v>
      </c>
      <c r="H503" s="177">
        <v>3</v>
      </c>
      <c r="I503" s="178"/>
      <c r="L503" s="174"/>
      <c r="M503" s="179"/>
      <c r="T503" s="180"/>
      <c r="AT503" s="175" t="s">
        <v>1200</v>
      </c>
      <c r="AU503" s="175" t="s">
        <v>88</v>
      </c>
      <c r="AV503" s="14" t="s">
        <v>293</v>
      </c>
      <c r="AW503" s="14" t="s">
        <v>34</v>
      </c>
      <c r="AX503" s="14" t="s">
        <v>86</v>
      </c>
      <c r="AY503" s="175" t="s">
        <v>262</v>
      </c>
    </row>
    <row r="504" spans="2:65" s="1" customFormat="1" ht="16.5" customHeight="1">
      <c r="B504" s="32"/>
      <c r="C504" s="181" t="s">
        <v>492</v>
      </c>
      <c r="D504" s="181" t="s">
        <v>1114</v>
      </c>
      <c r="E504" s="182" t="s">
        <v>4119</v>
      </c>
      <c r="F504" s="183" t="s">
        <v>4120</v>
      </c>
      <c r="G504" s="184" t="s">
        <v>1257</v>
      </c>
      <c r="H504" s="185">
        <v>3</v>
      </c>
      <c r="I504" s="186"/>
      <c r="J504" s="187">
        <f>ROUND(I504*H504,2)</f>
        <v>0</v>
      </c>
      <c r="K504" s="183" t="s">
        <v>1197</v>
      </c>
      <c r="L504" s="188"/>
      <c r="M504" s="189" t="s">
        <v>1</v>
      </c>
      <c r="N504" s="190" t="s">
        <v>44</v>
      </c>
      <c r="P504" s="143">
        <f>O504*H504</f>
        <v>0</v>
      </c>
      <c r="Q504" s="143">
        <v>0.0014</v>
      </c>
      <c r="R504" s="143">
        <f>Q504*H504</f>
        <v>0.0042</v>
      </c>
      <c r="S504" s="143">
        <v>0</v>
      </c>
      <c r="T504" s="144">
        <f>S504*H504</f>
        <v>0</v>
      </c>
      <c r="AR504" s="145" t="s">
        <v>270</v>
      </c>
      <c r="AT504" s="145" t="s">
        <v>1114</v>
      </c>
      <c r="AU504" s="145" t="s">
        <v>88</v>
      </c>
      <c r="AY504" s="17" t="s">
        <v>262</v>
      </c>
      <c r="BE504" s="146">
        <f>IF(N504="základní",J504,0)</f>
        <v>0</v>
      </c>
      <c r="BF504" s="146">
        <f>IF(N504="snížená",J504,0)</f>
        <v>0</v>
      </c>
      <c r="BG504" s="146">
        <f>IF(N504="zákl. přenesená",J504,0)</f>
        <v>0</v>
      </c>
      <c r="BH504" s="146">
        <f>IF(N504="sníž. přenesená",J504,0)</f>
        <v>0</v>
      </c>
      <c r="BI504" s="146">
        <f>IF(N504="nulová",J504,0)</f>
        <v>0</v>
      </c>
      <c r="BJ504" s="17" t="s">
        <v>86</v>
      </c>
      <c r="BK504" s="146">
        <f>ROUND(I504*H504,2)</f>
        <v>0</v>
      </c>
      <c r="BL504" s="17" t="s">
        <v>293</v>
      </c>
      <c r="BM504" s="145" t="s">
        <v>4121</v>
      </c>
    </row>
    <row r="505" spans="2:65" s="1" customFormat="1" ht="37.9" customHeight="1">
      <c r="B505" s="32"/>
      <c r="C505" s="134" t="s">
        <v>496</v>
      </c>
      <c r="D505" s="134" t="s">
        <v>264</v>
      </c>
      <c r="E505" s="135" t="s">
        <v>4122</v>
      </c>
      <c r="F505" s="136" t="s">
        <v>4123</v>
      </c>
      <c r="G505" s="137" t="s">
        <v>1257</v>
      </c>
      <c r="H505" s="138">
        <v>1</v>
      </c>
      <c r="I505" s="139"/>
      <c r="J505" s="140">
        <f>ROUND(I505*H505,2)</f>
        <v>0</v>
      </c>
      <c r="K505" s="136" t="s">
        <v>1197</v>
      </c>
      <c r="L505" s="32"/>
      <c r="M505" s="141" t="s">
        <v>1</v>
      </c>
      <c r="N505" s="142" t="s">
        <v>44</v>
      </c>
      <c r="P505" s="143">
        <f>O505*H505</f>
        <v>0</v>
      </c>
      <c r="Q505" s="143">
        <v>1E-05</v>
      </c>
      <c r="R505" s="143">
        <f>Q505*H505</f>
        <v>1E-05</v>
      </c>
      <c r="S505" s="143">
        <v>0</v>
      </c>
      <c r="T505" s="144">
        <f>S505*H505</f>
        <v>0</v>
      </c>
      <c r="AR505" s="145" t="s">
        <v>293</v>
      </c>
      <c r="AT505" s="145" t="s">
        <v>264</v>
      </c>
      <c r="AU505" s="145" t="s">
        <v>88</v>
      </c>
      <c r="AY505" s="17" t="s">
        <v>262</v>
      </c>
      <c r="BE505" s="146">
        <f>IF(N505="základní",J505,0)</f>
        <v>0</v>
      </c>
      <c r="BF505" s="146">
        <f>IF(N505="snížená",J505,0)</f>
        <v>0</v>
      </c>
      <c r="BG505" s="146">
        <f>IF(N505="zákl. přenesená",J505,0)</f>
        <v>0</v>
      </c>
      <c r="BH505" s="146">
        <f>IF(N505="sníž. přenesená",J505,0)</f>
        <v>0</v>
      </c>
      <c r="BI505" s="146">
        <f>IF(N505="nulová",J505,0)</f>
        <v>0</v>
      </c>
      <c r="BJ505" s="17" t="s">
        <v>86</v>
      </c>
      <c r="BK505" s="146">
        <f>ROUND(I505*H505,2)</f>
        <v>0</v>
      </c>
      <c r="BL505" s="17" t="s">
        <v>293</v>
      </c>
      <c r="BM505" s="145" t="s">
        <v>4124</v>
      </c>
    </row>
    <row r="506" spans="2:51" s="12" customFormat="1" ht="22.5">
      <c r="B506" s="161"/>
      <c r="D506" s="147" t="s">
        <v>1200</v>
      </c>
      <c r="E506" s="162" t="s">
        <v>1</v>
      </c>
      <c r="F506" s="163" t="s">
        <v>4125</v>
      </c>
      <c r="H506" s="162" t="s">
        <v>1</v>
      </c>
      <c r="I506" s="164"/>
      <c r="L506" s="161"/>
      <c r="M506" s="165"/>
      <c r="T506" s="166"/>
      <c r="AT506" s="162" t="s">
        <v>1200</v>
      </c>
      <c r="AU506" s="162" t="s">
        <v>88</v>
      </c>
      <c r="AV506" s="12" t="s">
        <v>86</v>
      </c>
      <c r="AW506" s="12" t="s">
        <v>34</v>
      </c>
      <c r="AX506" s="12" t="s">
        <v>79</v>
      </c>
      <c r="AY506" s="162" t="s">
        <v>262</v>
      </c>
    </row>
    <row r="507" spans="2:51" s="13" customFormat="1" ht="11.25">
      <c r="B507" s="167"/>
      <c r="D507" s="147" t="s">
        <v>1200</v>
      </c>
      <c r="E507" s="168" t="s">
        <v>1</v>
      </c>
      <c r="F507" s="169" t="s">
        <v>86</v>
      </c>
      <c r="H507" s="170">
        <v>1</v>
      </c>
      <c r="I507" s="171"/>
      <c r="L507" s="167"/>
      <c r="M507" s="172"/>
      <c r="T507" s="173"/>
      <c r="AT507" s="168" t="s">
        <v>1200</v>
      </c>
      <c r="AU507" s="168" t="s">
        <v>88</v>
      </c>
      <c r="AV507" s="13" t="s">
        <v>88</v>
      </c>
      <c r="AW507" s="13" t="s">
        <v>34</v>
      </c>
      <c r="AX507" s="13" t="s">
        <v>79</v>
      </c>
      <c r="AY507" s="168" t="s">
        <v>262</v>
      </c>
    </row>
    <row r="508" spans="2:51" s="14" customFormat="1" ht="11.25">
      <c r="B508" s="174"/>
      <c r="D508" s="147" t="s">
        <v>1200</v>
      </c>
      <c r="E508" s="175" t="s">
        <v>1</v>
      </c>
      <c r="F508" s="176" t="s">
        <v>1205</v>
      </c>
      <c r="H508" s="177">
        <v>1</v>
      </c>
      <c r="I508" s="178"/>
      <c r="L508" s="174"/>
      <c r="M508" s="179"/>
      <c r="T508" s="180"/>
      <c r="AT508" s="175" t="s">
        <v>1200</v>
      </c>
      <c r="AU508" s="175" t="s">
        <v>88</v>
      </c>
      <c r="AV508" s="14" t="s">
        <v>293</v>
      </c>
      <c r="AW508" s="14" t="s">
        <v>34</v>
      </c>
      <c r="AX508" s="14" t="s">
        <v>86</v>
      </c>
      <c r="AY508" s="175" t="s">
        <v>262</v>
      </c>
    </row>
    <row r="509" spans="2:65" s="1" customFormat="1" ht="16.5" customHeight="1">
      <c r="B509" s="32"/>
      <c r="C509" s="181" t="s">
        <v>499</v>
      </c>
      <c r="D509" s="181" t="s">
        <v>1114</v>
      </c>
      <c r="E509" s="182" t="s">
        <v>4126</v>
      </c>
      <c r="F509" s="183" t="s">
        <v>4127</v>
      </c>
      <c r="G509" s="184" t="s">
        <v>1257</v>
      </c>
      <c r="H509" s="185">
        <v>1</v>
      </c>
      <c r="I509" s="186"/>
      <c r="J509" s="187">
        <f>ROUND(I509*H509,2)</f>
        <v>0</v>
      </c>
      <c r="K509" s="183" t="s">
        <v>1197</v>
      </c>
      <c r="L509" s="188"/>
      <c r="M509" s="189" t="s">
        <v>1</v>
      </c>
      <c r="N509" s="190" t="s">
        <v>44</v>
      </c>
      <c r="P509" s="143">
        <f>O509*H509</f>
        <v>0</v>
      </c>
      <c r="Q509" s="143">
        <v>0.003</v>
      </c>
      <c r="R509" s="143">
        <f>Q509*H509</f>
        <v>0.003</v>
      </c>
      <c r="S509" s="143">
        <v>0</v>
      </c>
      <c r="T509" s="144">
        <f>S509*H509</f>
        <v>0</v>
      </c>
      <c r="AR509" s="145" t="s">
        <v>270</v>
      </c>
      <c r="AT509" s="145" t="s">
        <v>1114</v>
      </c>
      <c r="AU509" s="145" t="s">
        <v>88</v>
      </c>
      <c r="AY509" s="17" t="s">
        <v>262</v>
      </c>
      <c r="BE509" s="146">
        <f>IF(N509="základní",J509,0)</f>
        <v>0</v>
      </c>
      <c r="BF509" s="146">
        <f>IF(N509="snížená",J509,0)</f>
        <v>0</v>
      </c>
      <c r="BG509" s="146">
        <f>IF(N509="zákl. přenesená",J509,0)</f>
        <v>0</v>
      </c>
      <c r="BH509" s="146">
        <f>IF(N509="sníž. přenesená",J509,0)</f>
        <v>0</v>
      </c>
      <c r="BI509" s="146">
        <f>IF(N509="nulová",J509,0)</f>
        <v>0</v>
      </c>
      <c r="BJ509" s="17" t="s">
        <v>86</v>
      </c>
      <c r="BK509" s="146">
        <f>ROUND(I509*H509,2)</f>
        <v>0</v>
      </c>
      <c r="BL509" s="17" t="s">
        <v>293</v>
      </c>
      <c r="BM509" s="145" t="s">
        <v>4128</v>
      </c>
    </row>
    <row r="510" spans="2:63" s="11" customFormat="1" ht="22.9" customHeight="1">
      <c r="B510" s="124"/>
      <c r="D510" s="125" t="s">
        <v>78</v>
      </c>
      <c r="E510" s="151" t="s">
        <v>638</v>
      </c>
      <c r="F510" s="151" t="s">
        <v>4129</v>
      </c>
      <c r="I510" s="127"/>
      <c r="J510" s="152">
        <f>BK510</f>
        <v>0</v>
      </c>
      <c r="L510" s="124"/>
      <c r="M510" s="129"/>
      <c r="P510" s="130">
        <f>SUM(P511:P577)</f>
        <v>0</v>
      </c>
      <c r="R510" s="130">
        <f>SUM(R511:R577)</f>
        <v>0.014178000000000001</v>
      </c>
      <c r="T510" s="131">
        <f>SUM(T511:T577)</f>
        <v>0</v>
      </c>
      <c r="AR510" s="125" t="s">
        <v>86</v>
      </c>
      <c r="AT510" s="132" t="s">
        <v>78</v>
      </c>
      <c r="AU510" s="132" t="s">
        <v>86</v>
      </c>
      <c r="AY510" s="125" t="s">
        <v>262</v>
      </c>
      <c r="BK510" s="133">
        <f>SUM(BK511:BK577)</f>
        <v>0</v>
      </c>
    </row>
    <row r="511" spans="2:65" s="1" customFormat="1" ht="21.75" customHeight="1">
      <c r="B511" s="32"/>
      <c r="C511" s="134" t="s">
        <v>503</v>
      </c>
      <c r="D511" s="134" t="s">
        <v>264</v>
      </c>
      <c r="E511" s="135" t="s">
        <v>4130</v>
      </c>
      <c r="F511" s="136" t="s">
        <v>4131</v>
      </c>
      <c r="G511" s="137" t="s">
        <v>405</v>
      </c>
      <c r="H511" s="138">
        <v>238.13</v>
      </c>
      <c r="I511" s="139"/>
      <c r="J511" s="140">
        <f>ROUND(I511*H511,2)</f>
        <v>0</v>
      </c>
      <c r="K511" s="136" t="s">
        <v>1197</v>
      </c>
      <c r="L511" s="32"/>
      <c r="M511" s="141" t="s">
        <v>1</v>
      </c>
      <c r="N511" s="142" t="s">
        <v>44</v>
      </c>
      <c r="P511" s="143">
        <f>O511*H511</f>
        <v>0</v>
      </c>
      <c r="Q511" s="143">
        <v>0</v>
      </c>
      <c r="R511" s="143">
        <f>Q511*H511</f>
        <v>0</v>
      </c>
      <c r="S511" s="143">
        <v>0</v>
      </c>
      <c r="T511" s="144">
        <f>S511*H511</f>
        <v>0</v>
      </c>
      <c r="AR511" s="145" t="s">
        <v>293</v>
      </c>
      <c r="AT511" s="145" t="s">
        <v>264</v>
      </c>
      <c r="AU511" s="145" t="s">
        <v>88</v>
      </c>
      <c r="AY511" s="17" t="s">
        <v>262</v>
      </c>
      <c r="BE511" s="146">
        <f>IF(N511="základní",J511,0)</f>
        <v>0</v>
      </c>
      <c r="BF511" s="146">
        <f>IF(N511="snížená",J511,0)</f>
        <v>0</v>
      </c>
      <c r="BG511" s="146">
        <f>IF(N511="zákl. přenesená",J511,0)</f>
        <v>0</v>
      </c>
      <c r="BH511" s="146">
        <f>IF(N511="sníž. přenesená",J511,0)</f>
        <v>0</v>
      </c>
      <c r="BI511" s="146">
        <f>IF(N511="nulová",J511,0)</f>
        <v>0</v>
      </c>
      <c r="BJ511" s="17" t="s">
        <v>86</v>
      </c>
      <c r="BK511" s="146">
        <f>ROUND(I511*H511,2)</f>
        <v>0</v>
      </c>
      <c r="BL511" s="17" t="s">
        <v>293</v>
      </c>
      <c r="BM511" s="145" t="s">
        <v>4132</v>
      </c>
    </row>
    <row r="512" spans="2:51" s="12" customFormat="1" ht="11.25">
      <c r="B512" s="161"/>
      <c r="D512" s="147" t="s">
        <v>1200</v>
      </c>
      <c r="E512" s="162" t="s">
        <v>1</v>
      </c>
      <c r="F512" s="163" t="s">
        <v>3966</v>
      </c>
      <c r="H512" s="162" t="s">
        <v>1</v>
      </c>
      <c r="I512" s="164"/>
      <c r="L512" s="161"/>
      <c r="M512" s="165"/>
      <c r="T512" s="166"/>
      <c r="AT512" s="162" t="s">
        <v>1200</v>
      </c>
      <c r="AU512" s="162" t="s">
        <v>88</v>
      </c>
      <c r="AV512" s="12" t="s">
        <v>86</v>
      </c>
      <c r="AW512" s="12" t="s">
        <v>34</v>
      </c>
      <c r="AX512" s="12" t="s">
        <v>79</v>
      </c>
      <c r="AY512" s="162" t="s">
        <v>262</v>
      </c>
    </row>
    <row r="513" spans="2:51" s="13" customFormat="1" ht="11.25">
      <c r="B513" s="167"/>
      <c r="D513" s="147" t="s">
        <v>1200</v>
      </c>
      <c r="E513" s="168" t="s">
        <v>1</v>
      </c>
      <c r="F513" s="169" t="s">
        <v>4049</v>
      </c>
      <c r="H513" s="170">
        <v>69.53</v>
      </c>
      <c r="I513" s="171"/>
      <c r="L513" s="167"/>
      <c r="M513" s="172"/>
      <c r="T513" s="173"/>
      <c r="AT513" s="168" t="s">
        <v>1200</v>
      </c>
      <c r="AU513" s="168" t="s">
        <v>88</v>
      </c>
      <c r="AV513" s="13" t="s">
        <v>88</v>
      </c>
      <c r="AW513" s="13" t="s">
        <v>34</v>
      </c>
      <c r="AX513" s="13" t="s">
        <v>79</v>
      </c>
      <c r="AY513" s="168" t="s">
        <v>262</v>
      </c>
    </row>
    <row r="514" spans="2:51" s="12" customFormat="1" ht="11.25">
      <c r="B514" s="161"/>
      <c r="D514" s="147" t="s">
        <v>1200</v>
      </c>
      <c r="E514" s="162" t="s">
        <v>1</v>
      </c>
      <c r="F514" s="163" t="s">
        <v>3866</v>
      </c>
      <c r="H514" s="162" t="s">
        <v>1</v>
      </c>
      <c r="I514" s="164"/>
      <c r="L514" s="161"/>
      <c r="M514" s="165"/>
      <c r="T514" s="166"/>
      <c r="AT514" s="162" t="s">
        <v>1200</v>
      </c>
      <c r="AU514" s="162" t="s">
        <v>88</v>
      </c>
      <c r="AV514" s="12" t="s">
        <v>86</v>
      </c>
      <c r="AW514" s="12" t="s">
        <v>34</v>
      </c>
      <c r="AX514" s="12" t="s">
        <v>79</v>
      </c>
      <c r="AY514" s="162" t="s">
        <v>262</v>
      </c>
    </row>
    <row r="515" spans="2:51" s="13" customFormat="1" ht="11.25">
      <c r="B515" s="167"/>
      <c r="D515" s="147" t="s">
        <v>1200</v>
      </c>
      <c r="E515" s="168" t="s">
        <v>1</v>
      </c>
      <c r="F515" s="169" t="s">
        <v>4080</v>
      </c>
      <c r="H515" s="170">
        <v>81.28</v>
      </c>
      <c r="I515" s="171"/>
      <c r="L515" s="167"/>
      <c r="M515" s="172"/>
      <c r="T515" s="173"/>
      <c r="AT515" s="168" t="s">
        <v>1200</v>
      </c>
      <c r="AU515" s="168" t="s">
        <v>88</v>
      </c>
      <c r="AV515" s="13" t="s">
        <v>88</v>
      </c>
      <c r="AW515" s="13" t="s">
        <v>34</v>
      </c>
      <c r="AX515" s="13" t="s">
        <v>79</v>
      </c>
      <c r="AY515" s="168" t="s">
        <v>262</v>
      </c>
    </row>
    <row r="516" spans="2:51" s="12" customFormat="1" ht="11.25">
      <c r="B516" s="161"/>
      <c r="D516" s="147" t="s">
        <v>1200</v>
      </c>
      <c r="E516" s="162" t="s">
        <v>1</v>
      </c>
      <c r="F516" s="163" t="s">
        <v>3868</v>
      </c>
      <c r="H516" s="162" t="s">
        <v>1</v>
      </c>
      <c r="I516" s="164"/>
      <c r="L516" s="161"/>
      <c r="M516" s="165"/>
      <c r="T516" s="166"/>
      <c r="AT516" s="162" t="s">
        <v>1200</v>
      </c>
      <c r="AU516" s="162" t="s">
        <v>88</v>
      </c>
      <c r="AV516" s="12" t="s">
        <v>86</v>
      </c>
      <c r="AW516" s="12" t="s">
        <v>34</v>
      </c>
      <c r="AX516" s="12" t="s">
        <v>79</v>
      </c>
      <c r="AY516" s="162" t="s">
        <v>262</v>
      </c>
    </row>
    <row r="517" spans="2:51" s="13" customFormat="1" ht="11.25">
      <c r="B517" s="167"/>
      <c r="D517" s="147" t="s">
        <v>1200</v>
      </c>
      <c r="E517" s="168" t="s">
        <v>1</v>
      </c>
      <c r="F517" s="169" t="s">
        <v>4040</v>
      </c>
      <c r="H517" s="170">
        <v>18.74</v>
      </c>
      <c r="I517" s="171"/>
      <c r="L517" s="167"/>
      <c r="M517" s="172"/>
      <c r="T517" s="173"/>
      <c r="AT517" s="168" t="s">
        <v>1200</v>
      </c>
      <c r="AU517" s="168" t="s">
        <v>88</v>
      </c>
      <c r="AV517" s="13" t="s">
        <v>88</v>
      </c>
      <c r="AW517" s="13" t="s">
        <v>34</v>
      </c>
      <c r="AX517" s="13" t="s">
        <v>79</v>
      </c>
      <c r="AY517" s="168" t="s">
        <v>262</v>
      </c>
    </row>
    <row r="518" spans="2:51" s="12" customFormat="1" ht="11.25">
      <c r="B518" s="161"/>
      <c r="D518" s="147" t="s">
        <v>1200</v>
      </c>
      <c r="E518" s="162" t="s">
        <v>1</v>
      </c>
      <c r="F518" s="163" t="s">
        <v>3870</v>
      </c>
      <c r="H518" s="162" t="s">
        <v>1</v>
      </c>
      <c r="I518" s="164"/>
      <c r="L518" s="161"/>
      <c r="M518" s="165"/>
      <c r="T518" s="166"/>
      <c r="AT518" s="162" t="s">
        <v>1200</v>
      </c>
      <c r="AU518" s="162" t="s">
        <v>88</v>
      </c>
      <c r="AV518" s="12" t="s">
        <v>86</v>
      </c>
      <c r="AW518" s="12" t="s">
        <v>34</v>
      </c>
      <c r="AX518" s="12" t="s">
        <v>79</v>
      </c>
      <c r="AY518" s="162" t="s">
        <v>262</v>
      </c>
    </row>
    <row r="519" spans="2:51" s="13" customFormat="1" ht="11.25">
      <c r="B519" s="167"/>
      <c r="D519" s="147" t="s">
        <v>1200</v>
      </c>
      <c r="E519" s="168" t="s">
        <v>1</v>
      </c>
      <c r="F519" s="169" t="s">
        <v>3994</v>
      </c>
      <c r="H519" s="170">
        <v>36.5</v>
      </c>
      <c r="I519" s="171"/>
      <c r="L519" s="167"/>
      <c r="M519" s="172"/>
      <c r="T519" s="173"/>
      <c r="AT519" s="168" t="s">
        <v>1200</v>
      </c>
      <c r="AU519" s="168" t="s">
        <v>88</v>
      </c>
      <c r="AV519" s="13" t="s">
        <v>88</v>
      </c>
      <c r="AW519" s="13" t="s">
        <v>34</v>
      </c>
      <c r="AX519" s="13" t="s">
        <v>79</v>
      </c>
      <c r="AY519" s="168" t="s">
        <v>262</v>
      </c>
    </row>
    <row r="520" spans="2:51" s="12" customFormat="1" ht="11.25">
      <c r="B520" s="161"/>
      <c r="D520" s="147" t="s">
        <v>1200</v>
      </c>
      <c r="E520" s="162" t="s">
        <v>1</v>
      </c>
      <c r="F520" s="163" t="s">
        <v>3872</v>
      </c>
      <c r="H520" s="162" t="s">
        <v>1</v>
      </c>
      <c r="I520" s="164"/>
      <c r="L520" s="161"/>
      <c r="M520" s="165"/>
      <c r="T520" s="166"/>
      <c r="AT520" s="162" t="s">
        <v>1200</v>
      </c>
      <c r="AU520" s="162" t="s">
        <v>88</v>
      </c>
      <c r="AV520" s="12" t="s">
        <v>86</v>
      </c>
      <c r="AW520" s="12" t="s">
        <v>34</v>
      </c>
      <c r="AX520" s="12" t="s">
        <v>79</v>
      </c>
      <c r="AY520" s="162" t="s">
        <v>262</v>
      </c>
    </row>
    <row r="521" spans="2:51" s="13" customFormat="1" ht="11.25">
      <c r="B521" s="167"/>
      <c r="D521" s="147" t="s">
        <v>1200</v>
      </c>
      <c r="E521" s="168" t="s">
        <v>1</v>
      </c>
      <c r="F521" s="169" t="s">
        <v>3995</v>
      </c>
      <c r="H521" s="170">
        <v>2.2</v>
      </c>
      <c r="I521" s="171"/>
      <c r="L521" s="167"/>
      <c r="M521" s="172"/>
      <c r="T521" s="173"/>
      <c r="AT521" s="168" t="s">
        <v>1200</v>
      </c>
      <c r="AU521" s="168" t="s">
        <v>88</v>
      </c>
      <c r="AV521" s="13" t="s">
        <v>88</v>
      </c>
      <c r="AW521" s="13" t="s">
        <v>34</v>
      </c>
      <c r="AX521" s="13" t="s">
        <v>79</v>
      </c>
      <c r="AY521" s="168" t="s">
        <v>262</v>
      </c>
    </row>
    <row r="522" spans="2:51" s="12" customFormat="1" ht="11.25">
      <c r="B522" s="161"/>
      <c r="D522" s="147" t="s">
        <v>1200</v>
      </c>
      <c r="E522" s="162" t="s">
        <v>1</v>
      </c>
      <c r="F522" s="163" t="s">
        <v>3876</v>
      </c>
      <c r="H522" s="162" t="s">
        <v>1</v>
      </c>
      <c r="I522" s="164"/>
      <c r="L522" s="161"/>
      <c r="M522" s="165"/>
      <c r="T522" s="166"/>
      <c r="AT522" s="162" t="s">
        <v>1200</v>
      </c>
      <c r="AU522" s="162" t="s">
        <v>88</v>
      </c>
      <c r="AV522" s="12" t="s">
        <v>86</v>
      </c>
      <c r="AW522" s="12" t="s">
        <v>34</v>
      </c>
      <c r="AX522" s="12" t="s">
        <v>79</v>
      </c>
      <c r="AY522" s="162" t="s">
        <v>262</v>
      </c>
    </row>
    <row r="523" spans="2:51" s="13" customFormat="1" ht="11.25">
      <c r="B523" s="167"/>
      <c r="D523" s="147" t="s">
        <v>1200</v>
      </c>
      <c r="E523" s="168" t="s">
        <v>1</v>
      </c>
      <c r="F523" s="169" t="s">
        <v>3997</v>
      </c>
      <c r="H523" s="170">
        <v>2.8</v>
      </c>
      <c r="I523" s="171"/>
      <c r="L523" s="167"/>
      <c r="M523" s="172"/>
      <c r="T523" s="173"/>
      <c r="AT523" s="168" t="s">
        <v>1200</v>
      </c>
      <c r="AU523" s="168" t="s">
        <v>88</v>
      </c>
      <c r="AV523" s="13" t="s">
        <v>88</v>
      </c>
      <c r="AW523" s="13" t="s">
        <v>34</v>
      </c>
      <c r="AX523" s="13" t="s">
        <v>79</v>
      </c>
      <c r="AY523" s="168" t="s">
        <v>262</v>
      </c>
    </row>
    <row r="524" spans="2:51" s="12" customFormat="1" ht="11.25">
      <c r="B524" s="161"/>
      <c r="D524" s="147" t="s">
        <v>1200</v>
      </c>
      <c r="E524" s="162" t="s">
        <v>1</v>
      </c>
      <c r="F524" s="163" t="s">
        <v>3874</v>
      </c>
      <c r="H524" s="162" t="s">
        <v>1</v>
      </c>
      <c r="I524" s="164"/>
      <c r="L524" s="161"/>
      <c r="M524" s="165"/>
      <c r="T524" s="166"/>
      <c r="AT524" s="162" t="s">
        <v>1200</v>
      </c>
      <c r="AU524" s="162" t="s">
        <v>88</v>
      </c>
      <c r="AV524" s="12" t="s">
        <v>86</v>
      </c>
      <c r="AW524" s="12" t="s">
        <v>34</v>
      </c>
      <c r="AX524" s="12" t="s">
        <v>79</v>
      </c>
      <c r="AY524" s="162" t="s">
        <v>262</v>
      </c>
    </row>
    <row r="525" spans="2:51" s="13" customFormat="1" ht="11.25">
      <c r="B525" s="167"/>
      <c r="D525" s="147" t="s">
        <v>1200</v>
      </c>
      <c r="E525" s="168" t="s">
        <v>1</v>
      </c>
      <c r="F525" s="169" t="s">
        <v>3996</v>
      </c>
      <c r="H525" s="170">
        <v>7.2</v>
      </c>
      <c r="I525" s="171"/>
      <c r="L525" s="167"/>
      <c r="M525" s="172"/>
      <c r="T525" s="173"/>
      <c r="AT525" s="168" t="s">
        <v>1200</v>
      </c>
      <c r="AU525" s="168" t="s">
        <v>88</v>
      </c>
      <c r="AV525" s="13" t="s">
        <v>88</v>
      </c>
      <c r="AW525" s="13" t="s">
        <v>34</v>
      </c>
      <c r="AX525" s="13" t="s">
        <v>79</v>
      </c>
      <c r="AY525" s="168" t="s">
        <v>262</v>
      </c>
    </row>
    <row r="526" spans="2:51" s="12" customFormat="1" ht="11.25">
      <c r="B526" s="161"/>
      <c r="D526" s="147" t="s">
        <v>1200</v>
      </c>
      <c r="E526" s="162" t="s">
        <v>1</v>
      </c>
      <c r="F526" s="163" t="s">
        <v>3878</v>
      </c>
      <c r="H526" s="162" t="s">
        <v>1</v>
      </c>
      <c r="I526" s="164"/>
      <c r="L526" s="161"/>
      <c r="M526" s="165"/>
      <c r="T526" s="166"/>
      <c r="AT526" s="162" t="s">
        <v>1200</v>
      </c>
      <c r="AU526" s="162" t="s">
        <v>88</v>
      </c>
      <c r="AV526" s="12" t="s">
        <v>86</v>
      </c>
      <c r="AW526" s="12" t="s">
        <v>34</v>
      </c>
      <c r="AX526" s="12" t="s">
        <v>79</v>
      </c>
      <c r="AY526" s="162" t="s">
        <v>262</v>
      </c>
    </row>
    <row r="527" spans="2:51" s="13" customFormat="1" ht="11.25">
      <c r="B527" s="167"/>
      <c r="D527" s="147" t="s">
        <v>1200</v>
      </c>
      <c r="E527" s="168" t="s">
        <v>1</v>
      </c>
      <c r="F527" s="169" t="s">
        <v>4072</v>
      </c>
      <c r="H527" s="170">
        <v>19.88</v>
      </c>
      <c r="I527" s="171"/>
      <c r="L527" s="167"/>
      <c r="M527" s="172"/>
      <c r="T527" s="173"/>
      <c r="AT527" s="168" t="s">
        <v>1200</v>
      </c>
      <c r="AU527" s="168" t="s">
        <v>88</v>
      </c>
      <c r="AV527" s="13" t="s">
        <v>88</v>
      </c>
      <c r="AW527" s="13" t="s">
        <v>34</v>
      </c>
      <c r="AX527" s="13" t="s">
        <v>79</v>
      </c>
      <c r="AY527" s="168" t="s">
        <v>262</v>
      </c>
    </row>
    <row r="528" spans="2:51" s="14" customFormat="1" ht="11.25">
      <c r="B528" s="174"/>
      <c r="D528" s="147" t="s">
        <v>1200</v>
      </c>
      <c r="E528" s="175" t="s">
        <v>1</v>
      </c>
      <c r="F528" s="176" t="s">
        <v>1205</v>
      </c>
      <c r="H528" s="177">
        <v>238.13</v>
      </c>
      <c r="I528" s="178"/>
      <c r="L528" s="174"/>
      <c r="M528" s="179"/>
      <c r="T528" s="180"/>
      <c r="AT528" s="175" t="s">
        <v>1200</v>
      </c>
      <c r="AU528" s="175" t="s">
        <v>88</v>
      </c>
      <c r="AV528" s="14" t="s">
        <v>293</v>
      </c>
      <c r="AW528" s="14" t="s">
        <v>34</v>
      </c>
      <c r="AX528" s="14" t="s">
        <v>86</v>
      </c>
      <c r="AY528" s="175" t="s">
        <v>262</v>
      </c>
    </row>
    <row r="529" spans="2:65" s="1" customFormat="1" ht="21.75" customHeight="1">
      <c r="B529" s="32"/>
      <c r="C529" s="134" t="s">
        <v>507</v>
      </c>
      <c r="D529" s="134" t="s">
        <v>264</v>
      </c>
      <c r="E529" s="135" t="s">
        <v>4133</v>
      </c>
      <c r="F529" s="136" t="s">
        <v>4134</v>
      </c>
      <c r="G529" s="137" t="s">
        <v>405</v>
      </c>
      <c r="H529" s="138">
        <v>236.3</v>
      </c>
      <c r="I529" s="139"/>
      <c r="J529" s="140">
        <f>ROUND(I529*H529,2)</f>
        <v>0</v>
      </c>
      <c r="K529" s="136" t="s">
        <v>1197</v>
      </c>
      <c r="L529" s="32"/>
      <c r="M529" s="141" t="s">
        <v>1</v>
      </c>
      <c r="N529" s="142" t="s">
        <v>44</v>
      </c>
      <c r="P529" s="143">
        <f>O529*H529</f>
        <v>0</v>
      </c>
      <c r="Q529" s="143">
        <v>6E-05</v>
      </c>
      <c r="R529" s="143">
        <f>Q529*H529</f>
        <v>0.014178000000000001</v>
      </c>
      <c r="S529" s="143">
        <v>0</v>
      </c>
      <c r="T529" s="144">
        <f>S529*H529</f>
        <v>0</v>
      </c>
      <c r="AR529" s="145" t="s">
        <v>293</v>
      </c>
      <c r="AT529" s="145" t="s">
        <v>264</v>
      </c>
      <c r="AU529" s="145" t="s">
        <v>88</v>
      </c>
      <c r="AY529" s="17" t="s">
        <v>262</v>
      </c>
      <c r="BE529" s="146">
        <f>IF(N529="základní",J529,0)</f>
        <v>0</v>
      </c>
      <c r="BF529" s="146">
        <f>IF(N529="snížená",J529,0)</f>
        <v>0</v>
      </c>
      <c r="BG529" s="146">
        <f>IF(N529="zákl. přenesená",J529,0)</f>
        <v>0</v>
      </c>
      <c r="BH529" s="146">
        <f>IF(N529="sníž. přenesená",J529,0)</f>
        <v>0</v>
      </c>
      <c r="BI529" s="146">
        <f>IF(N529="nulová",J529,0)</f>
        <v>0</v>
      </c>
      <c r="BJ529" s="17" t="s">
        <v>86</v>
      </c>
      <c r="BK529" s="146">
        <f>ROUND(I529*H529,2)</f>
        <v>0</v>
      </c>
      <c r="BL529" s="17" t="s">
        <v>293</v>
      </c>
      <c r="BM529" s="145" t="s">
        <v>4135</v>
      </c>
    </row>
    <row r="530" spans="2:51" s="12" customFormat="1" ht="11.25">
      <c r="B530" s="161"/>
      <c r="D530" s="147" t="s">
        <v>1200</v>
      </c>
      <c r="E530" s="162" t="s">
        <v>1</v>
      </c>
      <c r="F530" s="163" t="s">
        <v>3966</v>
      </c>
      <c r="H530" s="162" t="s">
        <v>1</v>
      </c>
      <c r="I530" s="164"/>
      <c r="L530" s="161"/>
      <c r="M530" s="165"/>
      <c r="T530" s="166"/>
      <c r="AT530" s="162" t="s">
        <v>1200</v>
      </c>
      <c r="AU530" s="162" t="s">
        <v>88</v>
      </c>
      <c r="AV530" s="12" t="s">
        <v>86</v>
      </c>
      <c r="AW530" s="12" t="s">
        <v>34</v>
      </c>
      <c r="AX530" s="12" t="s">
        <v>79</v>
      </c>
      <c r="AY530" s="162" t="s">
        <v>262</v>
      </c>
    </row>
    <row r="531" spans="2:51" s="13" customFormat="1" ht="11.25">
      <c r="B531" s="167"/>
      <c r="D531" s="147" t="s">
        <v>1200</v>
      </c>
      <c r="E531" s="168" t="s">
        <v>1</v>
      </c>
      <c r="F531" s="169" t="s">
        <v>3991</v>
      </c>
      <c r="H531" s="170">
        <v>69</v>
      </c>
      <c r="I531" s="171"/>
      <c r="L531" s="167"/>
      <c r="M531" s="172"/>
      <c r="T531" s="173"/>
      <c r="AT531" s="168" t="s">
        <v>1200</v>
      </c>
      <c r="AU531" s="168" t="s">
        <v>88</v>
      </c>
      <c r="AV531" s="13" t="s">
        <v>88</v>
      </c>
      <c r="AW531" s="13" t="s">
        <v>34</v>
      </c>
      <c r="AX531" s="13" t="s">
        <v>79</v>
      </c>
      <c r="AY531" s="168" t="s">
        <v>262</v>
      </c>
    </row>
    <row r="532" spans="2:51" s="12" customFormat="1" ht="11.25">
      <c r="B532" s="161"/>
      <c r="D532" s="147" t="s">
        <v>1200</v>
      </c>
      <c r="E532" s="162" t="s">
        <v>1</v>
      </c>
      <c r="F532" s="163" t="s">
        <v>3866</v>
      </c>
      <c r="H532" s="162" t="s">
        <v>1</v>
      </c>
      <c r="I532" s="164"/>
      <c r="L532" s="161"/>
      <c r="M532" s="165"/>
      <c r="T532" s="166"/>
      <c r="AT532" s="162" t="s">
        <v>1200</v>
      </c>
      <c r="AU532" s="162" t="s">
        <v>88</v>
      </c>
      <c r="AV532" s="12" t="s">
        <v>86</v>
      </c>
      <c r="AW532" s="12" t="s">
        <v>34</v>
      </c>
      <c r="AX532" s="12" t="s">
        <v>79</v>
      </c>
      <c r="AY532" s="162" t="s">
        <v>262</v>
      </c>
    </row>
    <row r="533" spans="2:51" s="13" customFormat="1" ht="11.25">
      <c r="B533" s="167"/>
      <c r="D533" s="147" t="s">
        <v>1200</v>
      </c>
      <c r="E533" s="168" t="s">
        <v>1</v>
      </c>
      <c r="F533" s="169" t="s">
        <v>3992</v>
      </c>
      <c r="H533" s="170">
        <v>77.2</v>
      </c>
      <c r="I533" s="171"/>
      <c r="L533" s="167"/>
      <c r="M533" s="172"/>
      <c r="T533" s="173"/>
      <c r="AT533" s="168" t="s">
        <v>1200</v>
      </c>
      <c r="AU533" s="168" t="s">
        <v>88</v>
      </c>
      <c r="AV533" s="13" t="s">
        <v>88</v>
      </c>
      <c r="AW533" s="13" t="s">
        <v>34</v>
      </c>
      <c r="AX533" s="13" t="s">
        <v>79</v>
      </c>
      <c r="AY533" s="168" t="s">
        <v>262</v>
      </c>
    </row>
    <row r="534" spans="2:51" s="12" customFormat="1" ht="11.25">
      <c r="B534" s="161"/>
      <c r="D534" s="147" t="s">
        <v>1200</v>
      </c>
      <c r="E534" s="162" t="s">
        <v>1</v>
      </c>
      <c r="F534" s="163" t="s">
        <v>3868</v>
      </c>
      <c r="H534" s="162" t="s">
        <v>1</v>
      </c>
      <c r="I534" s="164"/>
      <c r="L534" s="161"/>
      <c r="M534" s="165"/>
      <c r="T534" s="166"/>
      <c r="AT534" s="162" t="s">
        <v>1200</v>
      </c>
      <c r="AU534" s="162" t="s">
        <v>88</v>
      </c>
      <c r="AV534" s="12" t="s">
        <v>86</v>
      </c>
      <c r="AW534" s="12" t="s">
        <v>34</v>
      </c>
      <c r="AX534" s="12" t="s">
        <v>79</v>
      </c>
      <c r="AY534" s="162" t="s">
        <v>262</v>
      </c>
    </row>
    <row r="535" spans="2:51" s="13" customFormat="1" ht="11.25">
      <c r="B535" s="167"/>
      <c r="D535" s="147" t="s">
        <v>1200</v>
      </c>
      <c r="E535" s="168" t="s">
        <v>1</v>
      </c>
      <c r="F535" s="169" t="s">
        <v>3993</v>
      </c>
      <c r="H535" s="170">
        <v>18.5</v>
      </c>
      <c r="I535" s="171"/>
      <c r="L535" s="167"/>
      <c r="M535" s="172"/>
      <c r="T535" s="173"/>
      <c r="AT535" s="168" t="s">
        <v>1200</v>
      </c>
      <c r="AU535" s="168" t="s">
        <v>88</v>
      </c>
      <c r="AV535" s="13" t="s">
        <v>88</v>
      </c>
      <c r="AW535" s="13" t="s">
        <v>34</v>
      </c>
      <c r="AX535" s="13" t="s">
        <v>79</v>
      </c>
      <c r="AY535" s="168" t="s">
        <v>262</v>
      </c>
    </row>
    <row r="536" spans="2:51" s="12" customFormat="1" ht="11.25">
      <c r="B536" s="161"/>
      <c r="D536" s="147" t="s">
        <v>1200</v>
      </c>
      <c r="E536" s="162" t="s">
        <v>1</v>
      </c>
      <c r="F536" s="163" t="s">
        <v>3870</v>
      </c>
      <c r="H536" s="162" t="s">
        <v>1</v>
      </c>
      <c r="I536" s="164"/>
      <c r="L536" s="161"/>
      <c r="M536" s="165"/>
      <c r="T536" s="166"/>
      <c r="AT536" s="162" t="s">
        <v>1200</v>
      </c>
      <c r="AU536" s="162" t="s">
        <v>88</v>
      </c>
      <c r="AV536" s="12" t="s">
        <v>86</v>
      </c>
      <c r="AW536" s="12" t="s">
        <v>34</v>
      </c>
      <c r="AX536" s="12" t="s">
        <v>79</v>
      </c>
      <c r="AY536" s="162" t="s">
        <v>262</v>
      </c>
    </row>
    <row r="537" spans="2:51" s="13" customFormat="1" ht="11.25">
      <c r="B537" s="167"/>
      <c r="D537" s="147" t="s">
        <v>1200</v>
      </c>
      <c r="E537" s="168" t="s">
        <v>1</v>
      </c>
      <c r="F537" s="169" t="s">
        <v>3994</v>
      </c>
      <c r="H537" s="170">
        <v>36.5</v>
      </c>
      <c r="I537" s="171"/>
      <c r="L537" s="167"/>
      <c r="M537" s="172"/>
      <c r="T537" s="173"/>
      <c r="AT537" s="168" t="s">
        <v>1200</v>
      </c>
      <c r="AU537" s="168" t="s">
        <v>88</v>
      </c>
      <c r="AV537" s="13" t="s">
        <v>88</v>
      </c>
      <c r="AW537" s="13" t="s">
        <v>34</v>
      </c>
      <c r="AX537" s="13" t="s">
        <v>79</v>
      </c>
      <c r="AY537" s="168" t="s">
        <v>262</v>
      </c>
    </row>
    <row r="538" spans="2:51" s="12" customFormat="1" ht="11.25">
      <c r="B538" s="161"/>
      <c r="D538" s="147" t="s">
        <v>1200</v>
      </c>
      <c r="E538" s="162" t="s">
        <v>1</v>
      </c>
      <c r="F538" s="163" t="s">
        <v>3872</v>
      </c>
      <c r="H538" s="162" t="s">
        <v>1</v>
      </c>
      <c r="I538" s="164"/>
      <c r="L538" s="161"/>
      <c r="M538" s="165"/>
      <c r="T538" s="166"/>
      <c r="AT538" s="162" t="s">
        <v>1200</v>
      </c>
      <c r="AU538" s="162" t="s">
        <v>88</v>
      </c>
      <c r="AV538" s="12" t="s">
        <v>86</v>
      </c>
      <c r="AW538" s="12" t="s">
        <v>34</v>
      </c>
      <c r="AX538" s="12" t="s">
        <v>79</v>
      </c>
      <c r="AY538" s="162" t="s">
        <v>262</v>
      </c>
    </row>
    <row r="539" spans="2:51" s="13" customFormat="1" ht="11.25">
      <c r="B539" s="167"/>
      <c r="D539" s="147" t="s">
        <v>1200</v>
      </c>
      <c r="E539" s="168" t="s">
        <v>1</v>
      </c>
      <c r="F539" s="169" t="s">
        <v>3995</v>
      </c>
      <c r="H539" s="170">
        <v>2.2</v>
      </c>
      <c r="I539" s="171"/>
      <c r="L539" s="167"/>
      <c r="M539" s="172"/>
      <c r="T539" s="173"/>
      <c r="AT539" s="168" t="s">
        <v>1200</v>
      </c>
      <c r="AU539" s="168" t="s">
        <v>88</v>
      </c>
      <c r="AV539" s="13" t="s">
        <v>88</v>
      </c>
      <c r="AW539" s="13" t="s">
        <v>34</v>
      </c>
      <c r="AX539" s="13" t="s">
        <v>79</v>
      </c>
      <c r="AY539" s="168" t="s">
        <v>262</v>
      </c>
    </row>
    <row r="540" spans="2:51" s="12" customFormat="1" ht="11.25">
      <c r="B540" s="161"/>
      <c r="D540" s="147" t="s">
        <v>1200</v>
      </c>
      <c r="E540" s="162" t="s">
        <v>1</v>
      </c>
      <c r="F540" s="163" t="s">
        <v>3874</v>
      </c>
      <c r="H540" s="162" t="s">
        <v>1</v>
      </c>
      <c r="I540" s="164"/>
      <c r="L540" s="161"/>
      <c r="M540" s="165"/>
      <c r="T540" s="166"/>
      <c r="AT540" s="162" t="s">
        <v>1200</v>
      </c>
      <c r="AU540" s="162" t="s">
        <v>88</v>
      </c>
      <c r="AV540" s="12" t="s">
        <v>86</v>
      </c>
      <c r="AW540" s="12" t="s">
        <v>34</v>
      </c>
      <c r="AX540" s="12" t="s">
        <v>79</v>
      </c>
      <c r="AY540" s="162" t="s">
        <v>262</v>
      </c>
    </row>
    <row r="541" spans="2:51" s="13" customFormat="1" ht="11.25">
      <c r="B541" s="167"/>
      <c r="D541" s="147" t="s">
        <v>1200</v>
      </c>
      <c r="E541" s="168" t="s">
        <v>1</v>
      </c>
      <c r="F541" s="169" t="s">
        <v>3996</v>
      </c>
      <c r="H541" s="170">
        <v>7.2</v>
      </c>
      <c r="I541" s="171"/>
      <c r="L541" s="167"/>
      <c r="M541" s="172"/>
      <c r="T541" s="173"/>
      <c r="AT541" s="168" t="s">
        <v>1200</v>
      </c>
      <c r="AU541" s="168" t="s">
        <v>88</v>
      </c>
      <c r="AV541" s="13" t="s">
        <v>88</v>
      </c>
      <c r="AW541" s="13" t="s">
        <v>34</v>
      </c>
      <c r="AX541" s="13" t="s">
        <v>79</v>
      </c>
      <c r="AY541" s="168" t="s">
        <v>262</v>
      </c>
    </row>
    <row r="542" spans="2:51" s="12" customFormat="1" ht="11.25">
      <c r="B542" s="161"/>
      <c r="D542" s="147" t="s">
        <v>1200</v>
      </c>
      <c r="E542" s="162" t="s">
        <v>1</v>
      </c>
      <c r="F542" s="163" t="s">
        <v>4059</v>
      </c>
      <c r="H542" s="162" t="s">
        <v>1</v>
      </c>
      <c r="I542" s="164"/>
      <c r="L542" s="161"/>
      <c r="M542" s="165"/>
      <c r="T542" s="166"/>
      <c r="AT542" s="162" t="s">
        <v>1200</v>
      </c>
      <c r="AU542" s="162" t="s">
        <v>88</v>
      </c>
      <c r="AV542" s="12" t="s">
        <v>86</v>
      </c>
      <c r="AW542" s="12" t="s">
        <v>34</v>
      </c>
      <c r="AX542" s="12" t="s">
        <v>79</v>
      </c>
      <c r="AY542" s="162" t="s">
        <v>262</v>
      </c>
    </row>
    <row r="543" spans="2:51" s="13" customFormat="1" ht="11.25">
      <c r="B543" s="167"/>
      <c r="D543" s="147" t="s">
        <v>1200</v>
      </c>
      <c r="E543" s="168" t="s">
        <v>1</v>
      </c>
      <c r="F543" s="169" t="s">
        <v>4060</v>
      </c>
      <c r="H543" s="170">
        <v>3.5</v>
      </c>
      <c r="I543" s="171"/>
      <c r="L543" s="167"/>
      <c r="M543" s="172"/>
      <c r="T543" s="173"/>
      <c r="AT543" s="168" t="s">
        <v>1200</v>
      </c>
      <c r="AU543" s="168" t="s">
        <v>88</v>
      </c>
      <c r="AV543" s="13" t="s">
        <v>88</v>
      </c>
      <c r="AW543" s="13" t="s">
        <v>34</v>
      </c>
      <c r="AX543" s="13" t="s">
        <v>79</v>
      </c>
      <c r="AY543" s="168" t="s">
        <v>262</v>
      </c>
    </row>
    <row r="544" spans="2:51" s="12" customFormat="1" ht="11.25">
      <c r="B544" s="161"/>
      <c r="D544" s="147" t="s">
        <v>1200</v>
      </c>
      <c r="E544" s="162" t="s">
        <v>1</v>
      </c>
      <c r="F544" s="163" t="s">
        <v>3876</v>
      </c>
      <c r="H544" s="162" t="s">
        <v>1</v>
      </c>
      <c r="I544" s="164"/>
      <c r="L544" s="161"/>
      <c r="M544" s="165"/>
      <c r="T544" s="166"/>
      <c r="AT544" s="162" t="s">
        <v>1200</v>
      </c>
      <c r="AU544" s="162" t="s">
        <v>88</v>
      </c>
      <c r="AV544" s="12" t="s">
        <v>86</v>
      </c>
      <c r="AW544" s="12" t="s">
        <v>34</v>
      </c>
      <c r="AX544" s="12" t="s">
        <v>79</v>
      </c>
      <c r="AY544" s="162" t="s">
        <v>262</v>
      </c>
    </row>
    <row r="545" spans="2:51" s="13" customFormat="1" ht="11.25">
      <c r="B545" s="167"/>
      <c r="D545" s="147" t="s">
        <v>1200</v>
      </c>
      <c r="E545" s="168" t="s">
        <v>1</v>
      </c>
      <c r="F545" s="169" t="s">
        <v>3997</v>
      </c>
      <c r="H545" s="170">
        <v>2.8</v>
      </c>
      <c r="I545" s="171"/>
      <c r="L545" s="167"/>
      <c r="M545" s="172"/>
      <c r="T545" s="173"/>
      <c r="AT545" s="168" t="s">
        <v>1200</v>
      </c>
      <c r="AU545" s="168" t="s">
        <v>88</v>
      </c>
      <c r="AV545" s="13" t="s">
        <v>88</v>
      </c>
      <c r="AW545" s="13" t="s">
        <v>34</v>
      </c>
      <c r="AX545" s="13" t="s">
        <v>79</v>
      </c>
      <c r="AY545" s="168" t="s">
        <v>262</v>
      </c>
    </row>
    <row r="546" spans="2:51" s="12" customFormat="1" ht="11.25">
      <c r="B546" s="161"/>
      <c r="D546" s="147" t="s">
        <v>1200</v>
      </c>
      <c r="E546" s="162" t="s">
        <v>1</v>
      </c>
      <c r="F546" s="163" t="s">
        <v>3878</v>
      </c>
      <c r="H546" s="162" t="s">
        <v>1</v>
      </c>
      <c r="I546" s="164"/>
      <c r="L546" s="161"/>
      <c r="M546" s="165"/>
      <c r="T546" s="166"/>
      <c r="AT546" s="162" t="s">
        <v>1200</v>
      </c>
      <c r="AU546" s="162" t="s">
        <v>88</v>
      </c>
      <c r="AV546" s="12" t="s">
        <v>86</v>
      </c>
      <c r="AW546" s="12" t="s">
        <v>34</v>
      </c>
      <c r="AX546" s="12" t="s">
        <v>79</v>
      </c>
      <c r="AY546" s="162" t="s">
        <v>262</v>
      </c>
    </row>
    <row r="547" spans="2:51" s="13" customFormat="1" ht="11.25">
      <c r="B547" s="167"/>
      <c r="D547" s="147" t="s">
        <v>1200</v>
      </c>
      <c r="E547" s="168" t="s">
        <v>1</v>
      </c>
      <c r="F547" s="169" t="s">
        <v>3998</v>
      </c>
      <c r="H547" s="170">
        <v>19.4</v>
      </c>
      <c r="I547" s="171"/>
      <c r="L547" s="167"/>
      <c r="M547" s="172"/>
      <c r="T547" s="173"/>
      <c r="AT547" s="168" t="s">
        <v>1200</v>
      </c>
      <c r="AU547" s="168" t="s">
        <v>88</v>
      </c>
      <c r="AV547" s="13" t="s">
        <v>88</v>
      </c>
      <c r="AW547" s="13" t="s">
        <v>34</v>
      </c>
      <c r="AX547" s="13" t="s">
        <v>79</v>
      </c>
      <c r="AY547" s="168" t="s">
        <v>262</v>
      </c>
    </row>
    <row r="548" spans="2:51" s="14" customFormat="1" ht="11.25">
      <c r="B548" s="174"/>
      <c r="D548" s="147" t="s">
        <v>1200</v>
      </c>
      <c r="E548" s="175" t="s">
        <v>1</v>
      </c>
      <c r="F548" s="176" t="s">
        <v>1205</v>
      </c>
      <c r="H548" s="177">
        <v>236.3</v>
      </c>
      <c r="I548" s="178"/>
      <c r="L548" s="174"/>
      <c r="M548" s="179"/>
      <c r="T548" s="180"/>
      <c r="AT548" s="175" t="s">
        <v>1200</v>
      </c>
      <c r="AU548" s="175" t="s">
        <v>88</v>
      </c>
      <c r="AV548" s="14" t="s">
        <v>293</v>
      </c>
      <c r="AW548" s="14" t="s">
        <v>34</v>
      </c>
      <c r="AX548" s="14" t="s">
        <v>86</v>
      </c>
      <c r="AY548" s="175" t="s">
        <v>262</v>
      </c>
    </row>
    <row r="549" spans="2:65" s="1" customFormat="1" ht="24.2" customHeight="1">
      <c r="B549" s="32"/>
      <c r="C549" s="134" t="s">
        <v>511</v>
      </c>
      <c r="D549" s="134" t="s">
        <v>264</v>
      </c>
      <c r="E549" s="135" t="s">
        <v>4136</v>
      </c>
      <c r="F549" s="136" t="s">
        <v>4137</v>
      </c>
      <c r="G549" s="137" t="s">
        <v>488</v>
      </c>
      <c r="H549" s="138">
        <v>2</v>
      </c>
      <c r="I549" s="139"/>
      <c r="J549" s="140">
        <f>ROUND(I549*H549,2)</f>
        <v>0</v>
      </c>
      <c r="K549" s="136" t="s">
        <v>1</v>
      </c>
      <c r="L549" s="32"/>
      <c r="M549" s="141" t="s">
        <v>1</v>
      </c>
      <c r="N549" s="142" t="s">
        <v>44</v>
      </c>
      <c r="P549" s="143">
        <f>O549*H549</f>
        <v>0</v>
      </c>
      <c r="Q549" s="143">
        <v>0</v>
      </c>
      <c r="R549" s="143">
        <f>Q549*H549</f>
        <v>0</v>
      </c>
      <c r="S549" s="143">
        <v>0</v>
      </c>
      <c r="T549" s="144">
        <f>S549*H549</f>
        <v>0</v>
      </c>
      <c r="AR549" s="145" t="s">
        <v>293</v>
      </c>
      <c r="AT549" s="145" t="s">
        <v>264</v>
      </c>
      <c r="AU549" s="145" t="s">
        <v>88</v>
      </c>
      <c r="AY549" s="17" t="s">
        <v>262</v>
      </c>
      <c r="BE549" s="146">
        <f>IF(N549="základní",J549,0)</f>
        <v>0</v>
      </c>
      <c r="BF549" s="146">
        <f>IF(N549="snížená",J549,0)</f>
        <v>0</v>
      </c>
      <c r="BG549" s="146">
        <f>IF(N549="zákl. přenesená",J549,0)</f>
        <v>0</v>
      </c>
      <c r="BH549" s="146">
        <f>IF(N549="sníž. přenesená",J549,0)</f>
        <v>0</v>
      </c>
      <c r="BI549" s="146">
        <f>IF(N549="nulová",J549,0)</f>
        <v>0</v>
      </c>
      <c r="BJ549" s="17" t="s">
        <v>86</v>
      </c>
      <c r="BK549" s="146">
        <f>ROUND(I549*H549,2)</f>
        <v>0</v>
      </c>
      <c r="BL549" s="17" t="s">
        <v>293</v>
      </c>
      <c r="BM549" s="145" t="s">
        <v>4138</v>
      </c>
    </row>
    <row r="550" spans="2:47" s="1" customFormat="1" ht="107.25">
      <c r="B550" s="32"/>
      <c r="D550" s="147" t="s">
        <v>301</v>
      </c>
      <c r="F550" s="148" t="s">
        <v>4139</v>
      </c>
      <c r="I550" s="149"/>
      <c r="L550" s="32"/>
      <c r="M550" s="150"/>
      <c r="T550" s="56"/>
      <c r="AT550" s="17" t="s">
        <v>301</v>
      </c>
      <c r="AU550" s="17" t="s">
        <v>88</v>
      </c>
    </row>
    <row r="551" spans="2:51" s="12" customFormat="1" ht="22.5">
      <c r="B551" s="161"/>
      <c r="D551" s="147" t="s">
        <v>1200</v>
      </c>
      <c r="E551" s="162" t="s">
        <v>1</v>
      </c>
      <c r="F551" s="163" t="s">
        <v>4140</v>
      </c>
      <c r="H551" s="162" t="s">
        <v>1</v>
      </c>
      <c r="I551" s="164"/>
      <c r="L551" s="161"/>
      <c r="M551" s="165"/>
      <c r="T551" s="166"/>
      <c r="AT551" s="162" t="s">
        <v>1200</v>
      </c>
      <c r="AU551" s="162" t="s">
        <v>88</v>
      </c>
      <c r="AV551" s="12" t="s">
        <v>86</v>
      </c>
      <c r="AW551" s="12" t="s">
        <v>34</v>
      </c>
      <c r="AX551" s="12" t="s">
        <v>79</v>
      </c>
      <c r="AY551" s="162" t="s">
        <v>262</v>
      </c>
    </row>
    <row r="552" spans="2:51" s="13" customFormat="1" ht="11.25">
      <c r="B552" s="167"/>
      <c r="D552" s="147" t="s">
        <v>1200</v>
      </c>
      <c r="E552" s="168" t="s">
        <v>1</v>
      </c>
      <c r="F552" s="169" t="s">
        <v>88</v>
      </c>
      <c r="H552" s="170">
        <v>2</v>
      </c>
      <c r="I552" s="171"/>
      <c r="L552" s="167"/>
      <c r="M552" s="172"/>
      <c r="T552" s="173"/>
      <c r="AT552" s="168" t="s">
        <v>1200</v>
      </c>
      <c r="AU552" s="168" t="s">
        <v>88</v>
      </c>
      <c r="AV552" s="13" t="s">
        <v>88</v>
      </c>
      <c r="AW552" s="13" t="s">
        <v>34</v>
      </c>
      <c r="AX552" s="13" t="s">
        <v>79</v>
      </c>
      <c r="AY552" s="168" t="s">
        <v>262</v>
      </c>
    </row>
    <row r="553" spans="2:51" s="14" customFormat="1" ht="11.25">
      <c r="B553" s="174"/>
      <c r="D553" s="147" t="s">
        <v>1200</v>
      </c>
      <c r="E553" s="175" t="s">
        <v>1</v>
      </c>
      <c r="F553" s="176" t="s">
        <v>1205</v>
      </c>
      <c r="H553" s="177">
        <v>2</v>
      </c>
      <c r="I553" s="178"/>
      <c r="L553" s="174"/>
      <c r="M553" s="179"/>
      <c r="T553" s="180"/>
      <c r="AT553" s="175" t="s">
        <v>1200</v>
      </c>
      <c r="AU553" s="175" t="s">
        <v>88</v>
      </c>
      <c r="AV553" s="14" t="s">
        <v>293</v>
      </c>
      <c r="AW553" s="14" t="s">
        <v>34</v>
      </c>
      <c r="AX553" s="14" t="s">
        <v>86</v>
      </c>
      <c r="AY553" s="175" t="s">
        <v>262</v>
      </c>
    </row>
    <row r="554" spans="2:65" s="1" customFormat="1" ht="24.2" customHeight="1">
      <c r="B554" s="32"/>
      <c r="C554" s="134" t="s">
        <v>515</v>
      </c>
      <c r="D554" s="134" t="s">
        <v>264</v>
      </c>
      <c r="E554" s="135" t="s">
        <v>4141</v>
      </c>
      <c r="F554" s="136" t="s">
        <v>4142</v>
      </c>
      <c r="G554" s="137" t="s">
        <v>488</v>
      </c>
      <c r="H554" s="138">
        <v>4</v>
      </c>
      <c r="I554" s="139"/>
      <c r="J554" s="140">
        <f>ROUND(I554*H554,2)</f>
        <v>0</v>
      </c>
      <c r="K554" s="136" t="s">
        <v>1</v>
      </c>
      <c r="L554" s="32"/>
      <c r="M554" s="141" t="s">
        <v>1</v>
      </c>
      <c r="N554" s="142" t="s">
        <v>44</v>
      </c>
      <c r="P554" s="143">
        <f>O554*H554</f>
        <v>0</v>
      </c>
      <c r="Q554" s="143">
        <v>0</v>
      </c>
      <c r="R554" s="143">
        <f>Q554*H554</f>
        <v>0</v>
      </c>
      <c r="S554" s="143">
        <v>0</v>
      </c>
      <c r="T554" s="144">
        <f>S554*H554</f>
        <v>0</v>
      </c>
      <c r="AR554" s="145" t="s">
        <v>293</v>
      </c>
      <c r="AT554" s="145" t="s">
        <v>264</v>
      </c>
      <c r="AU554" s="145" t="s">
        <v>88</v>
      </c>
      <c r="AY554" s="17" t="s">
        <v>262</v>
      </c>
      <c r="BE554" s="146">
        <f>IF(N554="základní",J554,0)</f>
        <v>0</v>
      </c>
      <c r="BF554" s="146">
        <f>IF(N554="snížená",J554,0)</f>
        <v>0</v>
      </c>
      <c r="BG554" s="146">
        <f>IF(N554="zákl. přenesená",J554,0)</f>
        <v>0</v>
      </c>
      <c r="BH554" s="146">
        <f>IF(N554="sníž. přenesená",J554,0)</f>
        <v>0</v>
      </c>
      <c r="BI554" s="146">
        <f>IF(N554="nulová",J554,0)</f>
        <v>0</v>
      </c>
      <c r="BJ554" s="17" t="s">
        <v>86</v>
      </c>
      <c r="BK554" s="146">
        <f>ROUND(I554*H554,2)</f>
        <v>0</v>
      </c>
      <c r="BL554" s="17" t="s">
        <v>293</v>
      </c>
      <c r="BM554" s="145" t="s">
        <v>4143</v>
      </c>
    </row>
    <row r="555" spans="2:47" s="1" customFormat="1" ht="107.25">
      <c r="B555" s="32"/>
      <c r="D555" s="147" t="s">
        <v>301</v>
      </c>
      <c r="F555" s="148" t="s">
        <v>4144</v>
      </c>
      <c r="I555" s="149"/>
      <c r="L555" s="32"/>
      <c r="M555" s="150"/>
      <c r="T555" s="56"/>
      <c r="AT555" s="17" t="s">
        <v>301</v>
      </c>
      <c r="AU555" s="17" t="s">
        <v>88</v>
      </c>
    </row>
    <row r="556" spans="2:51" s="12" customFormat="1" ht="11.25">
      <c r="B556" s="161"/>
      <c r="D556" s="147" t="s">
        <v>1200</v>
      </c>
      <c r="E556" s="162" t="s">
        <v>1</v>
      </c>
      <c r="F556" s="163" t="s">
        <v>4145</v>
      </c>
      <c r="H556" s="162" t="s">
        <v>1</v>
      </c>
      <c r="I556" s="164"/>
      <c r="L556" s="161"/>
      <c r="M556" s="165"/>
      <c r="T556" s="166"/>
      <c r="AT556" s="162" t="s">
        <v>1200</v>
      </c>
      <c r="AU556" s="162" t="s">
        <v>88</v>
      </c>
      <c r="AV556" s="12" t="s">
        <v>86</v>
      </c>
      <c r="AW556" s="12" t="s">
        <v>34</v>
      </c>
      <c r="AX556" s="12" t="s">
        <v>79</v>
      </c>
      <c r="AY556" s="162" t="s">
        <v>262</v>
      </c>
    </row>
    <row r="557" spans="2:51" s="13" customFormat="1" ht="11.25">
      <c r="B557" s="167"/>
      <c r="D557" s="147" t="s">
        <v>1200</v>
      </c>
      <c r="E557" s="168" t="s">
        <v>1</v>
      </c>
      <c r="F557" s="169" t="s">
        <v>293</v>
      </c>
      <c r="H557" s="170">
        <v>4</v>
      </c>
      <c r="I557" s="171"/>
      <c r="L557" s="167"/>
      <c r="M557" s="172"/>
      <c r="T557" s="173"/>
      <c r="AT557" s="168" t="s">
        <v>1200</v>
      </c>
      <c r="AU557" s="168" t="s">
        <v>88</v>
      </c>
      <c r="AV557" s="13" t="s">
        <v>88</v>
      </c>
      <c r="AW557" s="13" t="s">
        <v>34</v>
      </c>
      <c r="AX557" s="13" t="s">
        <v>79</v>
      </c>
      <c r="AY557" s="168" t="s">
        <v>262</v>
      </c>
    </row>
    <row r="558" spans="2:51" s="14" customFormat="1" ht="11.25">
      <c r="B558" s="174"/>
      <c r="D558" s="147" t="s">
        <v>1200</v>
      </c>
      <c r="E558" s="175" t="s">
        <v>1</v>
      </c>
      <c r="F558" s="176" t="s">
        <v>1205</v>
      </c>
      <c r="H558" s="177">
        <v>4</v>
      </c>
      <c r="I558" s="178"/>
      <c r="L558" s="174"/>
      <c r="M558" s="179"/>
      <c r="T558" s="180"/>
      <c r="AT558" s="175" t="s">
        <v>1200</v>
      </c>
      <c r="AU558" s="175" t="s">
        <v>88</v>
      </c>
      <c r="AV558" s="14" t="s">
        <v>293</v>
      </c>
      <c r="AW558" s="14" t="s">
        <v>34</v>
      </c>
      <c r="AX558" s="14" t="s">
        <v>86</v>
      </c>
      <c r="AY558" s="175" t="s">
        <v>262</v>
      </c>
    </row>
    <row r="559" spans="2:65" s="1" customFormat="1" ht="24.2" customHeight="1">
      <c r="B559" s="32"/>
      <c r="C559" s="134" t="s">
        <v>519</v>
      </c>
      <c r="D559" s="134" t="s">
        <v>264</v>
      </c>
      <c r="E559" s="135" t="s">
        <v>4146</v>
      </c>
      <c r="F559" s="136" t="s">
        <v>4147</v>
      </c>
      <c r="G559" s="137" t="s">
        <v>488</v>
      </c>
      <c r="H559" s="138">
        <v>4</v>
      </c>
      <c r="I559" s="139"/>
      <c r="J559" s="140">
        <f>ROUND(I559*H559,2)</f>
        <v>0</v>
      </c>
      <c r="K559" s="136" t="s">
        <v>1</v>
      </c>
      <c r="L559" s="32"/>
      <c r="M559" s="141" t="s">
        <v>1</v>
      </c>
      <c r="N559" s="142" t="s">
        <v>44</v>
      </c>
      <c r="P559" s="143">
        <f>O559*H559</f>
        <v>0</v>
      </c>
      <c r="Q559" s="143">
        <v>0</v>
      </c>
      <c r="R559" s="143">
        <f>Q559*H559</f>
        <v>0</v>
      </c>
      <c r="S559" s="143">
        <v>0</v>
      </c>
      <c r="T559" s="144">
        <f>S559*H559</f>
        <v>0</v>
      </c>
      <c r="AR559" s="145" t="s">
        <v>293</v>
      </c>
      <c r="AT559" s="145" t="s">
        <v>264</v>
      </c>
      <c r="AU559" s="145" t="s">
        <v>88</v>
      </c>
      <c r="AY559" s="17" t="s">
        <v>262</v>
      </c>
      <c r="BE559" s="146">
        <f>IF(N559="základní",J559,0)</f>
        <v>0</v>
      </c>
      <c r="BF559" s="146">
        <f>IF(N559="snížená",J559,0)</f>
        <v>0</v>
      </c>
      <c r="BG559" s="146">
        <f>IF(N559="zákl. přenesená",J559,0)</f>
        <v>0</v>
      </c>
      <c r="BH559" s="146">
        <f>IF(N559="sníž. přenesená",J559,0)</f>
        <v>0</v>
      </c>
      <c r="BI559" s="146">
        <f>IF(N559="nulová",J559,0)</f>
        <v>0</v>
      </c>
      <c r="BJ559" s="17" t="s">
        <v>86</v>
      </c>
      <c r="BK559" s="146">
        <f>ROUND(I559*H559,2)</f>
        <v>0</v>
      </c>
      <c r="BL559" s="17" t="s">
        <v>293</v>
      </c>
      <c r="BM559" s="145" t="s">
        <v>4148</v>
      </c>
    </row>
    <row r="560" spans="2:47" s="1" customFormat="1" ht="48.75">
      <c r="B560" s="32"/>
      <c r="D560" s="147" t="s">
        <v>301</v>
      </c>
      <c r="F560" s="148" t="s">
        <v>4149</v>
      </c>
      <c r="I560" s="149"/>
      <c r="L560" s="32"/>
      <c r="M560" s="150"/>
      <c r="T560" s="56"/>
      <c r="AT560" s="17" t="s">
        <v>301</v>
      </c>
      <c r="AU560" s="17" t="s">
        <v>88</v>
      </c>
    </row>
    <row r="561" spans="2:51" s="12" customFormat="1" ht="22.5">
      <c r="B561" s="161"/>
      <c r="D561" s="147" t="s">
        <v>1200</v>
      </c>
      <c r="E561" s="162" t="s">
        <v>1</v>
      </c>
      <c r="F561" s="163" t="s">
        <v>4150</v>
      </c>
      <c r="H561" s="162" t="s">
        <v>1</v>
      </c>
      <c r="I561" s="164"/>
      <c r="L561" s="161"/>
      <c r="M561" s="165"/>
      <c r="T561" s="166"/>
      <c r="AT561" s="162" t="s">
        <v>1200</v>
      </c>
      <c r="AU561" s="162" t="s">
        <v>88</v>
      </c>
      <c r="AV561" s="12" t="s">
        <v>86</v>
      </c>
      <c r="AW561" s="12" t="s">
        <v>34</v>
      </c>
      <c r="AX561" s="12" t="s">
        <v>79</v>
      </c>
      <c r="AY561" s="162" t="s">
        <v>262</v>
      </c>
    </row>
    <row r="562" spans="2:51" s="13" customFormat="1" ht="11.25">
      <c r="B562" s="167"/>
      <c r="D562" s="147" t="s">
        <v>1200</v>
      </c>
      <c r="E562" s="168" t="s">
        <v>1</v>
      </c>
      <c r="F562" s="169" t="s">
        <v>293</v>
      </c>
      <c r="H562" s="170">
        <v>4</v>
      </c>
      <c r="I562" s="171"/>
      <c r="L562" s="167"/>
      <c r="M562" s="172"/>
      <c r="T562" s="173"/>
      <c r="AT562" s="168" t="s">
        <v>1200</v>
      </c>
      <c r="AU562" s="168" t="s">
        <v>88</v>
      </c>
      <c r="AV562" s="13" t="s">
        <v>88</v>
      </c>
      <c r="AW562" s="13" t="s">
        <v>34</v>
      </c>
      <c r="AX562" s="13" t="s">
        <v>79</v>
      </c>
      <c r="AY562" s="168" t="s">
        <v>262</v>
      </c>
    </row>
    <row r="563" spans="2:51" s="14" customFormat="1" ht="11.25">
      <c r="B563" s="174"/>
      <c r="D563" s="147" t="s">
        <v>1200</v>
      </c>
      <c r="E563" s="175" t="s">
        <v>1</v>
      </c>
      <c r="F563" s="176" t="s">
        <v>1205</v>
      </c>
      <c r="H563" s="177">
        <v>4</v>
      </c>
      <c r="I563" s="178"/>
      <c r="L563" s="174"/>
      <c r="M563" s="179"/>
      <c r="T563" s="180"/>
      <c r="AT563" s="175" t="s">
        <v>1200</v>
      </c>
      <c r="AU563" s="175" t="s">
        <v>88</v>
      </c>
      <c r="AV563" s="14" t="s">
        <v>293</v>
      </c>
      <c r="AW563" s="14" t="s">
        <v>34</v>
      </c>
      <c r="AX563" s="14" t="s">
        <v>86</v>
      </c>
      <c r="AY563" s="175" t="s">
        <v>262</v>
      </c>
    </row>
    <row r="564" spans="2:65" s="1" customFormat="1" ht="24.2" customHeight="1">
      <c r="B564" s="32"/>
      <c r="C564" s="134" t="s">
        <v>523</v>
      </c>
      <c r="D564" s="134" t="s">
        <v>264</v>
      </c>
      <c r="E564" s="135" t="s">
        <v>4151</v>
      </c>
      <c r="F564" s="136" t="s">
        <v>4152</v>
      </c>
      <c r="G564" s="137" t="s">
        <v>488</v>
      </c>
      <c r="H564" s="138">
        <v>2</v>
      </c>
      <c r="I564" s="139"/>
      <c r="J564" s="140">
        <f>ROUND(I564*H564,2)</f>
        <v>0</v>
      </c>
      <c r="K564" s="136" t="s">
        <v>1</v>
      </c>
      <c r="L564" s="32"/>
      <c r="M564" s="141" t="s">
        <v>1</v>
      </c>
      <c r="N564" s="142" t="s">
        <v>44</v>
      </c>
      <c r="P564" s="143">
        <f>O564*H564</f>
        <v>0</v>
      </c>
      <c r="Q564" s="143">
        <v>0</v>
      </c>
      <c r="R564" s="143">
        <f>Q564*H564</f>
        <v>0</v>
      </c>
      <c r="S564" s="143">
        <v>0</v>
      </c>
      <c r="T564" s="144">
        <f>S564*H564</f>
        <v>0</v>
      </c>
      <c r="AR564" s="145" t="s">
        <v>293</v>
      </c>
      <c r="AT564" s="145" t="s">
        <v>264</v>
      </c>
      <c r="AU564" s="145" t="s">
        <v>88</v>
      </c>
      <c r="AY564" s="17" t="s">
        <v>262</v>
      </c>
      <c r="BE564" s="146">
        <f>IF(N564="základní",J564,0)</f>
        <v>0</v>
      </c>
      <c r="BF564" s="146">
        <f>IF(N564="snížená",J564,0)</f>
        <v>0</v>
      </c>
      <c r="BG564" s="146">
        <f>IF(N564="zákl. přenesená",J564,0)</f>
        <v>0</v>
      </c>
      <c r="BH564" s="146">
        <f>IF(N564="sníž. přenesená",J564,0)</f>
        <v>0</v>
      </c>
      <c r="BI564" s="146">
        <f>IF(N564="nulová",J564,0)</f>
        <v>0</v>
      </c>
      <c r="BJ564" s="17" t="s">
        <v>86</v>
      </c>
      <c r="BK564" s="146">
        <f>ROUND(I564*H564,2)</f>
        <v>0</v>
      </c>
      <c r="BL564" s="17" t="s">
        <v>293</v>
      </c>
      <c r="BM564" s="145" t="s">
        <v>4153</v>
      </c>
    </row>
    <row r="565" spans="2:47" s="1" customFormat="1" ht="48.75">
      <c r="B565" s="32"/>
      <c r="D565" s="147" t="s">
        <v>301</v>
      </c>
      <c r="F565" s="148" t="s">
        <v>4149</v>
      </c>
      <c r="I565" s="149"/>
      <c r="L565" s="32"/>
      <c r="M565" s="150"/>
      <c r="T565" s="56"/>
      <c r="AT565" s="17" t="s">
        <v>301</v>
      </c>
      <c r="AU565" s="17" t="s">
        <v>88</v>
      </c>
    </row>
    <row r="566" spans="2:51" s="12" customFormat="1" ht="22.5">
      <c r="B566" s="161"/>
      <c r="D566" s="147" t="s">
        <v>1200</v>
      </c>
      <c r="E566" s="162" t="s">
        <v>1</v>
      </c>
      <c r="F566" s="163" t="s">
        <v>4154</v>
      </c>
      <c r="H566" s="162" t="s">
        <v>1</v>
      </c>
      <c r="I566" s="164"/>
      <c r="L566" s="161"/>
      <c r="M566" s="165"/>
      <c r="T566" s="166"/>
      <c r="AT566" s="162" t="s">
        <v>1200</v>
      </c>
      <c r="AU566" s="162" t="s">
        <v>88</v>
      </c>
      <c r="AV566" s="12" t="s">
        <v>86</v>
      </c>
      <c r="AW566" s="12" t="s">
        <v>34</v>
      </c>
      <c r="AX566" s="12" t="s">
        <v>79</v>
      </c>
      <c r="AY566" s="162" t="s">
        <v>262</v>
      </c>
    </row>
    <row r="567" spans="2:51" s="13" customFormat="1" ht="11.25">
      <c r="B567" s="167"/>
      <c r="D567" s="147" t="s">
        <v>1200</v>
      </c>
      <c r="E567" s="168" t="s">
        <v>1</v>
      </c>
      <c r="F567" s="169" t="s">
        <v>88</v>
      </c>
      <c r="H567" s="170">
        <v>2</v>
      </c>
      <c r="I567" s="171"/>
      <c r="L567" s="167"/>
      <c r="M567" s="172"/>
      <c r="T567" s="173"/>
      <c r="AT567" s="168" t="s">
        <v>1200</v>
      </c>
      <c r="AU567" s="168" t="s">
        <v>88</v>
      </c>
      <c r="AV567" s="13" t="s">
        <v>88</v>
      </c>
      <c r="AW567" s="13" t="s">
        <v>34</v>
      </c>
      <c r="AX567" s="13" t="s">
        <v>79</v>
      </c>
      <c r="AY567" s="168" t="s">
        <v>262</v>
      </c>
    </row>
    <row r="568" spans="2:51" s="14" customFormat="1" ht="11.25">
      <c r="B568" s="174"/>
      <c r="D568" s="147" t="s">
        <v>1200</v>
      </c>
      <c r="E568" s="175" t="s">
        <v>1</v>
      </c>
      <c r="F568" s="176" t="s">
        <v>1205</v>
      </c>
      <c r="H568" s="177">
        <v>2</v>
      </c>
      <c r="I568" s="178"/>
      <c r="L568" s="174"/>
      <c r="M568" s="179"/>
      <c r="T568" s="180"/>
      <c r="AT568" s="175" t="s">
        <v>1200</v>
      </c>
      <c r="AU568" s="175" t="s">
        <v>88</v>
      </c>
      <c r="AV568" s="14" t="s">
        <v>293</v>
      </c>
      <c r="AW568" s="14" t="s">
        <v>34</v>
      </c>
      <c r="AX568" s="14" t="s">
        <v>86</v>
      </c>
      <c r="AY568" s="175" t="s">
        <v>262</v>
      </c>
    </row>
    <row r="569" spans="2:65" s="1" customFormat="1" ht="24.2" customHeight="1">
      <c r="B569" s="32"/>
      <c r="C569" s="134" t="s">
        <v>527</v>
      </c>
      <c r="D569" s="134" t="s">
        <v>264</v>
      </c>
      <c r="E569" s="135" t="s">
        <v>4155</v>
      </c>
      <c r="F569" s="136" t="s">
        <v>4156</v>
      </c>
      <c r="G569" s="137" t="s">
        <v>488</v>
      </c>
      <c r="H569" s="138">
        <v>1</v>
      </c>
      <c r="I569" s="139"/>
      <c r="J569" s="140">
        <f>ROUND(I569*H569,2)</f>
        <v>0</v>
      </c>
      <c r="K569" s="136" t="s">
        <v>1</v>
      </c>
      <c r="L569" s="32"/>
      <c r="M569" s="141" t="s">
        <v>1</v>
      </c>
      <c r="N569" s="142" t="s">
        <v>44</v>
      </c>
      <c r="P569" s="143">
        <f>O569*H569</f>
        <v>0</v>
      </c>
      <c r="Q569" s="143">
        <v>0</v>
      </c>
      <c r="R569" s="143">
        <f>Q569*H569</f>
        <v>0</v>
      </c>
      <c r="S569" s="143">
        <v>0</v>
      </c>
      <c r="T569" s="144">
        <f>S569*H569</f>
        <v>0</v>
      </c>
      <c r="AR569" s="145" t="s">
        <v>293</v>
      </c>
      <c r="AT569" s="145" t="s">
        <v>264</v>
      </c>
      <c r="AU569" s="145" t="s">
        <v>88</v>
      </c>
      <c r="AY569" s="17" t="s">
        <v>262</v>
      </c>
      <c r="BE569" s="146">
        <f>IF(N569="základní",J569,0)</f>
        <v>0</v>
      </c>
      <c r="BF569" s="146">
        <f>IF(N569="snížená",J569,0)</f>
        <v>0</v>
      </c>
      <c r="BG569" s="146">
        <f>IF(N569="zákl. přenesená",J569,0)</f>
        <v>0</v>
      </c>
      <c r="BH569" s="146">
        <f>IF(N569="sníž. přenesená",J569,0)</f>
        <v>0</v>
      </c>
      <c r="BI569" s="146">
        <f>IF(N569="nulová",J569,0)</f>
        <v>0</v>
      </c>
      <c r="BJ569" s="17" t="s">
        <v>86</v>
      </c>
      <c r="BK569" s="146">
        <f>ROUND(I569*H569,2)</f>
        <v>0</v>
      </c>
      <c r="BL569" s="17" t="s">
        <v>293</v>
      </c>
      <c r="BM569" s="145" t="s">
        <v>4157</v>
      </c>
    </row>
    <row r="570" spans="2:47" s="1" customFormat="1" ht="39">
      <c r="B570" s="32"/>
      <c r="D570" s="147" t="s">
        <v>301</v>
      </c>
      <c r="F570" s="148" t="s">
        <v>4158</v>
      </c>
      <c r="I570" s="149"/>
      <c r="L570" s="32"/>
      <c r="M570" s="150"/>
      <c r="T570" s="56"/>
      <c r="AT570" s="17" t="s">
        <v>301</v>
      </c>
      <c r="AU570" s="17" t="s">
        <v>88</v>
      </c>
    </row>
    <row r="571" spans="2:51" s="12" customFormat="1" ht="11.25">
      <c r="B571" s="161"/>
      <c r="D571" s="147" t="s">
        <v>1200</v>
      </c>
      <c r="E571" s="162" t="s">
        <v>1</v>
      </c>
      <c r="F571" s="163" t="s">
        <v>3876</v>
      </c>
      <c r="H571" s="162" t="s">
        <v>1</v>
      </c>
      <c r="I571" s="164"/>
      <c r="L571" s="161"/>
      <c r="M571" s="165"/>
      <c r="T571" s="166"/>
      <c r="AT571" s="162" t="s">
        <v>1200</v>
      </c>
      <c r="AU571" s="162" t="s">
        <v>88</v>
      </c>
      <c r="AV571" s="12" t="s">
        <v>86</v>
      </c>
      <c r="AW571" s="12" t="s">
        <v>34</v>
      </c>
      <c r="AX571" s="12" t="s">
        <v>79</v>
      </c>
      <c r="AY571" s="162" t="s">
        <v>262</v>
      </c>
    </row>
    <row r="572" spans="2:51" s="13" customFormat="1" ht="11.25">
      <c r="B572" s="167"/>
      <c r="D572" s="147" t="s">
        <v>1200</v>
      </c>
      <c r="E572" s="168" t="s">
        <v>1</v>
      </c>
      <c r="F572" s="169" t="s">
        <v>86</v>
      </c>
      <c r="H572" s="170">
        <v>1</v>
      </c>
      <c r="I572" s="171"/>
      <c r="L572" s="167"/>
      <c r="M572" s="172"/>
      <c r="T572" s="173"/>
      <c r="AT572" s="168" t="s">
        <v>1200</v>
      </c>
      <c r="AU572" s="168" t="s">
        <v>88</v>
      </c>
      <c r="AV572" s="13" t="s">
        <v>88</v>
      </c>
      <c r="AW572" s="13" t="s">
        <v>34</v>
      </c>
      <c r="AX572" s="13" t="s">
        <v>79</v>
      </c>
      <c r="AY572" s="168" t="s">
        <v>262</v>
      </c>
    </row>
    <row r="573" spans="2:51" s="14" customFormat="1" ht="11.25">
      <c r="B573" s="174"/>
      <c r="D573" s="147" t="s">
        <v>1200</v>
      </c>
      <c r="E573" s="175" t="s">
        <v>1</v>
      </c>
      <c r="F573" s="176" t="s">
        <v>1205</v>
      </c>
      <c r="H573" s="177">
        <v>1</v>
      </c>
      <c r="I573" s="178"/>
      <c r="L573" s="174"/>
      <c r="M573" s="179"/>
      <c r="T573" s="180"/>
      <c r="AT573" s="175" t="s">
        <v>1200</v>
      </c>
      <c r="AU573" s="175" t="s">
        <v>88</v>
      </c>
      <c r="AV573" s="14" t="s">
        <v>293</v>
      </c>
      <c r="AW573" s="14" t="s">
        <v>34</v>
      </c>
      <c r="AX573" s="14" t="s">
        <v>86</v>
      </c>
      <c r="AY573" s="175" t="s">
        <v>262</v>
      </c>
    </row>
    <row r="574" spans="2:65" s="1" customFormat="1" ht="24.2" customHeight="1">
      <c r="B574" s="32"/>
      <c r="C574" s="134" t="s">
        <v>268</v>
      </c>
      <c r="D574" s="134" t="s">
        <v>264</v>
      </c>
      <c r="E574" s="135" t="s">
        <v>4159</v>
      </c>
      <c r="F574" s="136" t="s">
        <v>4160</v>
      </c>
      <c r="G574" s="137" t="s">
        <v>488</v>
      </c>
      <c r="H574" s="138">
        <v>3</v>
      </c>
      <c r="I574" s="139"/>
      <c r="J574" s="140">
        <f>ROUND(I574*H574,2)</f>
        <v>0</v>
      </c>
      <c r="K574" s="136" t="s">
        <v>1</v>
      </c>
      <c r="L574" s="32"/>
      <c r="M574" s="141" t="s">
        <v>1</v>
      </c>
      <c r="N574" s="142" t="s">
        <v>44</v>
      </c>
      <c r="P574" s="143">
        <f>O574*H574</f>
        <v>0</v>
      </c>
      <c r="Q574" s="143">
        <v>0</v>
      </c>
      <c r="R574" s="143">
        <f>Q574*H574</f>
        <v>0</v>
      </c>
      <c r="S574" s="143">
        <v>0</v>
      </c>
      <c r="T574" s="144">
        <f>S574*H574</f>
        <v>0</v>
      </c>
      <c r="AR574" s="145" t="s">
        <v>293</v>
      </c>
      <c r="AT574" s="145" t="s">
        <v>264</v>
      </c>
      <c r="AU574" s="145" t="s">
        <v>88</v>
      </c>
      <c r="AY574" s="17" t="s">
        <v>262</v>
      </c>
      <c r="BE574" s="146">
        <f>IF(N574="základní",J574,0)</f>
        <v>0</v>
      </c>
      <c r="BF574" s="146">
        <f>IF(N574="snížená",J574,0)</f>
        <v>0</v>
      </c>
      <c r="BG574" s="146">
        <f>IF(N574="zákl. přenesená",J574,0)</f>
        <v>0</v>
      </c>
      <c r="BH574" s="146">
        <f>IF(N574="sníž. přenesená",J574,0)</f>
        <v>0</v>
      </c>
      <c r="BI574" s="146">
        <f>IF(N574="nulová",J574,0)</f>
        <v>0</v>
      </c>
      <c r="BJ574" s="17" t="s">
        <v>86</v>
      </c>
      <c r="BK574" s="146">
        <f>ROUND(I574*H574,2)</f>
        <v>0</v>
      </c>
      <c r="BL574" s="17" t="s">
        <v>293</v>
      </c>
      <c r="BM574" s="145" t="s">
        <v>4161</v>
      </c>
    </row>
    <row r="575" spans="2:51" s="12" customFormat="1" ht="11.25">
      <c r="B575" s="161"/>
      <c r="D575" s="147" t="s">
        <v>1200</v>
      </c>
      <c r="E575" s="162" t="s">
        <v>1</v>
      </c>
      <c r="F575" s="163" t="s">
        <v>4162</v>
      </c>
      <c r="H575" s="162" t="s">
        <v>1</v>
      </c>
      <c r="I575" s="164"/>
      <c r="L575" s="161"/>
      <c r="M575" s="165"/>
      <c r="T575" s="166"/>
      <c r="AT575" s="162" t="s">
        <v>1200</v>
      </c>
      <c r="AU575" s="162" t="s">
        <v>88</v>
      </c>
      <c r="AV575" s="12" t="s">
        <v>86</v>
      </c>
      <c r="AW575" s="12" t="s">
        <v>34</v>
      </c>
      <c r="AX575" s="12" t="s">
        <v>79</v>
      </c>
      <c r="AY575" s="162" t="s">
        <v>262</v>
      </c>
    </row>
    <row r="576" spans="2:51" s="13" customFormat="1" ht="11.25">
      <c r="B576" s="167"/>
      <c r="D576" s="147" t="s">
        <v>1200</v>
      </c>
      <c r="E576" s="168" t="s">
        <v>1</v>
      </c>
      <c r="F576" s="169" t="s">
        <v>179</v>
      </c>
      <c r="H576" s="170">
        <v>3</v>
      </c>
      <c r="I576" s="171"/>
      <c r="L576" s="167"/>
      <c r="M576" s="172"/>
      <c r="T576" s="173"/>
      <c r="AT576" s="168" t="s">
        <v>1200</v>
      </c>
      <c r="AU576" s="168" t="s">
        <v>88</v>
      </c>
      <c r="AV576" s="13" t="s">
        <v>88</v>
      </c>
      <c r="AW576" s="13" t="s">
        <v>34</v>
      </c>
      <c r="AX576" s="13" t="s">
        <v>79</v>
      </c>
      <c r="AY576" s="168" t="s">
        <v>262</v>
      </c>
    </row>
    <row r="577" spans="2:51" s="14" customFormat="1" ht="11.25">
      <c r="B577" s="174"/>
      <c r="D577" s="147" t="s">
        <v>1200</v>
      </c>
      <c r="E577" s="175" t="s">
        <v>1</v>
      </c>
      <c r="F577" s="176" t="s">
        <v>1205</v>
      </c>
      <c r="H577" s="177">
        <v>3</v>
      </c>
      <c r="I577" s="178"/>
      <c r="L577" s="174"/>
      <c r="M577" s="179"/>
      <c r="T577" s="180"/>
      <c r="AT577" s="175" t="s">
        <v>1200</v>
      </c>
      <c r="AU577" s="175" t="s">
        <v>88</v>
      </c>
      <c r="AV577" s="14" t="s">
        <v>293</v>
      </c>
      <c r="AW577" s="14" t="s">
        <v>34</v>
      </c>
      <c r="AX577" s="14" t="s">
        <v>86</v>
      </c>
      <c r="AY577" s="175" t="s">
        <v>262</v>
      </c>
    </row>
    <row r="578" spans="2:63" s="11" customFormat="1" ht="22.9" customHeight="1">
      <c r="B578" s="124"/>
      <c r="D578" s="125" t="s">
        <v>78</v>
      </c>
      <c r="E578" s="151" t="s">
        <v>667</v>
      </c>
      <c r="F578" s="151" t="s">
        <v>1260</v>
      </c>
      <c r="I578" s="127"/>
      <c r="J578" s="152">
        <f>BK578</f>
        <v>0</v>
      </c>
      <c r="L578" s="124"/>
      <c r="M578" s="129"/>
      <c r="P578" s="130">
        <f>SUM(P579:P604)</f>
        <v>0</v>
      </c>
      <c r="R578" s="130">
        <f>SUM(R579:R604)</f>
        <v>0</v>
      </c>
      <c r="T578" s="131">
        <f>SUM(T579:T604)</f>
        <v>114.20779999999999</v>
      </c>
      <c r="AR578" s="125" t="s">
        <v>86</v>
      </c>
      <c r="AT578" s="132" t="s">
        <v>78</v>
      </c>
      <c r="AU578" s="132" t="s">
        <v>86</v>
      </c>
      <c r="AY578" s="125" t="s">
        <v>262</v>
      </c>
      <c r="BK578" s="133">
        <f>SUM(BK579:BK604)</f>
        <v>0</v>
      </c>
    </row>
    <row r="579" spans="2:65" s="1" customFormat="1" ht="24.2" customHeight="1">
      <c r="B579" s="32"/>
      <c r="C579" s="134" t="s">
        <v>536</v>
      </c>
      <c r="D579" s="134" t="s">
        <v>264</v>
      </c>
      <c r="E579" s="135" t="s">
        <v>4163</v>
      </c>
      <c r="F579" s="136" t="s">
        <v>4164</v>
      </c>
      <c r="G579" s="137" t="s">
        <v>405</v>
      </c>
      <c r="H579" s="138">
        <v>28</v>
      </c>
      <c r="I579" s="139"/>
      <c r="J579" s="140">
        <f>ROUND(I579*H579,2)</f>
        <v>0</v>
      </c>
      <c r="K579" s="136" t="s">
        <v>1197</v>
      </c>
      <c r="L579" s="32"/>
      <c r="M579" s="141" t="s">
        <v>1</v>
      </c>
      <c r="N579" s="142" t="s">
        <v>44</v>
      </c>
      <c r="P579" s="143">
        <f>O579*H579</f>
        <v>0</v>
      </c>
      <c r="Q579" s="143">
        <v>0</v>
      </c>
      <c r="R579" s="143">
        <f>Q579*H579</f>
        <v>0</v>
      </c>
      <c r="S579" s="143">
        <v>0.7</v>
      </c>
      <c r="T579" s="144">
        <f>S579*H579</f>
        <v>19.599999999999998</v>
      </c>
      <c r="AR579" s="145" t="s">
        <v>293</v>
      </c>
      <c r="AT579" s="145" t="s">
        <v>264</v>
      </c>
      <c r="AU579" s="145" t="s">
        <v>88</v>
      </c>
      <c r="AY579" s="17" t="s">
        <v>262</v>
      </c>
      <c r="BE579" s="146">
        <f>IF(N579="základní",J579,0)</f>
        <v>0</v>
      </c>
      <c r="BF579" s="146">
        <f>IF(N579="snížená",J579,0)</f>
        <v>0</v>
      </c>
      <c r="BG579" s="146">
        <f>IF(N579="zákl. přenesená",J579,0)</f>
        <v>0</v>
      </c>
      <c r="BH579" s="146">
        <f>IF(N579="sníž. přenesená",J579,0)</f>
        <v>0</v>
      </c>
      <c r="BI579" s="146">
        <f>IF(N579="nulová",J579,0)</f>
        <v>0</v>
      </c>
      <c r="BJ579" s="17" t="s">
        <v>86</v>
      </c>
      <c r="BK579" s="146">
        <f>ROUND(I579*H579,2)</f>
        <v>0</v>
      </c>
      <c r="BL579" s="17" t="s">
        <v>293</v>
      </c>
      <c r="BM579" s="145" t="s">
        <v>4165</v>
      </c>
    </row>
    <row r="580" spans="2:51" s="12" customFormat="1" ht="11.25">
      <c r="B580" s="161"/>
      <c r="D580" s="147" t="s">
        <v>1200</v>
      </c>
      <c r="E580" s="162" t="s">
        <v>1</v>
      </c>
      <c r="F580" s="163" t="s">
        <v>4166</v>
      </c>
      <c r="H580" s="162" t="s">
        <v>1</v>
      </c>
      <c r="I580" s="164"/>
      <c r="L580" s="161"/>
      <c r="M580" s="165"/>
      <c r="T580" s="166"/>
      <c r="AT580" s="162" t="s">
        <v>1200</v>
      </c>
      <c r="AU580" s="162" t="s">
        <v>88</v>
      </c>
      <c r="AV580" s="12" t="s">
        <v>86</v>
      </c>
      <c r="AW580" s="12" t="s">
        <v>34</v>
      </c>
      <c r="AX580" s="12" t="s">
        <v>79</v>
      </c>
      <c r="AY580" s="162" t="s">
        <v>262</v>
      </c>
    </row>
    <row r="581" spans="2:51" s="13" customFormat="1" ht="11.25">
      <c r="B581" s="167"/>
      <c r="D581" s="147" t="s">
        <v>1200</v>
      </c>
      <c r="E581" s="168" t="s">
        <v>1</v>
      </c>
      <c r="F581" s="169" t="s">
        <v>4167</v>
      </c>
      <c r="H581" s="170">
        <v>28</v>
      </c>
      <c r="I581" s="171"/>
      <c r="L581" s="167"/>
      <c r="M581" s="172"/>
      <c r="T581" s="173"/>
      <c r="AT581" s="168" t="s">
        <v>1200</v>
      </c>
      <c r="AU581" s="168" t="s">
        <v>88</v>
      </c>
      <c r="AV581" s="13" t="s">
        <v>88</v>
      </c>
      <c r="AW581" s="13" t="s">
        <v>34</v>
      </c>
      <c r="AX581" s="13" t="s">
        <v>79</v>
      </c>
      <c r="AY581" s="168" t="s">
        <v>262</v>
      </c>
    </row>
    <row r="582" spans="2:51" s="14" customFormat="1" ht="11.25">
      <c r="B582" s="174"/>
      <c r="D582" s="147" t="s">
        <v>1200</v>
      </c>
      <c r="E582" s="175" t="s">
        <v>1</v>
      </c>
      <c r="F582" s="176" t="s">
        <v>1205</v>
      </c>
      <c r="H582" s="177">
        <v>28</v>
      </c>
      <c r="I582" s="178"/>
      <c r="L582" s="174"/>
      <c r="M582" s="179"/>
      <c r="T582" s="180"/>
      <c r="AT582" s="175" t="s">
        <v>1200</v>
      </c>
      <c r="AU582" s="175" t="s">
        <v>88</v>
      </c>
      <c r="AV582" s="14" t="s">
        <v>293</v>
      </c>
      <c r="AW582" s="14" t="s">
        <v>34</v>
      </c>
      <c r="AX582" s="14" t="s">
        <v>86</v>
      </c>
      <c r="AY582" s="175" t="s">
        <v>262</v>
      </c>
    </row>
    <row r="583" spans="2:65" s="1" customFormat="1" ht="24.2" customHeight="1">
      <c r="B583" s="32"/>
      <c r="C583" s="134" t="s">
        <v>540</v>
      </c>
      <c r="D583" s="134" t="s">
        <v>264</v>
      </c>
      <c r="E583" s="135" t="s">
        <v>4168</v>
      </c>
      <c r="F583" s="136" t="s">
        <v>4169</v>
      </c>
      <c r="G583" s="137" t="s">
        <v>405</v>
      </c>
      <c r="H583" s="138">
        <v>70</v>
      </c>
      <c r="I583" s="139"/>
      <c r="J583" s="140">
        <f>ROUND(I583*H583,2)</f>
        <v>0</v>
      </c>
      <c r="K583" s="136" t="s">
        <v>1197</v>
      </c>
      <c r="L583" s="32"/>
      <c r="M583" s="141" t="s">
        <v>1</v>
      </c>
      <c r="N583" s="142" t="s">
        <v>44</v>
      </c>
      <c r="P583" s="143">
        <f>O583*H583</f>
        <v>0</v>
      </c>
      <c r="Q583" s="143">
        <v>0</v>
      </c>
      <c r="R583" s="143">
        <f>Q583*H583</f>
        <v>0</v>
      </c>
      <c r="S583" s="143">
        <v>1.3</v>
      </c>
      <c r="T583" s="144">
        <f>S583*H583</f>
        <v>91</v>
      </c>
      <c r="AR583" s="145" t="s">
        <v>293</v>
      </c>
      <c r="AT583" s="145" t="s">
        <v>264</v>
      </c>
      <c r="AU583" s="145" t="s">
        <v>88</v>
      </c>
      <c r="AY583" s="17" t="s">
        <v>262</v>
      </c>
      <c r="BE583" s="146">
        <f>IF(N583="základní",J583,0)</f>
        <v>0</v>
      </c>
      <c r="BF583" s="146">
        <f>IF(N583="snížená",J583,0)</f>
        <v>0</v>
      </c>
      <c r="BG583" s="146">
        <f>IF(N583="zákl. přenesená",J583,0)</f>
        <v>0</v>
      </c>
      <c r="BH583" s="146">
        <f>IF(N583="sníž. přenesená",J583,0)</f>
        <v>0</v>
      </c>
      <c r="BI583" s="146">
        <f>IF(N583="nulová",J583,0)</f>
        <v>0</v>
      </c>
      <c r="BJ583" s="17" t="s">
        <v>86</v>
      </c>
      <c r="BK583" s="146">
        <f>ROUND(I583*H583,2)</f>
        <v>0</v>
      </c>
      <c r="BL583" s="17" t="s">
        <v>293</v>
      </c>
      <c r="BM583" s="145" t="s">
        <v>4170</v>
      </c>
    </row>
    <row r="584" spans="2:51" s="12" customFormat="1" ht="11.25">
      <c r="B584" s="161"/>
      <c r="D584" s="147" t="s">
        <v>1200</v>
      </c>
      <c r="E584" s="162" t="s">
        <v>1</v>
      </c>
      <c r="F584" s="163" t="s">
        <v>4171</v>
      </c>
      <c r="H584" s="162" t="s">
        <v>1</v>
      </c>
      <c r="I584" s="164"/>
      <c r="L584" s="161"/>
      <c r="M584" s="165"/>
      <c r="T584" s="166"/>
      <c r="AT584" s="162" t="s">
        <v>1200</v>
      </c>
      <c r="AU584" s="162" t="s">
        <v>88</v>
      </c>
      <c r="AV584" s="12" t="s">
        <v>86</v>
      </c>
      <c r="AW584" s="12" t="s">
        <v>34</v>
      </c>
      <c r="AX584" s="12" t="s">
        <v>79</v>
      </c>
      <c r="AY584" s="162" t="s">
        <v>262</v>
      </c>
    </row>
    <row r="585" spans="2:51" s="13" customFormat="1" ht="11.25">
      <c r="B585" s="167"/>
      <c r="D585" s="147" t="s">
        <v>1200</v>
      </c>
      <c r="E585" s="168" t="s">
        <v>1</v>
      </c>
      <c r="F585" s="169" t="s">
        <v>4172</v>
      </c>
      <c r="H585" s="170">
        <v>70</v>
      </c>
      <c r="I585" s="171"/>
      <c r="L585" s="167"/>
      <c r="M585" s="172"/>
      <c r="T585" s="173"/>
      <c r="AT585" s="168" t="s">
        <v>1200</v>
      </c>
      <c r="AU585" s="168" t="s">
        <v>88</v>
      </c>
      <c r="AV585" s="13" t="s">
        <v>88</v>
      </c>
      <c r="AW585" s="13" t="s">
        <v>34</v>
      </c>
      <c r="AX585" s="13" t="s">
        <v>79</v>
      </c>
      <c r="AY585" s="168" t="s">
        <v>262</v>
      </c>
    </row>
    <row r="586" spans="2:51" s="14" customFormat="1" ht="11.25">
      <c r="B586" s="174"/>
      <c r="D586" s="147" t="s">
        <v>1200</v>
      </c>
      <c r="E586" s="175" t="s">
        <v>1</v>
      </c>
      <c r="F586" s="176" t="s">
        <v>1205</v>
      </c>
      <c r="H586" s="177">
        <v>70</v>
      </c>
      <c r="I586" s="178"/>
      <c r="L586" s="174"/>
      <c r="M586" s="179"/>
      <c r="T586" s="180"/>
      <c r="AT586" s="175" t="s">
        <v>1200</v>
      </c>
      <c r="AU586" s="175" t="s">
        <v>88</v>
      </c>
      <c r="AV586" s="14" t="s">
        <v>293</v>
      </c>
      <c r="AW586" s="14" t="s">
        <v>34</v>
      </c>
      <c r="AX586" s="14" t="s">
        <v>86</v>
      </c>
      <c r="AY586" s="175" t="s">
        <v>262</v>
      </c>
    </row>
    <row r="587" spans="2:65" s="1" customFormat="1" ht="33" customHeight="1">
      <c r="B587" s="32"/>
      <c r="C587" s="134" t="s">
        <v>544</v>
      </c>
      <c r="D587" s="134" t="s">
        <v>264</v>
      </c>
      <c r="E587" s="135" t="s">
        <v>4173</v>
      </c>
      <c r="F587" s="136" t="s">
        <v>4174</v>
      </c>
      <c r="G587" s="137" t="s">
        <v>1196</v>
      </c>
      <c r="H587" s="138">
        <v>0.935</v>
      </c>
      <c r="I587" s="139"/>
      <c r="J587" s="140">
        <f>ROUND(I587*H587,2)</f>
        <v>0</v>
      </c>
      <c r="K587" s="136" t="s">
        <v>1197</v>
      </c>
      <c r="L587" s="32"/>
      <c r="M587" s="141" t="s">
        <v>1</v>
      </c>
      <c r="N587" s="142" t="s">
        <v>44</v>
      </c>
      <c r="P587" s="143">
        <f>O587*H587</f>
        <v>0</v>
      </c>
      <c r="Q587" s="143">
        <v>0</v>
      </c>
      <c r="R587" s="143">
        <f>Q587*H587</f>
        <v>0</v>
      </c>
      <c r="S587" s="143">
        <v>1.92</v>
      </c>
      <c r="T587" s="144">
        <f>S587*H587</f>
        <v>1.7952000000000001</v>
      </c>
      <c r="AR587" s="145" t="s">
        <v>293</v>
      </c>
      <c r="AT587" s="145" t="s">
        <v>264</v>
      </c>
      <c r="AU587" s="145" t="s">
        <v>88</v>
      </c>
      <c r="AY587" s="17" t="s">
        <v>262</v>
      </c>
      <c r="BE587" s="146">
        <f>IF(N587="základní",J587,0)</f>
        <v>0</v>
      </c>
      <c r="BF587" s="146">
        <f>IF(N587="snížená",J587,0)</f>
        <v>0</v>
      </c>
      <c r="BG587" s="146">
        <f>IF(N587="zákl. přenesená",J587,0)</f>
        <v>0</v>
      </c>
      <c r="BH587" s="146">
        <f>IF(N587="sníž. přenesená",J587,0)</f>
        <v>0</v>
      </c>
      <c r="BI587" s="146">
        <f>IF(N587="nulová",J587,0)</f>
        <v>0</v>
      </c>
      <c r="BJ587" s="17" t="s">
        <v>86</v>
      </c>
      <c r="BK587" s="146">
        <f>ROUND(I587*H587,2)</f>
        <v>0</v>
      </c>
      <c r="BL587" s="17" t="s">
        <v>293</v>
      </c>
      <c r="BM587" s="145" t="s">
        <v>4175</v>
      </c>
    </row>
    <row r="588" spans="2:51" s="12" customFormat="1" ht="11.25">
      <c r="B588" s="161"/>
      <c r="D588" s="147" t="s">
        <v>1200</v>
      </c>
      <c r="E588" s="162" t="s">
        <v>1</v>
      </c>
      <c r="F588" s="163" t="s">
        <v>4176</v>
      </c>
      <c r="H588" s="162" t="s">
        <v>1</v>
      </c>
      <c r="I588" s="164"/>
      <c r="L588" s="161"/>
      <c r="M588" s="165"/>
      <c r="T588" s="166"/>
      <c r="AT588" s="162" t="s">
        <v>1200</v>
      </c>
      <c r="AU588" s="162" t="s">
        <v>88</v>
      </c>
      <c r="AV588" s="12" t="s">
        <v>86</v>
      </c>
      <c r="AW588" s="12" t="s">
        <v>34</v>
      </c>
      <c r="AX588" s="12" t="s">
        <v>79</v>
      </c>
      <c r="AY588" s="162" t="s">
        <v>262</v>
      </c>
    </row>
    <row r="589" spans="2:51" s="13" customFormat="1" ht="11.25">
      <c r="B589" s="167"/>
      <c r="D589" s="147" t="s">
        <v>1200</v>
      </c>
      <c r="E589" s="168" t="s">
        <v>1</v>
      </c>
      <c r="F589" s="169" t="s">
        <v>4177</v>
      </c>
      <c r="H589" s="170">
        <v>0.935</v>
      </c>
      <c r="I589" s="171"/>
      <c r="L589" s="167"/>
      <c r="M589" s="172"/>
      <c r="T589" s="173"/>
      <c r="AT589" s="168" t="s">
        <v>1200</v>
      </c>
      <c r="AU589" s="168" t="s">
        <v>88</v>
      </c>
      <c r="AV589" s="13" t="s">
        <v>88</v>
      </c>
      <c r="AW589" s="13" t="s">
        <v>34</v>
      </c>
      <c r="AX589" s="13" t="s">
        <v>79</v>
      </c>
      <c r="AY589" s="168" t="s">
        <v>262</v>
      </c>
    </row>
    <row r="590" spans="2:51" s="14" customFormat="1" ht="11.25">
      <c r="B590" s="174"/>
      <c r="D590" s="147" t="s">
        <v>1200</v>
      </c>
      <c r="E590" s="175" t="s">
        <v>1</v>
      </c>
      <c r="F590" s="176" t="s">
        <v>1205</v>
      </c>
      <c r="H590" s="177">
        <v>0.935</v>
      </c>
      <c r="I590" s="178"/>
      <c r="L590" s="174"/>
      <c r="M590" s="179"/>
      <c r="T590" s="180"/>
      <c r="AT590" s="175" t="s">
        <v>1200</v>
      </c>
      <c r="AU590" s="175" t="s">
        <v>88</v>
      </c>
      <c r="AV590" s="14" t="s">
        <v>293</v>
      </c>
      <c r="AW590" s="14" t="s">
        <v>34</v>
      </c>
      <c r="AX590" s="14" t="s">
        <v>86</v>
      </c>
      <c r="AY590" s="175" t="s">
        <v>262</v>
      </c>
    </row>
    <row r="591" spans="2:65" s="1" customFormat="1" ht="33" customHeight="1">
      <c r="B591" s="32"/>
      <c r="C591" s="134" t="s">
        <v>548</v>
      </c>
      <c r="D591" s="134" t="s">
        <v>264</v>
      </c>
      <c r="E591" s="135" t="s">
        <v>4178</v>
      </c>
      <c r="F591" s="136" t="s">
        <v>4179</v>
      </c>
      <c r="G591" s="137" t="s">
        <v>1196</v>
      </c>
      <c r="H591" s="138">
        <v>4.835</v>
      </c>
      <c r="I591" s="139"/>
      <c r="J591" s="140">
        <f>ROUND(I591*H591,2)</f>
        <v>0</v>
      </c>
      <c r="K591" s="136" t="s">
        <v>1197</v>
      </c>
      <c r="L591" s="32"/>
      <c r="M591" s="141" t="s">
        <v>1</v>
      </c>
      <c r="N591" s="142" t="s">
        <v>44</v>
      </c>
      <c r="P591" s="143">
        <f>O591*H591</f>
        <v>0</v>
      </c>
      <c r="Q591" s="143">
        <v>0</v>
      </c>
      <c r="R591" s="143">
        <f>Q591*H591</f>
        <v>0</v>
      </c>
      <c r="S591" s="143">
        <v>0.36</v>
      </c>
      <c r="T591" s="144">
        <f>S591*H591</f>
        <v>1.7406</v>
      </c>
      <c r="AR591" s="145" t="s">
        <v>293</v>
      </c>
      <c r="AT591" s="145" t="s">
        <v>264</v>
      </c>
      <c r="AU591" s="145" t="s">
        <v>88</v>
      </c>
      <c r="AY591" s="17" t="s">
        <v>262</v>
      </c>
      <c r="BE591" s="146">
        <f>IF(N591="základní",J591,0)</f>
        <v>0</v>
      </c>
      <c r="BF591" s="146">
        <f>IF(N591="snížená",J591,0)</f>
        <v>0</v>
      </c>
      <c r="BG591" s="146">
        <f>IF(N591="zákl. přenesená",J591,0)</f>
        <v>0</v>
      </c>
      <c r="BH591" s="146">
        <f>IF(N591="sníž. přenesená",J591,0)</f>
        <v>0</v>
      </c>
      <c r="BI591" s="146">
        <f>IF(N591="nulová",J591,0)</f>
        <v>0</v>
      </c>
      <c r="BJ591" s="17" t="s">
        <v>86</v>
      </c>
      <c r="BK591" s="146">
        <f>ROUND(I591*H591,2)</f>
        <v>0</v>
      </c>
      <c r="BL591" s="17" t="s">
        <v>293</v>
      </c>
      <c r="BM591" s="145" t="s">
        <v>4180</v>
      </c>
    </row>
    <row r="592" spans="2:51" s="12" customFormat="1" ht="11.25">
      <c r="B592" s="161"/>
      <c r="D592" s="147" t="s">
        <v>1200</v>
      </c>
      <c r="E592" s="162" t="s">
        <v>1</v>
      </c>
      <c r="F592" s="163" t="s">
        <v>4181</v>
      </c>
      <c r="H592" s="162" t="s">
        <v>1</v>
      </c>
      <c r="I592" s="164"/>
      <c r="L592" s="161"/>
      <c r="M592" s="165"/>
      <c r="T592" s="166"/>
      <c r="AT592" s="162" t="s">
        <v>1200</v>
      </c>
      <c r="AU592" s="162" t="s">
        <v>88</v>
      </c>
      <c r="AV592" s="12" t="s">
        <v>86</v>
      </c>
      <c r="AW592" s="12" t="s">
        <v>34</v>
      </c>
      <c r="AX592" s="12" t="s">
        <v>79</v>
      </c>
      <c r="AY592" s="162" t="s">
        <v>262</v>
      </c>
    </row>
    <row r="593" spans="2:51" s="13" customFormat="1" ht="11.25">
      <c r="B593" s="167"/>
      <c r="D593" s="147" t="s">
        <v>1200</v>
      </c>
      <c r="E593" s="168" t="s">
        <v>1</v>
      </c>
      <c r="F593" s="169" t="s">
        <v>4182</v>
      </c>
      <c r="H593" s="170">
        <v>4.835</v>
      </c>
      <c r="I593" s="171"/>
      <c r="L593" s="167"/>
      <c r="M593" s="172"/>
      <c r="T593" s="173"/>
      <c r="AT593" s="168" t="s">
        <v>1200</v>
      </c>
      <c r="AU593" s="168" t="s">
        <v>88</v>
      </c>
      <c r="AV593" s="13" t="s">
        <v>88</v>
      </c>
      <c r="AW593" s="13" t="s">
        <v>34</v>
      </c>
      <c r="AX593" s="13" t="s">
        <v>79</v>
      </c>
      <c r="AY593" s="168" t="s">
        <v>262</v>
      </c>
    </row>
    <row r="594" spans="2:51" s="14" customFormat="1" ht="11.25">
      <c r="B594" s="174"/>
      <c r="D594" s="147" t="s">
        <v>1200</v>
      </c>
      <c r="E594" s="175" t="s">
        <v>1</v>
      </c>
      <c r="F594" s="176" t="s">
        <v>1205</v>
      </c>
      <c r="H594" s="177">
        <v>4.835</v>
      </c>
      <c r="I594" s="178"/>
      <c r="L594" s="174"/>
      <c r="M594" s="179"/>
      <c r="T594" s="180"/>
      <c r="AT594" s="175" t="s">
        <v>1200</v>
      </c>
      <c r="AU594" s="175" t="s">
        <v>88</v>
      </c>
      <c r="AV594" s="14" t="s">
        <v>293</v>
      </c>
      <c r="AW594" s="14" t="s">
        <v>34</v>
      </c>
      <c r="AX594" s="14" t="s">
        <v>86</v>
      </c>
      <c r="AY594" s="175" t="s">
        <v>262</v>
      </c>
    </row>
    <row r="595" spans="2:65" s="1" customFormat="1" ht="49.15" customHeight="1">
      <c r="B595" s="32"/>
      <c r="C595" s="134" t="s">
        <v>552</v>
      </c>
      <c r="D595" s="134" t="s">
        <v>264</v>
      </c>
      <c r="E595" s="135" t="s">
        <v>4183</v>
      </c>
      <c r="F595" s="136" t="s">
        <v>4184</v>
      </c>
      <c r="G595" s="137" t="s">
        <v>1257</v>
      </c>
      <c r="H595" s="138">
        <v>3</v>
      </c>
      <c r="I595" s="139"/>
      <c r="J595" s="140">
        <f>ROUND(I595*H595,2)</f>
        <v>0</v>
      </c>
      <c r="K595" s="136" t="s">
        <v>1197</v>
      </c>
      <c r="L595" s="32"/>
      <c r="M595" s="141" t="s">
        <v>1</v>
      </c>
      <c r="N595" s="142" t="s">
        <v>44</v>
      </c>
      <c r="P595" s="143">
        <f>O595*H595</f>
        <v>0</v>
      </c>
      <c r="Q595" s="143">
        <v>0</v>
      </c>
      <c r="R595" s="143">
        <f>Q595*H595</f>
        <v>0</v>
      </c>
      <c r="S595" s="143">
        <v>0.024</v>
      </c>
      <c r="T595" s="144">
        <f>S595*H595</f>
        <v>0.07200000000000001</v>
      </c>
      <c r="AR595" s="145" t="s">
        <v>293</v>
      </c>
      <c r="AT595" s="145" t="s">
        <v>264</v>
      </c>
      <c r="AU595" s="145" t="s">
        <v>88</v>
      </c>
      <c r="AY595" s="17" t="s">
        <v>262</v>
      </c>
      <c r="BE595" s="146">
        <f>IF(N595="základní",J595,0)</f>
        <v>0</v>
      </c>
      <c r="BF595" s="146">
        <f>IF(N595="snížená",J595,0)</f>
        <v>0</v>
      </c>
      <c r="BG595" s="146">
        <f>IF(N595="zákl. přenesená",J595,0)</f>
        <v>0</v>
      </c>
      <c r="BH595" s="146">
        <f>IF(N595="sníž. přenesená",J595,0)</f>
        <v>0</v>
      </c>
      <c r="BI595" s="146">
        <f>IF(N595="nulová",J595,0)</f>
        <v>0</v>
      </c>
      <c r="BJ595" s="17" t="s">
        <v>86</v>
      </c>
      <c r="BK595" s="146">
        <f>ROUND(I595*H595,2)</f>
        <v>0</v>
      </c>
      <c r="BL595" s="17" t="s">
        <v>293</v>
      </c>
      <c r="BM595" s="145" t="s">
        <v>4185</v>
      </c>
    </row>
    <row r="596" spans="2:51" s="12" customFormat="1" ht="11.25">
      <c r="B596" s="161"/>
      <c r="D596" s="147" t="s">
        <v>1200</v>
      </c>
      <c r="E596" s="162" t="s">
        <v>1</v>
      </c>
      <c r="F596" s="163" t="s">
        <v>4181</v>
      </c>
      <c r="H596" s="162" t="s">
        <v>1</v>
      </c>
      <c r="I596" s="164"/>
      <c r="L596" s="161"/>
      <c r="M596" s="165"/>
      <c r="T596" s="166"/>
      <c r="AT596" s="162" t="s">
        <v>1200</v>
      </c>
      <c r="AU596" s="162" t="s">
        <v>88</v>
      </c>
      <c r="AV596" s="12" t="s">
        <v>86</v>
      </c>
      <c r="AW596" s="12" t="s">
        <v>34</v>
      </c>
      <c r="AX596" s="12" t="s">
        <v>79</v>
      </c>
      <c r="AY596" s="162" t="s">
        <v>262</v>
      </c>
    </row>
    <row r="597" spans="2:51" s="13" customFormat="1" ht="11.25">
      <c r="B597" s="167"/>
      <c r="D597" s="147" t="s">
        <v>1200</v>
      </c>
      <c r="E597" s="168" t="s">
        <v>1</v>
      </c>
      <c r="F597" s="169" t="s">
        <v>86</v>
      </c>
      <c r="H597" s="170">
        <v>1</v>
      </c>
      <c r="I597" s="171"/>
      <c r="L597" s="167"/>
      <c r="M597" s="172"/>
      <c r="T597" s="173"/>
      <c r="AT597" s="168" t="s">
        <v>1200</v>
      </c>
      <c r="AU597" s="168" t="s">
        <v>88</v>
      </c>
      <c r="AV597" s="13" t="s">
        <v>88</v>
      </c>
      <c r="AW597" s="13" t="s">
        <v>34</v>
      </c>
      <c r="AX597" s="13" t="s">
        <v>79</v>
      </c>
      <c r="AY597" s="168" t="s">
        <v>262</v>
      </c>
    </row>
    <row r="598" spans="2:51" s="12" customFormat="1" ht="11.25">
      <c r="B598" s="161"/>
      <c r="D598" s="147" t="s">
        <v>1200</v>
      </c>
      <c r="E598" s="162" t="s">
        <v>1</v>
      </c>
      <c r="F598" s="163" t="s">
        <v>4176</v>
      </c>
      <c r="H598" s="162" t="s">
        <v>1</v>
      </c>
      <c r="I598" s="164"/>
      <c r="L598" s="161"/>
      <c r="M598" s="165"/>
      <c r="T598" s="166"/>
      <c r="AT598" s="162" t="s">
        <v>1200</v>
      </c>
      <c r="AU598" s="162" t="s">
        <v>88</v>
      </c>
      <c r="AV598" s="12" t="s">
        <v>86</v>
      </c>
      <c r="AW598" s="12" t="s">
        <v>34</v>
      </c>
      <c r="AX598" s="12" t="s">
        <v>79</v>
      </c>
      <c r="AY598" s="162" t="s">
        <v>262</v>
      </c>
    </row>
    <row r="599" spans="2:51" s="13" customFormat="1" ht="11.25">
      <c r="B599" s="167"/>
      <c r="D599" s="147" t="s">
        <v>1200</v>
      </c>
      <c r="E599" s="168" t="s">
        <v>1</v>
      </c>
      <c r="F599" s="169" t="s">
        <v>88</v>
      </c>
      <c r="H599" s="170">
        <v>2</v>
      </c>
      <c r="I599" s="171"/>
      <c r="L599" s="167"/>
      <c r="M599" s="172"/>
      <c r="T599" s="173"/>
      <c r="AT599" s="168" t="s">
        <v>1200</v>
      </c>
      <c r="AU599" s="168" t="s">
        <v>88</v>
      </c>
      <c r="AV599" s="13" t="s">
        <v>88</v>
      </c>
      <c r="AW599" s="13" t="s">
        <v>34</v>
      </c>
      <c r="AX599" s="13" t="s">
        <v>79</v>
      </c>
      <c r="AY599" s="168" t="s">
        <v>262</v>
      </c>
    </row>
    <row r="600" spans="2:51" s="14" customFormat="1" ht="11.25">
      <c r="B600" s="174"/>
      <c r="D600" s="147" t="s">
        <v>1200</v>
      </c>
      <c r="E600" s="175" t="s">
        <v>1</v>
      </c>
      <c r="F600" s="176" t="s">
        <v>1205</v>
      </c>
      <c r="H600" s="177">
        <v>3</v>
      </c>
      <c r="I600" s="178"/>
      <c r="L600" s="174"/>
      <c r="M600" s="179"/>
      <c r="T600" s="180"/>
      <c r="AT600" s="175" t="s">
        <v>1200</v>
      </c>
      <c r="AU600" s="175" t="s">
        <v>88</v>
      </c>
      <c r="AV600" s="14" t="s">
        <v>293</v>
      </c>
      <c r="AW600" s="14" t="s">
        <v>34</v>
      </c>
      <c r="AX600" s="14" t="s">
        <v>86</v>
      </c>
      <c r="AY600" s="175" t="s">
        <v>262</v>
      </c>
    </row>
    <row r="601" spans="2:65" s="1" customFormat="1" ht="24.2" customHeight="1">
      <c r="B601" s="32"/>
      <c r="C601" s="134" t="s">
        <v>558</v>
      </c>
      <c r="D601" s="134" t="s">
        <v>264</v>
      </c>
      <c r="E601" s="135" t="s">
        <v>4186</v>
      </c>
      <c r="F601" s="136" t="s">
        <v>4187</v>
      </c>
      <c r="G601" s="137" t="s">
        <v>405</v>
      </c>
      <c r="H601" s="138">
        <v>64</v>
      </c>
      <c r="I601" s="139"/>
      <c r="J601" s="140">
        <f>ROUND(I601*H601,2)</f>
        <v>0</v>
      </c>
      <c r="K601" s="136" t="s">
        <v>1</v>
      </c>
      <c r="L601" s="32"/>
      <c r="M601" s="141" t="s">
        <v>1</v>
      </c>
      <c r="N601" s="142" t="s">
        <v>44</v>
      </c>
      <c r="P601" s="143">
        <f>O601*H601</f>
        <v>0</v>
      </c>
      <c r="Q601" s="143">
        <v>0</v>
      </c>
      <c r="R601" s="143">
        <f>Q601*H601</f>
        <v>0</v>
      </c>
      <c r="S601" s="143">
        <v>0</v>
      </c>
      <c r="T601" s="144">
        <f>S601*H601</f>
        <v>0</v>
      </c>
      <c r="AR601" s="145" t="s">
        <v>293</v>
      </c>
      <c r="AT601" s="145" t="s">
        <v>264</v>
      </c>
      <c r="AU601" s="145" t="s">
        <v>88</v>
      </c>
      <c r="AY601" s="17" t="s">
        <v>262</v>
      </c>
      <c r="BE601" s="146">
        <f>IF(N601="základní",J601,0)</f>
        <v>0</v>
      </c>
      <c r="BF601" s="146">
        <f>IF(N601="snížená",J601,0)</f>
        <v>0</v>
      </c>
      <c r="BG601" s="146">
        <f>IF(N601="zákl. přenesená",J601,0)</f>
        <v>0</v>
      </c>
      <c r="BH601" s="146">
        <f>IF(N601="sníž. přenesená",J601,0)</f>
        <v>0</v>
      </c>
      <c r="BI601" s="146">
        <f>IF(N601="nulová",J601,0)</f>
        <v>0</v>
      </c>
      <c r="BJ601" s="17" t="s">
        <v>86</v>
      </c>
      <c r="BK601" s="146">
        <f>ROUND(I601*H601,2)</f>
        <v>0</v>
      </c>
      <c r="BL601" s="17" t="s">
        <v>293</v>
      </c>
      <c r="BM601" s="145" t="s">
        <v>4188</v>
      </c>
    </row>
    <row r="602" spans="2:51" s="12" customFormat="1" ht="11.25">
      <c r="B602" s="161"/>
      <c r="D602" s="147" t="s">
        <v>1200</v>
      </c>
      <c r="E602" s="162" t="s">
        <v>1</v>
      </c>
      <c r="F602" s="163" t="s">
        <v>4189</v>
      </c>
      <c r="H602" s="162" t="s">
        <v>1</v>
      </c>
      <c r="I602" s="164"/>
      <c r="L602" s="161"/>
      <c r="M602" s="165"/>
      <c r="T602" s="166"/>
      <c r="AT602" s="162" t="s">
        <v>1200</v>
      </c>
      <c r="AU602" s="162" t="s">
        <v>88</v>
      </c>
      <c r="AV602" s="12" t="s">
        <v>86</v>
      </c>
      <c r="AW602" s="12" t="s">
        <v>34</v>
      </c>
      <c r="AX602" s="12" t="s">
        <v>79</v>
      </c>
      <c r="AY602" s="162" t="s">
        <v>262</v>
      </c>
    </row>
    <row r="603" spans="2:51" s="13" customFormat="1" ht="11.25">
      <c r="B603" s="167"/>
      <c r="D603" s="147" t="s">
        <v>1200</v>
      </c>
      <c r="E603" s="168" t="s">
        <v>1</v>
      </c>
      <c r="F603" s="169" t="s">
        <v>4190</v>
      </c>
      <c r="H603" s="170">
        <v>64</v>
      </c>
      <c r="I603" s="171"/>
      <c r="L603" s="167"/>
      <c r="M603" s="172"/>
      <c r="T603" s="173"/>
      <c r="AT603" s="168" t="s">
        <v>1200</v>
      </c>
      <c r="AU603" s="168" t="s">
        <v>88</v>
      </c>
      <c r="AV603" s="13" t="s">
        <v>88</v>
      </c>
      <c r="AW603" s="13" t="s">
        <v>34</v>
      </c>
      <c r="AX603" s="13" t="s">
        <v>79</v>
      </c>
      <c r="AY603" s="168" t="s">
        <v>262</v>
      </c>
    </row>
    <row r="604" spans="2:51" s="14" customFormat="1" ht="11.25">
      <c r="B604" s="174"/>
      <c r="D604" s="147" t="s">
        <v>1200</v>
      </c>
      <c r="E604" s="175" t="s">
        <v>1</v>
      </c>
      <c r="F604" s="176" t="s">
        <v>1205</v>
      </c>
      <c r="H604" s="177">
        <v>64</v>
      </c>
      <c r="I604" s="178"/>
      <c r="L604" s="174"/>
      <c r="M604" s="179"/>
      <c r="T604" s="180"/>
      <c r="AT604" s="175" t="s">
        <v>1200</v>
      </c>
      <c r="AU604" s="175" t="s">
        <v>88</v>
      </c>
      <c r="AV604" s="14" t="s">
        <v>293</v>
      </c>
      <c r="AW604" s="14" t="s">
        <v>34</v>
      </c>
      <c r="AX604" s="14" t="s">
        <v>86</v>
      </c>
      <c r="AY604" s="175" t="s">
        <v>262</v>
      </c>
    </row>
    <row r="605" spans="2:63" s="11" customFormat="1" ht="22.9" customHeight="1">
      <c r="B605" s="124"/>
      <c r="D605" s="125" t="s">
        <v>78</v>
      </c>
      <c r="E605" s="151" t="s">
        <v>1903</v>
      </c>
      <c r="F605" s="151" t="s">
        <v>1904</v>
      </c>
      <c r="I605" s="127"/>
      <c r="J605" s="152">
        <f>BK605</f>
        <v>0</v>
      </c>
      <c r="L605" s="124"/>
      <c r="M605" s="129"/>
      <c r="P605" s="130">
        <f>SUM(P606:P610)</f>
        <v>0</v>
      </c>
      <c r="R605" s="130">
        <f>SUM(R606:R610)</f>
        <v>0</v>
      </c>
      <c r="T605" s="131">
        <f>SUM(T606:T610)</f>
        <v>0</v>
      </c>
      <c r="AR605" s="125" t="s">
        <v>86</v>
      </c>
      <c r="AT605" s="132" t="s">
        <v>78</v>
      </c>
      <c r="AU605" s="132" t="s">
        <v>86</v>
      </c>
      <c r="AY605" s="125" t="s">
        <v>262</v>
      </c>
      <c r="BK605" s="133">
        <f>SUM(BK606:BK610)</f>
        <v>0</v>
      </c>
    </row>
    <row r="606" spans="2:65" s="1" customFormat="1" ht="33" customHeight="1">
      <c r="B606" s="32"/>
      <c r="C606" s="134" t="s">
        <v>562</v>
      </c>
      <c r="D606" s="134" t="s">
        <v>264</v>
      </c>
      <c r="E606" s="135" t="s">
        <v>4191</v>
      </c>
      <c r="F606" s="136" t="s">
        <v>4192</v>
      </c>
      <c r="G606" s="137" t="s">
        <v>1234</v>
      </c>
      <c r="H606" s="138">
        <v>115.808</v>
      </c>
      <c r="I606" s="139"/>
      <c r="J606" s="140">
        <f>ROUND(I606*H606,2)</f>
        <v>0</v>
      </c>
      <c r="K606" s="136" t="s">
        <v>1197</v>
      </c>
      <c r="L606" s="32"/>
      <c r="M606" s="141" t="s">
        <v>1</v>
      </c>
      <c r="N606" s="142" t="s">
        <v>44</v>
      </c>
      <c r="P606" s="143">
        <f>O606*H606</f>
        <v>0</v>
      </c>
      <c r="Q606" s="143">
        <v>0</v>
      </c>
      <c r="R606" s="143">
        <f>Q606*H606</f>
        <v>0</v>
      </c>
      <c r="S606" s="143">
        <v>0</v>
      </c>
      <c r="T606" s="144">
        <f>S606*H606</f>
        <v>0</v>
      </c>
      <c r="AR606" s="145" t="s">
        <v>293</v>
      </c>
      <c r="AT606" s="145" t="s">
        <v>264</v>
      </c>
      <c r="AU606" s="145" t="s">
        <v>88</v>
      </c>
      <c r="AY606" s="17" t="s">
        <v>262</v>
      </c>
      <c r="BE606" s="146">
        <f>IF(N606="základní",J606,0)</f>
        <v>0</v>
      </c>
      <c r="BF606" s="146">
        <f>IF(N606="snížená",J606,0)</f>
        <v>0</v>
      </c>
      <c r="BG606" s="146">
        <f>IF(N606="zákl. přenesená",J606,0)</f>
        <v>0</v>
      </c>
      <c r="BH606" s="146">
        <f>IF(N606="sníž. přenesená",J606,0)</f>
        <v>0</v>
      </c>
      <c r="BI606" s="146">
        <f>IF(N606="nulová",J606,0)</f>
        <v>0</v>
      </c>
      <c r="BJ606" s="17" t="s">
        <v>86</v>
      </c>
      <c r="BK606" s="146">
        <f>ROUND(I606*H606,2)</f>
        <v>0</v>
      </c>
      <c r="BL606" s="17" t="s">
        <v>293</v>
      </c>
      <c r="BM606" s="145" t="s">
        <v>4193</v>
      </c>
    </row>
    <row r="607" spans="2:65" s="1" customFormat="1" ht="24.2" customHeight="1">
      <c r="B607" s="32"/>
      <c r="C607" s="134" t="s">
        <v>566</v>
      </c>
      <c r="D607" s="134" t="s">
        <v>264</v>
      </c>
      <c r="E607" s="135" t="s">
        <v>4194</v>
      </c>
      <c r="F607" s="136" t="s">
        <v>4195</v>
      </c>
      <c r="G607" s="137" t="s">
        <v>1234</v>
      </c>
      <c r="H607" s="138">
        <v>1042.272</v>
      </c>
      <c r="I607" s="139"/>
      <c r="J607" s="140">
        <f>ROUND(I607*H607,2)</f>
        <v>0</v>
      </c>
      <c r="K607" s="136" t="s">
        <v>1197</v>
      </c>
      <c r="L607" s="32"/>
      <c r="M607" s="141" t="s">
        <v>1</v>
      </c>
      <c r="N607" s="142" t="s">
        <v>44</v>
      </c>
      <c r="P607" s="143">
        <f>O607*H607</f>
        <v>0</v>
      </c>
      <c r="Q607" s="143">
        <v>0</v>
      </c>
      <c r="R607" s="143">
        <f>Q607*H607</f>
        <v>0</v>
      </c>
      <c r="S607" s="143">
        <v>0</v>
      </c>
      <c r="T607" s="144">
        <f>S607*H607</f>
        <v>0</v>
      </c>
      <c r="AR607" s="145" t="s">
        <v>293</v>
      </c>
      <c r="AT607" s="145" t="s">
        <v>264</v>
      </c>
      <c r="AU607" s="145" t="s">
        <v>88</v>
      </c>
      <c r="AY607" s="17" t="s">
        <v>262</v>
      </c>
      <c r="BE607" s="146">
        <f>IF(N607="základní",J607,0)</f>
        <v>0</v>
      </c>
      <c r="BF607" s="146">
        <f>IF(N607="snížená",J607,0)</f>
        <v>0</v>
      </c>
      <c r="BG607" s="146">
        <f>IF(N607="zákl. přenesená",J607,0)</f>
        <v>0</v>
      </c>
      <c r="BH607" s="146">
        <f>IF(N607="sníž. přenesená",J607,0)</f>
        <v>0</v>
      </c>
      <c r="BI607" s="146">
        <f>IF(N607="nulová",J607,0)</f>
        <v>0</v>
      </c>
      <c r="BJ607" s="17" t="s">
        <v>86</v>
      </c>
      <c r="BK607" s="146">
        <f>ROUND(I607*H607,2)</f>
        <v>0</v>
      </c>
      <c r="BL607" s="17" t="s">
        <v>293</v>
      </c>
      <c r="BM607" s="145" t="s">
        <v>4196</v>
      </c>
    </row>
    <row r="608" spans="2:51" s="13" customFormat="1" ht="11.25">
      <c r="B608" s="167"/>
      <c r="D608" s="147" t="s">
        <v>1200</v>
      </c>
      <c r="E608" s="168" t="s">
        <v>1</v>
      </c>
      <c r="F608" s="169" t="s">
        <v>4197</v>
      </c>
      <c r="H608" s="170">
        <v>1042.272</v>
      </c>
      <c r="I608" s="171"/>
      <c r="L608" s="167"/>
      <c r="M608" s="172"/>
      <c r="T608" s="173"/>
      <c r="AT608" s="168" t="s">
        <v>1200</v>
      </c>
      <c r="AU608" s="168" t="s">
        <v>88</v>
      </c>
      <c r="AV608" s="13" t="s">
        <v>88</v>
      </c>
      <c r="AW608" s="13" t="s">
        <v>34</v>
      </c>
      <c r="AX608" s="13" t="s">
        <v>79</v>
      </c>
      <c r="AY608" s="168" t="s">
        <v>262</v>
      </c>
    </row>
    <row r="609" spans="2:51" s="14" customFormat="1" ht="11.25">
      <c r="B609" s="174"/>
      <c r="D609" s="147" t="s">
        <v>1200</v>
      </c>
      <c r="E609" s="175" t="s">
        <v>1</v>
      </c>
      <c r="F609" s="176" t="s">
        <v>1205</v>
      </c>
      <c r="H609" s="177">
        <v>1042.272</v>
      </c>
      <c r="I609" s="178"/>
      <c r="L609" s="174"/>
      <c r="M609" s="179"/>
      <c r="T609" s="180"/>
      <c r="AT609" s="175" t="s">
        <v>1200</v>
      </c>
      <c r="AU609" s="175" t="s">
        <v>88</v>
      </c>
      <c r="AV609" s="14" t="s">
        <v>293</v>
      </c>
      <c r="AW609" s="14" t="s">
        <v>34</v>
      </c>
      <c r="AX609" s="14" t="s">
        <v>86</v>
      </c>
      <c r="AY609" s="175" t="s">
        <v>262</v>
      </c>
    </row>
    <row r="610" spans="2:65" s="1" customFormat="1" ht="24.2" customHeight="1">
      <c r="B610" s="32"/>
      <c r="C610" s="134" t="s">
        <v>570</v>
      </c>
      <c r="D610" s="134" t="s">
        <v>264</v>
      </c>
      <c r="E610" s="135" t="s">
        <v>4198</v>
      </c>
      <c r="F610" s="136" t="s">
        <v>4199</v>
      </c>
      <c r="G610" s="137" t="s">
        <v>1234</v>
      </c>
      <c r="H610" s="138">
        <v>115.808</v>
      </c>
      <c r="I610" s="139"/>
      <c r="J610" s="140">
        <f>ROUND(I610*H610,2)</f>
        <v>0</v>
      </c>
      <c r="K610" s="136" t="s">
        <v>1</v>
      </c>
      <c r="L610" s="32"/>
      <c r="M610" s="141" t="s">
        <v>1</v>
      </c>
      <c r="N610" s="142" t="s">
        <v>44</v>
      </c>
      <c r="P610" s="143">
        <f>O610*H610</f>
        <v>0</v>
      </c>
      <c r="Q610" s="143">
        <v>0</v>
      </c>
      <c r="R610" s="143">
        <f>Q610*H610</f>
        <v>0</v>
      </c>
      <c r="S610" s="143">
        <v>0</v>
      </c>
      <c r="T610" s="144">
        <f>S610*H610</f>
        <v>0</v>
      </c>
      <c r="AR610" s="145" t="s">
        <v>293</v>
      </c>
      <c r="AT610" s="145" t="s">
        <v>264</v>
      </c>
      <c r="AU610" s="145" t="s">
        <v>88</v>
      </c>
      <c r="AY610" s="17" t="s">
        <v>262</v>
      </c>
      <c r="BE610" s="146">
        <f>IF(N610="základní",J610,0)</f>
        <v>0</v>
      </c>
      <c r="BF610" s="146">
        <f>IF(N610="snížená",J610,0)</f>
        <v>0</v>
      </c>
      <c r="BG610" s="146">
        <f>IF(N610="zákl. přenesená",J610,0)</f>
        <v>0</v>
      </c>
      <c r="BH610" s="146">
        <f>IF(N610="sníž. přenesená",J610,0)</f>
        <v>0</v>
      </c>
      <c r="BI610" s="146">
        <f>IF(N610="nulová",J610,0)</f>
        <v>0</v>
      </c>
      <c r="BJ610" s="17" t="s">
        <v>86</v>
      </c>
      <c r="BK610" s="146">
        <f>ROUND(I610*H610,2)</f>
        <v>0</v>
      </c>
      <c r="BL610" s="17" t="s">
        <v>293</v>
      </c>
      <c r="BM610" s="145" t="s">
        <v>4200</v>
      </c>
    </row>
    <row r="611" spans="2:63" s="11" customFormat="1" ht="22.9" customHeight="1">
      <c r="B611" s="124"/>
      <c r="D611" s="125" t="s">
        <v>78</v>
      </c>
      <c r="E611" s="151" t="s">
        <v>2464</v>
      </c>
      <c r="F611" s="151" t="s">
        <v>2465</v>
      </c>
      <c r="I611" s="127"/>
      <c r="J611" s="152">
        <f>BK611</f>
        <v>0</v>
      </c>
      <c r="L611" s="124"/>
      <c r="M611" s="129"/>
      <c r="P611" s="130">
        <f>P612</f>
        <v>0</v>
      </c>
      <c r="R611" s="130">
        <f>R612</f>
        <v>0</v>
      </c>
      <c r="T611" s="131">
        <f>T612</f>
        <v>0</v>
      </c>
      <c r="AR611" s="125" t="s">
        <v>86</v>
      </c>
      <c r="AT611" s="132" t="s">
        <v>78</v>
      </c>
      <c r="AU611" s="132" t="s">
        <v>86</v>
      </c>
      <c r="AY611" s="125" t="s">
        <v>262</v>
      </c>
      <c r="BK611" s="133">
        <f>BK612</f>
        <v>0</v>
      </c>
    </row>
    <row r="612" spans="2:65" s="1" customFormat="1" ht="24.2" customHeight="1">
      <c r="B612" s="32"/>
      <c r="C612" s="134" t="s">
        <v>574</v>
      </c>
      <c r="D612" s="134" t="s">
        <v>264</v>
      </c>
      <c r="E612" s="135" t="s">
        <v>4201</v>
      </c>
      <c r="F612" s="136" t="s">
        <v>4202</v>
      </c>
      <c r="G612" s="137" t="s">
        <v>1234</v>
      </c>
      <c r="H612" s="138">
        <v>188.077</v>
      </c>
      <c r="I612" s="139"/>
      <c r="J612" s="140">
        <f>ROUND(I612*H612,2)</f>
        <v>0</v>
      </c>
      <c r="K612" s="136" t="s">
        <v>1197</v>
      </c>
      <c r="L612" s="32"/>
      <c r="M612" s="153" t="s">
        <v>1</v>
      </c>
      <c r="N612" s="154" t="s">
        <v>44</v>
      </c>
      <c r="O612" s="155"/>
      <c r="P612" s="156">
        <f>O612*H612</f>
        <v>0</v>
      </c>
      <c r="Q612" s="156">
        <v>0</v>
      </c>
      <c r="R612" s="156">
        <f>Q612*H612</f>
        <v>0</v>
      </c>
      <c r="S612" s="156">
        <v>0</v>
      </c>
      <c r="T612" s="157">
        <f>S612*H612</f>
        <v>0</v>
      </c>
      <c r="AR612" s="145" t="s">
        <v>293</v>
      </c>
      <c r="AT612" s="145" t="s">
        <v>264</v>
      </c>
      <c r="AU612" s="145" t="s">
        <v>88</v>
      </c>
      <c r="AY612" s="17" t="s">
        <v>262</v>
      </c>
      <c r="BE612" s="146">
        <f>IF(N612="základní",J612,0)</f>
        <v>0</v>
      </c>
      <c r="BF612" s="146">
        <f>IF(N612="snížená",J612,0)</f>
        <v>0</v>
      </c>
      <c r="BG612" s="146">
        <f>IF(N612="zákl. přenesená",J612,0)</f>
        <v>0</v>
      </c>
      <c r="BH612" s="146">
        <f>IF(N612="sníž. přenesená",J612,0)</f>
        <v>0</v>
      </c>
      <c r="BI612" s="146">
        <f>IF(N612="nulová",J612,0)</f>
        <v>0</v>
      </c>
      <c r="BJ612" s="17" t="s">
        <v>86</v>
      </c>
      <c r="BK612" s="146">
        <f>ROUND(I612*H612,2)</f>
        <v>0</v>
      </c>
      <c r="BL612" s="17" t="s">
        <v>293</v>
      </c>
      <c r="BM612" s="145" t="s">
        <v>4203</v>
      </c>
    </row>
    <row r="613" spans="2:12" s="1" customFormat="1" ht="6.95" customHeight="1">
      <c r="B613" s="44"/>
      <c r="C613" s="45"/>
      <c r="D613" s="45"/>
      <c r="E613" s="45"/>
      <c r="F613" s="45"/>
      <c r="G613" s="45"/>
      <c r="H613" s="45"/>
      <c r="I613" s="45"/>
      <c r="J613" s="45"/>
      <c r="K613" s="45"/>
      <c r="L613" s="32"/>
    </row>
  </sheetData>
  <sheetProtection algorithmName="SHA-512" hashValue="keNpqroTgqNrZp1mrzzev8HYnTBUq/SW+jK9V4FpAseMujeQb43Y051aHRwucrz+cErHKE8xBS9X0yCy4qsaFg==" saltValue="szU9sRFYcSojD4dDdJChbj+qrk9gCDInB5zLCKanwgZ1UV4KyqFBmYTgL5kwVlRLpkXmBbPdgsCjRPRbwPg1Hg==" spinCount="100000" sheet="1" objects="1" scenarios="1" formatColumns="0" formatRows="0" autoFilter="0"/>
  <autoFilter ref="C131:K612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2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.75">
      <c r="B8" s="20"/>
      <c r="D8" s="27" t="s">
        <v>222</v>
      </c>
      <c r="L8" s="20"/>
    </row>
    <row r="9" spans="2:12" ht="16.5" customHeight="1">
      <c r="B9" s="20"/>
      <c r="E9" s="248" t="s">
        <v>3828</v>
      </c>
      <c r="F9" s="209"/>
      <c r="G9" s="209"/>
      <c r="H9" s="209"/>
      <c r="L9" s="20"/>
    </row>
    <row r="10" spans="2:12" ht="12" customHeight="1">
      <c r="B10" s="20"/>
      <c r="D10" s="27" t="s">
        <v>224</v>
      </c>
      <c r="L10" s="20"/>
    </row>
    <row r="11" spans="2:12" s="1" customFormat="1" ht="23.25" customHeight="1">
      <c r="B11" s="32"/>
      <c r="E11" s="243" t="s">
        <v>4204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4205</v>
      </c>
      <c r="L12" s="32"/>
    </row>
    <row r="13" spans="2:12" s="1" customFormat="1" ht="16.5" customHeight="1">
      <c r="B13" s="32"/>
      <c r="E13" s="230" t="s">
        <v>4206</v>
      </c>
      <c r="F13" s="250"/>
      <c r="G13" s="250"/>
      <c r="H13" s="250"/>
      <c r="L13" s="32"/>
    </row>
    <row r="14" spans="2:12" s="1" customFormat="1" ht="11.25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7. 6. 2023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26</v>
      </c>
      <c r="L18" s="32"/>
    </row>
    <row r="19" spans="2:12" s="1" customFormat="1" ht="18" customHeight="1">
      <c r="B19" s="32"/>
      <c r="E19" s="25" t="s">
        <v>27</v>
      </c>
      <c r="I19" s="27" t="s">
        <v>28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29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08"/>
      <c r="G22" s="208"/>
      <c r="H22" s="208"/>
      <c r="I22" s="27" t="s">
        <v>28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31</v>
      </c>
      <c r="I24" s="27" t="s">
        <v>25</v>
      </c>
      <c r="J24" s="25" t="s">
        <v>32</v>
      </c>
      <c r="L24" s="32"/>
    </row>
    <row r="25" spans="2:12" s="1" customFormat="1" ht="18" customHeight="1">
      <c r="B25" s="32"/>
      <c r="E25" s="25" t="s">
        <v>227</v>
      </c>
      <c r="I25" s="27" t="s">
        <v>28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35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4207</v>
      </c>
      <c r="I28" s="27" t="s">
        <v>28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37</v>
      </c>
      <c r="L30" s="32"/>
    </row>
    <row r="31" spans="2:12" s="7" customFormat="1" ht="35.25" customHeight="1">
      <c r="B31" s="94"/>
      <c r="E31" s="213" t="s">
        <v>4208</v>
      </c>
      <c r="F31" s="213"/>
      <c r="G31" s="213"/>
      <c r="H31" s="213"/>
      <c r="L31" s="94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5" t="s">
        <v>39</v>
      </c>
      <c r="J34" s="66">
        <f>ROUND(J130,2)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41</v>
      </c>
      <c r="I36" s="35" t="s">
        <v>40</v>
      </c>
      <c r="J36" s="35" t="s">
        <v>42</v>
      </c>
      <c r="L36" s="32"/>
    </row>
    <row r="37" spans="2:12" s="1" customFormat="1" ht="14.45" customHeight="1">
      <c r="B37" s="32"/>
      <c r="D37" s="55" t="s">
        <v>43</v>
      </c>
      <c r="E37" s="27" t="s">
        <v>44</v>
      </c>
      <c r="F37" s="86">
        <f>ROUND((SUM(BE130:BE214)),2)</f>
        <v>0</v>
      </c>
      <c r="I37" s="96">
        <v>0.21</v>
      </c>
      <c r="J37" s="86">
        <f>ROUND(((SUM(BE130:BE214))*I37),2)</f>
        <v>0</v>
      </c>
      <c r="L37" s="32"/>
    </row>
    <row r="38" spans="2:12" s="1" customFormat="1" ht="14.45" customHeight="1">
      <c r="B38" s="32"/>
      <c r="E38" s="27" t="s">
        <v>45</v>
      </c>
      <c r="F38" s="86">
        <f>ROUND((SUM(BF130:BF214)),2)</f>
        <v>0</v>
      </c>
      <c r="I38" s="96">
        <v>0.15</v>
      </c>
      <c r="J38" s="86">
        <f>ROUND(((SUM(BF130:BF214))*I38),2)</f>
        <v>0</v>
      </c>
      <c r="L38" s="32"/>
    </row>
    <row r="39" spans="2:12" s="1" customFormat="1" ht="14.45" customHeight="1" hidden="1">
      <c r="B39" s="32"/>
      <c r="E39" s="27" t="s">
        <v>46</v>
      </c>
      <c r="F39" s="86">
        <f>ROUND((SUM(BG130:BG214)),2)</f>
        <v>0</v>
      </c>
      <c r="I39" s="96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47</v>
      </c>
      <c r="F40" s="86">
        <f>ROUND((SUM(BH130:BH214)),2)</f>
        <v>0</v>
      </c>
      <c r="I40" s="96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48</v>
      </c>
      <c r="F41" s="86">
        <f>ROUND((SUM(BI130:BI214)),2)</f>
        <v>0</v>
      </c>
      <c r="I41" s="96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7"/>
      <c r="D43" s="98" t="s">
        <v>49</v>
      </c>
      <c r="E43" s="57"/>
      <c r="F43" s="57"/>
      <c r="G43" s="99" t="s">
        <v>50</v>
      </c>
      <c r="H43" s="100" t="s">
        <v>51</v>
      </c>
      <c r="I43" s="57"/>
      <c r="J43" s="101">
        <f>SUM(J34:J41)</f>
        <v>0</v>
      </c>
      <c r="K43" s="102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ht="16.5" customHeight="1">
      <c r="B87" s="20"/>
      <c r="E87" s="248" t="s">
        <v>3828</v>
      </c>
      <c r="F87" s="209"/>
      <c r="G87" s="209"/>
      <c r="H87" s="209"/>
      <c r="L87" s="20"/>
    </row>
    <row r="88" spans="2:12" ht="12" customHeight="1">
      <c r="B88" s="20"/>
      <c r="C88" s="27" t="s">
        <v>224</v>
      </c>
      <c r="L88" s="20"/>
    </row>
    <row r="89" spans="2:12" s="1" customFormat="1" ht="23.25" customHeight="1">
      <c r="B89" s="32"/>
      <c r="E89" s="243" t="s">
        <v>4204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4205</v>
      </c>
      <c r="L90" s="32"/>
    </row>
    <row r="91" spans="2:12" s="1" customFormat="1" ht="16.5" customHeight="1">
      <c r="B91" s="32"/>
      <c r="E91" s="230" t="str">
        <f>E13</f>
        <v>01.1 - Plynovod - neuznatelná část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Čelkovice</v>
      </c>
      <c r="I93" s="27" t="s">
        <v>22</v>
      </c>
      <c r="J93" s="52" t="str">
        <f>IF(J16="","",J16)</f>
        <v>7. 6. 2023</v>
      </c>
      <c r="L93" s="32"/>
    </row>
    <row r="94" spans="2:12" s="1" customFormat="1" ht="6.9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Vodárenská společnost Táborsko s.r.o.</v>
      </c>
      <c r="I95" s="27" t="s">
        <v>31</v>
      </c>
      <c r="J95" s="30" t="str">
        <f>E25</f>
        <v>Aquaprocon s.r.o., divize Praha</v>
      </c>
      <c r="L95" s="32"/>
    </row>
    <row r="96" spans="2:12" s="1" customFormat="1" ht="15.2" customHeight="1">
      <c r="B96" s="32"/>
      <c r="C96" s="27" t="s">
        <v>29</v>
      </c>
      <c r="F96" s="25" t="str">
        <f>IF(E22="","",E22)</f>
        <v>Vyplň údaj</v>
      </c>
      <c r="I96" s="27" t="s">
        <v>35</v>
      </c>
      <c r="J96" s="30" t="str">
        <f>E28</f>
        <v>ing. Jan Špingl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5" t="s">
        <v>231</v>
      </c>
      <c r="D98" s="97"/>
      <c r="E98" s="97"/>
      <c r="F98" s="97"/>
      <c r="G98" s="97"/>
      <c r="H98" s="97"/>
      <c r="I98" s="97"/>
      <c r="J98" s="106" t="s">
        <v>232</v>
      </c>
      <c r="K98" s="97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7" t="s">
        <v>233</v>
      </c>
      <c r="J100" s="66">
        <f>J130</f>
        <v>0</v>
      </c>
      <c r="L100" s="32"/>
      <c r="AU100" s="17" t="s">
        <v>234</v>
      </c>
    </row>
    <row r="101" spans="2:12" s="8" customFormat="1" ht="24.95" customHeight="1">
      <c r="B101" s="108"/>
      <c r="D101" s="109" t="s">
        <v>4209</v>
      </c>
      <c r="E101" s="110"/>
      <c r="F101" s="110"/>
      <c r="G101" s="110"/>
      <c r="H101" s="110"/>
      <c r="I101" s="110"/>
      <c r="J101" s="111">
        <f>J131</f>
        <v>0</v>
      </c>
      <c r="L101" s="108"/>
    </row>
    <row r="102" spans="2:12" s="8" customFormat="1" ht="24.95" customHeight="1">
      <c r="B102" s="108"/>
      <c r="D102" s="109" t="s">
        <v>4210</v>
      </c>
      <c r="E102" s="110"/>
      <c r="F102" s="110"/>
      <c r="G102" s="110"/>
      <c r="H102" s="110"/>
      <c r="I102" s="110"/>
      <c r="J102" s="111">
        <f>J148</f>
        <v>0</v>
      </c>
      <c r="L102" s="108"/>
    </row>
    <row r="103" spans="2:12" s="8" customFormat="1" ht="24.95" customHeight="1">
      <c r="B103" s="108"/>
      <c r="D103" s="109" t="s">
        <v>4211</v>
      </c>
      <c r="E103" s="110"/>
      <c r="F103" s="110"/>
      <c r="G103" s="110"/>
      <c r="H103" s="110"/>
      <c r="I103" s="110"/>
      <c r="J103" s="111">
        <f>J183</f>
        <v>0</v>
      </c>
      <c r="L103" s="108"/>
    </row>
    <row r="104" spans="2:12" s="8" customFormat="1" ht="24.95" customHeight="1">
      <c r="B104" s="108"/>
      <c r="D104" s="109" t="s">
        <v>4212</v>
      </c>
      <c r="E104" s="110"/>
      <c r="F104" s="110"/>
      <c r="G104" s="110"/>
      <c r="H104" s="110"/>
      <c r="I104" s="110"/>
      <c r="J104" s="111">
        <f>J196</f>
        <v>0</v>
      </c>
      <c r="L104" s="108"/>
    </row>
    <row r="105" spans="2:12" s="9" customFormat="1" ht="19.9" customHeight="1">
      <c r="B105" s="112"/>
      <c r="D105" s="113" t="s">
        <v>4213</v>
      </c>
      <c r="E105" s="114"/>
      <c r="F105" s="114"/>
      <c r="G105" s="114"/>
      <c r="H105" s="114"/>
      <c r="I105" s="114"/>
      <c r="J105" s="115">
        <f>J205</f>
        <v>0</v>
      </c>
      <c r="L105" s="112"/>
    </row>
    <row r="106" spans="2:12" s="8" customFormat="1" ht="24.95" customHeight="1">
      <c r="B106" s="108"/>
      <c r="D106" s="109" t="s">
        <v>4214</v>
      </c>
      <c r="E106" s="110"/>
      <c r="F106" s="110"/>
      <c r="G106" s="110"/>
      <c r="H106" s="110"/>
      <c r="I106" s="110"/>
      <c r="J106" s="111">
        <f>J208</f>
        <v>0</v>
      </c>
      <c r="L106" s="108"/>
    </row>
    <row r="107" spans="2:12" s="1" customFormat="1" ht="21.75" customHeight="1">
      <c r="B107" s="32"/>
      <c r="L107" s="32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12" spans="2:12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12" s="1" customFormat="1" ht="24.95" customHeight="1">
      <c r="B113" s="32"/>
      <c r="C113" s="21" t="s">
        <v>247</v>
      </c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16</v>
      </c>
      <c r="L115" s="32"/>
    </row>
    <row r="116" spans="2:12" s="1" customFormat="1" ht="16.5" customHeight="1">
      <c r="B116" s="32"/>
      <c r="E116" s="248" t="str">
        <f>E7</f>
        <v>ZPRACOVÁNÍ ČISTÍRENSKÝCH KALŮ AČOV TÁBOR</v>
      </c>
      <c r="F116" s="249"/>
      <c r="G116" s="249"/>
      <c r="H116" s="249"/>
      <c r="L116" s="32"/>
    </row>
    <row r="117" spans="2:12" ht="12" customHeight="1">
      <c r="B117" s="20"/>
      <c r="C117" s="27" t="s">
        <v>222</v>
      </c>
      <c r="L117" s="20"/>
    </row>
    <row r="118" spans="2:12" ht="16.5" customHeight="1">
      <c r="B118" s="20"/>
      <c r="E118" s="248" t="s">
        <v>3828</v>
      </c>
      <c r="F118" s="209"/>
      <c r="G118" s="209"/>
      <c r="H118" s="209"/>
      <c r="L118" s="20"/>
    </row>
    <row r="119" spans="2:12" ht="12" customHeight="1">
      <c r="B119" s="20"/>
      <c r="C119" s="27" t="s">
        <v>224</v>
      </c>
      <c r="L119" s="20"/>
    </row>
    <row r="120" spans="2:12" s="1" customFormat="1" ht="23.25" customHeight="1">
      <c r="B120" s="32"/>
      <c r="E120" s="243" t="s">
        <v>4204</v>
      </c>
      <c r="F120" s="250"/>
      <c r="G120" s="250"/>
      <c r="H120" s="250"/>
      <c r="L120" s="32"/>
    </row>
    <row r="121" spans="2:12" s="1" customFormat="1" ht="12" customHeight="1">
      <c r="B121" s="32"/>
      <c r="C121" s="27" t="s">
        <v>4205</v>
      </c>
      <c r="L121" s="32"/>
    </row>
    <row r="122" spans="2:12" s="1" customFormat="1" ht="16.5" customHeight="1">
      <c r="B122" s="32"/>
      <c r="E122" s="230" t="str">
        <f>E13</f>
        <v>01.1 - Plynovod - neuznatelná část</v>
      </c>
      <c r="F122" s="250"/>
      <c r="G122" s="250"/>
      <c r="H122" s="250"/>
      <c r="L122" s="32"/>
    </row>
    <row r="123" spans="2:12" s="1" customFormat="1" ht="6.95" customHeight="1">
      <c r="B123" s="32"/>
      <c r="L123" s="32"/>
    </row>
    <row r="124" spans="2:12" s="1" customFormat="1" ht="12" customHeight="1">
      <c r="B124" s="32"/>
      <c r="C124" s="27" t="s">
        <v>20</v>
      </c>
      <c r="F124" s="25" t="str">
        <f>F16</f>
        <v>Čelkovice</v>
      </c>
      <c r="I124" s="27" t="s">
        <v>22</v>
      </c>
      <c r="J124" s="52" t="str">
        <f>IF(J16="","",J16)</f>
        <v>7. 6. 2023</v>
      </c>
      <c r="L124" s="32"/>
    </row>
    <row r="125" spans="2:12" s="1" customFormat="1" ht="6.95" customHeight="1">
      <c r="B125" s="32"/>
      <c r="L125" s="32"/>
    </row>
    <row r="126" spans="2:12" s="1" customFormat="1" ht="25.7" customHeight="1">
      <c r="B126" s="32"/>
      <c r="C126" s="27" t="s">
        <v>24</v>
      </c>
      <c r="F126" s="25" t="str">
        <f>E19</f>
        <v>Vodárenská společnost Táborsko s.r.o.</v>
      </c>
      <c r="I126" s="27" t="s">
        <v>31</v>
      </c>
      <c r="J126" s="30" t="str">
        <f>E25</f>
        <v>Aquaprocon s.r.o., divize Praha</v>
      </c>
      <c r="L126" s="32"/>
    </row>
    <row r="127" spans="2:12" s="1" customFormat="1" ht="15.2" customHeight="1">
      <c r="B127" s="32"/>
      <c r="C127" s="27" t="s">
        <v>29</v>
      </c>
      <c r="F127" s="25" t="str">
        <f>IF(E22="","",E22)</f>
        <v>Vyplň údaj</v>
      </c>
      <c r="I127" s="27" t="s">
        <v>35</v>
      </c>
      <c r="J127" s="30" t="str">
        <f>E28</f>
        <v>ing. Jan Špingl</v>
      </c>
      <c r="L127" s="32"/>
    </row>
    <row r="128" spans="2:12" s="1" customFormat="1" ht="10.35" customHeight="1">
      <c r="B128" s="32"/>
      <c r="L128" s="32"/>
    </row>
    <row r="129" spans="2:20" s="10" customFormat="1" ht="29.25" customHeight="1">
      <c r="B129" s="116"/>
      <c r="C129" s="117" t="s">
        <v>248</v>
      </c>
      <c r="D129" s="118" t="s">
        <v>64</v>
      </c>
      <c r="E129" s="118" t="s">
        <v>60</v>
      </c>
      <c r="F129" s="118" t="s">
        <v>61</v>
      </c>
      <c r="G129" s="118" t="s">
        <v>249</v>
      </c>
      <c r="H129" s="118" t="s">
        <v>250</v>
      </c>
      <c r="I129" s="118" t="s">
        <v>251</v>
      </c>
      <c r="J129" s="118" t="s">
        <v>232</v>
      </c>
      <c r="K129" s="119" t="s">
        <v>252</v>
      </c>
      <c r="L129" s="116"/>
      <c r="M129" s="59" t="s">
        <v>1</v>
      </c>
      <c r="N129" s="60" t="s">
        <v>43</v>
      </c>
      <c r="O129" s="60" t="s">
        <v>253</v>
      </c>
      <c r="P129" s="60" t="s">
        <v>254</v>
      </c>
      <c r="Q129" s="60" t="s">
        <v>255</v>
      </c>
      <c r="R129" s="60" t="s">
        <v>256</v>
      </c>
      <c r="S129" s="60" t="s">
        <v>257</v>
      </c>
      <c r="T129" s="61" t="s">
        <v>258</v>
      </c>
    </row>
    <row r="130" spans="2:63" s="1" customFormat="1" ht="22.9" customHeight="1">
      <c r="B130" s="32"/>
      <c r="C130" s="64" t="s">
        <v>259</v>
      </c>
      <c r="J130" s="120">
        <f>BK130</f>
        <v>0</v>
      </c>
      <c r="L130" s="32"/>
      <c r="M130" s="62"/>
      <c r="N130" s="53"/>
      <c r="O130" s="53"/>
      <c r="P130" s="121">
        <f>P131+P148+P183+P196+P208</f>
        <v>0</v>
      </c>
      <c r="Q130" s="53"/>
      <c r="R130" s="121">
        <f>R131+R148+R183+R196+R208</f>
        <v>0</v>
      </c>
      <c r="S130" s="53"/>
      <c r="T130" s="122">
        <f>T131+T148+T183+T196+T208</f>
        <v>0</v>
      </c>
      <c r="AT130" s="17" t="s">
        <v>78</v>
      </c>
      <c r="AU130" s="17" t="s">
        <v>234</v>
      </c>
      <c r="BK130" s="123">
        <f>BK131+BK148+BK183+BK196+BK208</f>
        <v>0</v>
      </c>
    </row>
    <row r="131" spans="2:63" s="11" customFormat="1" ht="25.9" customHeight="1">
      <c r="B131" s="124"/>
      <c r="D131" s="125" t="s">
        <v>78</v>
      </c>
      <c r="E131" s="126" t="s">
        <v>260</v>
      </c>
      <c r="F131" s="126" t="s">
        <v>4215</v>
      </c>
      <c r="I131" s="127"/>
      <c r="J131" s="128">
        <f>BK131</f>
        <v>0</v>
      </c>
      <c r="L131" s="124"/>
      <c r="M131" s="129"/>
      <c r="P131" s="130">
        <f>SUM(P132:P147)</f>
        <v>0</v>
      </c>
      <c r="R131" s="130">
        <f>SUM(R132:R147)</f>
        <v>0</v>
      </c>
      <c r="T131" s="131">
        <f>SUM(T132:T147)</f>
        <v>0</v>
      </c>
      <c r="AR131" s="125" t="s">
        <v>86</v>
      </c>
      <c r="AT131" s="132" t="s">
        <v>78</v>
      </c>
      <c r="AU131" s="132" t="s">
        <v>79</v>
      </c>
      <c r="AY131" s="125" t="s">
        <v>262</v>
      </c>
      <c r="BK131" s="133">
        <f>SUM(BK132:BK147)</f>
        <v>0</v>
      </c>
    </row>
    <row r="132" spans="2:65" s="1" customFormat="1" ht="24.2" customHeight="1">
      <c r="B132" s="32"/>
      <c r="C132" s="134" t="s">
        <v>86</v>
      </c>
      <c r="D132" s="134" t="s">
        <v>264</v>
      </c>
      <c r="E132" s="135" t="s">
        <v>4216</v>
      </c>
      <c r="F132" s="136" t="s">
        <v>4217</v>
      </c>
      <c r="G132" s="137" t="s">
        <v>267</v>
      </c>
      <c r="H132" s="138">
        <v>3</v>
      </c>
      <c r="I132" s="139"/>
      <c r="J132" s="140">
        <f>ROUND(I132*H132,2)</f>
        <v>0</v>
      </c>
      <c r="K132" s="136" t="s">
        <v>1</v>
      </c>
      <c r="L132" s="32"/>
      <c r="M132" s="141" t="s">
        <v>1</v>
      </c>
      <c r="N132" s="142" t="s">
        <v>44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318</v>
      </c>
      <c r="AT132" s="145" t="s">
        <v>264</v>
      </c>
      <c r="AU132" s="145" t="s">
        <v>86</v>
      </c>
      <c r="AY132" s="17" t="s">
        <v>262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86</v>
      </c>
      <c r="BK132" s="146">
        <f>ROUND(I132*H132,2)</f>
        <v>0</v>
      </c>
      <c r="BL132" s="17" t="s">
        <v>318</v>
      </c>
      <c r="BM132" s="145" t="s">
        <v>4218</v>
      </c>
    </row>
    <row r="133" spans="2:47" s="1" customFormat="1" ht="39">
      <c r="B133" s="32"/>
      <c r="D133" s="147" t="s">
        <v>301</v>
      </c>
      <c r="F133" s="148" t="s">
        <v>4219</v>
      </c>
      <c r="I133" s="149"/>
      <c r="L133" s="32"/>
      <c r="M133" s="150"/>
      <c r="T133" s="56"/>
      <c r="AT133" s="17" t="s">
        <v>301</v>
      </c>
      <c r="AU133" s="17" t="s">
        <v>86</v>
      </c>
    </row>
    <row r="134" spans="2:65" s="1" customFormat="1" ht="24.2" customHeight="1">
      <c r="B134" s="32"/>
      <c r="C134" s="134" t="s">
        <v>88</v>
      </c>
      <c r="D134" s="134" t="s">
        <v>264</v>
      </c>
      <c r="E134" s="135" t="s">
        <v>4220</v>
      </c>
      <c r="F134" s="136" t="s">
        <v>4221</v>
      </c>
      <c r="G134" s="137" t="s">
        <v>267</v>
      </c>
      <c r="H134" s="138">
        <v>2</v>
      </c>
      <c r="I134" s="139"/>
      <c r="J134" s="140">
        <f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318</v>
      </c>
      <c r="AT134" s="145" t="s">
        <v>264</v>
      </c>
      <c r="AU134" s="145" t="s">
        <v>86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318</v>
      </c>
      <c r="BM134" s="145" t="s">
        <v>4222</v>
      </c>
    </row>
    <row r="135" spans="2:47" s="1" customFormat="1" ht="39">
      <c r="B135" s="32"/>
      <c r="D135" s="147" t="s">
        <v>301</v>
      </c>
      <c r="F135" s="148" t="s">
        <v>4219</v>
      </c>
      <c r="I135" s="149"/>
      <c r="L135" s="32"/>
      <c r="M135" s="150"/>
      <c r="T135" s="56"/>
      <c r="AT135" s="17" t="s">
        <v>301</v>
      </c>
      <c r="AU135" s="17" t="s">
        <v>86</v>
      </c>
    </row>
    <row r="136" spans="2:65" s="1" customFormat="1" ht="33" customHeight="1">
      <c r="B136" s="32"/>
      <c r="C136" s="134" t="s">
        <v>179</v>
      </c>
      <c r="D136" s="134" t="s">
        <v>264</v>
      </c>
      <c r="E136" s="135" t="s">
        <v>4223</v>
      </c>
      <c r="F136" s="136" t="s">
        <v>4224</v>
      </c>
      <c r="G136" s="137" t="s">
        <v>267</v>
      </c>
      <c r="H136" s="138">
        <v>1</v>
      </c>
      <c r="I136" s="139"/>
      <c r="J136" s="140">
        <f>ROUND(I136*H136,2)</f>
        <v>0</v>
      </c>
      <c r="K136" s="136" t="s">
        <v>1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318</v>
      </c>
      <c r="AT136" s="145" t="s">
        <v>264</v>
      </c>
      <c r="AU136" s="145" t="s">
        <v>86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318</v>
      </c>
      <c r="BM136" s="145" t="s">
        <v>4225</v>
      </c>
    </row>
    <row r="137" spans="2:47" s="1" customFormat="1" ht="39">
      <c r="B137" s="32"/>
      <c r="D137" s="147" t="s">
        <v>301</v>
      </c>
      <c r="F137" s="148" t="s">
        <v>4219</v>
      </c>
      <c r="I137" s="149"/>
      <c r="L137" s="32"/>
      <c r="M137" s="150"/>
      <c r="T137" s="56"/>
      <c r="AT137" s="17" t="s">
        <v>301</v>
      </c>
      <c r="AU137" s="17" t="s">
        <v>86</v>
      </c>
    </row>
    <row r="138" spans="2:65" s="1" customFormat="1" ht="21.75" customHeight="1">
      <c r="B138" s="32"/>
      <c r="C138" s="134" t="s">
        <v>293</v>
      </c>
      <c r="D138" s="134" t="s">
        <v>264</v>
      </c>
      <c r="E138" s="135" t="s">
        <v>4226</v>
      </c>
      <c r="F138" s="136" t="s">
        <v>4227</v>
      </c>
      <c r="G138" s="137" t="s">
        <v>267</v>
      </c>
      <c r="H138" s="138">
        <v>2</v>
      </c>
      <c r="I138" s="139"/>
      <c r="J138" s="140">
        <f>ROUND(I138*H138,2)</f>
        <v>0</v>
      </c>
      <c r="K138" s="136" t="s">
        <v>1</v>
      </c>
      <c r="L138" s="32"/>
      <c r="M138" s="141" t="s">
        <v>1</v>
      </c>
      <c r="N138" s="142" t="s">
        <v>44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318</v>
      </c>
      <c r="AT138" s="145" t="s">
        <v>264</v>
      </c>
      <c r="AU138" s="145" t="s">
        <v>86</v>
      </c>
      <c r="AY138" s="17" t="s">
        <v>262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86</v>
      </c>
      <c r="BK138" s="146">
        <f>ROUND(I138*H138,2)</f>
        <v>0</v>
      </c>
      <c r="BL138" s="17" t="s">
        <v>318</v>
      </c>
      <c r="BM138" s="145" t="s">
        <v>4228</v>
      </c>
    </row>
    <row r="139" spans="2:47" s="1" customFormat="1" ht="39">
      <c r="B139" s="32"/>
      <c r="D139" s="147" t="s">
        <v>301</v>
      </c>
      <c r="F139" s="148" t="s">
        <v>4219</v>
      </c>
      <c r="I139" s="149"/>
      <c r="L139" s="32"/>
      <c r="M139" s="150"/>
      <c r="T139" s="56"/>
      <c r="AT139" s="17" t="s">
        <v>301</v>
      </c>
      <c r="AU139" s="17" t="s">
        <v>86</v>
      </c>
    </row>
    <row r="140" spans="2:65" s="1" customFormat="1" ht="21.75" customHeight="1">
      <c r="B140" s="32"/>
      <c r="C140" s="134" t="s">
        <v>273</v>
      </c>
      <c r="D140" s="134" t="s">
        <v>264</v>
      </c>
      <c r="E140" s="135" t="s">
        <v>4229</v>
      </c>
      <c r="F140" s="136" t="s">
        <v>4230</v>
      </c>
      <c r="G140" s="137" t="s">
        <v>267</v>
      </c>
      <c r="H140" s="138">
        <v>1</v>
      </c>
      <c r="I140" s="139"/>
      <c r="J140" s="140">
        <f>ROUND(I140*H140,2)</f>
        <v>0</v>
      </c>
      <c r="K140" s="136" t="s">
        <v>1</v>
      </c>
      <c r="L140" s="32"/>
      <c r="M140" s="141" t="s">
        <v>1</v>
      </c>
      <c r="N140" s="142" t="s">
        <v>44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318</v>
      </c>
      <c r="AT140" s="145" t="s">
        <v>264</v>
      </c>
      <c r="AU140" s="145" t="s">
        <v>86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318</v>
      </c>
      <c r="BM140" s="145" t="s">
        <v>4231</v>
      </c>
    </row>
    <row r="141" spans="2:47" s="1" customFormat="1" ht="39">
      <c r="B141" s="32"/>
      <c r="D141" s="147" t="s">
        <v>301</v>
      </c>
      <c r="F141" s="148" t="s">
        <v>4219</v>
      </c>
      <c r="I141" s="149"/>
      <c r="L141" s="32"/>
      <c r="M141" s="150"/>
      <c r="T141" s="56"/>
      <c r="AT141" s="17" t="s">
        <v>301</v>
      </c>
      <c r="AU141" s="17" t="s">
        <v>86</v>
      </c>
    </row>
    <row r="142" spans="2:65" s="1" customFormat="1" ht="24.2" customHeight="1">
      <c r="B142" s="32"/>
      <c r="C142" s="134" t="s">
        <v>286</v>
      </c>
      <c r="D142" s="134" t="s">
        <v>264</v>
      </c>
      <c r="E142" s="135" t="s">
        <v>4232</v>
      </c>
      <c r="F142" s="136" t="s">
        <v>4233</v>
      </c>
      <c r="G142" s="137" t="s">
        <v>267</v>
      </c>
      <c r="H142" s="138">
        <v>1</v>
      </c>
      <c r="I142" s="139"/>
      <c r="J142" s="140">
        <f>ROUND(I142*H142,2)</f>
        <v>0</v>
      </c>
      <c r="K142" s="136" t="s">
        <v>1</v>
      </c>
      <c r="L142" s="32"/>
      <c r="M142" s="141" t="s">
        <v>1</v>
      </c>
      <c r="N142" s="142" t="s">
        <v>44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318</v>
      </c>
      <c r="AT142" s="145" t="s">
        <v>264</v>
      </c>
      <c r="AU142" s="145" t="s">
        <v>86</v>
      </c>
      <c r="AY142" s="17" t="s">
        <v>262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86</v>
      </c>
      <c r="BK142" s="146">
        <f>ROUND(I142*H142,2)</f>
        <v>0</v>
      </c>
      <c r="BL142" s="17" t="s">
        <v>318</v>
      </c>
      <c r="BM142" s="145" t="s">
        <v>4234</v>
      </c>
    </row>
    <row r="143" spans="2:47" s="1" customFormat="1" ht="39">
      <c r="B143" s="32"/>
      <c r="D143" s="147" t="s">
        <v>301</v>
      </c>
      <c r="F143" s="148" t="s">
        <v>4219</v>
      </c>
      <c r="I143" s="149"/>
      <c r="L143" s="32"/>
      <c r="M143" s="150"/>
      <c r="T143" s="56"/>
      <c r="AT143" s="17" t="s">
        <v>301</v>
      </c>
      <c r="AU143" s="17" t="s">
        <v>86</v>
      </c>
    </row>
    <row r="144" spans="2:65" s="1" customFormat="1" ht="16.5" customHeight="1">
      <c r="B144" s="32"/>
      <c r="C144" s="134" t="s">
        <v>290</v>
      </c>
      <c r="D144" s="134" t="s">
        <v>264</v>
      </c>
      <c r="E144" s="135" t="s">
        <v>4235</v>
      </c>
      <c r="F144" s="136" t="s">
        <v>4236</v>
      </c>
      <c r="G144" s="137" t="s">
        <v>267</v>
      </c>
      <c r="H144" s="138">
        <v>1</v>
      </c>
      <c r="I144" s="139"/>
      <c r="J144" s="140">
        <f>ROUND(I144*H144,2)</f>
        <v>0</v>
      </c>
      <c r="K144" s="136" t="s">
        <v>1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318</v>
      </c>
      <c r="AT144" s="145" t="s">
        <v>264</v>
      </c>
      <c r="AU144" s="145" t="s">
        <v>86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318</v>
      </c>
      <c r="BM144" s="145" t="s">
        <v>4237</v>
      </c>
    </row>
    <row r="145" spans="2:47" s="1" customFormat="1" ht="39">
      <c r="B145" s="32"/>
      <c r="D145" s="147" t="s">
        <v>301</v>
      </c>
      <c r="F145" s="148" t="s">
        <v>4219</v>
      </c>
      <c r="I145" s="149"/>
      <c r="L145" s="32"/>
      <c r="M145" s="150"/>
      <c r="T145" s="56"/>
      <c r="AT145" s="17" t="s">
        <v>301</v>
      </c>
      <c r="AU145" s="17" t="s">
        <v>86</v>
      </c>
    </row>
    <row r="146" spans="2:65" s="1" customFormat="1" ht="55.5" customHeight="1">
      <c r="B146" s="32"/>
      <c r="C146" s="134" t="s">
        <v>270</v>
      </c>
      <c r="D146" s="134" t="s">
        <v>264</v>
      </c>
      <c r="E146" s="135" t="s">
        <v>4238</v>
      </c>
      <c r="F146" s="136" t="s">
        <v>4239</v>
      </c>
      <c r="G146" s="137" t="s">
        <v>267</v>
      </c>
      <c r="H146" s="138">
        <v>1</v>
      </c>
      <c r="I146" s="139"/>
      <c r="J146" s="140">
        <f>ROUND(I146*H146,2)</f>
        <v>0</v>
      </c>
      <c r="K146" s="136" t="s">
        <v>1</v>
      </c>
      <c r="L146" s="32"/>
      <c r="M146" s="141" t="s">
        <v>1</v>
      </c>
      <c r="N146" s="142" t="s">
        <v>44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318</v>
      </c>
      <c r="AT146" s="145" t="s">
        <v>264</v>
      </c>
      <c r="AU146" s="145" t="s">
        <v>86</v>
      </c>
      <c r="AY146" s="17" t="s">
        <v>262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86</v>
      </c>
      <c r="BK146" s="146">
        <f>ROUND(I146*H146,2)</f>
        <v>0</v>
      </c>
      <c r="BL146" s="17" t="s">
        <v>318</v>
      </c>
      <c r="BM146" s="145" t="s">
        <v>4240</v>
      </c>
    </row>
    <row r="147" spans="2:47" s="1" customFormat="1" ht="39">
      <c r="B147" s="32"/>
      <c r="D147" s="147" t="s">
        <v>301</v>
      </c>
      <c r="F147" s="148" t="s">
        <v>4219</v>
      </c>
      <c r="I147" s="149"/>
      <c r="L147" s="32"/>
      <c r="M147" s="150"/>
      <c r="T147" s="56"/>
      <c r="AT147" s="17" t="s">
        <v>301</v>
      </c>
      <c r="AU147" s="17" t="s">
        <v>86</v>
      </c>
    </row>
    <row r="148" spans="2:63" s="11" customFormat="1" ht="25.9" customHeight="1">
      <c r="B148" s="124"/>
      <c r="D148" s="125" t="s">
        <v>78</v>
      </c>
      <c r="E148" s="126" t="s">
        <v>330</v>
      </c>
      <c r="F148" s="126" t="s">
        <v>4241</v>
      </c>
      <c r="I148" s="127"/>
      <c r="J148" s="128">
        <f>BK148</f>
        <v>0</v>
      </c>
      <c r="L148" s="124"/>
      <c r="M148" s="129"/>
      <c r="P148" s="130">
        <f>SUM(P149:P182)</f>
        <v>0</v>
      </c>
      <c r="R148" s="130">
        <f>SUM(R149:R182)</f>
        <v>0</v>
      </c>
      <c r="T148" s="131">
        <f>SUM(T149:T182)</f>
        <v>0</v>
      </c>
      <c r="AR148" s="125" t="s">
        <v>86</v>
      </c>
      <c r="AT148" s="132" t="s">
        <v>78</v>
      </c>
      <c r="AU148" s="132" t="s">
        <v>79</v>
      </c>
      <c r="AY148" s="125" t="s">
        <v>262</v>
      </c>
      <c r="BK148" s="133">
        <f>SUM(BK149:BK182)</f>
        <v>0</v>
      </c>
    </row>
    <row r="149" spans="2:65" s="1" customFormat="1" ht="21.75" customHeight="1">
      <c r="B149" s="32"/>
      <c r="C149" s="134" t="s">
        <v>263</v>
      </c>
      <c r="D149" s="134" t="s">
        <v>264</v>
      </c>
      <c r="E149" s="135" t="s">
        <v>4242</v>
      </c>
      <c r="F149" s="136" t="s">
        <v>4243</v>
      </c>
      <c r="G149" s="137" t="s">
        <v>405</v>
      </c>
      <c r="H149" s="138">
        <v>1</v>
      </c>
      <c r="I149" s="139"/>
      <c r="J149" s="140">
        <f>ROUND(I149*H149,2)</f>
        <v>0</v>
      </c>
      <c r="K149" s="136" t="s">
        <v>1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318</v>
      </c>
      <c r="AT149" s="145" t="s">
        <v>264</v>
      </c>
      <c r="AU149" s="145" t="s">
        <v>86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318</v>
      </c>
      <c r="BM149" s="145" t="s">
        <v>4244</v>
      </c>
    </row>
    <row r="150" spans="2:47" s="1" customFormat="1" ht="39">
      <c r="B150" s="32"/>
      <c r="D150" s="147" t="s">
        <v>301</v>
      </c>
      <c r="F150" s="148" t="s">
        <v>4219</v>
      </c>
      <c r="I150" s="149"/>
      <c r="L150" s="32"/>
      <c r="M150" s="150"/>
      <c r="T150" s="56"/>
      <c r="AT150" s="17" t="s">
        <v>301</v>
      </c>
      <c r="AU150" s="17" t="s">
        <v>86</v>
      </c>
    </row>
    <row r="151" spans="2:65" s="1" customFormat="1" ht="21.75" customHeight="1">
      <c r="B151" s="32"/>
      <c r="C151" s="134" t="s">
        <v>297</v>
      </c>
      <c r="D151" s="134" t="s">
        <v>264</v>
      </c>
      <c r="E151" s="135" t="s">
        <v>4245</v>
      </c>
      <c r="F151" s="136" t="s">
        <v>4246</v>
      </c>
      <c r="G151" s="137" t="s">
        <v>405</v>
      </c>
      <c r="H151" s="138">
        <v>23</v>
      </c>
      <c r="I151" s="139"/>
      <c r="J151" s="140">
        <f>ROUND(I151*H151,2)</f>
        <v>0</v>
      </c>
      <c r="K151" s="136" t="s">
        <v>1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318</v>
      </c>
      <c r="AT151" s="145" t="s">
        <v>264</v>
      </c>
      <c r="AU151" s="145" t="s">
        <v>86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318</v>
      </c>
      <c r="BM151" s="145" t="s">
        <v>4247</v>
      </c>
    </row>
    <row r="152" spans="2:47" s="1" customFormat="1" ht="39">
      <c r="B152" s="32"/>
      <c r="D152" s="147" t="s">
        <v>301</v>
      </c>
      <c r="F152" s="148" t="s">
        <v>4219</v>
      </c>
      <c r="I152" s="149"/>
      <c r="L152" s="32"/>
      <c r="M152" s="150"/>
      <c r="T152" s="56"/>
      <c r="AT152" s="17" t="s">
        <v>301</v>
      </c>
      <c r="AU152" s="17" t="s">
        <v>86</v>
      </c>
    </row>
    <row r="153" spans="2:65" s="1" customFormat="1" ht="24.2" customHeight="1">
      <c r="B153" s="32"/>
      <c r="C153" s="134" t="s">
        <v>326</v>
      </c>
      <c r="D153" s="134" t="s">
        <v>264</v>
      </c>
      <c r="E153" s="135" t="s">
        <v>4248</v>
      </c>
      <c r="F153" s="136" t="s">
        <v>4249</v>
      </c>
      <c r="G153" s="137" t="s">
        <v>405</v>
      </c>
      <c r="H153" s="138">
        <v>1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318</v>
      </c>
      <c r="AT153" s="145" t="s">
        <v>264</v>
      </c>
      <c r="AU153" s="145" t="s">
        <v>86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318</v>
      </c>
      <c r="BM153" s="145" t="s">
        <v>4250</v>
      </c>
    </row>
    <row r="154" spans="2:47" s="1" customFormat="1" ht="39">
      <c r="B154" s="32"/>
      <c r="D154" s="147" t="s">
        <v>301</v>
      </c>
      <c r="F154" s="148" t="s">
        <v>4219</v>
      </c>
      <c r="I154" s="149"/>
      <c r="L154" s="32"/>
      <c r="M154" s="150"/>
      <c r="T154" s="56"/>
      <c r="AT154" s="17" t="s">
        <v>301</v>
      </c>
      <c r="AU154" s="17" t="s">
        <v>86</v>
      </c>
    </row>
    <row r="155" spans="2:65" s="1" customFormat="1" ht="24.2" customHeight="1">
      <c r="B155" s="32"/>
      <c r="C155" s="134" t="s">
        <v>303</v>
      </c>
      <c r="D155" s="134" t="s">
        <v>264</v>
      </c>
      <c r="E155" s="135" t="s">
        <v>4251</v>
      </c>
      <c r="F155" s="136" t="s">
        <v>4252</v>
      </c>
      <c r="G155" s="137" t="s">
        <v>405</v>
      </c>
      <c r="H155" s="138">
        <v>1</v>
      </c>
      <c r="I155" s="139"/>
      <c r="J155" s="140">
        <f>ROUND(I155*H155,2)</f>
        <v>0</v>
      </c>
      <c r="K155" s="136" t="s">
        <v>1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318</v>
      </c>
      <c r="AT155" s="145" t="s">
        <v>264</v>
      </c>
      <c r="AU155" s="145" t="s">
        <v>86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318</v>
      </c>
      <c r="BM155" s="145" t="s">
        <v>4253</v>
      </c>
    </row>
    <row r="156" spans="2:47" s="1" customFormat="1" ht="39">
      <c r="B156" s="32"/>
      <c r="D156" s="147" t="s">
        <v>301</v>
      </c>
      <c r="F156" s="148" t="s">
        <v>4219</v>
      </c>
      <c r="I156" s="149"/>
      <c r="L156" s="32"/>
      <c r="M156" s="150"/>
      <c r="T156" s="56"/>
      <c r="AT156" s="17" t="s">
        <v>301</v>
      </c>
      <c r="AU156" s="17" t="s">
        <v>86</v>
      </c>
    </row>
    <row r="157" spans="2:65" s="1" customFormat="1" ht="24.2" customHeight="1">
      <c r="B157" s="32"/>
      <c r="C157" s="134" t="s">
        <v>307</v>
      </c>
      <c r="D157" s="134" t="s">
        <v>264</v>
      </c>
      <c r="E157" s="135" t="s">
        <v>4254</v>
      </c>
      <c r="F157" s="136" t="s">
        <v>4255</v>
      </c>
      <c r="G157" s="137" t="s">
        <v>405</v>
      </c>
      <c r="H157" s="138">
        <v>135</v>
      </c>
      <c r="I157" s="139"/>
      <c r="J157" s="140">
        <f>ROUND(I157*H157,2)</f>
        <v>0</v>
      </c>
      <c r="K157" s="136" t="s">
        <v>1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318</v>
      </c>
      <c r="AT157" s="145" t="s">
        <v>264</v>
      </c>
      <c r="AU157" s="145" t="s">
        <v>86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318</v>
      </c>
      <c r="BM157" s="145" t="s">
        <v>4256</v>
      </c>
    </row>
    <row r="158" spans="2:47" s="1" customFormat="1" ht="39">
      <c r="B158" s="32"/>
      <c r="D158" s="147" t="s">
        <v>301</v>
      </c>
      <c r="F158" s="148" t="s">
        <v>4219</v>
      </c>
      <c r="I158" s="149"/>
      <c r="L158" s="32"/>
      <c r="M158" s="150"/>
      <c r="T158" s="56"/>
      <c r="AT158" s="17" t="s">
        <v>301</v>
      </c>
      <c r="AU158" s="17" t="s">
        <v>86</v>
      </c>
    </row>
    <row r="159" spans="2:65" s="1" customFormat="1" ht="16.5" customHeight="1">
      <c r="B159" s="32"/>
      <c r="C159" s="134" t="s">
        <v>311</v>
      </c>
      <c r="D159" s="134" t="s">
        <v>264</v>
      </c>
      <c r="E159" s="135" t="s">
        <v>4257</v>
      </c>
      <c r="F159" s="136" t="s">
        <v>4258</v>
      </c>
      <c r="G159" s="137" t="s">
        <v>267</v>
      </c>
      <c r="H159" s="138">
        <v>32</v>
      </c>
      <c r="I159" s="139"/>
      <c r="J159" s="140">
        <f>ROUND(I159*H159,2)</f>
        <v>0</v>
      </c>
      <c r="K159" s="136" t="s">
        <v>1</v>
      </c>
      <c r="L159" s="32"/>
      <c r="M159" s="141" t="s">
        <v>1</v>
      </c>
      <c r="N159" s="142" t="s">
        <v>44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318</v>
      </c>
      <c r="AT159" s="145" t="s">
        <v>264</v>
      </c>
      <c r="AU159" s="145" t="s">
        <v>86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318</v>
      </c>
      <c r="BM159" s="145" t="s">
        <v>4259</v>
      </c>
    </row>
    <row r="160" spans="2:47" s="1" customFormat="1" ht="39">
      <c r="B160" s="32"/>
      <c r="D160" s="147" t="s">
        <v>301</v>
      </c>
      <c r="F160" s="148" t="s">
        <v>4219</v>
      </c>
      <c r="I160" s="149"/>
      <c r="L160" s="32"/>
      <c r="M160" s="150"/>
      <c r="T160" s="56"/>
      <c r="AT160" s="17" t="s">
        <v>301</v>
      </c>
      <c r="AU160" s="17" t="s">
        <v>86</v>
      </c>
    </row>
    <row r="161" spans="2:65" s="1" customFormat="1" ht="16.5" customHeight="1">
      <c r="B161" s="32"/>
      <c r="C161" s="134" t="s">
        <v>8</v>
      </c>
      <c r="D161" s="134" t="s">
        <v>264</v>
      </c>
      <c r="E161" s="135" t="s">
        <v>4260</v>
      </c>
      <c r="F161" s="136" t="s">
        <v>4261</v>
      </c>
      <c r="G161" s="137" t="s">
        <v>267</v>
      </c>
      <c r="H161" s="138">
        <v>3</v>
      </c>
      <c r="I161" s="139"/>
      <c r="J161" s="140">
        <f>ROUND(I161*H161,2)</f>
        <v>0</v>
      </c>
      <c r="K161" s="136" t="s">
        <v>1</v>
      </c>
      <c r="L161" s="32"/>
      <c r="M161" s="141" t="s">
        <v>1</v>
      </c>
      <c r="N161" s="142" t="s">
        <v>44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318</v>
      </c>
      <c r="AT161" s="145" t="s">
        <v>264</v>
      </c>
      <c r="AU161" s="145" t="s">
        <v>86</v>
      </c>
      <c r="AY161" s="17" t="s">
        <v>262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7" t="s">
        <v>86</v>
      </c>
      <c r="BK161" s="146">
        <f>ROUND(I161*H161,2)</f>
        <v>0</v>
      </c>
      <c r="BL161" s="17" t="s">
        <v>318</v>
      </c>
      <c r="BM161" s="145" t="s">
        <v>4262</v>
      </c>
    </row>
    <row r="162" spans="2:47" s="1" customFormat="1" ht="39">
      <c r="B162" s="32"/>
      <c r="D162" s="147" t="s">
        <v>301</v>
      </c>
      <c r="F162" s="148" t="s">
        <v>4219</v>
      </c>
      <c r="I162" s="149"/>
      <c r="L162" s="32"/>
      <c r="M162" s="150"/>
      <c r="T162" s="56"/>
      <c r="AT162" s="17" t="s">
        <v>301</v>
      </c>
      <c r="AU162" s="17" t="s">
        <v>86</v>
      </c>
    </row>
    <row r="163" spans="2:65" s="1" customFormat="1" ht="16.5" customHeight="1">
      <c r="B163" s="32"/>
      <c r="C163" s="134" t="s">
        <v>318</v>
      </c>
      <c r="D163" s="134" t="s">
        <v>264</v>
      </c>
      <c r="E163" s="135" t="s">
        <v>4263</v>
      </c>
      <c r="F163" s="136" t="s">
        <v>4264</v>
      </c>
      <c r="G163" s="137" t="s">
        <v>267</v>
      </c>
      <c r="H163" s="138">
        <v>3</v>
      </c>
      <c r="I163" s="139"/>
      <c r="J163" s="140">
        <f>ROUND(I163*H163,2)</f>
        <v>0</v>
      </c>
      <c r="K163" s="136" t="s">
        <v>1</v>
      </c>
      <c r="L163" s="32"/>
      <c r="M163" s="141" t="s">
        <v>1</v>
      </c>
      <c r="N163" s="142" t="s">
        <v>44</v>
      </c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AR163" s="145" t="s">
        <v>318</v>
      </c>
      <c r="AT163" s="145" t="s">
        <v>264</v>
      </c>
      <c r="AU163" s="145" t="s">
        <v>86</v>
      </c>
      <c r="AY163" s="17" t="s">
        <v>262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7" t="s">
        <v>86</v>
      </c>
      <c r="BK163" s="146">
        <f>ROUND(I163*H163,2)</f>
        <v>0</v>
      </c>
      <c r="BL163" s="17" t="s">
        <v>318</v>
      </c>
      <c r="BM163" s="145" t="s">
        <v>4265</v>
      </c>
    </row>
    <row r="164" spans="2:47" s="1" customFormat="1" ht="39">
      <c r="B164" s="32"/>
      <c r="D164" s="147" t="s">
        <v>301</v>
      </c>
      <c r="F164" s="148" t="s">
        <v>4219</v>
      </c>
      <c r="I164" s="149"/>
      <c r="L164" s="32"/>
      <c r="M164" s="150"/>
      <c r="T164" s="56"/>
      <c r="AT164" s="17" t="s">
        <v>301</v>
      </c>
      <c r="AU164" s="17" t="s">
        <v>86</v>
      </c>
    </row>
    <row r="165" spans="2:65" s="1" customFormat="1" ht="16.5" customHeight="1">
      <c r="B165" s="32"/>
      <c r="C165" s="134" t="s">
        <v>322</v>
      </c>
      <c r="D165" s="134" t="s">
        <v>264</v>
      </c>
      <c r="E165" s="135" t="s">
        <v>4266</v>
      </c>
      <c r="F165" s="136" t="s">
        <v>4267</v>
      </c>
      <c r="G165" s="137" t="s">
        <v>405</v>
      </c>
      <c r="H165" s="138">
        <v>1</v>
      </c>
      <c r="I165" s="139"/>
      <c r="J165" s="140">
        <f>ROUND(I165*H165,2)</f>
        <v>0</v>
      </c>
      <c r="K165" s="136" t="s">
        <v>1</v>
      </c>
      <c r="L165" s="32"/>
      <c r="M165" s="141" t="s">
        <v>1</v>
      </c>
      <c r="N165" s="142" t="s">
        <v>44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318</v>
      </c>
      <c r="AT165" s="145" t="s">
        <v>264</v>
      </c>
      <c r="AU165" s="145" t="s">
        <v>86</v>
      </c>
      <c r="AY165" s="17" t="s">
        <v>262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86</v>
      </c>
      <c r="BK165" s="146">
        <f>ROUND(I165*H165,2)</f>
        <v>0</v>
      </c>
      <c r="BL165" s="17" t="s">
        <v>318</v>
      </c>
      <c r="BM165" s="145" t="s">
        <v>4268</v>
      </c>
    </row>
    <row r="166" spans="2:47" s="1" customFormat="1" ht="39">
      <c r="B166" s="32"/>
      <c r="D166" s="147" t="s">
        <v>301</v>
      </c>
      <c r="F166" s="148" t="s">
        <v>4219</v>
      </c>
      <c r="I166" s="149"/>
      <c r="L166" s="32"/>
      <c r="M166" s="150"/>
      <c r="T166" s="56"/>
      <c r="AT166" s="17" t="s">
        <v>301</v>
      </c>
      <c r="AU166" s="17" t="s">
        <v>86</v>
      </c>
    </row>
    <row r="167" spans="2:65" s="1" customFormat="1" ht="16.5" customHeight="1">
      <c r="B167" s="32"/>
      <c r="C167" s="134" t="s">
        <v>332</v>
      </c>
      <c r="D167" s="134" t="s">
        <v>264</v>
      </c>
      <c r="E167" s="135" t="s">
        <v>4269</v>
      </c>
      <c r="F167" s="136" t="s">
        <v>4270</v>
      </c>
      <c r="G167" s="137" t="s">
        <v>405</v>
      </c>
      <c r="H167" s="138">
        <v>2</v>
      </c>
      <c r="I167" s="139"/>
      <c r="J167" s="140">
        <f>ROUND(I167*H167,2)</f>
        <v>0</v>
      </c>
      <c r="K167" s="136" t="s">
        <v>1</v>
      </c>
      <c r="L167" s="32"/>
      <c r="M167" s="141" t="s">
        <v>1</v>
      </c>
      <c r="N167" s="142" t="s">
        <v>44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AR167" s="145" t="s">
        <v>318</v>
      </c>
      <c r="AT167" s="145" t="s">
        <v>264</v>
      </c>
      <c r="AU167" s="145" t="s">
        <v>86</v>
      </c>
      <c r="AY167" s="17" t="s">
        <v>262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86</v>
      </c>
      <c r="BK167" s="146">
        <f>ROUND(I167*H167,2)</f>
        <v>0</v>
      </c>
      <c r="BL167" s="17" t="s">
        <v>318</v>
      </c>
      <c r="BM167" s="145" t="s">
        <v>4271</v>
      </c>
    </row>
    <row r="168" spans="2:47" s="1" customFormat="1" ht="39">
      <c r="B168" s="32"/>
      <c r="D168" s="147" t="s">
        <v>301</v>
      </c>
      <c r="F168" s="148" t="s">
        <v>4219</v>
      </c>
      <c r="I168" s="149"/>
      <c r="L168" s="32"/>
      <c r="M168" s="150"/>
      <c r="T168" s="56"/>
      <c r="AT168" s="17" t="s">
        <v>301</v>
      </c>
      <c r="AU168" s="17" t="s">
        <v>86</v>
      </c>
    </row>
    <row r="169" spans="2:65" s="1" customFormat="1" ht="16.5" customHeight="1">
      <c r="B169" s="32"/>
      <c r="C169" s="134" t="s">
        <v>365</v>
      </c>
      <c r="D169" s="134" t="s">
        <v>264</v>
      </c>
      <c r="E169" s="135" t="s">
        <v>4272</v>
      </c>
      <c r="F169" s="136" t="s">
        <v>4273</v>
      </c>
      <c r="G169" s="137" t="s">
        <v>4274</v>
      </c>
      <c r="H169" s="138">
        <v>4</v>
      </c>
      <c r="I169" s="139"/>
      <c r="J169" s="140">
        <f>ROUND(I169*H169,2)</f>
        <v>0</v>
      </c>
      <c r="K169" s="136" t="s">
        <v>1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318</v>
      </c>
      <c r="AT169" s="145" t="s">
        <v>264</v>
      </c>
      <c r="AU169" s="145" t="s">
        <v>86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318</v>
      </c>
      <c r="BM169" s="145" t="s">
        <v>4275</v>
      </c>
    </row>
    <row r="170" spans="2:47" s="1" customFormat="1" ht="39">
      <c r="B170" s="32"/>
      <c r="D170" s="147" t="s">
        <v>301</v>
      </c>
      <c r="F170" s="148" t="s">
        <v>4219</v>
      </c>
      <c r="I170" s="149"/>
      <c r="L170" s="32"/>
      <c r="M170" s="150"/>
      <c r="T170" s="56"/>
      <c r="AT170" s="17" t="s">
        <v>301</v>
      </c>
      <c r="AU170" s="17" t="s">
        <v>86</v>
      </c>
    </row>
    <row r="171" spans="2:65" s="1" customFormat="1" ht="16.5" customHeight="1">
      <c r="B171" s="32"/>
      <c r="C171" s="134" t="s">
        <v>370</v>
      </c>
      <c r="D171" s="134" t="s">
        <v>264</v>
      </c>
      <c r="E171" s="135" t="s">
        <v>4276</v>
      </c>
      <c r="F171" s="136" t="s">
        <v>4277</v>
      </c>
      <c r="G171" s="137" t="s">
        <v>4274</v>
      </c>
      <c r="H171" s="138">
        <v>1</v>
      </c>
      <c r="I171" s="139"/>
      <c r="J171" s="140">
        <f>ROUND(I171*H171,2)</f>
        <v>0</v>
      </c>
      <c r="K171" s="136" t="s">
        <v>1</v>
      </c>
      <c r="L171" s="32"/>
      <c r="M171" s="141" t="s">
        <v>1</v>
      </c>
      <c r="N171" s="142" t="s">
        <v>44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AR171" s="145" t="s">
        <v>318</v>
      </c>
      <c r="AT171" s="145" t="s">
        <v>264</v>
      </c>
      <c r="AU171" s="145" t="s">
        <v>86</v>
      </c>
      <c r="AY171" s="17" t="s">
        <v>262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86</v>
      </c>
      <c r="BK171" s="146">
        <f>ROUND(I171*H171,2)</f>
        <v>0</v>
      </c>
      <c r="BL171" s="17" t="s">
        <v>318</v>
      </c>
      <c r="BM171" s="145" t="s">
        <v>4278</v>
      </c>
    </row>
    <row r="172" spans="2:47" s="1" customFormat="1" ht="39">
      <c r="B172" s="32"/>
      <c r="D172" s="147" t="s">
        <v>301</v>
      </c>
      <c r="F172" s="148" t="s">
        <v>4219</v>
      </c>
      <c r="I172" s="149"/>
      <c r="L172" s="32"/>
      <c r="M172" s="150"/>
      <c r="T172" s="56"/>
      <c r="AT172" s="17" t="s">
        <v>301</v>
      </c>
      <c r="AU172" s="17" t="s">
        <v>86</v>
      </c>
    </row>
    <row r="173" spans="2:65" s="1" customFormat="1" ht="24.2" customHeight="1">
      <c r="B173" s="32"/>
      <c r="C173" s="134" t="s">
        <v>7</v>
      </c>
      <c r="D173" s="134" t="s">
        <v>264</v>
      </c>
      <c r="E173" s="135" t="s">
        <v>4279</v>
      </c>
      <c r="F173" s="136" t="s">
        <v>4280</v>
      </c>
      <c r="G173" s="137" t="s">
        <v>4274</v>
      </c>
      <c r="H173" s="138">
        <v>1</v>
      </c>
      <c r="I173" s="139"/>
      <c r="J173" s="140">
        <f>ROUND(I173*H173,2)</f>
        <v>0</v>
      </c>
      <c r="K173" s="136" t="s">
        <v>1</v>
      </c>
      <c r="L173" s="32"/>
      <c r="M173" s="141" t="s">
        <v>1</v>
      </c>
      <c r="N173" s="142" t="s">
        <v>44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45" t="s">
        <v>318</v>
      </c>
      <c r="AT173" s="145" t="s">
        <v>264</v>
      </c>
      <c r="AU173" s="145" t="s">
        <v>86</v>
      </c>
      <c r="AY173" s="17" t="s">
        <v>262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86</v>
      </c>
      <c r="BK173" s="146">
        <f>ROUND(I173*H173,2)</f>
        <v>0</v>
      </c>
      <c r="BL173" s="17" t="s">
        <v>318</v>
      </c>
      <c r="BM173" s="145" t="s">
        <v>4281</v>
      </c>
    </row>
    <row r="174" spans="2:47" s="1" customFormat="1" ht="39">
      <c r="B174" s="32"/>
      <c r="D174" s="147" t="s">
        <v>301</v>
      </c>
      <c r="F174" s="148" t="s">
        <v>4219</v>
      </c>
      <c r="I174" s="149"/>
      <c r="L174" s="32"/>
      <c r="M174" s="150"/>
      <c r="T174" s="56"/>
      <c r="AT174" s="17" t="s">
        <v>301</v>
      </c>
      <c r="AU174" s="17" t="s">
        <v>86</v>
      </c>
    </row>
    <row r="175" spans="2:65" s="1" customFormat="1" ht="16.5" customHeight="1">
      <c r="B175" s="32"/>
      <c r="C175" s="134" t="s">
        <v>377</v>
      </c>
      <c r="D175" s="134" t="s">
        <v>264</v>
      </c>
      <c r="E175" s="135" t="s">
        <v>4282</v>
      </c>
      <c r="F175" s="136" t="s">
        <v>4283</v>
      </c>
      <c r="G175" s="137" t="s">
        <v>405</v>
      </c>
      <c r="H175" s="138">
        <v>193</v>
      </c>
      <c r="I175" s="139"/>
      <c r="J175" s="140">
        <f>ROUND(I175*H175,2)</f>
        <v>0</v>
      </c>
      <c r="K175" s="136" t="s">
        <v>1</v>
      </c>
      <c r="L175" s="32"/>
      <c r="M175" s="141" t="s">
        <v>1</v>
      </c>
      <c r="N175" s="142" t="s">
        <v>44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AR175" s="145" t="s">
        <v>318</v>
      </c>
      <c r="AT175" s="145" t="s">
        <v>264</v>
      </c>
      <c r="AU175" s="145" t="s">
        <v>86</v>
      </c>
      <c r="AY175" s="17" t="s">
        <v>262</v>
      </c>
      <c r="BE175" s="146">
        <f>IF(N175="základní",J175,0)</f>
        <v>0</v>
      </c>
      <c r="BF175" s="146">
        <f>IF(N175="snížená",J175,0)</f>
        <v>0</v>
      </c>
      <c r="BG175" s="146">
        <f>IF(N175="zákl. přenesená",J175,0)</f>
        <v>0</v>
      </c>
      <c r="BH175" s="146">
        <f>IF(N175="sníž. přenesená",J175,0)</f>
        <v>0</v>
      </c>
      <c r="BI175" s="146">
        <f>IF(N175="nulová",J175,0)</f>
        <v>0</v>
      </c>
      <c r="BJ175" s="17" t="s">
        <v>86</v>
      </c>
      <c r="BK175" s="146">
        <f>ROUND(I175*H175,2)</f>
        <v>0</v>
      </c>
      <c r="BL175" s="17" t="s">
        <v>318</v>
      </c>
      <c r="BM175" s="145" t="s">
        <v>4284</v>
      </c>
    </row>
    <row r="176" spans="2:47" s="1" customFormat="1" ht="39">
      <c r="B176" s="32"/>
      <c r="D176" s="147" t="s">
        <v>301</v>
      </c>
      <c r="F176" s="148" t="s">
        <v>4219</v>
      </c>
      <c r="I176" s="149"/>
      <c r="L176" s="32"/>
      <c r="M176" s="150"/>
      <c r="T176" s="56"/>
      <c r="AT176" s="17" t="s">
        <v>301</v>
      </c>
      <c r="AU176" s="17" t="s">
        <v>86</v>
      </c>
    </row>
    <row r="177" spans="2:65" s="1" customFormat="1" ht="21.75" customHeight="1">
      <c r="B177" s="32"/>
      <c r="C177" s="134" t="s">
        <v>381</v>
      </c>
      <c r="D177" s="134" t="s">
        <v>264</v>
      </c>
      <c r="E177" s="135" t="s">
        <v>4285</v>
      </c>
      <c r="F177" s="136" t="s">
        <v>4286</v>
      </c>
      <c r="G177" s="137" t="s">
        <v>405</v>
      </c>
      <c r="H177" s="138">
        <v>193</v>
      </c>
      <c r="I177" s="139"/>
      <c r="J177" s="140">
        <f>ROUND(I177*H177,2)</f>
        <v>0</v>
      </c>
      <c r="K177" s="136" t="s">
        <v>1</v>
      </c>
      <c r="L177" s="32"/>
      <c r="M177" s="141" t="s">
        <v>1</v>
      </c>
      <c r="N177" s="142" t="s">
        <v>44</v>
      </c>
      <c r="P177" s="143">
        <f>O177*H177</f>
        <v>0</v>
      </c>
      <c r="Q177" s="143">
        <v>0</v>
      </c>
      <c r="R177" s="143">
        <f>Q177*H177</f>
        <v>0</v>
      </c>
      <c r="S177" s="143">
        <v>0</v>
      </c>
      <c r="T177" s="144">
        <f>S177*H177</f>
        <v>0</v>
      </c>
      <c r="AR177" s="145" t="s">
        <v>318</v>
      </c>
      <c r="AT177" s="145" t="s">
        <v>264</v>
      </c>
      <c r="AU177" s="145" t="s">
        <v>86</v>
      </c>
      <c r="AY177" s="17" t="s">
        <v>262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7" t="s">
        <v>86</v>
      </c>
      <c r="BK177" s="146">
        <f>ROUND(I177*H177,2)</f>
        <v>0</v>
      </c>
      <c r="BL177" s="17" t="s">
        <v>318</v>
      </c>
      <c r="BM177" s="145" t="s">
        <v>4287</v>
      </c>
    </row>
    <row r="178" spans="2:47" s="1" customFormat="1" ht="39">
      <c r="B178" s="32"/>
      <c r="D178" s="147" t="s">
        <v>301</v>
      </c>
      <c r="F178" s="148" t="s">
        <v>4219</v>
      </c>
      <c r="I178" s="149"/>
      <c r="L178" s="32"/>
      <c r="M178" s="150"/>
      <c r="T178" s="56"/>
      <c r="AT178" s="17" t="s">
        <v>301</v>
      </c>
      <c r="AU178" s="17" t="s">
        <v>86</v>
      </c>
    </row>
    <row r="179" spans="2:65" s="1" customFormat="1" ht="16.5" customHeight="1">
      <c r="B179" s="32"/>
      <c r="C179" s="134" t="s">
        <v>385</v>
      </c>
      <c r="D179" s="134" t="s">
        <v>264</v>
      </c>
      <c r="E179" s="135" t="s">
        <v>4288</v>
      </c>
      <c r="F179" s="136" t="s">
        <v>4289</v>
      </c>
      <c r="G179" s="137" t="s">
        <v>4274</v>
      </c>
      <c r="H179" s="138">
        <v>1</v>
      </c>
      <c r="I179" s="139"/>
      <c r="J179" s="140">
        <f>ROUND(I179*H179,2)</f>
        <v>0</v>
      </c>
      <c r="K179" s="136" t="s">
        <v>1</v>
      </c>
      <c r="L179" s="32"/>
      <c r="M179" s="141" t="s">
        <v>1</v>
      </c>
      <c r="N179" s="142" t="s">
        <v>44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AR179" s="145" t="s">
        <v>318</v>
      </c>
      <c r="AT179" s="145" t="s">
        <v>264</v>
      </c>
      <c r="AU179" s="145" t="s">
        <v>86</v>
      </c>
      <c r="AY179" s="17" t="s">
        <v>262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7" t="s">
        <v>86</v>
      </c>
      <c r="BK179" s="146">
        <f>ROUND(I179*H179,2)</f>
        <v>0</v>
      </c>
      <c r="BL179" s="17" t="s">
        <v>318</v>
      </c>
      <c r="BM179" s="145" t="s">
        <v>4290</v>
      </c>
    </row>
    <row r="180" spans="2:47" s="1" customFormat="1" ht="39">
      <c r="B180" s="32"/>
      <c r="D180" s="147" t="s">
        <v>301</v>
      </c>
      <c r="F180" s="148" t="s">
        <v>4219</v>
      </c>
      <c r="I180" s="149"/>
      <c r="L180" s="32"/>
      <c r="M180" s="150"/>
      <c r="T180" s="56"/>
      <c r="AT180" s="17" t="s">
        <v>301</v>
      </c>
      <c r="AU180" s="17" t="s">
        <v>86</v>
      </c>
    </row>
    <row r="181" spans="2:65" s="1" customFormat="1" ht="24.2" customHeight="1">
      <c r="B181" s="32"/>
      <c r="C181" s="134" t="s">
        <v>390</v>
      </c>
      <c r="D181" s="134" t="s">
        <v>264</v>
      </c>
      <c r="E181" s="135" t="s">
        <v>4291</v>
      </c>
      <c r="F181" s="136" t="s">
        <v>4280</v>
      </c>
      <c r="G181" s="137" t="s">
        <v>4274</v>
      </c>
      <c r="H181" s="138">
        <v>1</v>
      </c>
      <c r="I181" s="139"/>
      <c r="J181" s="140">
        <f>ROUND(I181*H181,2)</f>
        <v>0</v>
      </c>
      <c r="K181" s="136" t="s">
        <v>1</v>
      </c>
      <c r="L181" s="32"/>
      <c r="M181" s="141" t="s">
        <v>1</v>
      </c>
      <c r="N181" s="142" t="s">
        <v>44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318</v>
      </c>
      <c r="AT181" s="145" t="s">
        <v>264</v>
      </c>
      <c r="AU181" s="145" t="s">
        <v>86</v>
      </c>
      <c r="AY181" s="17" t="s">
        <v>262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86</v>
      </c>
      <c r="BK181" s="146">
        <f>ROUND(I181*H181,2)</f>
        <v>0</v>
      </c>
      <c r="BL181" s="17" t="s">
        <v>318</v>
      </c>
      <c r="BM181" s="145" t="s">
        <v>4292</v>
      </c>
    </row>
    <row r="182" spans="2:47" s="1" customFormat="1" ht="39">
      <c r="B182" s="32"/>
      <c r="D182" s="147" t="s">
        <v>301</v>
      </c>
      <c r="F182" s="148" t="s">
        <v>4219</v>
      </c>
      <c r="I182" s="149"/>
      <c r="L182" s="32"/>
      <c r="M182" s="150"/>
      <c r="T182" s="56"/>
      <c r="AT182" s="17" t="s">
        <v>301</v>
      </c>
      <c r="AU182" s="17" t="s">
        <v>86</v>
      </c>
    </row>
    <row r="183" spans="2:63" s="11" customFormat="1" ht="25.9" customHeight="1">
      <c r="B183" s="124"/>
      <c r="D183" s="125" t="s">
        <v>78</v>
      </c>
      <c r="E183" s="126" t="s">
        <v>400</v>
      </c>
      <c r="F183" s="126" t="s">
        <v>4293</v>
      </c>
      <c r="I183" s="127"/>
      <c r="J183" s="128">
        <f>BK183</f>
        <v>0</v>
      </c>
      <c r="L183" s="124"/>
      <c r="M183" s="129"/>
      <c r="P183" s="130">
        <f>SUM(P184:P195)</f>
        <v>0</v>
      </c>
      <c r="R183" s="130">
        <f>SUM(R184:R195)</f>
        <v>0</v>
      </c>
      <c r="T183" s="131">
        <f>SUM(T184:T195)</f>
        <v>0</v>
      </c>
      <c r="AR183" s="125" t="s">
        <v>86</v>
      </c>
      <c r="AT183" s="132" t="s">
        <v>78</v>
      </c>
      <c r="AU183" s="132" t="s">
        <v>79</v>
      </c>
      <c r="AY183" s="125" t="s">
        <v>262</v>
      </c>
      <c r="BK183" s="133">
        <f>SUM(BK184:BK195)</f>
        <v>0</v>
      </c>
    </row>
    <row r="184" spans="2:65" s="1" customFormat="1" ht="21.75" customHeight="1">
      <c r="B184" s="32"/>
      <c r="C184" s="134" t="s">
        <v>395</v>
      </c>
      <c r="D184" s="134" t="s">
        <v>264</v>
      </c>
      <c r="E184" s="135" t="s">
        <v>4294</v>
      </c>
      <c r="F184" s="136" t="s">
        <v>4295</v>
      </c>
      <c r="G184" s="137" t="s">
        <v>267</v>
      </c>
      <c r="H184" s="138">
        <v>8</v>
      </c>
      <c r="I184" s="139"/>
      <c r="J184" s="140">
        <f>ROUND(I184*H184,2)</f>
        <v>0</v>
      </c>
      <c r="K184" s="136" t="s">
        <v>1</v>
      </c>
      <c r="L184" s="32"/>
      <c r="M184" s="141" t="s">
        <v>1</v>
      </c>
      <c r="N184" s="142" t="s">
        <v>44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318</v>
      </c>
      <c r="AT184" s="145" t="s">
        <v>264</v>
      </c>
      <c r="AU184" s="145" t="s">
        <v>86</v>
      </c>
      <c r="AY184" s="17" t="s">
        <v>262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86</v>
      </c>
      <c r="BK184" s="146">
        <f>ROUND(I184*H184,2)</f>
        <v>0</v>
      </c>
      <c r="BL184" s="17" t="s">
        <v>318</v>
      </c>
      <c r="BM184" s="145" t="s">
        <v>4296</v>
      </c>
    </row>
    <row r="185" spans="2:47" s="1" customFormat="1" ht="39">
      <c r="B185" s="32"/>
      <c r="D185" s="147" t="s">
        <v>301</v>
      </c>
      <c r="F185" s="148" t="s">
        <v>4219</v>
      </c>
      <c r="I185" s="149"/>
      <c r="L185" s="32"/>
      <c r="M185" s="150"/>
      <c r="T185" s="56"/>
      <c r="AT185" s="17" t="s">
        <v>301</v>
      </c>
      <c r="AU185" s="17" t="s">
        <v>86</v>
      </c>
    </row>
    <row r="186" spans="2:65" s="1" customFormat="1" ht="21.75" customHeight="1">
      <c r="B186" s="32"/>
      <c r="C186" s="134" t="s">
        <v>336</v>
      </c>
      <c r="D186" s="134" t="s">
        <v>264</v>
      </c>
      <c r="E186" s="135" t="s">
        <v>4297</v>
      </c>
      <c r="F186" s="136" t="s">
        <v>4298</v>
      </c>
      <c r="G186" s="137" t="s">
        <v>267</v>
      </c>
      <c r="H186" s="138">
        <v>13</v>
      </c>
      <c r="I186" s="139"/>
      <c r="J186" s="140">
        <f>ROUND(I186*H186,2)</f>
        <v>0</v>
      </c>
      <c r="K186" s="136" t="s">
        <v>1</v>
      </c>
      <c r="L186" s="32"/>
      <c r="M186" s="141" t="s">
        <v>1</v>
      </c>
      <c r="N186" s="142" t="s">
        <v>44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AR186" s="145" t="s">
        <v>318</v>
      </c>
      <c r="AT186" s="145" t="s">
        <v>264</v>
      </c>
      <c r="AU186" s="145" t="s">
        <v>86</v>
      </c>
      <c r="AY186" s="17" t="s">
        <v>262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86</v>
      </c>
      <c r="BK186" s="146">
        <f>ROUND(I186*H186,2)</f>
        <v>0</v>
      </c>
      <c r="BL186" s="17" t="s">
        <v>318</v>
      </c>
      <c r="BM186" s="145" t="s">
        <v>4299</v>
      </c>
    </row>
    <row r="187" spans="2:47" s="1" customFormat="1" ht="39">
      <c r="B187" s="32"/>
      <c r="D187" s="147" t="s">
        <v>301</v>
      </c>
      <c r="F187" s="148" t="s">
        <v>4219</v>
      </c>
      <c r="I187" s="149"/>
      <c r="L187" s="32"/>
      <c r="M187" s="150"/>
      <c r="T187" s="56"/>
      <c r="AT187" s="17" t="s">
        <v>301</v>
      </c>
      <c r="AU187" s="17" t="s">
        <v>86</v>
      </c>
    </row>
    <row r="188" spans="2:65" s="1" customFormat="1" ht="21.75" customHeight="1">
      <c r="B188" s="32"/>
      <c r="C188" s="134" t="s">
        <v>341</v>
      </c>
      <c r="D188" s="134" t="s">
        <v>264</v>
      </c>
      <c r="E188" s="135" t="s">
        <v>4300</v>
      </c>
      <c r="F188" s="136" t="s">
        <v>4301</v>
      </c>
      <c r="G188" s="137" t="s">
        <v>267</v>
      </c>
      <c r="H188" s="138">
        <v>20</v>
      </c>
      <c r="I188" s="139"/>
      <c r="J188" s="140">
        <f>ROUND(I188*H188,2)</f>
        <v>0</v>
      </c>
      <c r="K188" s="136" t="s">
        <v>1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318</v>
      </c>
      <c r="AT188" s="145" t="s">
        <v>264</v>
      </c>
      <c r="AU188" s="145" t="s">
        <v>86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318</v>
      </c>
      <c r="BM188" s="145" t="s">
        <v>4302</v>
      </c>
    </row>
    <row r="189" spans="2:47" s="1" customFormat="1" ht="58.5">
      <c r="B189" s="32"/>
      <c r="D189" s="147" t="s">
        <v>301</v>
      </c>
      <c r="F189" s="148" t="s">
        <v>4303</v>
      </c>
      <c r="I189" s="149"/>
      <c r="L189" s="32"/>
      <c r="M189" s="150"/>
      <c r="T189" s="56"/>
      <c r="AT189" s="17" t="s">
        <v>301</v>
      </c>
      <c r="AU189" s="17" t="s">
        <v>86</v>
      </c>
    </row>
    <row r="190" spans="2:65" s="1" customFormat="1" ht="24.2" customHeight="1">
      <c r="B190" s="32"/>
      <c r="C190" s="134" t="s">
        <v>345</v>
      </c>
      <c r="D190" s="134" t="s">
        <v>264</v>
      </c>
      <c r="E190" s="135" t="s">
        <v>4304</v>
      </c>
      <c r="F190" s="136" t="s">
        <v>4305</v>
      </c>
      <c r="G190" s="137" t="s">
        <v>267</v>
      </c>
      <c r="H190" s="138">
        <v>9</v>
      </c>
      <c r="I190" s="139"/>
      <c r="J190" s="140">
        <f>ROUND(I190*H190,2)</f>
        <v>0</v>
      </c>
      <c r="K190" s="136" t="s">
        <v>1</v>
      </c>
      <c r="L190" s="32"/>
      <c r="M190" s="141" t="s">
        <v>1</v>
      </c>
      <c r="N190" s="142" t="s">
        <v>44</v>
      </c>
      <c r="P190" s="143">
        <f>O190*H190</f>
        <v>0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AR190" s="145" t="s">
        <v>318</v>
      </c>
      <c r="AT190" s="145" t="s">
        <v>264</v>
      </c>
      <c r="AU190" s="145" t="s">
        <v>86</v>
      </c>
      <c r="AY190" s="17" t="s">
        <v>262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7" t="s">
        <v>86</v>
      </c>
      <c r="BK190" s="146">
        <f>ROUND(I190*H190,2)</f>
        <v>0</v>
      </c>
      <c r="BL190" s="17" t="s">
        <v>318</v>
      </c>
      <c r="BM190" s="145" t="s">
        <v>4306</v>
      </c>
    </row>
    <row r="191" spans="2:47" s="1" customFormat="1" ht="58.5">
      <c r="B191" s="32"/>
      <c r="D191" s="147" t="s">
        <v>301</v>
      </c>
      <c r="F191" s="148" t="s">
        <v>4307</v>
      </c>
      <c r="I191" s="149"/>
      <c r="L191" s="32"/>
      <c r="M191" s="150"/>
      <c r="T191" s="56"/>
      <c r="AT191" s="17" t="s">
        <v>301</v>
      </c>
      <c r="AU191" s="17" t="s">
        <v>86</v>
      </c>
    </row>
    <row r="192" spans="2:65" s="1" customFormat="1" ht="37.9" customHeight="1">
      <c r="B192" s="32"/>
      <c r="C192" s="134" t="s">
        <v>349</v>
      </c>
      <c r="D192" s="134" t="s">
        <v>264</v>
      </c>
      <c r="E192" s="135" t="s">
        <v>4308</v>
      </c>
      <c r="F192" s="136" t="s">
        <v>4309</v>
      </c>
      <c r="G192" s="137" t="s">
        <v>267</v>
      </c>
      <c r="H192" s="138">
        <v>1</v>
      </c>
      <c r="I192" s="139"/>
      <c r="J192" s="140">
        <f>ROUND(I192*H192,2)</f>
        <v>0</v>
      </c>
      <c r="K192" s="136" t="s">
        <v>1</v>
      </c>
      <c r="L192" s="32"/>
      <c r="M192" s="141" t="s">
        <v>1</v>
      </c>
      <c r="N192" s="142" t="s">
        <v>44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AR192" s="145" t="s">
        <v>318</v>
      </c>
      <c r="AT192" s="145" t="s">
        <v>264</v>
      </c>
      <c r="AU192" s="145" t="s">
        <v>86</v>
      </c>
      <c r="AY192" s="17" t="s">
        <v>262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86</v>
      </c>
      <c r="BK192" s="146">
        <f>ROUND(I192*H192,2)</f>
        <v>0</v>
      </c>
      <c r="BL192" s="17" t="s">
        <v>318</v>
      </c>
      <c r="BM192" s="145" t="s">
        <v>4310</v>
      </c>
    </row>
    <row r="193" spans="2:47" s="1" customFormat="1" ht="39">
      <c r="B193" s="32"/>
      <c r="D193" s="147" t="s">
        <v>301</v>
      </c>
      <c r="F193" s="148" t="s">
        <v>4219</v>
      </c>
      <c r="I193" s="149"/>
      <c r="L193" s="32"/>
      <c r="M193" s="150"/>
      <c r="T193" s="56"/>
      <c r="AT193" s="17" t="s">
        <v>301</v>
      </c>
      <c r="AU193" s="17" t="s">
        <v>86</v>
      </c>
    </row>
    <row r="194" spans="2:65" s="1" customFormat="1" ht="37.9" customHeight="1">
      <c r="B194" s="32"/>
      <c r="C194" s="134" t="s">
        <v>353</v>
      </c>
      <c r="D194" s="134" t="s">
        <v>264</v>
      </c>
      <c r="E194" s="135" t="s">
        <v>4311</v>
      </c>
      <c r="F194" s="136" t="s">
        <v>4312</v>
      </c>
      <c r="G194" s="137" t="s">
        <v>267</v>
      </c>
      <c r="H194" s="138">
        <v>1</v>
      </c>
      <c r="I194" s="139"/>
      <c r="J194" s="140">
        <f>ROUND(I194*H194,2)</f>
        <v>0</v>
      </c>
      <c r="K194" s="136" t="s">
        <v>1</v>
      </c>
      <c r="L194" s="32"/>
      <c r="M194" s="141" t="s">
        <v>1</v>
      </c>
      <c r="N194" s="142" t="s">
        <v>44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AR194" s="145" t="s">
        <v>318</v>
      </c>
      <c r="AT194" s="145" t="s">
        <v>264</v>
      </c>
      <c r="AU194" s="145" t="s">
        <v>86</v>
      </c>
      <c r="AY194" s="17" t="s">
        <v>262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86</v>
      </c>
      <c r="BK194" s="146">
        <f>ROUND(I194*H194,2)</f>
        <v>0</v>
      </c>
      <c r="BL194" s="17" t="s">
        <v>318</v>
      </c>
      <c r="BM194" s="145" t="s">
        <v>4313</v>
      </c>
    </row>
    <row r="195" spans="2:47" s="1" customFormat="1" ht="39">
      <c r="B195" s="32"/>
      <c r="D195" s="147" t="s">
        <v>301</v>
      </c>
      <c r="F195" s="148" t="s">
        <v>4219</v>
      </c>
      <c r="I195" s="149"/>
      <c r="L195" s="32"/>
      <c r="M195" s="150"/>
      <c r="T195" s="56"/>
      <c r="AT195" s="17" t="s">
        <v>301</v>
      </c>
      <c r="AU195" s="17" t="s">
        <v>86</v>
      </c>
    </row>
    <row r="196" spans="2:63" s="11" customFormat="1" ht="25.9" customHeight="1">
      <c r="B196" s="124"/>
      <c r="D196" s="125" t="s">
        <v>78</v>
      </c>
      <c r="E196" s="126" t="s">
        <v>435</v>
      </c>
      <c r="F196" s="126" t="s">
        <v>4314</v>
      </c>
      <c r="I196" s="127"/>
      <c r="J196" s="128">
        <f>BK196</f>
        <v>0</v>
      </c>
      <c r="L196" s="124"/>
      <c r="M196" s="129"/>
      <c r="P196" s="130">
        <f>P197+SUM(P198:P205)</f>
        <v>0</v>
      </c>
      <c r="R196" s="130">
        <f>R197+SUM(R198:R205)</f>
        <v>0</v>
      </c>
      <c r="T196" s="131">
        <f>T197+SUM(T198:T205)</f>
        <v>0</v>
      </c>
      <c r="AR196" s="125" t="s">
        <v>86</v>
      </c>
      <c r="AT196" s="132" t="s">
        <v>78</v>
      </c>
      <c r="AU196" s="132" t="s">
        <v>79</v>
      </c>
      <c r="AY196" s="125" t="s">
        <v>262</v>
      </c>
      <c r="BK196" s="133">
        <f>BK197+SUM(BK198:BK205)</f>
        <v>0</v>
      </c>
    </row>
    <row r="197" spans="2:65" s="1" customFormat="1" ht="21.75" customHeight="1">
      <c r="B197" s="32"/>
      <c r="C197" s="134" t="s">
        <v>357</v>
      </c>
      <c r="D197" s="134" t="s">
        <v>264</v>
      </c>
      <c r="E197" s="135" t="s">
        <v>4315</v>
      </c>
      <c r="F197" s="136" t="s">
        <v>4316</v>
      </c>
      <c r="G197" s="137" t="s">
        <v>4274</v>
      </c>
      <c r="H197" s="138">
        <v>1</v>
      </c>
      <c r="I197" s="139"/>
      <c r="J197" s="140">
        <f>ROUND(I197*H197,2)</f>
        <v>0</v>
      </c>
      <c r="K197" s="136" t="s">
        <v>1</v>
      </c>
      <c r="L197" s="32"/>
      <c r="M197" s="141" t="s">
        <v>1</v>
      </c>
      <c r="N197" s="142" t="s">
        <v>44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AR197" s="145" t="s">
        <v>318</v>
      </c>
      <c r="AT197" s="145" t="s">
        <v>264</v>
      </c>
      <c r="AU197" s="145" t="s">
        <v>86</v>
      </c>
      <c r="AY197" s="17" t="s">
        <v>262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86</v>
      </c>
      <c r="BK197" s="146">
        <f>ROUND(I197*H197,2)</f>
        <v>0</v>
      </c>
      <c r="BL197" s="17" t="s">
        <v>318</v>
      </c>
      <c r="BM197" s="145" t="s">
        <v>4317</v>
      </c>
    </row>
    <row r="198" spans="2:47" s="1" customFormat="1" ht="39">
      <c r="B198" s="32"/>
      <c r="D198" s="147" t="s">
        <v>301</v>
      </c>
      <c r="F198" s="148" t="s">
        <v>4219</v>
      </c>
      <c r="I198" s="149"/>
      <c r="L198" s="32"/>
      <c r="M198" s="150"/>
      <c r="T198" s="56"/>
      <c r="AT198" s="17" t="s">
        <v>301</v>
      </c>
      <c r="AU198" s="17" t="s">
        <v>86</v>
      </c>
    </row>
    <row r="199" spans="2:65" s="1" customFormat="1" ht="16.5" customHeight="1">
      <c r="B199" s="32"/>
      <c r="C199" s="134" t="s">
        <v>361</v>
      </c>
      <c r="D199" s="134" t="s">
        <v>264</v>
      </c>
      <c r="E199" s="135" t="s">
        <v>4318</v>
      </c>
      <c r="F199" s="136" t="s">
        <v>4319</v>
      </c>
      <c r="G199" s="137" t="s">
        <v>4274</v>
      </c>
      <c r="H199" s="138">
        <v>1</v>
      </c>
      <c r="I199" s="139"/>
      <c r="J199" s="140">
        <f>ROUND(I199*H199,2)</f>
        <v>0</v>
      </c>
      <c r="K199" s="136" t="s">
        <v>1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AR199" s="145" t="s">
        <v>318</v>
      </c>
      <c r="AT199" s="145" t="s">
        <v>264</v>
      </c>
      <c r="AU199" s="145" t="s">
        <v>86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318</v>
      </c>
      <c r="BM199" s="145" t="s">
        <v>4320</v>
      </c>
    </row>
    <row r="200" spans="2:47" s="1" customFormat="1" ht="39">
      <c r="B200" s="32"/>
      <c r="D200" s="147" t="s">
        <v>301</v>
      </c>
      <c r="F200" s="148" t="s">
        <v>4219</v>
      </c>
      <c r="I200" s="149"/>
      <c r="L200" s="32"/>
      <c r="M200" s="150"/>
      <c r="T200" s="56"/>
      <c r="AT200" s="17" t="s">
        <v>301</v>
      </c>
      <c r="AU200" s="17" t="s">
        <v>86</v>
      </c>
    </row>
    <row r="201" spans="2:65" s="1" customFormat="1" ht="33" customHeight="1">
      <c r="B201" s="32"/>
      <c r="C201" s="134" t="s">
        <v>411</v>
      </c>
      <c r="D201" s="134" t="s">
        <v>264</v>
      </c>
      <c r="E201" s="135" t="s">
        <v>4321</v>
      </c>
      <c r="F201" s="136" t="s">
        <v>4322</v>
      </c>
      <c r="G201" s="137" t="s">
        <v>405</v>
      </c>
      <c r="H201" s="138">
        <v>24</v>
      </c>
      <c r="I201" s="139"/>
      <c r="J201" s="140">
        <f>ROUND(I201*H201,2)</f>
        <v>0</v>
      </c>
      <c r="K201" s="136" t="s">
        <v>1</v>
      </c>
      <c r="L201" s="32"/>
      <c r="M201" s="141" t="s">
        <v>1</v>
      </c>
      <c r="N201" s="142" t="s">
        <v>44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AR201" s="145" t="s">
        <v>318</v>
      </c>
      <c r="AT201" s="145" t="s">
        <v>264</v>
      </c>
      <c r="AU201" s="145" t="s">
        <v>86</v>
      </c>
      <c r="AY201" s="17" t="s">
        <v>262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86</v>
      </c>
      <c r="BK201" s="146">
        <f>ROUND(I201*H201,2)</f>
        <v>0</v>
      </c>
      <c r="BL201" s="17" t="s">
        <v>318</v>
      </c>
      <c r="BM201" s="145" t="s">
        <v>4323</v>
      </c>
    </row>
    <row r="202" spans="2:47" s="1" customFormat="1" ht="39">
      <c r="B202" s="32"/>
      <c r="D202" s="147" t="s">
        <v>301</v>
      </c>
      <c r="F202" s="148" t="s">
        <v>4219</v>
      </c>
      <c r="I202" s="149"/>
      <c r="L202" s="32"/>
      <c r="M202" s="150"/>
      <c r="T202" s="56"/>
      <c r="AT202" s="17" t="s">
        <v>301</v>
      </c>
      <c r="AU202" s="17" t="s">
        <v>86</v>
      </c>
    </row>
    <row r="203" spans="2:65" s="1" customFormat="1" ht="33" customHeight="1">
      <c r="B203" s="32"/>
      <c r="C203" s="134" t="s">
        <v>415</v>
      </c>
      <c r="D203" s="134" t="s">
        <v>264</v>
      </c>
      <c r="E203" s="135" t="s">
        <v>4324</v>
      </c>
      <c r="F203" s="136" t="s">
        <v>4325</v>
      </c>
      <c r="G203" s="137" t="s">
        <v>405</v>
      </c>
      <c r="H203" s="138">
        <v>169</v>
      </c>
      <c r="I203" s="139"/>
      <c r="J203" s="140">
        <f>ROUND(I203*H203,2)</f>
        <v>0</v>
      </c>
      <c r="K203" s="136" t="s">
        <v>1</v>
      </c>
      <c r="L203" s="32"/>
      <c r="M203" s="141" t="s">
        <v>1</v>
      </c>
      <c r="N203" s="142" t="s">
        <v>44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AR203" s="145" t="s">
        <v>318</v>
      </c>
      <c r="AT203" s="145" t="s">
        <v>264</v>
      </c>
      <c r="AU203" s="145" t="s">
        <v>86</v>
      </c>
      <c r="AY203" s="17" t="s">
        <v>262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86</v>
      </c>
      <c r="BK203" s="146">
        <f>ROUND(I203*H203,2)</f>
        <v>0</v>
      </c>
      <c r="BL203" s="17" t="s">
        <v>318</v>
      </c>
      <c r="BM203" s="145" t="s">
        <v>4326</v>
      </c>
    </row>
    <row r="204" spans="2:47" s="1" customFormat="1" ht="39">
      <c r="B204" s="32"/>
      <c r="D204" s="147" t="s">
        <v>301</v>
      </c>
      <c r="F204" s="148" t="s">
        <v>4219</v>
      </c>
      <c r="I204" s="149"/>
      <c r="L204" s="32"/>
      <c r="M204" s="150"/>
      <c r="T204" s="56"/>
      <c r="AT204" s="17" t="s">
        <v>301</v>
      </c>
      <c r="AU204" s="17" t="s">
        <v>86</v>
      </c>
    </row>
    <row r="205" spans="2:63" s="11" customFormat="1" ht="22.9" customHeight="1">
      <c r="B205" s="124"/>
      <c r="D205" s="125" t="s">
        <v>78</v>
      </c>
      <c r="E205" s="151" t="s">
        <v>602</v>
      </c>
      <c r="F205" s="151" t="s">
        <v>4327</v>
      </c>
      <c r="I205" s="127"/>
      <c r="J205" s="152">
        <f>BK205</f>
        <v>0</v>
      </c>
      <c r="L205" s="124"/>
      <c r="M205" s="129"/>
      <c r="P205" s="130">
        <f>SUM(P206:P207)</f>
        <v>0</v>
      </c>
      <c r="R205" s="130">
        <f>SUM(R206:R207)</f>
        <v>0</v>
      </c>
      <c r="T205" s="131">
        <f>SUM(T206:T207)</f>
        <v>0</v>
      </c>
      <c r="AR205" s="125" t="s">
        <v>293</v>
      </c>
      <c r="AT205" s="132" t="s">
        <v>78</v>
      </c>
      <c r="AU205" s="132" t="s">
        <v>86</v>
      </c>
      <c r="AY205" s="125" t="s">
        <v>262</v>
      </c>
      <c r="BK205" s="133">
        <f>SUM(BK206:BK207)</f>
        <v>0</v>
      </c>
    </row>
    <row r="206" spans="2:65" s="1" customFormat="1" ht="24.2" customHeight="1">
      <c r="B206" s="32"/>
      <c r="C206" s="134" t="s">
        <v>419</v>
      </c>
      <c r="D206" s="134" t="s">
        <v>264</v>
      </c>
      <c r="E206" s="135" t="s">
        <v>4328</v>
      </c>
      <c r="F206" s="136" t="s">
        <v>4329</v>
      </c>
      <c r="G206" s="137" t="s">
        <v>4274</v>
      </c>
      <c r="H206" s="138">
        <v>1</v>
      </c>
      <c r="I206" s="139"/>
      <c r="J206" s="140">
        <f>ROUND(I206*H206,2)</f>
        <v>0</v>
      </c>
      <c r="K206" s="136" t="s">
        <v>1</v>
      </c>
      <c r="L206" s="32"/>
      <c r="M206" s="141" t="s">
        <v>1</v>
      </c>
      <c r="N206" s="142" t="s">
        <v>44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45" t="s">
        <v>293</v>
      </c>
      <c r="AT206" s="145" t="s">
        <v>264</v>
      </c>
      <c r="AU206" s="145" t="s">
        <v>88</v>
      </c>
      <c r="AY206" s="17" t="s">
        <v>262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7" t="s">
        <v>86</v>
      </c>
      <c r="BK206" s="146">
        <f>ROUND(I206*H206,2)</f>
        <v>0</v>
      </c>
      <c r="BL206" s="17" t="s">
        <v>293</v>
      </c>
      <c r="BM206" s="145" t="s">
        <v>4330</v>
      </c>
    </row>
    <row r="207" spans="2:47" s="1" customFormat="1" ht="39">
      <c r="B207" s="32"/>
      <c r="D207" s="147" t="s">
        <v>301</v>
      </c>
      <c r="F207" s="148" t="s">
        <v>4219</v>
      </c>
      <c r="I207" s="149"/>
      <c r="L207" s="32"/>
      <c r="M207" s="150"/>
      <c r="T207" s="56"/>
      <c r="AT207" s="17" t="s">
        <v>301</v>
      </c>
      <c r="AU207" s="17" t="s">
        <v>88</v>
      </c>
    </row>
    <row r="208" spans="2:63" s="11" customFormat="1" ht="25.9" customHeight="1">
      <c r="B208" s="124"/>
      <c r="D208" s="125" t="s">
        <v>78</v>
      </c>
      <c r="E208" s="126" t="s">
        <v>659</v>
      </c>
      <c r="F208" s="126" t="s">
        <v>4331</v>
      </c>
      <c r="I208" s="127"/>
      <c r="J208" s="128">
        <f>BK208</f>
        <v>0</v>
      </c>
      <c r="L208" s="124"/>
      <c r="M208" s="129"/>
      <c r="P208" s="130">
        <f>SUM(P209:P214)</f>
        <v>0</v>
      </c>
      <c r="R208" s="130">
        <f>SUM(R209:R214)</f>
        <v>0</v>
      </c>
      <c r="T208" s="131">
        <f>SUM(T209:T214)</f>
        <v>0</v>
      </c>
      <c r="AR208" s="125" t="s">
        <v>86</v>
      </c>
      <c r="AT208" s="132" t="s">
        <v>78</v>
      </c>
      <c r="AU208" s="132" t="s">
        <v>79</v>
      </c>
      <c r="AY208" s="125" t="s">
        <v>262</v>
      </c>
      <c r="BK208" s="133">
        <f>SUM(BK209:BK214)</f>
        <v>0</v>
      </c>
    </row>
    <row r="209" spans="2:65" s="1" customFormat="1" ht="24.2" customHeight="1">
      <c r="B209" s="32"/>
      <c r="C209" s="134" t="s">
        <v>423</v>
      </c>
      <c r="D209" s="134" t="s">
        <v>264</v>
      </c>
      <c r="E209" s="135" t="s">
        <v>4332</v>
      </c>
      <c r="F209" s="136" t="s">
        <v>4333</v>
      </c>
      <c r="G209" s="137" t="s">
        <v>267</v>
      </c>
      <c r="H209" s="138">
        <v>3</v>
      </c>
      <c r="I209" s="139"/>
      <c r="J209" s="140">
        <f>ROUND(I209*H209,2)</f>
        <v>0</v>
      </c>
      <c r="K209" s="136" t="s">
        <v>1</v>
      </c>
      <c r="L209" s="32"/>
      <c r="M209" s="141" t="s">
        <v>1</v>
      </c>
      <c r="N209" s="142" t="s">
        <v>44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AR209" s="145" t="s">
        <v>293</v>
      </c>
      <c r="AT209" s="145" t="s">
        <v>264</v>
      </c>
      <c r="AU209" s="145" t="s">
        <v>86</v>
      </c>
      <c r="AY209" s="17" t="s">
        <v>262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86</v>
      </c>
      <c r="BK209" s="146">
        <f>ROUND(I209*H209,2)</f>
        <v>0</v>
      </c>
      <c r="BL209" s="17" t="s">
        <v>293</v>
      </c>
      <c r="BM209" s="145" t="s">
        <v>4334</v>
      </c>
    </row>
    <row r="210" spans="2:47" s="1" customFormat="1" ht="39">
      <c r="B210" s="32"/>
      <c r="D210" s="147" t="s">
        <v>301</v>
      </c>
      <c r="F210" s="148" t="s">
        <v>4219</v>
      </c>
      <c r="I210" s="149"/>
      <c r="L210" s="32"/>
      <c r="M210" s="150"/>
      <c r="T210" s="56"/>
      <c r="AT210" s="17" t="s">
        <v>301</v>
      </c>
      <c r="AU210" s="17" t="s">
        <v>86</v>
      </c>
    </row>
    <row r="211" spans="2:65" s="1" customFormat="1" ht="16.5" customHeight="1">
      <c r="B211" s="32"/>
      <c r="C211" s="134" t="s">
        <v>427</v>
      </c>
      <c r="D211" s="134" t="s">
        <v>264</v>
      </c>
      <c r="E211" s="135" t="s">
        <v>4335</v>
      </c>
      <c r="F211" s="136" t="s">
        <v>4336</v>
      </c>
      <c r="G211" s="137" t="s">
        <v>267</v>
      </c>
      <c r="H211" s="138">
        <v>4</v>
      </c>
      <c r="I211" s="139"/>
      <c r="J211" s="140">
        <f>ROUND(I211*H211,2)</f>
        <v>0</v>
      </c>
      <c r="K211" s="136" t="s">
        <v>1</v>
      </c>
      <c r="L211" s="32"/>
      <c r="M211" s="141" t="s">
        <v>1</v>
      </c>
      <c r="N211" s="142" t="s">
        <v>44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AR211" s="145" t="s">
        <v>293</v>
      </c>
      <c r="AT211" s="145" t="s">
        <v>264</v>
      </c>
      <c r="AU211" s="145" t="s">
        <v>86</v>
      </c>
      <c r="AY211" s="17" t="s">
        <v>262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7" t="s">
        <v>86</v>
      </c>
      <c r="BK211" s="146">
        <f>ROUND(I211*H211,2)</f>
        <v>0</v>
      </c>
      <c r="BL211" s="17" t="s">
        <v>293</v>
      </c>
      <c r="BM211" s="145" t="s">
        <v>4337</v>
      </c>
    </row>
    <row r="212" spans="2:47" s="1" customFormat="1" ht="39">
      <c r="B212" s="32"/>
      <c r="D212" s="147" t="s">
        <v>301</v>
      </c>
      <c r="F212" s="148" t="s">
        <v>4219</v>
      </c>
      <c r="I212" s="149"/>
      <c r="L212" s="32"/>
      <c r="M212" s="150"/>
      <c r="T212" s="56"/>
      <c r="AT212" s="17" t="s">
        <v>301</v>
      </c>
      <c r="AU212" s="17" t="s">
        <v>86</v>
      </c>
    </row>
    <row r="213" spans="2:65" s="1" customFormat="1" ht="16.5" customHeight="1">
      <c r="B213" s="32"/>
      <c r="C213" s="134" t="s">
        <v>431</v>
      </c>
      <c r="D213" s="134" t="s">
        <v>264</v>
      </c>
      <c r="E213" s="135" t="s">
        <v>4338</v>
      </c>
      <c r="F213" s="136" t="s">
        <v>4339</v>
      </c>
      <c r="G213" s="137" t="s">
        <v>267</v>
      </c>
      <c r="H213" s="138">
        <v>4</v>
      </c>
      <c r="I213" s="139"/>
      <c r="J213" s="140">
        <f>ROUND(I213*H213,2)</f>
        <v>0</v>
      </c>
      <c r="K213" s="136" t="s">
        <v>1</v>
      </c>
      <c r="L213" s="32"/>
      <c r="M213" s="141" t="s">
        <v>1</v>
      </c>
      <c r="N213" s="142" t="s">
        <v>44</v>
      </c>
      <c r="P213" s="143">
        <f>O213*H213</f>
        <v>0</v>
      </c>
      <c r="Q213" s="143">
        <v>0</v>
      </c>
      <c r="R213" s="143">
        <f>Q213*H213</f>
        <v>0</v>
      </c>
      <c r="S213" s="143">
        <v>0</v>
      </c>
      <c r="T213" s="144">
        <f>S213*H213</f>
        <v>0</v>
      </c>
      <c r="AR213" s="145" t="s">
        <v>293</v>
      </c>
      <c r="AT213" s="145" t="s">
        <v>264</v>
      </c>
      <c r="AU213" s="145" t="s">
        <v>86</v>
      </c>
      <c r="AY213" s="17" t="s">
        <v>262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7" t="s">
        <v>86</v>
      </c>
      <c r="BK213" s="146">
        <f>ROUND(I213*H213,2)</f>
        <v>0</v>
      </c>
      <c r="BL213" s="17" t="s">
        <v>293</v>
      </c>
      <c r="BM213" s="145" t="s">
        <v>4340</v>
      </c>
    </row>
    <row r="214" spans="2:47" s="1" customFormat="1" ht="39">
      <c r="B214" s="32"/>
      <c r="D214" s="147" t="s">
        <v>301</v>
      </c>
      <c r="F214" s="148" t="s">
        <v>4219</v>
      </c>
      <c r="I214" s="149"/>
      <c r="L214" s="32"/>
      <c r="M214" s="159"/>
      <c r="N214" s="155"/>
      <c r="O214" s="155"/>
      <c r="P214" s="155"/>
      <c r="Q214" s="155"/>
      <c r="R214" s="155"/>
      <c r="S214" s="155"/>
      <c r="T214" s="160"/>
      <c r="AT214" s="17" t="s">
        <v>301</v>
      </c>
      <c r="AU214" s="17" t="s">
        <v>86</v>
      </c>
    </row>
    <row r="215" spans="2:12" s="1" customFormat="1" ht="6.95" customHeight="1">
      <c r="B215" s="44"/>
      <c r="C215" s="45"/>
      <c r="D215" s="45"/>
      <c r="E215" s="45"/>
      <c r="F215" s="45"/>
      <c r="G215" s="45"/>
      <c r="H215" s="45"/>
      <c r="I215" s="45"/>
      <c r="J215" s="45"/>
      <c r="K215" s="45"/>
      <c r="L215" s="32"/>
    </row>
  </sheetData>
  <sheetProtection algorithmName="SHA-512" hashValue="QzxxBge7X4NeOfdir3RAObOHr5ByjE+ZVTs0qrHB4LRsMJc2mYDFZtqo+0lxfLSuWhDUH5kzp9wD6rAMbXGkgA==" saltValue="np4Z55jeHgX3CH6josePXjBg+PvPlODMdYRkMmMFOUbZ42+NOGjYdBwRpXouOZjxTtvpplmSYDcbmLAtzPEYiA==" spinCount="100000" sheet="1" objects="1" scenarios="1" formatColumns="0" formatRows="0" autoFilter="0"/>
  <autoFilter ref="C129:K214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5"/>
  <sheetViews>
    <sheetView showGridLines="0" workbookViewId="0" topLeftCell="A1">
      <selection activeCell="E20" sqref="E20:H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223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225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226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228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229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ROUND(J132,2)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ROUND((SUM(BE132:BE264)),2)</f>
        <v>0</v>
      </c>
      <c r="I35" s="96">
        <v>0.21</v>
      </c>
      <c r="J35" s="86">
        <f>ROUND(((SUM(BE132:BE264))*I35),2)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ROUND((SUM(BF132:BF264)),2)</f>
        <v>0</v>
      </c>
      <c r="I36" s="96">
        <v>0.15</v>
      </c>
      <c r="J36" s="86">
        <f>ROUND(((SUM(BF132:BF264))*I36),2)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ROUND((SUM(BG132:BG264)),2)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ROUND((SUM(BH132:BH264)),2)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ROUND((SUM(BI132:BI264)),2)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223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14.1 - Elektro část-silová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Milan Turek, DiS.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J132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235</v>
      </c>
      <c r="E99" s="110"/>
      <c r="F99" s="110"/>
      <c r="G99" s="110"/>
      <c r="H99" s="110"/>
      <c r="I99" s="110"/>
      <c r="J99" s="111">
        <f>J133</f>
        <v>0</v>
      </c>
      <c r="L99" s="108"/>
    </row>
    <row r="100" spans="2:12" s="8" customFormat="1" ht="24.95" customHeight="1">
      <c r="B100" s="108"/>
      <c r="D100" s="109" t="s">
        <v>236</v>
      </c>
      <c r="E100" s="110"/>
      <c r="F100" s="110"/>
      <c r="G100" s="110"/>
      <c r="H100" s="110"/>
      <c r="I100" s="110"/>
      <c r="J100" s="111">
        <f>J152</f>
        <v>0</v>
      </c>
      <c r="L100" s="108"/>
    </row>
    <row r="101" spans="2:12" s="8" customFormat="1" ht="24.95" customHeight="1">
      <c r="B101" s="108"/>
      <c r="D101" s="109" t="s">
        <v>237</v>
      </c>
      <c r="E101" s="110"/>
      <c r="F101" s="110"/>
      <c r="G101" s="110"/>
      <c r="H101" s="110"/>
      <c r="I101" s="110"/>
      <c r="J101" s="111">
        <f>J178</f>
        <v>0</v>
      </c>
      <c r="L101" s="108"/>
    </row>
    <row r="102" spans="2:12" s="8" customFormat="1" ht="24.95" customHeight="1">
      <c r="B102" s="108"/>
      <c r="D102" s="109" t="s">
        <v>238</v>
      </c>
      <c r="E102" s="110"/>
      <c r="F102" s="110"/>
      <c r="G102" s="110"/>
      <c r="H102" s="110"/>
      <c r="I102" s="110"/>
      <c r="J102" s="111">
        <f>J187</f>
        <v>0</v>
      </c>
      <c r="L102" s="108"/>
    </row>
    <row r="103" spans="2:12" s="9" customFormat="1" ht="19.9" customHeight="1">
      <c r="B103" s="112"/>
      <c r="D103" s="113" t="s">
        <v>239</v>
      </c>
      <c r="E103" s="114"/>
      <c r="F103" s="114"/>
      <c r="G103" s="114"/>
      <c r="H103" s="114"/>
      <c r="I103" s="114"/>
      <c r="J103" s="115">
        <f>J198</f>
        <v>0</v>
      </c>
      <c r="L103" s="112"/>
    </row>
    <row r="104" spans="2:12" s="9" customFormat="1" ht="19.9" customHeight="1">
      <c r="B104" s="112"/>
      <c r="D104" s="113" t="s">
        <v>240</v>
      </c>
      <c r="E104" s="114"/>
      <c r="F104" s="114"/>
      <c r="G104" s="114"/>
      <c r="H104" s="114"/>
      <c r="I104" s="114"/>
      <c r="J104" s="115">
        <f>J203</f>
        <v>0</v>
      </c>
      <c r="L104" s="112"/>
    </row>
    <row r="105" spans="2:12" s="9" customFormat="1" ht="19.9" customHeight="1">
      <c r="B105" s="112"/>
      <c r="D105" s="113" t="s">
        <v>241</v>
      </c>
      <c r="E105" s="114"/>
      <c r="F105" s="114"/>
      <c r="G105" s="114"/>
      <c r="H105" s="114"/>
      <c r="I105" s="114"/>
      <c r="J105" s="115">
        <f>J215</f>
        <v>0</v>
      </c>
      <c r="L105" s="112"/>
    </row>
    <row r="106" spans="2:12" s="9" customFormat="1" ht="19.9" customHeight="1">
      <c r="B106" s="112"/>
      <c r="D106" s="113" t="s">
        <v>242</v>
      </c>
      <c r="E106" s="114"/>
      <c r="F106" s="114"/>
      <c r="G106" s="114"/>
      <c r="H106" s="114"/>
      <c r="I106" s="114"/>
      <c r="J106" s="115">
        <f>J221</f>
        <v>0</v>
      </c>
      <c r="L106" s="112"/>
    </row>
    <row r="107" spans="2:12" s="8" customFormat="1" ht="24.95" customHeight="1">
      <c r="B107" s="108"/>
      <c r="D107" s="109" t="s">
        <v>243</v>
      </c>
      <c r="E107" s="110"/>
      <c r="F107" s="110"/>
      <c r="G107" s="110"/>
      <c r="H107" s="110"/>
      <c r="I107" s="110"/>
      <c r="J107" s="111">
        <f>J233</f>
        <v>0</v>
      </c>
      <c r="L107" s="108"/>
    </row>
    <row r="108" spans="2:12" s="8" customFormat="1" ht="24.95" customHeight="1">
      <c r="B108" s="108"/>
      <c r="D108" s="109" t="s">
        <v>244</v>
      </c>
      <c r="E108" s="110"/>
      <c r="F108" s="110"/>
      <c r="G108" s="110"/>
      <c r="H108" s="110"/>
      <c r="I108" s="110"/>
      <c r="J108" s="111">
        <f>J249</f>
        <v>0</v>
      </c>
      <c r="L108" s="108"/>
    </row>
    <row r="109" spans="2:12" s="8" customFormat="1" ht="24.95" customHeight="1">
      <c r="B109" s="108"/>
      <c r="D109" s="109" t="s">
        <v>245</v>
      </c>
      <c r="E109" s="110"/>
      <c r="F109" s="110"/>
      <c r="G109" s="110"/>
      <c r="H109" s="110"/>
      <c r="I109" s="110"/>
      <c r="J109" s="111">
        <f>J257</f>
        <v>0</v>
      </c>
      <c r="L109" s="108"/>
    </row>
    <row r="110" spans="2:12" s="8" customFormat="1" ht="24.95" customHeight="1">
      <c r="B110" s="108"/>
      <c r="D110" s="109" t="s">
        <v>246</v>
      </c>
      <c r="E110" s="110"/>
      <c r="F110" s="110"/>
      <c r="G110" s="110"/>
      <c r="H110" s="110"/>
      <c r="I110" s="110"/>
      <c r="J110" s="111">
        <f>J263</f>
        <v>0</v>
      </c>
      <c r="L110" s="108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247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48" t="str">
        <f>E7</f>
        <v>ZPRACOVÁNÍ ČISTÍRENSKÝCH KALŮ AČOV TÁBOR</v>
      </c>
      <c r="F120" s="249"/>
      <c r="G120" s="249"/>
      <c r="H120" s="249"/>
      <c r="L120" s="32"/>
    </row>
    <row r="121" spans="2:12" ht="12" customHeight="1">
      <c r="B121" s="20"/>
      <c r="C121" s="27" t="s">
        <v>222</v>
      </c>
      <c r="L121" s="20"/>
    </row>
    <row r="122" spans="2:12" s="1" customFormat="1" ht="16.5" customHeight="1">
      <c r="B122" s="32"/>
      <c r="E122" s="248" t="s">
        <v>223</v>
      </c>
      <c r="F122" s="250"/>
      <c r="G122" s="250"/>
      <c r="H122" s="250"/>
      <c r="L122" s="32"/>
    </row>
    <row r="123" spans="2:12" s="1" customFormat="1" ht="12" customHeight="1">
      <c r="B123" s="32"/>
      <c r="C123" s="27" t="s">
        <v>224</v>
      </c>
      <c r="L123" s="32"/>
    </row>
    <row r="124" spans="2:12" s="1" customFormat="1" ht="16.5" customHeight="1">
      <c r="B124" s="32"/>
      <c r="E124" s="230" t="str">
        <f>E11</f>
        <v>14.1 - Elektro část-silová - uznatelná část</v>
      </c>
      <c r="F124" s="250"/>
      <c r="G124" s="250"/>
      <c r="H124" s="25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F14</f>
        <v>Čelkovice</v>
      </c>
      <c r="I126" s="27" t="s">
        <v>22</v>
      </c>
      <c r="J126" s="52" t="str">
        <f>IF(J14="","",J14)</f>
        <v>7. 6. 2023</v>
      </c>
      <c r="L126" s="32"/>
    </row>
    <row r="127" spans="2:12" s="1" customFormat="1" ht="6.95" customHeight="1">
      <c r="B127" s="32"/>
      <c r="L127" s="32"/>
    </row>
    <row r="128" spans="2:12" s="1" customFormat="1" ht="25.7" customHeight="1">
      <c r="B128" s="32"/>
      <c r="C128" s="27" t="s">
        <v>24</v>
      </c>
      <c r="F128" s="25" t="str">
        <f>E17</f>
        <v>Vodárenská společnost Táborsko s.r.o.</v>
      </c>
      <c r="I128" s="27" t="s">
        <v>31</v>
      </c>
      <c r="J128" s="30" t="str">
        <f>E23</f>
        <v>Aquaprocon s.r.o., divize Praha</v>
      </c>
      <c r="L128" s="32"/>
    </row>
    <row r="129" spans="2:12" s="1" customFormat="1" ht="15.2" customHeight="1">
      <c r="B129" s="32"/>
      <c r="C129" s="27" t="s">
        <v>29</v>
      </c>
      <c r="F129" s="25" t="str">
        <f>IF(E20="","",E20)</f>
        <v>Vyplň údaj</v>
      </c>
      <c r="I129" s="27" t="s">
        <v>35</v>
      </c>
      <c r="J129" s="30" t="str">
        <f>E26</f>
        <v>Milan Turek, DiS.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6"/>
      <c r="C131" s="117" t="s">
        <v>248</v>
      </c>
      <c r="D131" s="118" t="s">
        <v>64</v>
      </c>
      <c r="E131" s="118" t="s">
        <v>60</v>
      </c>
      <c r="F131" s="118" t="s">
        <v>61</v>
      </c>
      <c r="G131" s="118" t="s">
        <v>249</v>
      </c>
      <c r="H131" s="118" t="s">
        <v>250</v>
      </c>
      <c r="I131" s="118" t="s">
        <v>251</v>
      </c>
      <c r="J131" s="118" t="s">
        <v>232</v>
      </c>
      <c r="K131" s="119" t="s">
        <v>252</v>
      </c>
      <c r="L131" s="116"/>
      <c r="M131" s="59" t="s">
        <v>1</v>
      </c>
      <c r="N131" s="60" t="s">
        <v>43</v>
      </c>
      <c r="O131" s="60" t="s">
        <v>253</v>
      </c>
      <c r="P131" s="60" t="s">
        <v>254</v>
      </c>
      <c r="Q131" s="60" t="s">
        <v>255</v>
      </c>
      <c r="R131" s="60" t="s">
        <v>256</v>
      </c>
      <c r="S131" s="60" t="s">
        <v>257</v>
      </c>
      <c r="T131" s="61" t="s">
        <v>258</v>
      </c>
    </row>
    <row r="132" spans="2:63" s="1" customFormat="1" ht="22.9" customHeight="1">
      <c r="B132" s="32"/>
      <c r="C132" s="64" t="s">
        <v>259</v>
      </c>
      <c r="J132" s="120">
        <f>BK132</f>
        <v>0</v>
      </c>
      <c r="L132" s="32"/>
      <c r="M132" s="62"/>
      <c r="N132" s="53"/>
      <c r="O132" s="53"/>
      <c r="P132" s="121">
        <f>P133+P152+P178+P187+P233+P249+P257+P263</f>
        <v>0</v>
      </c>
      <c r="Q132" s="53"/>
      <c r="R132" s="121">
        <f>R133+R152+R178+R187+R233+R249+R257+R263</f>
        <v>0</v>
      </c>
      <c r="S132" s="53"/>
      <c r="T132" s="122">
        <f>T133+T152+T178+T187+T233+T249+T257+T263</f>
        <v>0</v>
      </c>
      <c r="AT132" s="17" t="s">
        <v>78</v>
      </c>
      <c r="AU132" s="17" t="s">
        <v>234</v>
      </c>
      <c r="BK132" s="123">
        <f>BK133+BK152+BK178+BK187+BK233+BK249+BK257+BK263</f>
        <v>0</v>
      </c>
    </row>
    <row r="133" spans="2:63" s="11" customFormat="1" ht="25.9" customHeight="1">
      <c r="B133" s="124"/>
      <c r="D133" s="125" t="s">
        <v>78</v>
      </c>
      <c r="E133" s="126" t="s">
        <v>260</v>
      </c>
      <c r="F133" s="126" t="s">
        <v>261</v>
      </c>
      <c r="I133" s="127"/>
      <c r="J133" s="128">
        <f>BK133</f>
        <v>0</v>
      </c>
      <c r="L133" s="124"/>
      <c r="M133" s="129"/>
      <c r="P133" s="130">
        <f>SUM(P134:P151)</f>
        <v>0</v>
      </c>
      <c r="R133" s="130">
        <f>SUM(R134:R151)</f>
        <v>0</v>
      </c>
      <c r="T133" s="131">
        <f>SUM(T134:T151)</f>
        <v>0</v>
      </c>
      <c r="AR133" s="125" t="s">
        <v>179</v>
      </c>
      <c r="AT133" s="132" t="s">
        <v>78</v>
      </c>
      <c r="AU133" s="132" t="s">
        <v>79</v>
      </c>
      <c r="AY133" s="125" t="s">
        <v>262</v>
      </c>
      <c r="BK133" s="133">
        <f>SUM(BK134:BK151)</f>
        <v>0</v>
      </c>
    </row>
    <row r="134" spans="2:65" s="1" customFormat="1" ht="66.75" customHeight="1">
      <c r="B134" s="32"/>
      <c r="C134" s="134" t="s">
        <v>263</v>
      </c>
      <c r="D134" s="134" t="s">
        <v>264</v>
      </c>
      <c r="E134" s="135" t="s">
        <v>265</v>
      </c>
      <c r="F134" s="136" t="s">
        <v>266</v>
      </c>
      <c r="G134" s="137" t="s">
        <v>267</v>
      </c>
      <c r="H134" s="138">
        <v>1</v>
      </c>
      <c r="I134" s="139"/>
      <c r="J134" s="140">
        <f aca="true" t="shared" si="0" ref="J134:J143"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 aca="true" t="shared" si="1" ref="P134:P143">O134*H134</f>
        <v>0</v>
      </c>
      <c r="Q134" s="143">
        <v>0</v>
      </c>
      <c r="R134" s="143">
        <f aca="true" t="shared" si="2" ref="R134:R143">Q134*H134</f>
        <v>0</v>
      </c>
      <c r="S134" s="143">
        <v>0</v>
      </c>
      <c r="T134" s="144">
        <f aca="true" t="shared" si="3" ref="T134:T143">S134*H134</f>
        <v>0</v>
      </c>
      <c r="AR134" s="145" t="s">
        <v>268</v>
      </c>
      <c r="AT134" s="145" t="s">
        <v>264</v>
      </c>
      <c r="AU134" s="145" t="s">
        <v>86</v>
      </c>
      <c r="AY134" s="17" t="s">
        <v>262</v>
      </c>
      <c r="BE134" s="146">
        <f aca="true" t="shared" si="4" ref="BE134:BE143">IF(N134="základní",J134,0)</f>
        <v>0</v>
      </c>
      <c r="BF134" s="146">
        <f aca="true" t="shared" si="5" ref="BF134:BF143">IF(N134="snížená",J134,0)</f>
        <v>0</v>
      </c>
      <c r="BG134" s="146">
        <f aca="true" t="shared" si="6" ref="BG134:BG143">IF(N134="zákl. přenesená",J134,0)</f>
        <v>0</v>
      </c>
      <c r="BH134" s="146">
        <f aca="true" t="shared" si="7" ref="BH134:BH143">IF(N134="sníž. přenesená",J134,0)</f>
        <v>0</v>
      </c>
      <c r="BI134" s="146">
        <f aca="true" t="shared" si="8" ref="BI134:BI143">IF(N134="nulová",J134,0)</f>
        <v>0</v>
      </c>
      <c r="BJ134" s="17" t="s">
        <v>86</v>
      </c>
      <c r="BK134" s="146">
        <f aca="true" t="shared" si="9" ref="BK134:BK143">ROUND(I134*H134,2)</f>
        <v>0</v>
      </c>
      <c r="BL134" s="17" t="s">
        <v>268</v>
      </c>
      <c r="BM134" s="145" t="s">
        <v>269</v>
      </c>
    </row>
    <row r="135" spans="2:65" s="1" customFormat="1" ht="66.75" customHeight="1">
      <c r="B135" s="32"/>
      <c r="C135" s="134" t="s">
        <v>270</v>
      </c>
      <c r="D135" s="134" t="s">
        <v>264</v>
      </c>
      <c r="E135" s="135" t="s">
        <v>271</v>
      </c>
      <c r="F135" s="136" t="s">
        <v>266</v>
      </c>
      <c r="G135" s="137" t="s">
        <v>267</v>
      </c>
      <c r="H135" s="138">
        <v>2</v>
      </c>
      <c r="I135" s="139"/>
      <c r="J135" s="140">
        <f t="shared" si="0"/>
        <v>0</v>
      </c>
      <c r="K135" s="136" t="s">
        <v>1</v>
      </c>
      <c r="L135" s="32"/>
      <c r="M135" s="141" t="s">
        <v>1</v>
      </c>
      <c r="N135" s="142" t="s">
        <v>44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268</v>
      </c>
      <c r="AT135" s="145" t="s">
        <v>264</v>
      </c>
      <c r="AU135" s="145" t="s">
        <v>86</v>
      </c>
      <c r="AY135" s="17" t="s">
        <v>262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86</v>
      </c>
      <c r="BK135" s="146">
        <f t="shared" si="9"/>
        <v>0</v>
      </c>
      <c r="BL135" s="17" t="s">
        <v>268</v>
      </c>
      <c r="BM135" s="145" t="s">
        <v>272</v>
      </c>
    </row>
    <row r="136" spans="2:65" s="1" customFormat="1" ht="44.25" customHeight="1">
      <c r="B136" s="32"/>
      <c r="C136" s="134" t="s">
        <v>273</v>
      </c>
      <c r="D136" s="134" t="s">
        <v>264</v>
      </c>
      <c r="E136" s="135" t="s">
        <v>274</v>
      </c>
      <c r="F136" s="136" t="s">
        <v>275</v>
      </c>
      <c r="G136" s="137" t="s">
        <v>267</v>
      </c>
      <c r="H136" s="138">
        <v>1</v>
      </c>
      <c r="I136" s="139"/>
      <c r="J136" s="140">
        <f t="shared" si="0"/>
        <v>0</v>
      </c>
      <c r="K136" s="136" t="s">
        <v>1</v>
      </c>
      <c r="L136" s="32"/>
      <c r="M136" s="141" t="s">
        <v>1</v>
      </c>
      <c r="N136" s="142" t="s">
        <v>44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268</v>
      </c>
      <c r="AT136" s="145" t="s">
        <v>264</v>
      </c>
      <c r="AU136" s="145" t="s">
        <v>86</v>
      </c>
      <c r="AY136" s="17" t="s">
        <v>262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86</v>
      </c>
      <c r="BK136" s="146">
        <f t="shared" si="9"/>
        <v>0</v>
      </c>
      <c r="BL136" s="17" t="s">
        <v>268</v>
      </c>
      <c r="BM136" s="145" t="s">
        <v>276</v>
      </c>
    </row>
    <row r="137" spans="2:65" s="1" customFormat="1" ht="66.75" customHeight="1">
      <c r="B137" s="32"/>
      <c r="C137" s="134" t="s">
        <v>88</v>
      </c>
      <c r="D137" s="134" t="s">
        <v>264</v>
      </c>
      <c r="E137" s="135" t="s">
        <v>277</v>
      </c>
      <c r="F137" s="136" t="s">
        <v>278</v>
      </c>
      <c r="G137" s="137" t="s">
        <v>267</v>
      </c>
      <c r="H137" s="138">
        <v>3</v>
      </c>
      <c r="I137" s="139"/>
      <c r="J137" s="140">
        <f t="shared" si="0"/>
        <v>0</v>
      </c>
      <c r="K137" s="136" t="s">
        <v>1</v>
      </c>
      <c r="L137" s="32"/>
      <c r="M137" s="141" t="s">
        <v>1</v>
      </c>
      <c r="N137" s="142" t="s">
        <v>44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268</v>
      </c>
      <c r="AT137" s="145" t="s">
        <v>264</v>
      </c>
      <c r="AU137" s="145" t="s">
        <v>86</v>
      </c>
      <c r="AY137" s="17" t="s">
        <v>262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86</v>
      </c>
      <c r="BK137" s="146">
        <f t="shared" si="9"/>
        <v>0</v>
      </c>
      <c r="BL137" s="17" t="s">
        <v>268</v>
      </c>
      <c r="BM137" s="145" t="s">
        <v>279</v>
      </c>
    </row>
    <row r="138" spans="2:65" s="1" customFormat="1" ht="62.65" customHeight="1">
      <c r="B138" s="32"/>
      <c r="C138" s="134" t="s">
        <v>179</v>
      </c>
      <c r="D138" s="134" t="s">
        <v>264</v>
      </c>
      <c r="E138" s="135" t="s">
        <v>280</v>
      </c>
      <c r="F138" s="136" t="s">
        <v>281</v>
      </c>
      <c r="G138" s="137" t="s">
        <v>267</v>
      </c>
      <c r="H138" s="138">
        <v>7</v>
      </c>
      <c r="I138" s="139"/>
      <c r="J138" s="140">
        <f t="shared" si="0"/>
        <v>0</v>
      </c>
      <c r="K138" s="136" t="s">
        <v>1</v>
      </c>
      <c r="L138" s="32"/>
      <c r="M138" s="141" t="s">
        <v>1</v>
      </c>
      <c r="N138" s="142" t="s">
        <v>44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268</v>
      </c>
      <c r="AT138" s="145" t="s">
        <v>264</v>
      </c>
      <c r="AU138" s="145" t="s">
        <v>86</v>
      </c>
      <c r="AY138" s="17" t="s">
        <v>262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86</v>
      </c>
      <c r="BK138" s="146">
        <f t="shared" si="9"/>
        <v>0</v>
      </c>
      <c r="BL138" s="17" t="s">
        <v>268</v>
      </c>
      <c r="BM138" s="145" t="s">
        <v>282</v>
      </c>
    </row>
    <row r="139" spans="2:65" s="1" customFormat="1" ht="49.15" customHeight="1">
      <c r="B139" s="32"/>
      <c r="C139" s="134" t="s">
        <v>86</v>
      </c>
      <c r="D139" s="134" t="s">
        <v>264</v>
      </c>
      <c r="E139" s="135" t="s">
        <v>283</v>
      </c>
      <c r="F139" s="136" t="s">
        <v>284</v>
      </c>
      <c r="G139" s="137" t="s">
        <v>267</v>
      </c>
      <c r="H139" s="138">
        <v>8</v>
      </c>
      <c r="I139" s="139"/>
      <c r="J139" s="140">
        <f t="shared" si="0"/>
        <v>0</v>
      </c>
      <c r="K139" s="136" t="s">
        <v>1</v>
      </c>
      <c r="L139" s="32"/>
      <c r="M139" s="141" t="s">
        <v>1</v>
      </c>
      <c r="N139" s="142" t="s">
        <v>44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268</v>
      </c>
      <c r="AT139" s="145" t="s">
        <v>264</v>
      </c>
      <c r="AU139" s="145" t="s">
        <v>86</v>
      </c>
      <c r="AY139" s="17" t="s">
        <v>262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86</v>
      </c>
      <c r="BK139" s="146">
        <f t="shared" si="9"/>
        <v>0</v>
      </c>
      <c r="BL139" s="17" t="s">
        <v>268</v>
      </c>
      <c r="BM139" s="145" t="s">
        <v>285</v>
      </c>
    </row>
    <row r="140" spans="2:65" s="1" customFormat="1" ht="49.15" customHeight="1">
      <c r="B140" s="32"/>
      <c r="C140" s="134" t="s">
        <v>286</v>
      </c>
      <c r="D140" s="134" t="s">
        <v>264</v>
      </c>
      <c r="E140" s="135" t="s">
        <v>287</v>
      </c>
      <c r="F140" s="136" t="s">
        <v>288</v>
      </c>
      <c r="G140" s="137" t="s">
        <v>267</v>
      </c>
      <c r="H140" s="138">
        <v>9</v>
      </c>
      <c r="I140" s="139"/>
      <c r="J140" s="140">
        <f t="shared" si="0"/>
        <v>0</v>
      </c>
      <c r="K140" s="136" t="s">
        <v>1</v>
      </c>
      <c r="L140" s="32"/>
      <c r="M140" s="141" t="s">
        <v>1</v>
      </c>
      <c r="N140" s="142" t="s">
        <v>44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268</v>
      </c>
      <c r="AT140" s="145" t="s">
        <v>264</v>
      </c>
      <c r="AU140" s="145" t="s">
        <v>86</v>
      </c>
      <c r="AY140" s="17" t="s">
        <v>262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86</v>
      </c>
      <c r="BK140" s="146">
        <f t="shared" si="9"/>
        <v>0</v>
      </c>
      <c r="BL140" s="17" t="s">
        <v>268</v>
      </c>
      <c r="BM140" s="145" t="s">
        <v>289</v>
      </c>
    </row>
    <row r="141" spans="2:65" s="1" customFormat="1" ht="49.15" customHeight="1">
      <c r="B141" s="32"/>
      <c r="C141" s="134" t="s">
        <v>290</v>
      </c>
      <c r="D141" s="134" t="s">
        <v>264</v>
      </c>
      <c r="E141" s="135" t="s">
        <v>291</v>
      </c>
      <c r="F141" s="136" t="s">
        <v>284</v>
      </c>
      <c r="G141" s="137" t="s">
        <v>267</v>
      </c>
      <c r="H141" s="138">
        <v>9</v>
      </c>
      <c r="I141" s="139"/>
      <c r="J141" s="140">
        <f t="shared" si="0"/>
        <v>0</v>
      </c>
      <c r="K141" s="136" t="s">
        <v>1</v>
      </c>
      <c r="L141" s="32"/>
      <c r="M141" s="141" t="s">
        <v>1</v>
      </c>
      <c r="N141" s="142" t="s">
        <v>44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268</v>
      </c>
      <c r="AT141" s="145" t="s">
        <v>264</v>
      </c>
      <c r="AU141" s="145" t="s">
        <v>86</v>
      </c>
      <c r="AY141" s="17" t="s">
        <v>262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86</v>
      </c>
      <c r="BK141" s="146">
        <f t="shared" si="9"/>
        <v>0</v>
      </c>
      <c r="BL141" s="17" t="s">
        <v>268</v>
      </c>
      <c r="BM141" s="145" t="s">
        <v>292</v>
      </c>
    </row>
    <row r="142" spans="2:65" s="1" customFormat="1" ht="49.15" customHeight="1">
      <c r="B142" s="32"/>
      <c r="C142" s="134" t="s">
        <v>293</v>
      </c>
      <c r="D142" s="134" t="s">
        <v>264</v>
      </c>
      <c r="E142" s="135" t="s">
        <v>294</v>
      </c>
      <c r="F142" s="136" t="s">
        <v>295</v>
      </c>
      <c r="G142" s="137" t="s">
        <v>267</v>
      </c>
      <c r="H142" s="138">
        <v>2</v>
      </c>
      <c r="I142" s="139"/>
      <c r="J142" s="140">
        <f t="shared" si="0"/>
        <v>0</v>
      </c>
      <c r="K142" s="136" t="s">
        <v>1</v>
      </c>
      <c r="L142" s="32"/>
      <c r="M142" s="141" t="s">
        <v>1</v>
      </c>
      <c r="N142" s="142" t="s">
        <v>44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268</v>
      </c>
      <c r="AT142" s="145" t="s">
        <v>264</v>
      </c>
      <c r="AU142" s="145" t="s">
        <v>86</v>
      </c>
      <c r="AY142" s="17" t="s">
        <v>262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86</v>
      </c>
      <c r="BK142" s="146">
        <f t="shared" si="9"/>
        <v>0</v>
      </c>
      <c r="BL142" s="17" t="s">
        <v>268</v>
      </c>
      <c r="BM142" s="145" t="s">
        <v>296</v>
      </c>
    </row>
    <row r="143" spans="2:65" s="1" customFormat="1" ht="24.2" customHeight="1">
      <c r="B143" s="32"/>
      <c r="C143" s="134" t="s">
        <v>297</v>
      </c>
      <c r="D143" s="134" t="s">
        <v>264</v>
      </c>
      <c r="E143" s="135" t="s">
        <v>298</v>
      </c>
      <c r="F143" s="136" t="s">
        <v>299</v>
      </c>
      <c r="G143" s="137" t="s">
        <v>267</v>
      </c>
      <c r="H143" s="138">
        <v>9</v>
      </c>
      <c r="I143" s="139"/>
      <c r="J143" s="140">
        <f t="shared" si="0"/>
        <v>0</v>
      </c>
      <c r="K143" s="136" t="s">
        <v>1</v>
      </c>
      <c r="L143" s="32"/>
      <c r="M143" s="141" t="s">
        <v>1</v>
      </c>
      <c r="N143" s="142" t="s">
        <v>44</v>
      </c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AR143" s="145" t="s">
        <v>268</v>
      </c>
      <c r="AT143" s="145" t="s">
        <v>264</v>
      </c>
      <c r="AU143" s="145" t="s">
        <v>86</v>
      </c>
      <c r="AY143" s="17" t="s">
        <v>262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86</v>
      </c>
      <c r="BK143" s="146">
        <f t="shared" si="9"/>
        <v>0</v>
      </c>
      <c r="BL143" s="17" t="s">
        <v>268</v>
      </c>
      <c r="BM143" s="145" t="s">
        <v>300</v>
      </c>
    </row>
    <row r="144" spans="2:47" s="1" customFormat="1" ht="78">
      <c r="B144" s="32"/>
      <c r="D144" s="147" t="s">
        <v>301</v>
      </c>
      <c r="F144" s="148" t="s">
        <v>302</v>
      </c>
      <c r="I144" s="149"/>
      <c r="L144" s="32"/>
      <c r="M144" s="150"/>
      <c r="T144" s="56"/>
      <c r="AT144" s="17" t="s">
        <v>301</v>
      </c>
      <c r="AU144" s="17" t="s">
        <v>86</v>
      </c>
    </row>
    <row r="145" spans="2:65" s="1" customFormat="1" ht="49.15" customHeight="1">
      <c r="B145" s="32"/>
      <c r="C145" s="134" t="s">
        <v>303</v>
      </c>
      <c r="D145" s="134" t="s">
        <v>264</v>
      </c>
      <c r="E145" s="135" t="s">
        <v>304</v>
      </c>
      <c r="F145" s="136" t="s">
        <v>305</v>
      </c>
      <c r="G145" s="137" t="s">
        <v>267</v>
      </c>
      <c r="H145" s="138">
        <v>1</v>
      </c>
      <c r="I145" s="139"/>
      <c r="J145" s="140">
        <f aca="true" t="shared" si="10" ref="J145:J151">ROUND(I145*H145,2)</f>
        <v>0</v>
      </c>
      <c r="K145" s="136" t="s">
        <v>1</v>
      </c>
      <c r="L145" s="32"/>
      <c r="M145" s="141" t="s">
        <v>1</v>
      </c>
      <c r="N145" s="142" t="s">
        <v>44</v>
      </c>
      <c r="P145" s="143">
        <f aca="true" t="shared" si="11" ref="P145:P151">O145*H145</f>
        <v>0</v>
      </c>
      <c r="Q145" s="143">
        <v>0</v>
      </c>
      <c r="R145" s="143">
        <f aca="true" t="shared" si="12" ref="R145:R151">Q145*H145</f>
        <v>0</v>
      </c>
      <c r="S145" s="143">
        <v>0</v>
      </c>
      <c r="T145" s="144">
        <f aca="true" t="shared" si="13" ref="T145:T151">S145*H145</f>
        <v>0</v>
      </c>
      <c r="AR145" s="145" t="s">
        <v>268</v>
      </c>
      <c r="AT145" s="145" t="s">
        <v>264</v>
      </c>
      <c r="AU145" s="145" t="s">
        <v>86</v>
      </c>
      <c r="AY145" s="17" t="s">
        <v>262</v>
      </c>
      <c r="BE145" s="146">
        <f aca="true" t="shared" si="14" ref="BE145:BE151">IF(N145="základní",J145,0)</f>
        <v>0</v>
      </c>
      <c r="BF145" s="146">
        <f aca="true" t="shared" si="15" ref="BF145:BF151">IF(N145="snížená",J145,0)</f>
        <v>0</v>
      </c>
      <c r="BG145" s="146">
        <f aca="true" t="shared" si="16" ref="BG145:BG151">IF(N145="zákl. přenesená",J145,0)</f>
        <v>0</v>
      </c>
      <c r="BH145" s="146">
        <f aca="true" t="shared" si="17" ref="BH145:BH151">IF(N145="sníž. přenesená",J145,0)</f>
        <v>0</v>
      </c>
      <c r="BI145" s="146">
        <f aca="true" t="shared" si="18" ref="BI145:BI151">IF(N145="nulová",J145,0)</f>
        <v>0</v>
      </c>
      <c r="BJ145" s="17" t="s">
        <v>86</v>
      </c>
      <c r="BK145" s="146">
        <f aca="true" t="shared" si="19" ref="BK145:BK151">ROUND(I145*H145,2)</f>
        <v>0</v>
      </c>
      <c r="BL145" s="17" t="s">
        <v>268</v>
      </c>
      <c r="BM145" s="145" t="s">
        <v>306</v>
      </c>
    </row>
    <row r="146" spans="2:65" s="1" customFormat="1" ht="44.25" customHeight="1">
      <c r="B146" s="32"/>
      <c r="C146" s="134" t="s">
        <v>307</v>
      </c>
      <c r="D146" s="134" t="s">
        <v>264</v>
      </c>
      <c r="E146" s="135" t="s">
        <v>308</v>
      </c>
      <c r="F146" s="136" t="s">
        <v>309</v>
      </c>
      <c r="G146" s="137" t="s">
        <v>267</v>
      </c>
      <c r="H146" s="138">
        <v>1</v>
      </c>
      <c r="I146" s="139"/>
      <c r="J146" s="140">
        <f t="shared" si="10"/>
        <v>0</v>
      </c>
      <c r="K146" s="136" t="s">
        <v>1</v>
      </c>
      <c r="L146" s="32"/>
      <c r="M146" s="141" t="s">
        <v>1</v>
      </c>
      <c r="N146" s="142" t="s">
        <v>44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AR146" s="145" t="s">
        <v>268</v>
      </c>
      <c r="AT146" s="145" t="s">
        <v>264</v>
      </c>
      <c r="AU146" s="145" t="s">
        <v>86</v>
      </c>
      <c r="AY146" s="17" t="s">
        <v>262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7" t="s">
        <v>86</v>
      </c>
      <c r="BK146" s="146">
        <f t="shared" si="19"/>
        <v>0</v>
      </c>
      <c r="BL146" s="17" t="s">
        <v>268</v>
      </c>
      <c r="BM146" s="145" t="s">
        <v>310</v>
      </c>
    </row>
    <row r="147" spans="2:65" s="1" customFormat="1" ht="37.9" customHeight="1">
      <c r="B147" s="32"/>
      <c r="C147" s="134" t="s">
        <v>311</v>
      </c>
      <c r="D147" s="134" t="s">
        <v>264</v>
      </c>
      <c r="E147" s="135" t="s">
        <v>312</v>
      </c>
      <c r="F147" s="136" t="s">
        <v>313</v>
      </c>
      <c r="G147" s="137" t="s">
        <v>267</v>
      </c>
      <c r="H147" s="138">
        <v>1</v>
      </c>
      <c r="I147" s="139"/>
      <c r="J147" s="140">
        <f t="shared" si="10"/>
        <v>0</v>
      </c>
      <c r="K147" s="136" t="s">
        <v>1</v>
      </c>
      <c r="L147" s="32"/>
      <c r="M147" s="141" t="s">
        <v>1</v>
      </c>
      <c r="N147" s="142" t="s">
        <v>44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AR147" s="145" t="s">
        <v>268</v>
      </c>
      <c r="AT147" s="145" t="s">
        <v>264</v>
      </c>
      <c r="AU147" s="145" t="s">
        <v>86</v>
      </c>
      <c r="AY147" s="17" t="s">
        <v>262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7" t="s">
        <v>86</v>
      </c>
      <c r="BK147" s="146">
        <f t="shared" si="19"/>
        <v>0</v>
      </c>
      <c r="BL147" s="17" t="s">
        <v>268</v>
      </c>
      <c r="BM147" s="145" t="s">
        <v>314</v>
      </c>
    </row>
    <row r="148" spans="2:65" s="1" customFormat="1" ht="44.25" customHeight="1">
      <c r="B148" s="32"/>
      <c r="C148" s="134" t="s">
        <v>8</v>
      </c>
      <c r="D148" s="134" t="s">
        <v>264</v>
      </c>
      <c r="E148" s="135" t="s">
        <v>315</v>
      </c>
      <c r="F148" s="136" t="s">
        <v>316</v>
      </c>
      <c r="G148" s="137" t="s">
        <v>267</v>
      </c>
      <c r="H148" s="138">
        <v>1</v>
      </c>
      <c r="I148" s="139"/>
      <c r="J148" s="140">
        <f t="shared" si="10"/>
        <v>0</v>
      </c>
      <c r="K148" s="136" t="s">
        <v>1</v>
      </c>
      <c r="L148" s="32"/>
      <c r="M148" s="141" t="s">
        <v>1</v>
      </c>
      <c r="N148" s="142" t="s">
        <v>44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AR148" s="145" t="s">
        <v>268</v>
      </c>
      <c r="AT148" s="145" t="s">
        <v>264</v>
      </c>
      <c r="AU148" s="145" t="s">
        <v>86</v>
      </c>
      <c r="AY148" s="17" t="s">
        <v>262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7" t="s">
        <v>86</v>
      </c>
      <c r="BK148" s="146">
        <f t="shared" si="19"/>
        <v>0</v>
      </c>
      <c r="BL148" s="17" t="s">
        <v>268</v>
      </c>
      <c r="BM148" s="145" t="s">
        <v>317</v>
      </c>
    </row>
    <row r="149" spans="2:65" s="1" customFormat="1" ht="24.2" customHeight="1">
      <c r="B149" s="32"/>
      <c r="C149" s="134" t="s">
        <v>318</v>
      </c>
      <c r="D149" s="134" t="s">
        <v>264</v>
      </c>
      <c r="E149" s="135" t="s">
        <v>319</v>
      </c>
      <c r="F149" s="136" t="s">
        <v>320</v>
      </c>
      <c r="G149" s="137" t="s">
        <v>267</v>
      </c>
      <c r="H149" s="138">
        <v>1</v>
      </c>
      <c r="I149" s="139"/>
      <c r="J149" s="140">
        <f t="shared" si="10"/>
        <v>0</v>
      </c>
      <c r="K149" s="136" t="s">
        <v>1</v>
      </c>
      <c r="L149" s="32"/>
      <c r="M149" s="141" t="s">
        <v>1</v>
      </c>
      <c r="N149" s="142" t="s">
        <v>44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AR149" s="145" t="s">
        <v>268</v>
      </c>
      <c r="AT149" s="145" t="s">
        <v>264</v>
      </c>
      <c r="AU149" s="145" t="s">
        <v>86</v>
      </c>
      <c r="AY149" s="17" t="s">
        <v>262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7" t="s">
        <v>86</v>
      </c>
      <c r="BK149" s="146">
        <f t="shared" si="19"/>
        <v>0</v>
      </c>
      <c r="BL149" s="17" t="s">
        <v>268</v>
      </c>
      <c r="BM149" s="145" t="s">
        <v>321</v>
      </c>
    </row>
    <row r="150" spans="2:65" s="1" customFormat="1" ht="24.2" customHeight="1">
      <c r="B150" s="32"/>
      <c r="C150" s="134" t="s">
        <v>322</v>
      </c>
      <c r="D150" s="134" t="s">
        <v>264</v>
      </c>
      <c r="E150" s="135" t="s">
        <v>323</v>
      </c>
      <c r="F150" s="136" t="s">
        <v>324</v>
      </c>
      <c r="G150" s="137" t="s">
        <v>267</v>
      </c>
      <c r="H150" s="138">
        <v>2</v>
      </c>
      <c r="I150" s="139"/>
      <c r="J150" s="140">
        <f t="shared" si="10"/>
        <v>0</v>
      </c>
      <c r="K150" s="136" t="s">
        <v>1</v>
      </c>
      <c r="L150" s="32"/>
      <c r="M150" s="141" t="s">
        <v>1</v>
      </c>
      <c r="N150" s="142" t="s">
        <v>44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AR150" s="145" t="s">
        <v>268</v>
      </c>
      <c r="AT150" s="145" t="s">
        <v>264</v>
      </c>
      <c r="AU150" s="145" t="s">
        <v>86</v>
      </c>
      <c r="AY150" s="17" t="s">
        <v>262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7" t="s">
        <v>86</v>
      </c>
      <c r="BK150" s="146">
        <f t="shared" si="19"/>
        <v>0</v>
      </c>
      <c r="BL150" s="17" t="s">
        <v>268</v>
      </c>
      <c r="BM150" s="145" t="s">
        <v>325</v>
      </c>
    </row>
    <row r="151" spans="2:65" s="1" customFormat="1" ht="44.25" customHeight="1">
      <c r="B151" s="32"/>
      <c r="C151" s="134" t="s">
        <v>326</v>
      </c>
      <c r="D151" s="134" t="s">
        <v>264</v>
      </c>
      <c r="E151" s="135" t="s">
        <v>327</v>
      </c>
      <c r="F151" s="136" t="s">
        <v>328</v>
      </c>
      <c r="G151" s="137" t="s">
        <v>267</v>
      </c>
      <c r="H151" s="138">
        <v>1</v>
      </c>
      <c r="I151" s="139"/>
      <c r="J151" s="140">
        <f t="shared" si="10"/>
        <v>0</v>
      </c>
      <c r="K151" s="136" t="s">
        <v>1</v>
      </c>
      <c r="L151" s="32"/>
      <c r="M151" s="141" t="s">
        <v>1</v>
      </c>
      <c r="N151" s="142" t="s">
        <v>44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AR151" s="145" t="s">
        <v>268</v>
      </c>
      <c r="AT151" s="145" t="s">
        <v>264</v>
      </c>
      <c r="AU151" s="145" t="s">
        <v>86</v>
      </c>
      <c r="AY151" s="17" t="s">
        <v>262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7" t="s">
        <v>86</v>
      </c>
      <c r="BK151" s="146">
        <f t="shared" si="19"/>
        <v>0</v>
      </c>
      <c r="BL151" s="17" t="s">
        <v>268</v>
      </c>
      <c r="BM151" s="145" t="s">
        <v>329</v>
      </c>
    </row>
    <row r="152" spans="2:63" s="11" customFormat="1" ht="25.9" customHeight="1">
      <c r="B152" s="124"/>
      <c r="D152" s="125" t="s">
        <v>78</v>
      </c>
      <c r="E152" s="126" t="s">
        <v>330</v>
      </c>
      <c r="F152" s="126" t="s">
        <v>331</v>
      </c>
      <c r="I152" s="127"/>
      <c r="J152" s="128">
        <f>BK152</f>
        <v>0</v>
      </c>
      <c r="L152" s="124"/>
      <c r="M152" s="129"/>
      <c r="P152" s="130">
        <f>SUM(P153:P177)</f>
        <v>0</v>
      </c>
      <c r="R152" s="130">
        <f>SUM(R153:R177)</f>
        <v>0</v>
      </c>
      <c r="T152" s="131">
        <f>SUM(T153:T177)</f>
        <v>0</v>
      </c>
      <c r="AR152" s="125" t="s">
        <v>179</v>
      </c>
      <c r="AT152" s="132" t="s">
        <v>78</v>
      </c>
      <c r="AU152" s="132" t="s">
        <v>79</v>
      </c>
      <c r="AY152" s="125" t="s">
        <v>262</v>
      </c>
      <c r="BK152" s="133">
        <f>SUM(BK153:BK177)</f>
        <v>0</v>
      </c>
    </row>
    <row r="153" spans="2:65" s="1" customFormat="1" ht="66.75" customHeight="1">
      <c r="B153" s="32"/>
      <c r="C153" s="134" t="s">
        <v>332</v>
      </c>
      <c r="D153" s="134" t="s">
        <v>264</v>
      </c>
      <c r="E153" s="135" t="s">
        <v>333</v>
      </c>
      <c r="F153" s="136" t="s">
        <v>334</v>
      </c>
      <c r="G153" s="137" t="s">
        <v>267</v>
      </c>
      <c r="H153" s="138">
        <v>1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268</v>
      </c>
      <c r="AT153" s="145" t="s">
        <v>264</v>
      </c>
      <c r="AU153" s="145" t="s">
        <v>86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268</v>
      </c>
      <c r="BM153" s="145" t="s">
        <v>335</v>
      </c>
    </row>
    <row r="154" spans="2:65" s="1" customFormat="1" ht="37.9" customHeight="1">
      <c r="B154" s="32"/>
      <c r="C154" s="134" t="s">
        <v>336</v>
      </c>
      <c r="D154" s="134" t="s">
        <v>264</v>
      </c>
      <c r="E154" s="135" t="s">
        <v>337</v>
      </c>
      <c r="F154" s="136" t="s">
        <v>338</v>
      </c>
      <c r="G154" s="137" t="s">
        <v>267</v>
      </c>
      <c r="H154" s="138">
        <v>1</v>
      </c>
      <c r="I154" s="139"/>
      <c r="J154" s="140">
        <f>ROUND(I154*H154,2)</f>
        <v>0</v>
      </c>
      <c r="K154" s="136" t="s">
        <v>1</v>
      </c>
      <c r="L154" s="32"/>
      <c r="M154" s="141" t="s">
        <v>1</v>
      </c>
      <c r="N154" s="142" t="s">
        <v>44</v>
      </c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AR154" s="145" t="s">
        <v>268</v>
      </c>
      <c r="AT154" s="145" t="s">
        <v>264</v>
      </c>
      <c r="AU154" s="145" t="s">
        <v>86</v>
      </c>
      <c r="AY154" s="17" t="s">
        <v>262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86</v>
      </c>
      <c r="BK154" s="146">
        <f>ROUND(I154*H154,2)</f>
        <v>0</v>
      </c>
      <c r="BL154" s="17" t="s">
        <v>268</v>
      </c>
      <c r="BM154" s="145" t="s">
        <v>339</v>
      </c>
    </row>
    <row r="155" spans="2:47" s="1" customFormat="1" ht="19.5">
      <c r="B155" s="32"/>
      <c r="D155" s="147" t="s">
        <v>301</v>
      </c>
      <c r="F155" s="148" t="s">
        <v>340</v>
      </c>
      <c r="I155" s="149"/>
      <c r="L155" s="32"/>
      <c r="M155" s="150"/>
      <c r="T155" s="56"/>
      <c r="AT155" s="17" t="s">
        <v>301</v>
      </c>
      <c r="AU155" s="17" t="s">
        <v>86</v>
      </c>
    </row>
    <row r="156" spans="2:65" s="1" customFormat="1" ht="37.9" customHeight="1">
      <c r="B156" s="32"/>
      <c r="C156" s="134" t="s">
        <v>341</v>
      </c>
      <c r="D156" s="134" t="s">
        <v>264</v>
      </c>
      <c r="E156" s="135" t="s">
        <v>342</v>
      </c>
      <c r="F156" s="136" t="s">
        <v>343</v>
      </c>
      <c r="G156" s="137" t="s">
        <v>267</v>
      </c>
      <c r="H156" s="138">
        <v>1</v>
      </c>
      <c r="I156" s="139"/>
      <c r="J156" s="140">
        <f>ROUND(I156*H156,2)</f>
        <v>0</v>
      </c>
      <c r="K156" s="136" t="s">
        <v>1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268</v>
      </c>
      <c r="AT156" s="145" t="s">
        <v>264</v>
      </c>
      <c r="AU156" s="145" t="s">
        <v>86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268</v>
      </c>
      <c r="BM156" s="145" t="s">
        <v>344</v>
      </c>
    </row>
    <row r="157" spans="2:47" s="1" customFormat="1" ht="19.5">
      <c r="B157" s="32"/>
      <c r="D157" s="147" t="s">
        <v>301</v>
      </c>
      <c r="F157" s="148" t="s">
        <v>340</v>
      </c>
      <c r="I157" s="149"/>
      <c r="L157" s="32"/>
      <c r="M157" s="150"/>
      <c r="T157" s="56"/>
      <c r="AT157" s="17" t="s">
        <v>301</v>
      </c>
      <c r="AU157" s="17" t="s">
        <v>86</v>
      </c>
    </row>
    <row r="158" spans="2:65" s="1" customFormat="1" ht="37.9" customHeight="1">
      <c r="B158" s="32"/>
      <c r="C158" s="134" t="s">
        <v>345</v>
      </c>
      <c r="D158" s="134" t="s">
        <v>264</v>
      </c>
      <c r="E158" s="135" t="s">
        <v>346</v>
      </c>
      <c r="F158" s="136" t="s">
        <v>347</v>
      </c>
      <c r="G158" s="137" t="s">
        <v>267</v>
      </c>
      <c r="H158" s="138">
        <v>1</v>
      </c>
      <c r="I158" s="139"/>
      <c r="J158" s="140">
        <f>ROUND(I158*H158,2)</f>
        <v>0</v>
      </c>
      <c r="K158" s="136" t="s">
        <v>1</v>
      </c>
      <c r="L158" s="32"/>
      <c r="M158" s="141" t="s">
        <v>1</v>
      </c>
      <c r="N158" s="142" t="s">
        <v>44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268</v>
      </c>
      <c r="AT158" s="145" t="s">
        <v>264</v>
      </c>
      <c r="AU158" s="145" t="s">
        <v>86</v>
      </c>
      <c r="AY158" s="17" t="s">
        <v>262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7" t="s">
        <v>86</v>
      </c>
      <c r="BK158" s="146">
        <f>ROUND(I158*H158,2)</f>
        <v>0</v>
      </c>
      <c r="BL158" s="17" t="s">
        <v>268</v>
      </c>
      <c r="BM158" s="145" t="s">
        <v>348</v>
      </c>
    </row>
    <row r="159" spans="2:47" s="1" customFormat="1" ht="19.5">
      <c r="B159" s="32"/>
      <c r="D159" s="147" t="s">
        <v>301</v>
      </c>
      <c r="F159" s="148" t="s">
        <v>340</v>
      </c>
      <c r="I159" s="149"/>
      <c r="L159" s="32"/>
      <c r="M159" s="150"/>
      <c r="T159" s="56"/>
      <c r="AT159" s="17" t="s">
        <v>301</v>
      </c>
      <c r="AU159" s="17" t="s">
        <v>86</v>
      </c>
    </row>
    <row r="160" spans="2:65" s="1" customFormat="1" ht="37.9" customHeight="1">
      <c r="B160" s="32"/>
      <c r="C160" s="134" t="s">
        <v>349</v>
      </c>
      <c r="D160" s="134" t="s">
        <v>264</v>
      </c>
      <c r="E160" s="135" t="s">
        <v>350</v>
      </c>
      <c r="F160" s="136" t="s">
        <v>351</v>
      </c>
      <c r="G160" s="137" t="s">
        <v>267</v>
      </c>
      <c r="H160" s="138">
        <v>1</v>
      </c>
      <c r="I160" s="139"/>
      <c r="J160" s="140">
        <f>ROUND(I160*H160,2)</f>
        <v>0</v>
      </c>
      <c r="K160" s="136" t="s">
        <v>1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AR160" s="145" t="s">
        <v>268</v>
      </c>
      <c r="AT160" s="145" t="s">
        <v>264</v>
      </c>
      <c r="AU160" s="145" t="s">
        <v>86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268</v>
      </c>
      <c r="BM160" s="145" t="s">
        <v>352</v>
      </c>
    </row>
    <row r="161" spans="2:47" s="1" customFormat="1" ht="19.5">
      <c r="B161" s="32"/>
      <c r="D161" s="147" t="s">
        <v>301</v>
      </c>
      <c r="F161" s="148" t="s">
        <v>340</v>
      </c>
      <c r="I161" s="149"/>
      <c r="L161" s="32"/>
      <c r="M161" s="150"/>
      <c r="T161" s="56"/>
      <c r="AT161" s="17" t="s">
        <v>301</v>
      </c>
      <c r="AU161" s="17" t="s">
        <v>86</v>
      </c>
    </row>
    <row r="162" spans="2:65" s="1" customFormat="1" ht="37.9" customHeight="1">
      <c r="B162" s="32"/>
      <c r="C162" s="134" t="s">
        <v>353</v>
      </c>
      <c r="D162" s="134" t="s">
        <v>264</v>
      </c>
      <c r="E162" s="135" t="s">
        <v>354</v>
      </c>
      <c r="F162" s="136" t="s">
        <v>355</v>
      </c>
      <c r="G162" s="137" t="s">
        <v>267</v>
      </c>
      <c r="H162" s="138">
        <v>1</v>
      </c>
      <c r="I162" s="139"/>
      <c r="J162" s="140">
        <f>ROUND(I162*H162,2)</f>
        <v>0</v>
      </c>
      <c r="K162" s="136" t="s">
        <v>1</v>
      </c>
      <c r="L162" s="32"/>
      <c r="M162" s="141" t="s">
        <v>1</v>
      </c>
      <c r="N162" s="142" t="s">
        <v>44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268</v>
      </c>
      <c r="AT162" s="145" t="s">
        <v>264</v>
      </c>
      <c r="AU162" s="145" t="s">
        <v>86</v>
      </c>
      <c r="AY162" s="17" t="s">
        <v>262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86</v>
      </c>
      <c r="BK162" s="146">
        <f>ROUND(I162*H162,2)</f>
        <v>0</v>
      </c>
      <c r="BL162" s="17" t="s">
        <v>268</v>
      </c>
      <c r="BM162" s="145" t="s">
        <v>356</v>
      </c>
    </row>
    <row r="163" spans="2:47" s="1" customFormat="1" ht="19.5">
      <c r="B163" s="32"/>
      <c r="D163" s="147" t="s">
        <v>301</v>
      </c>
      <c r="F163" s="148" t="s">
        <v>340</v>
      </c>
      <c r="I163" s="149"/>
      <c r="L163" s="32"/>
      <c r="M163" s="150"/>
      <c r="T163" s="56"/>
      <c r="AT163" s="17" t="s">
        <v>301</v>
      </c>
      <c r="AU163" s="17" t="s">
        <v>86</v>
      </c>
    </row>
    <row r="164" spans="2:65" s="1" customFormat="1" ht="24.2" customHeight="1">
      <c r="B164" s="32"/>
      <c r="C164" s="134" t="s">
        <v>357</v>
      </c>
      <c r="D164" s="134" t="s">
        <v>264</v>
      </c>
      <c r="E164" s="135" t="s">
        <v>358</v>
      </c>
      <c r="F164" s="136" t="s">
        <v>359</v>
      </c>
      <c r="G164" s="137" t="s">
        <v>267</v>
      </c>
      <c r="H164" s="138">
        <v>1</v>
      </c>
      <c r="I164" s="139"/>
      <c r="J164" s="140">
        <f>ROUND(I164*H164,2)</f>
        <v>0</v>
      </c>
      <c r="K164" s="136" t="s">
        <v>1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268</v>
      </c>
      <c r="AT164" s="145" t="s">
        <v>264</v>
      </c>
      <c r="AU164" s="145" t="s">
        <v>86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268</v>
      </c>
      <c r="BM164" s="145" t="s">
        <v>360</v>
      </c>
    </row>
    <row r="165" spans="2:65" s="1" customFormat="1" ht="16.5" customHeight="1">
      <c r="B165" s="32"/>
      <c r="C165" s="134" t="s">
        <v>361</v>
      </c>
      <c r="D165" s="134" t="s">
        <v>264</v>
      </c>
      <c r="E165" s="135" t="s">
        <v>362</v>
      </c>
      <c r="F165" s="136" t="s">
        <v>363</v>
      </c>
      <c r="G165" s="137" t="s">
        <v>267</v>
      </c>
      <c r="H165" s="138">
        <v>1</v>
      </c>
      <c r="I165" s="139"/>
      <c r="J165" s="140">
        <f>ROUND(I165*H165,2)</f>
        <v>0</v>
      </c>
      <c r="K165" s="136" t="s">
        <v>1</v>
      </c>
      <c r="L165" s="32"/>
      <c r="M165" s="141" t="s">
        <v>1</v>
      </c>
      <c r="N165" s="142" t="s">
        <v>44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268</v>
      </c>
      <c r="AT165" s="145" t="s">
        <v>264</v>
      </c>
      <c r="AU165" s="145" t="s">
        <v>86</v>
      </c>
      <c r="AY165" s="17" t="s">
        <v>262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86</v>
      </c>
      <c r="BK165" s="146">
        <f>ROUND(I165*H165,2)</f>
        <v>0</v>
      </c>
      <c r="BL165" s="17" t="s">
        <v>268</v>
      </c>
      <c r="BM165" s="145" t="s">
        <v>364</v>
      </c>
    </row>
    <row r="166" spans="2:65" s="1" customFormat="1" ht="49.15" customHeight="1">
      <c r="B166" s="32"/>
      <c r="C166" s="134" t="s">
        <v>365</v>
      </c>
      <c r="D166" s="134" t="s">
        <v>264</v>
      </c>
      <c r="E166" s="135" t="s">
        <v>366</v>
      </c>
      <c r="F166" s="136" t="s">
        <v>367</v>
      </c>
      <c r="G166" s="137" t="s">
        <v>267</v>
      </c>
      <c r="H166" s="138">
        <v>1</v>
      </c>
      <c r="I166" s="139"/>
      <c r="J166" s="140">
        <f>ROUND(I166*H166,2)</f>
        <v>0</v>
      </c>
      <c r="K166" s="136" t="s">
        <v>1</v>
      </c>
      <c r="L166" s="32"/>
      <c r="M166" s="141" t="s">
        <v>1</v>
      </c>
      <c r="N166" s="142" t="s">
        <v>44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268</v>
      </c>
      <c r="AT166" s="145" t="s">
        <v>264</v>
      </c>
      <c r="AU166" s="145" t="s">
        <v>86</v>
      </c>
      <c r="AY166" s="17" t="s">
        <v>262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86</v>
      </c>
      <c r="BK166" s="146">
        <f>ROUND(I166*H166,2)</f>
        <v>0</v>
      </c>
      <c r="BL166" s="17" t="s">
        <v>268</v>
      </c>
      <c r="BM166" s="145" t="s">
        <v>368</v>
      </c>
    </row>
    <row r="167" spans="2:47" s="1" customFormat="1" ht="48.75">
      <c r="B167" s="32"/>
      <c r="D167" s="147" t="s">
        <v>301</v>
      </c>
      <c r="F167" s="148" t="s">
        <v>369</v>
      </c>
      <c r="I167" s="149"/>
      <c r="L167" s="32"/>
      <c r="M167" s="150"/>
      <c r="T167" s="56"/>
      <c r="AT167" s="17" t="s">
        <v>301</v>
      </c>
      <c r="AU167" s="17" t="s">
        <v>86</v>
      </c>
    </row>
    <row r="168" spans="2:65" s="1" customFormat="1" ht="49.15" customHeight="1">
      <c r="B168" s="32"/>
      <c r="C168" s="134" t="s">
        <v>370</v>
      </c>
      <c r="D168" s="134" t="s">
        <v>264</v>
      </c>
      <c r="E168" s="135" t="s">
        <v>371</v>
      </c>
      <c r="F168" s="136" t="s">
        <v>372</v>
      </c>
      <c r="G168" s="137" t="s">
        <v>267</v>
      </c>
      <c r="H168" s="138">
        <v>1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268</v>
      </c>
      <c r="AT168" s="145" t="s">
        <v>264</v>
      </c>
      <c r="AU168" s="145" t="s">
        <v>86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268</v>
      </c>
      <c r="BM168" s="145" t="s">
        <v>373</v>
      </c>
    </row>
    <row r="169" spans="2:65" s="1" customFormat="1" ht="49.15" customHeight="1">
      <c r="B169" s="32"/>
      <c r="C169" s="134" t="s">
        <v>7</v>
      </c>
      <c r="D169" s="134" t="s">
        <v>264</v>
      </c>
      <c r="E169" s="135" t="s">
        <v>374</v>
      </c>
      <c r="F169" s="136" t="s">
        <v>375</v>
      </c>
      <c r="G169" s="137" t="s">
        <v>267</v>
      </c>
      <c r="H169" s="138">
        <v>2</v>
      </c>
      <c r="I169" s="139"/>
      <c r="J169" s="140">
        <f>ROUND(I169*H169,2)</f>
        <v>0</v>
      </c>
      <c r="K169" s="136" t="s">
        <v>1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268</v>
      </c>
      <c r="AT169" s="145" t="s">
        <v>264</v>
      </c>
      <c r="AU169" s="145" t="s">
        <v>86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268</v>
      </c>
      <c r="BM169" s="145" t="s">
        <v>376</v>
      </c>
    </row>
    <row r="170" spans="2:65" s="1" customFormat="1" ht="16.5" customHeight="1">
      <c r="B170" s="32"/>
      <c r="C170" s="134" t="s">
        <v>377</v>
      </c>
      <c r="D170" s="134" t="s">
        <v>264</v>
      </c>
      <c r="E170" s="135" t="s">
        <v>378</v>
      </c>
      <c r="F170" s="136" t="s">
        <v>379</v>
      </c>
      <c r="G170" s="137" t="s">
        <v>267</v>
      </c>
      <c r="H170" s="138">
        <v>6</v>
      </c>
      <c r="I170" s="139"/>
      <c r="J170" s="140">
        <f>ROUND(I170*H170,2)</f>
        <v>0</v>
      </c>
      <c r="K170" s="136" t="s">
        <v>1</v>
      </c>
      <c r="L170" s="32"/>
      <c r="M170" s="141" t="s">
        <v>1</v>
      </c>
      <c r="N170" s="142" t="s">
        <v>44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268</v>
      </c>
      <c r="AT170" s="145" t="s">
        <v>264</v>
      </c>
      <c r="AU170" s="145" t="s">
        <v>86</v>
      </c>
      <c r="AY170" s="17" t="s">
        <v>262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86</v>
      </c>
      <c r="BK170" s="146">
        <f>ROUND(I170*H170,2)</f>
        <v>0</v>
      </c>
      <c r="BL170" s="17" t="s">
        <v>268</v>
      </c>
      <c r="BM170" s="145" t="s">
        <v>380</v>
      </c>
    </row>
    <row r="171" spans="2:65" s="1" customFormat="1" ht="44.25" customHeight="1">
      <c r="B171" s="32"/>
      <c r="C171" s="134" t="s">
        <v>381</v>
      </c>
      <c r="D171" s="134" t="s">
        <v>264</v>
      </c>
      <c r="E171" s="135" t="s">
        <v>382</v>
      </c>
      <c r="F171" s="136" t="s">
        <v>383</v>
      </c>
      <c r="G171" s="137" t="s">
        <v>267</v>
      </c>
      <c r="H171" s="138">
        <v>5</v>
      </c>
      <c r="I171" s="139"/>
      <c r="J171" s="140">
        <f>ROUND(I171*H171,2)</f>
        <v>0</v>
      </c>
      <c r="K171" s="136" t="s">
        <v>1</v>
      </c>
      <c r="L171" s="32"/>
      <c r="M171" s="141" t="s">
        <v>1</v>
      </c>
      <c r="N171" s="142" t="s">
        <v>44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AR171" s="145" t="s">
        <v>268</v>
      </c>
      <c r="AT171" s="145" t="s">
        <v>264</v>
      </c>
      <c r="AU171" s="145" t="s">
        <v>86</v>
      </c>
      <c r="AY171" s="17" t="s">
        <v>262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86</v>
      </c>
      <c r="BK171" s="146">
        <f>ROUND(I171*H171,2)</f>
        <v>0</v>
      </c>
      <c r="BL171" s="17" t="s">
        <v>268</v>
      </c>
      <c r="BM171" s="145" t="s">
        <v>384</v>
      </c>
    </row>
    <row r="172" spans="2:65" s="1" customFormat="1" ht="16.5" customHeight="1">
      <c r="B172" s="32"/>
      <c r="C172" s="134" t="s">
        <v>385</v>
      </c>
      <c r="D172" s="134" t="s">
        <v>264</v>
      </c>
      <c r="E172" s="135" t="s">
        <v>386</v>
      </c>
      <c r="F172" s="136" t="s">
        <v>387</v>
      </c>
      <c r="G172" s="137" t="s">
        <v>267</v>
      </c>
      <c r="H172" s="138">
        <v>9</v>
      </c>
      <c r="I172" s="139"/>
      <c r="J172" s="140">
        <f>ROUND(I172*H172,2)</f>
        <v>0</v>
      </c>
      <c r="K172" s="136" t="s">
        <v>1</v>
      </c>
      <c r="L172" s="32"/>
      <c r="M172" s="141" t="s">
        <v>1</v>
      </c>
      <c r="N172" s="142" t="s">
        <v>44</v>
      </c>
      <c r="P172" s="143">
        <f>O172*H172</f>
        <v>0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AR172" s="145" t="s">
        <v>268</v>
      </c>
      <c r="AT172" s="145" t="s">
        <v>264</v>
      </c>
      <c r="AU172" s="145" t="s">
        <v>86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268</v>
      </c>
      <c r="BM172" s="145" t="s">
        <v>388</v>
      </c>
    </row>
    <row r="173" spans="2:47" s="1" customFormat="1" ht="136.5">
      <c r="B173" s="32"/>
      <c r="D173" s="147" t="s">
        <v>301</v>
      </c>
      <c r="F173" s="148" t="s">
        <v>389</v>
      </c>
      <c r="I173" s="149"/>
      <c r="L173" s="32"/>
      <c r="M173" s="150"/>
      <c r="T173" s="56"/>
      <c r="AT173" s="17" t="s">
        <v>301</v>
      </c>
      <c r="AU173" s="17" t="s">
        <v>86</v>
      </c>
    </row>
    <row r="174" spans="2:65" s="1" customFormat="1" ht="16.5" customHeight="1">
      <c r="B174" s="32"/>
      <c r="C174" s="134" t="s">
        <v>390</v>
      </c>
      <c r="D174" s="134" t="s">
        <v>264</v>
      </c>
      <c r="E174" s="135" t="s">
        <v>391</v>
      </c>
      <c r="F174" s="136" t="s">
        <v>392</v>
      </c>
      <c r="G174" s="137" t="s">
        <v>267</v>
      </c>
      <c r="H174" s="138">
        <v>13</v>
      </c>
      <c r="I174" s="139"/>
      <c r="J174" s="140">
        <f>ROUND(I174*H174,2)</f>
        <v>0</v>
      </c>
      <c r="K174" s="136" t="s">
        <v>1</v>
      </c>
      <c r="L174" s="32"/>
      <c r="M174" s="141" t="s">
        <v>1</v>
      </c>
      <c r="N174" s="142" t="s">
        <v>44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AR174" s="145" t="s">
        <v>268</v>
      </c>
      <c r="AT174" s="145" t="s">
        <v>264</v>
      </c>
      <c r="AU174" s="145" t="s">
        <v>86</v>
      </c>
      <c r="AY174" s="17" t="s">
        <v>262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86</v>
      </c>
      <c r="BK174" s="146">
        <f>ROUND(I174*H174,2)</f>
        <v>0</v>
      </c>
      <c r="BL174" s="17" t="s">
        <v>268</v>
      </c>
      <c r="BM174" s="145" t="s">
        <v>393</v>
      </c>
    </row>
    <row r="175" spans="2:47" s="1" customFormat="1" ht="68.25">
      <c r="B175" s="32"/>
      <c r="D175" s="147" t="s">
        <v>301</v>
      </c>
      <c r="F175" s="148" t="s">
        <v>394</v>
      </c>
      <c r="I175" s="149"/>
      <c r="L175" s="32"/>
      <c r="M175" s="150"/>
      <c r="T175" s="56"/>
      <c r="AT175" s="17" t="s">
        <v>301</v>
      </c>
      <c r="AU175" s="17" t="s">
        <v>86</v>
      </c>
    </row>
    <row r="176" spans="2:65" s="1" customFormat="1" ht="16.5" customHeight="1">
      <c r="B176" s="32"/>
      <c r="C176" s="134" t="s">
        <v>395</v>
      </c>
      <c r="D176" s="134" t="s">
        <v>264</v>
      </c>
      <c r="E176" s="135" t="s">
        <v>396</v>
      </c>
      <c r="F176" s="136" t="s">
        <v>397</v>
      </c>
      <c r="G176" s="137" t="s">
        <v>267</v>
      </c>
      <c r="H176" s="138">
        <v>4</v>
      </c>
      <c r="I176" s="139"/>
      <c r="J176" s="140">
        <f>ROUND(I176*H176,2)</f>
        <v>0</v>
      </c>
      <c r="K176" s="136" t="s">
        <v>1</v>
      </c>
      <c r="L176" s="32"/>
      <c r="M176" s="141" t="s">
        <v>1</v>
      </c>
      <c r="N176" s="142" t="s">
        <v>44</v>
      </c>
      <c r="P176" s="143">
        <f>O176*H176</f>
        <v>0</v>
      </c>
      <c r="Q176" s="143">
        <v>0</v>
      </c>
      <c r="R176" s="143">
        <f>Q176*H176</f>
        <v>0</v>
      </c>
      <c r="S176" s="143">
        <v>0</v>
      </c>
      <c r="T176" s="144">
        <f>S176*H176</f>
        <v>0</v>
      </c>
      <c r="AR176" s="145" t="s">
        <v>268</v>
      </c>
      <c r="AT176" s="145" t="s">
        <v>264</v>
      </c>
      <c r="AU176" s="145" t="s">
        <v>86</v>
      </c>
      <c r="AY176" s="17" t="s">
        <v>262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86</v>
      </c>
      <c r="BK176" s="146">
        <f>ROUND(I176*H176,2)</f>
        <v>0</v>
      </c>
      <c r="BL176" s="17" t="s">
        <v>268</v>
      </c>
      <c r="BM176" s="145" t="s">
        <v>398</v>
      </c>
    </row>
    <row r="177" spans="2:47" s="1" customFormat="1" ht="97.5">
      <c r="B177" s="32"/>
      <c r="D177" s="147" t="s">
        <v>301</v>
      </c>
      <c r="F177" s="148" t="s">
        <v>399</v>
      </c>
      <c r="I177" s="149"/>
      <c r="L177" s="32"/>
      <c r="M177" s="150"/>
      <c r="T177" s="56"/>
      <c r="AT177" s="17" t="s">
        <v>301</v>
      </c>
      <c r="AU177" s="17" t="s">
        <v>86</v>
      </c>
    </row>
    <row r="178" spans="2:63" s="11" customFormat="1" ht="25.9" customHeight="1">
      <c r="B178" s="124"/>
      <c r="D178" s="125" t="s">
        <v>78</v>
      </c>
      <c r="E178" s="126" t="s">
        <v>400</v>
      </c>
      <c r="F178" s="126" t="s">
        <v>401</v>
      </c>
      <c r="I178" s="127"/>
      <c r="J178" s="128">
        <f>BK178</f>
        <v>0</v>
      </c>
      <c r="L178" s="124"/>
      <c r="M178" s="129"/>
      <c r="P178" s="130">
        <f>SUM(P179:P186)</f>
        <v>0</v>
      </c>
      <c r="R178" s="130">
        <f>SUM(R179:R186)</f>
        <v>0</v>
      </c>
      <c r="T178" s="131">
        <f>SUM(T179:T186)</f>
        <v>0</v>
      </c>
      <c r="AR178" s="125" t="s">
        <v>179</v>
      </c>
      <c r="AT178" s="132" t="s">
        <v>78</v>
      </c>
      <c r="AU178" s="132" t="s">
        <v>79</v>
      </c>
      <c r="AY178" s="125" t="s">
        <v>262</v>
      </c>
      <c r="BK178" s="133">
        <f>SUM(BK179:BK186)</f>
        <v>0</v>
      </c>
    </row>
    <row r="179" spans="2:65" s="1" customFormat="1" ht="24.2" customHeight="1">
      <c r="B179" s="32"/>
      <c r="C179" s="134" t="s">
        <v>402</v>
      </c>
      <c r="D179" s="134" t="s">
        <v>264</v>
      </c>
      <c r="E179" s="135" t="s">
        <v>403</v>
      </c>
      <c r="F179" s="136" t="s">
        <v>404</v>
      </c>
      <c r="G179" s="137" t="s">
        <v>405</v>
      </c>
      <c r="H179" s="138">
        <v>40</v>
      </c>
      <c r="I179" s="139"/>
      <c r="J179" s="140">
        <f aca="true" t="shared" si="20" ref="J179:J186">ROUND(I179*H179,2)</f>
        <v>0</v>
      </c>
      <c r="K179" s="136" t="s">
        <v>1</v>
      </c>
      <c r="L179" s="32"/>
      <c r="M179" s="141" t="s">
        <v>1</v>
      </c>
      <c r="N179" s="142" t="s">
        <v>44</v>
      </c>
      <c r="P179" s="143">
        <f aca="true" t="shared" si="21" ref="P179:P186">O179*H179</f>
        <v>0</v>
      </c>
      <c r="Q179" s="143">
        <v>0</v>
      </c>
      <c r="R179" s="143">
        <f aca="true" t="shared" si="22" ref="R179:R186">Q179*H179</f>
        <v>0</v>
      </c>
      <c r="S179" s="143">
        <v>0</v>
      </c>
      <c r="T179" s="144">
        <f aca="true" t="shared" si="23" ref="T179:T186">S179*H179</f>
        <v>0</v>
      </c>
      <c r="AR179" s="145" t="s">
        <v>268</v>
      </c>
      <c r="AT179" s="145" t="s">
        <v>264</v>
      </c>
      <c r="AU179" s="145" t="s">
        <v>86</v>
      </c>
      <c r="AY179" s="17" t="s">
        <v>262</v>
      </c>
      <c r="BE179" s="146">
        <f aca="true" t="shared" si="24" ref="BE179:BE186">IF(N179="základní",J179,0)</f>
        <v>0</v>
      </c>
      <c r="BF179" s="146">
        <f aca="true" t="shared" si="25" ref="BF179:BF186">IF(N179="snížená",J179,0)</f>
        <v>0</v>
      </c>
      <c r="BG179" s="146">
        <f aca="true" t="shared" si="26" ref="BG179:BG186">IF(N179="zákl. přenesená",J179,0)</f>
        <v>0</v>
      </c>
      <c r="BH179" s="146">
        <f aca="true" t="shared" si="27" ref="BH179:BH186">IF(N179="sníž. přenesená",J179,0)</f>
        <v>0</v>
      </c>
      <c r="BI179" s="146">
        <f aca="true" t="shared" si="28" ref="BI179:BI186">IF(N179="nulová",J179,0)</f>
        <v>0</v>
      </c>
      <c r="BJ179" s="17" t="s">
        <v>86</v>
      </c>
      <c r="BK179" s="146">
        <f aca="true" t="shared" si="29" ref="BK179:BK186">ROUND(I179*H179,2)</f>
        <v>0</v>
      </c>
      <c r="BL179" s="17" t="s">
        <v>268</v>
      </c>
      <c r="BM179" s="145" t="s">
        <v>406</v>
      </c>
    </row>
    <row r="180" spans="2:65" s="1" customFormat="1" ht="24.2" customHeight="1">
      <c r="B180" s="32"/>
      <c r="C180" s="134" t="s">
        <v>407</v>
      </c>
      <c r="D180" s="134" t="s">
        <v>264</v>
      </c>
      <c r="E180" s="135" t="s">
        <v>408</v>
      </c>
      <c r="F180" s="136" t="s">
        <v>409</v>
      </c>
      <c r="G180" s="137" t="s">
        <v>405</v>
      </c>
      <c r="H180" s="138">
        <v>150</v>
      </c>
      <c r="I180" s="139"/>
      <c r="J180" s="140">
        <f t="shared" si="20"/>
        <v>0</v>
      </c>
      <c r="K180" s="136" t="s">
        <v>1</v>
      </c>
      <c r="L180" s="32"/>
      <c r="M180" s="141" t="s">
        <v>1</v>
      </c>
      <c r="N180" s="142" t="s">
        <v>44</v>
      </c>
      <c r="P180" s="143">
        <f t="shared" si="21"/>
        <v>0</v>
      </c>
      <c r="Q180" s="143">
        <v>0</v>
      </c>
      <c r="R180" s="143">
        <f t="shared" si="22"/>
        <v>0</v>
      </c>
      <c r="S180" s="143">
        <v>0</v>
      </c>
      <c r="T180" s="144">
        <f t="shared" si="23"/>
        <v>0</v>
      </c>
      <c r="AR180" s="145" t="s">
        <v>268</v>
      </c>
      <c r="AT180" s="145" t="s">
        <v>264</v>
      </c>
      <c r="AU180" s="145" t="s">
        <v>86</v>
      </c>
      <c r="AY180" s="17" t="s">
        <v>262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7" t="s">
        <v>86</v>
      </c>
      <c r="BK180" s="146">
        <f t="shared" si="29"/>
        <v>0</v>
      </c>
      <c r="BL180" s="17" t="s">
        <v>268</v>
      </c>
      <c r="BM180" s="145" t="s">
        <v>410</v>
      </c>
    </row>
    <row r="181" spans="2:65" s="1" customFormat="1" ht="24.2" customHeight="1">
      <c r="B181" s="32"/>
      <c r="C181" s="134" t="s">
        <v>411</v>
      </c>
      <c r="D181" s="134" t="s">
        <v>264</v>
      </c>
      <c r="E181" s="135" t="s">
        <v>412</v>
      </c>
      <c r="F181" s="136" t="s">
        <v>413</v>
      </c>
      <c r="G181" s="137" t="s">
        <v>267</v>
      </c>
      <c r="H181" s="138">
        <v>4</v>
      </c>
      <c r="I181" s="139"/>
      <c r="J181" s="140">
        <f t="shared" si="20"/>
        <v>0</v>
      </c>
      <c r="K181" s="136" t="s">
        <v>1</v>
      </c>
      <c r="L181" s="32"/>
      <c r="M181" s="141" t="s">
        <v>1</v>
      </c>
      <c r="N181" s="142" t="s">
        <v>44</v>
      </c>
      <c r="P181" s="143">
        <f t="shared" si="21"/>
        <v>0</v>
      </c>
      <c r="Q181" s="143">
        <v>0</v>
      </c>
      <c r="R181" s="143">
        <f t="shared" si="22"/>
        <v>0</v>
      </c>
      <c r="S181" s="143">
        <v>0</v>
      </c>
      <c r="T181" s="144">
        <f t="shared" si="23"/>
        <v>0</v>
      </c>
      <c r="AR181" s="145" t="s">
        <v>268</v>
      </c>
      <c r="AT181" s="145" t="s">
        <v>264</v>
      </c>
      <c r="AU181" s="145" t="s">
        <v>86</v>
      </c>
      <c r="AY181" s="17" t="s">
        <v>262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7" t="s">
        <v>86</v>
      </c>
      <c r="BK181" s="146">
        <f t="shared" si="29"/>
        <v>0</v>
      </c>
      <c r="BL181" s="17" t="s">
        <v>268</v>
      </c>
      <c r="BM181" s="145" t="s">
        <v>414</v>
      </c>
    </row>
    <row r="182" spans="2:65" s="1" customFormat="1" ht="24.2" customHeight="1">
      <c r="B182" s="32"/>
      <c r="C182" s="134" t="s">
        <v>415</v>
      </c>
      <c r="D182" s="134" t="s">
        <v>264</v>
      </c>
      <c r="E182" s="135" t="s">
        <v>416</v>
      </c>
      <c r="F182" s="136" t="s">
        <v>417</v>
      </c>
      <c r="G182" s="137" t="s">
        <v>267</v>
      </c>
      <c r="H182" s="138">
        <v>4</v>
      </c>
      <c r="I182" s="139"/>
      <c r="J182" s="140">
        <f t="shared" si="20"/>
        <v>0</v>
      </c>
      <c r="K182" s="136" t="s">
        <v>1</v>
      </c>
      <c r="L182" s="32"/>
      <c r="M182" s="141" t="s">
        <v>1</v>
      </c>
      <c r="N182" s="142" t="s">
        <v>44</v>
      </c>
      <c r="P182" s="143">
        <f t="shared" si="21"/>
        <v>0</v>
      </c>
      <c r="Q182" s="143">
        <v>0</v>
      </c>
      <c r="R182" s="143">
        <f t="shared" si="22"/>
        <v>0</v>
      </c>
      <c r="S182" s="143">
        <v>0</v>
      </c>
      <c r="T182" s="144">
        <f t="shared" si="23"/>
        <v>0</v>
      </c>
      <c r="AR182" s="145" t="s">
        <v>268</v>
      </c>
      <c r="AT182" s="145" t="s">
        <v>264</v>
      </c>
      <c r="AU182" s="145" t="s">
        <v>86</v>
      </c>
      <c r="AY182" s="17" t="s">
        <v>262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7" t="s">
        <v>86</v>
      </c>
      <c r="BK182" s="146">
        <f t="shared" si="29"/>
        <v>0</v>
      </c>
      <c r="BL182" s="17" t="s">
        <v>268</v>
      </c>
      <c r="BM182" s="145" t="s">
        <v>418</v>
      </c>
    </row>
    <row r="183" spans="2:65" s="1" customFormat="1" ht="55.5" customHeight="1">
      <c r="B183" s="32"/>
      <c r="C183" s="134" t="s">
        <v>419</v>
      </c>
      <c r="D183" s="134" t="s">
        <v>264</v>
      </c>
      <c r="E183" s="135" t="s">
        <v>420</v>
      </c>
      <c r="F183" s="136" t="s">
        <v>421</v>
      </c>
      <c r="G183" s="137" t="s">
        <v>267</v>
      </c>
      <c r="H183" s="138">
        <v>4</v>
      </c>
      <c r="I183" s="139"/>
      <c r="J183" s="140">
        <f t="shared" si="20"/>
        <v>0</v>
      </c>
      <c r="K183" s="136" t="s">
        <v>1</v>
      </c>
      <c r="L183" s="32"/>
      <c r="M183" s="141" t="s">
        <v>1</v>
      </c>
      <c r="N183" s="142" t="s">
        <v>44</v>
      </c>
      <c r="P183" s="143">
        <f t="shared" si="21"/>
        <v>0</v>
      </c>
      <c r="Q183" s="143">
        <v>0</v>
      </c>
      <c r="R183" s="143">
        <f t="shared" si="22"/>
        <v>0</v>
      </c>
      <c r="S183" s="143">
        <v>0</v>
      </c>
      <c r="T183" s="144">
        <f t="shared" si="23"/>
        <v>0</v>
      </c>
      <c r="AR183" s="145" t="s">
        <v>268</v>
      </c>
      <c r="AT183" s="145" t="s">
        <v>264</v>
      </c>
      <c r="AU183" s="145" t="s">
        <v>86</v>
      </c>
      <c r="AY183" s="17" t="s">
        <v>262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7" t="s">
        <v>86</v>
      </c>
      <c r="BK183" s="146">
        <f t="shared" si="29"/>
        <v>0</v>
      </c>
      <c r="BL183" s="17" t="s">
        <v>268</v>
      </c>
      <c r="BM183" s="145" t="s">
        <v>422</v>
      </c>
    </row>
    <row r="184" spans="2:65" s="1" customFormat="1" ht="16.5" customHeight="1">
      <c r="B184" s="32"/>
      <c r="C184" s="134" t="s">
        <v>423</v>
      </c>
      <c r="D184" s="134" t="s">
        <v>264</v>
      </c>
      <c r="E184" s="135" t="s">
        <v>424</v>
      </c>
      <c r="F184" s="136" t="s">
        <v>425</v>
      </c>
      <c r="G184" s="137" t="s">
        <v>405</v>
      </c>
      <c r="H184" s="138">
        <v>343</v>
      </c>
      <c r="I184" s="139"/>
      <c r="J184" s="140">
        <f t="shared" si="20"/>
        <v>0</v>
      </c>
      <c r="K184" s="136" t="s">
        <v>1</v>
      </c>
      <c r="L184" s="32"/>
      <c r="M184" s="141" t="s">
        <v>1</v>
      </c>
      <c r="N184" s="142" t="s">
        <v>44</v>
      </c>
      <c r="P184" s="143">
        <f t="shared" si="21"/>
        <v>0</v>
      </c>
      <c r="Q184" s="143">
        <v>0</v>
      </c>
      <c r="R184" s="143">
        <f t="shared" si="22"/>
        <v>0</v>
      </c>
      <c r="S184" s="143">
        <v>0</v>
      </c>
      <c r="T184" s="144">
        <f t="shared" si="23"/>
        <v>0</v>
      </c>
      <c r="AR184" s="145" t="s">
        <v>268</v>
      </c>
      <c r="AT184" s="145" t="s">
        <v>264</v>
      </c>
      <c r="AU184" s="145" t="s">
        <v>86</v>
      </c>
      <c r="AY184" s="17" t="s">
        <v>262</v>
      </c>
      <c r="BE184" s="146">
        <f t="shared" si="24"/>
        <v>0</v>
      </c>
      <c r="BF184" s="146">
        <f t="shared" si="25"/>
        <v>0</v>
      </c>
      <c r="BG184" s="146">
        <f t="shared" si="26"/>
        <v>0</v>
      </c>
      <c r="BH184" s="146">
        <f t="shared" si="27"/>
        <v>0</v>
      </c>
      <c r="BI184" s="146">
        <f t="shared" si="28"/>
        <v>0</v>
      </c>
      <c r="BJ184" s="17" t="s">
        <v>86</v>
      </c>
      <c r="BK184" s="146">
        <f t="shared" si="29"/>
        <v>0</v>
      </c>
      <c r="BL184" s="17" t="s">
        <v>268</v>
      </c>
      <c r="BM184" s="145" t="s">
        <v>426</v>
      </c>
    </row>
    <row r="185" spans="2:65" s="1" customFormat="1" ht="24.2" customHeight="1">
      <c r="B185" s="32"/>
      <c r="C185" s="134" t="s">
        <v>427</v>
      </c>
      <c r="D185" s="134" t="s">
        <v>264</v>
      </c>
      <c r="E185" s="135" t="s">
        <v>428</v>
      </c>
      <c r="F185" s="136" t="s">
        <v>429</v>
      </c>
      <c r="G185" s="137" t="s">
        <v>405</v>
      </c>
      <c r="H185" s="138">
        <v>20</v>
      </c>
      <c r="I185" s="139"/>
      <c r="J185" s="140">
        <f t="shared" si="20"/>
        <v>0</v>
      </c>
      <c r="K185" s="136" t="s">
        <v>1</v>
      </c>
      <c r="L185" s="32"/>
      <c r="M185" s="141" t="s">
        <v>1</v>
      </c>
      <c r="N185" s="142" t="s">
        <v>44</v>
      </c>
      <c r="P185" s="143">
        <f t="shared" si="21"/>
        <v>0</v>
      </c>
      <c r="Q185" s="143">
        <v>0</v>
      </c>
      <c r="R185" s="143">
        <f t="shared" si="22"/>
        <v>0</v>
      </c>
      <c r="S185" s="143">
        <v>0</v>
      </c>
      <c r="T185" s="144">
        <f t="shared" si="23"/>
        <v>0</v>
      </c>
      <c r="AR185" s="145" t="s">
        <v>268</v>
      </c>
      <c r="AT185" s="145" t="s">
        <v>264</v>
      </c>
      <c r="AU185" s="145" t="s">
        <v>86</v>
      </c>
      <c r="AY185" s="17" t="s">
        <v>262</v>
      </c>
      <c r="BE185" s="146">
        <f t="shared" si="24"/>
        <v>0</v>
      </c>
      <c r="BF185" s="146">
        <f t="shared" si="25"/>
        <v>0</v>
      </c>
      <c r="BG185" s="146">
        <f t="shared" si="26"/>
        <v>0</v>
      </c>
      <c r="BH185" s="146">
        <f t="shared" si="27"/>
        <v>0</v>
      </c>
      <c r="BI185" s="146">
        <f t="shared" si="28"/>
        <v>0</v>
      </c>
      <c r="BJ185" s="17" t="s">
        <v>86</v>
      </c>
      <c r="BK185" s="146">
        <f t="shared" si="29"/>
        <v>0</v>
      </c>
      <c r="BL185" s="17" t="s">
        <v>268</v>
      </c>
      <c r="BM185" s="145" t="s">
        <v>430</v>
      </c>
    </row>
    <row r="186" spans="2:65" s="1" customFormat="1" ht="24.2" customHeight="1">
      <c r="B186" s="32"/>
      <c r="C186" s="134" t="s">
        <v>431</v>
      </c>
      <c r="D186" s="134" t="s">
        <v>264</v>
      </c>
      <c r="E186" s="135" t="s">
        <v>432</v>
      </c>
      <c r="F186" s="136" t="s">
        <v>433</v>
      </c>
      <c r="G186" s="137" t="s">
        <v>405</v>
      </c>
      <c r="H186" s="138">
        <v>50</v>
      </c>
      <c r="I186" s="139"/>
      <c r="J186" s="140">
        <f t="shared" si="20"/>
        <v>0</v>
      </c>
      <c r="K186" s="136" t="s">
        <v>1</v>
      </c>
      <c r="L186" s="32"/>
      <c r="M186" s="141" t="s">
        <v>1</v>
      </c>
      <c r="N186" s="142" t="s">
        <v>44</v>
      </c>
      <c r="P186" s="143">
        <f t="shared" si="21"/>
        <v>0</v>
      </c>
      <c r="Q186" s="143">
        <v>0</v>
      </c>
      <c r="R186" s="143">
        <f t="shared" si="22"/>
        <v>0</v>
      </c>
      <c r="S186" s="143">
        <v>0</v>
      </c>
      <c r="T186" s="144">
        <f t="shared" si="23"/>
        <v>0</v>
      </c>
      <c r="AR186" s="145" t="s">
        <v>268</v>
      </c>
      <c r="AT186" s="145" t="s">
        <v>264</v>
      </c>
      <c r="AU186" s="145" t="s">
        <v>86</v>
      </c>
      <c r="AY186" s="17" t="s">
        <v>262</v>
      </c>
      <c r="BE186" s="146">
        <f t="shared" si="24"/>
        <v>0</v>
      </c>
      <c r="BF186" s="146">
        <f t="shared" si="25"/>
        <v>0</v>
      </c>
      <c r="BG186" s="146">
        <f t="shared" si="26"/>
        <v>0</v>
      </c>
      <c r="BH186" s="146">
        <f t="shared" si="27"/>
        <v>0</v>
      </c>
      <c r="BI186" s="146">
        <f t="shared" si="28"/>
        <v>0</v>
      </c>
      <c r="BJ186" s="17" t="s">
        <v>86</v>
      </c>
      <c r="BK186" s="146">
        <f t="shared" si="29"/>
        <v>0</v>
      </c>
      <c r="BL186" s="17" t="s">
        <v>268</v>
      </c>
      <c r="BM186" s="145" t="s">
        <v>434</v>
      </c>
    </row>
    <row r="187" spans="2:63" s="11" customFormat="1" ht="25.9" customHeight="1">
      <c r="B187" s="124"/>
      <c r="D187" s="125" t="s">
        <v>78</v>
      </c>
      <c r="E187" s="126" t="s">
        <v>435</v>
      </c>
      <c r="F187" s="126" t="s">
        <v>436</v>
      </c>
      <c r="I187" s="127"/>
      <c r="J187" s="128">
        <f>BK187</f>
        <v>0</v>
      </c>
      <c r="L187" s="124"/>
      <c r="M187" s="129"/>
      <c r="P187" s="130">
        <f>P188+SUM(P189:P198)+P203+P215+P221</f>
        <v>0</v>
      </c>
      <c r="R187" s="130">
        <f>R188+SUM(R189:R198)+R203+R215+R221</f>
        <v>0</v>
      </c>
      <c r="T187" s="131">
        <f>T188+SUM(T189:T198)+T203+T215+T221</f>
        <v>0</v>
      </c>
      <c r="AR187" s="125" t="s">
        <v>179</v>
      </c>
      <c r="AT187" s="132" t="s">
        <v>78</v>
      </c>
      <c r="AU187" s="132" t="s">
        <v>79</v>
      </c>
      <c r="AY187" s="125" t="s">
        <v>262</v>
      </c>
      <c r="BK187" s="133">
        <f>BK188+SUM(BK189:BK198)+BK203+BK215+BK221</f>
        <v>0</v>
      </c>
    </row>
    <row r="188" spans="2:65" s="1" customFormat="1" ht="55.5" customHeight="1">
      <c r="B188" s="32"/>
      <c r="C188" s="134" t="s">
        <v>437</v>
      </c>
      <c r="D188" s="134" t="s">
        <v>264</v>
      </c>
      <c r="E188" s="135" t="s">
        <v>438</v>
      </c>
      <c r="F188" s="136" t="s">
        <v>439</v>
      </c>
      <c r="G188" s="137" t="s">
        <v>267</v>
      </c>
      <c r="H188" s="138">
        <v>41</v>
      </c>
      <c r="I188" s="139"/>
      <c r="J188" s="140">
        <f>ROUND(I188*H188,2)</f>
        <v>0</v>
      </c>
      <c r="K188" s="136" t="s">
        <v>1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268</v>
      </c>
      <c r="AT188" s="145" t="s">
        <v>264</v>
      </c>
      <c r="AU188" s="145" t="s">
        <v>86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268</v>
      </c>
      <c r="BM188" s="145" t="s">
        <v>440</v>
      </c>
    </row>
    <row r="189" spans="2:47" s="1" customFormat="1" ht="29.25">
      <c r="B189" s="32"/>
      <c r="D189" s="147" t="s">
        <v>301</v>
      </c>
      <c r="F189" s="148" t="s">
        <v>441</v>
      </c>
      <c r="I189" s="149"/>
      <c r="L189" s="32"/>
      <c r="M189" s="150"/>
      <c r="T189" s="56"/>
      <c r="AT189" s="17" t="s">
        <v>301</v>
      </c>
      <c r="AU189" s="17" t="s">
        <v>86</v>
      </c>
    </row>
    <row r="190" spans="2:65" s="1" customFormat="1" ht="37.9" customHeight="1">
      <c r="B190" s="32"/>
      <c r="C190" s="134" t="s">
        <v>442</v>
      </c>
      <c r="D190" s="134" t="s">
        <v>264</v>
      </c>
      <c r="E190" s="135" t="s">
        <v>443</v>
      </c>
      <c r="F190" s="136" t="s">
        <v>444</v>
      </c>
      <c r="G190" s="137" t="s">
        <v>267</v>
      </c>
      <c r="H190" s="138">
        <v>4</v>
      </c>
      <c r="I190" s="139"/>
      <c r="J190" s="140">
        <f aca="true" t="shared" si="30" ref="J190:J196">ROUND(I190*H190,2)</f>
        <v>0</v>
      </c>
      <c r="K190" s="136" t="s">
        <v>1</v>
      </c>
      <c r="L190" s="32"/>
      <c r="M190" s="141" t="s">
        <v>1</v>
      </c>
      <c r="N190" s="142" t="s">
        <v>44</v>
      </c>
      <c r="P190" s="143">
        <f aca="true" t="shared" si="31" ref="P190:P196">O190*H190</f>
        <v>0</v>
      </c>
      <c r="Q190" s="143">
        <v>0</v>
      </c>
      <c r="R190" s="143">
        <f aca="true" t="shared" si="32" ref="R190:R196">Q190*H190</f>
        <v>0</v>
      </c>
      <c r="S190" s="143">
        <v>0</v>
      </c>
      <c r="T190" s="144">
        <f aca="true" t="shared" si="33" ref="T190:T196">S190*H190</f>
        <v>0</v>
      </c>
      <c r="AR190" s="145" t="s">
        <v>268</v>
      </c>
      <c r="AT190" s="145" t="s">
        <v>264</v>
      </c>
      <c r="AU190" s="145" t="s">
        <v>86</v>
      </c>
      <c r="AY190" s="17" t="s">
        <v>262</v>
      </c>
      <c r="BE190" s="146">
        <f aca="true" t="shared" si="34" ref="BE190:BE196">IF(N190="základní",J190,0)</f>
        <v>0</v>
      </c>
      <c r="BF190" s="146">
        <f aca="true" t="shared" si="35" ref="BF190:BF196">IF(N190="snížená",J190,0)</f>
        <v>0</v>
      </c>
      <c r="BG190" s="146">
        <f aca="true" t="shared" si="36" ref="BG190:BG196">IF(N190="zákl. přenesená",J190,0)</f>
        <v>0</v>
      </c>
      <c r="BH190" s="146">
        <f aca="true" t="shared" si="37" ref="BH190:BH196">IF(N190="sníž. přenesená",J190,0)</f>
        <v>0</v>
      </c>
      <c r="BI190" s="146">
        <f aca="true" t="shared" si="38" ref="BI190:BI196">IF(N190="nulová",J190,0)</f>
        <v>0</v>
      </c>
      <c r="BJ190" s="17" t="s">
        <v>86</v>
      </c>
      <c r="BK190" s="146">
        <f aca="true" t="shared" si="39" ref="BK190:BK196">ROUND(I190*H190,2)</f>
        <v>0</v>
      </c>
      <c r="BL190" s="17" t="s">
        <v>268</v>
      </c>
      <c r="BM190" s="145" t="s">
        <v>445</v>
      </c>
    </row>
    <row r="191" spans="2:65" s="1" customFormat="1" ht="37.9" customHeight="1">
      <c r="B191" s="32"/>
      <c r="C191" s="134" t="s">
        <v>446</v>
      </c>
      <c r="D191" s="134" t="s">
        <v>264</v>
      </c>
      <c r="E191" s="135" t="s">
        <v>447</v>
      </c>
      <c r="F191" s="136" t="s">
        <v>448</v>
      </c>
      <c r="G191" s="137" t="s">
        <v>267</v>
      </c>
      <c r="H191" s="138">
        <v>9</v>
      </c>
      <c r="I191" s="139"/>
      <c r="J191" s="140">
        <f t="shared" si="30"/>
        <v>0</v>
      </c>
      <c r="K191" s="136" t="s">
        <v>1</v>
      </c>
      <c r="L191" s="32"/>
      <c r="M191" s="141" t="s">
        <v>1</v>
      </c>
      <c r="N191" s="142" t="s">
        <v>44</v>
      </c>
      <c r="P191" s="143">
        <f t="shared" si="31"/>
        <v>0</v>
      </c>
      <c r="Q191" s="143">
        <v>0</v>
      </c>
      <c r="R191" s="143">
        <f t="shared" si="32"/>
        <v>0</v>
      </c>
      <c r="S191" s="143">
        <v>0</v>
      </c>
      <c r="T191" s="144">
        <f t="shared" si="33"/>
        <v>0</v>
      </c>
      <c r="AR191" s="145" t="s">
        <v>268</v>
      </c>
      <c r="AT191" s="145" t="s">
        <v>264</v>
      </c>
      <c r="AU191" s="145" t="s">
        <v>86</v>
      </c>
      <c r="AY191" s="17" t="s">
        <v>262</v>
      </c>
      <c r="BE191" s="146">
        <f t="shared" si="34"/>
        <v>0</v>
      </c>
      <c r="BF191" s="146">
        <f t="shared" si="35"/>
        <v>0</v>
      </c>
      <c r="BG191" s="146">
        <f t="shared" si="36"/>
        <v>0</v>
      </c>
      <c r="BH191" s="146">
        <f t="shared" si="37"/>
        <v>0</v>
      </c>
      <c r="BI191" s="146">
        <f t="shared" si="38"/>
        <v>0</v>
      </c>
      <c r="BJ191" s="17" t="s">
        <v>86</v>
      </c>
      <c r="BK191" s="146">
        <f t="shared" si="39"/>
        <v>0</v>
      </c>
      <c r="BL191" s="17" t="s">
        <v>268</v>
      </c>
      <c r="BM191" s="145" t="s">
        <v>449</v>
      </c>
    </row>
    <row r="192" spans="2:65" s="1" customFormat="1" ht="37.9" customHeight="1">
      <c r="B192" s="32"/>
      <c r="C192" s="134" t="s">
        <v>450</v>
      </c>
      <c r="D192" s="134" t="s">
        <v>264</v>
      </c>
      <c r="E192" s="135" t="s">
        <v>451</v>
      </c>
      <c r="F192" s="136" t="s">
        <v>452</v>
      </c>
      <c r="G192" s="137" t="s">
        <v>267</v>
      </c>
      <c r="H192" s="138">
        <v>2</v>
      </c>
      <c r="I192" s="139"/>
      <c r="J192" s="140">
        <f t="shared" si="30"/>
        <v>0</v>
      </c>
      <c r="K192" s="136" t="s">
        <v>1</v>
      </c>
      <c r="L192" s="32"/>
      <c r="M192" s="141" t="s">
        <v>1</v>
      </c>
      <c r="N192" s="142" t="s">
        <v>44</v>
      </c>
      <c r="P192" s="143">
        <f t="shared" si="31"/>
        <v>0</v>
      </c>
      <c r="Q192" s="143">
        <v>0</v>
      </c>
      <c r="R192" s="143">
        <f t="shared" si="32"/>
        <v>0</v>
      </c>
      <c r="S192" s="143">
        <v>0</v>
      </c>
      <c r="T192" s="144">
        <f t="shared" si="33"/>
        <v>0</v>
      </c>
      <c r="AR192" s="145" t="s">
        <v>268</v>
      </c>
      <c r="AT192" s="145" t="s">
        <v>264</v>
      </c>
      <c r="AU192" s="145" t="s">
        <v>86</v>
      </c>
      <c r="AY192" s="17" t="s">
        <v>262</v>
      </c>
      <c r="BE192" s="146">
        <f t="shared" si="34"/>
        <v>0</v>
      </c>
      <c r="BF192" s="146">
        <f t="shared" si="35"/>
        <v>0</v>
      </c>
      <c r="BG192" s="146">
        <f t="shared" si="36"/>
        <v>0</v>
      </c>
      <c r="BH192" s="146">
        <f t="shared" si="37"/>
        <v>0</v>
      </c>
      <c r="BI192" s="146">
        <f t="shared" si="38"/>
        <v>0</v>
      </c>
      <c r="BJ192" s="17" t="s">
        <v>86</v>
      </c>
      <c r="BK192" s="146">
        <f t="shared" si="39"/>
        <v>0</v>
      </c>
      <c r="BL192" s="17" t="s">
        <v>268</v>
      </c>
      <c r="BM192" s="145" t="s">
        <v>453</v>
      </c>
    </row>
    <row r="193" spans="2:65" s="1" customFormat="1" ht="37.9" customHeight="1">
      <c r="B193" s="32"/>
      <c r="C193" s="134" t="s">
        <v>454</v>
      </c>
      <c r="D193" s="134" t="s">
        <v>264</v>
      </c>
      <c r="E193" s="135" t="s">
        <v>455</v>
      </c>
      <c r="F193" s="136" t="s">
        <v>456</v>
      </c>
      <c r="G193" s="137" t="s">
        <v>267</v>
      </c>
      <c r="H193" s="138">
        <v>4</v>
      </c>
      <c r="I193" s="139"/>
      <c r="J193" s="140">
        <f t="shared" si="30"/>
        <v>0</v>
      </c>
      <c r="K193" s="136" t="s">
        <v>1</v>
      </c>
      <c r="L193" s="32"/>
      <c r="M193" s="141" t="s">
        <v>1</v>
      </c>
      <c r="N193" s="142" t="s">
        <v>44</v>
      </c>
      <c r="P193" s="143">
        <f t="shared" si="31"/>
        <v>0</v>
      </c>
      <c r="Q193" s="143">
        <v>0</v>
      </c>
      <c r="R193" s="143">
        <f t="shared" si="32"/>
        <v>0</v>
      </c>
      <c r="S193" s="143">
        <v>0</v>
      </c>
      <c r="T193" s="144">
        <f t="shared" si="33"/>
        <v>0</v>
      </c>
      <c r="AR193" s="145" t="s">
        <v>268</v>
      </c>
      <c r="AT193" s="145" t="s">
        <v>264</v>
      </c>
      <c r="AU193" s="145" t="s">
        <v>86</v>
      </c>
      <c r="AY193" s="17" t="s">
        <v>262</v>
      </c>
      <c r="BE193" s="146">
        <f t="shared" si="34"/>
        <v>0</v>
      </c>
      <c r="BF193" s="146">
        <f t="shared" si="35"/>
        <v>0</v>
      </c>
      <c r="BG193" s="146">
        <f t="shared" si="36"/>
        <v>0</v>
      </c>
      <c r="BH193" s="146">
        <f t="shared" si="37"/>
        <v>0</v>
      </c>
      <c r="BI193" s="146">
        <f t="shared" si="38"/>
        <v>0</v>
      </c>
      <c r="BJ193" s="17" t="s">
        <v>86</v>
      </c>
      <c r="BK193" s="146">
        <f t="shared" si="39"/>
        <v>0</v>
      </c>
      <c r="BL193" s="17" t="s">
        <v>268</v>
      </c>
      <c r="BM193" s="145" t="s">
        <v>457</v>
      </c>
    </row>
    <row r="194" spans="2:65" s="1" customFormat="1" ht="33" customHeight="1">
      <c r="B194" s="32"/>
      <c r="C194" s="134" t="s">
        <v>458</v>
      </c>
      <c r="D194" s="134" t="s">
        <v>264</v>
      </c>
      <c r="E194" s="135" t="s">
        <v>459</v>
      </c>
      <c r="F194" s="136" t="s">
        <v>460</v>
      </c>
      <c r="G194" s="137" t="s">
        <v>267</v>
      </c>
      <c r="H194" s="138">
        <v>1</v>
      </c>
      <c r="I194" s="139"/>
      <c r="J194" s="140">
        <f t="shared" si="30"/>
        <v>0</v>
      </c>
      <c r="K194" s="136" t="s">
        <v>1</v>
      </c>
      <c r="L194" s="32"/>
      <c r="M194" s="141" t="s">
        <v>1</v>
      </c>
      <c r="N194" s="142" t="s">
        <v>44</v>
      </c>
      <c r="P194" s="143">
        <f t="shared" si="31"/>
        <v>0</v>
      </c>
      <c r="Q194" s="143">
        <v>0</v>
      </c>
      <c r="R194" s="143">
        <f t="shared" si="32"/>
        <v>0</v>
      </c>
      <c r="S194" s="143">
        <v>0</v>
      </c>
      <c r="T194" s="144">
        <f t="shared" si="33"/>
        <v>0</v>
      </c>
      <c r="AR194" s="145" t="s">
        <v>268</v>
      </c>
      <c r="AT194" s="145" t="s">
        <v>264</v>
      </c>
      <c r="AU194" s="145" t="s">
        <v>86</v>
      </c>
      <c r="AY194" s="17" t="s">
        <v>262</v>
      </c>
      <c r="BE194" s="146">
        <f t="shared" si="34"/>
        <v>0</v>
      </c>
      <c r="BF194" s="146">
        <f t="shared" si="35"/>
        <v>0</v>
      </c>
      <c r="BG194" s="146">
        <f t="shared" si="36"/>
        <v>0</v>
      </c>
      <c r="BH194" s="146">
        <f t="shared" si="37"/>
        <v>0</v>
      </c>
      <c r="BI194" s="146">
        <f t="shared" si="38"/>
        <v>0</v>
      </c>
      <c r="BJ194" s="17" t="s">
        <v>86</v>
      </c>
      <c r="BK194" s="146">
        <f t="shared" si="39"/>
        <v>0</v>
      </c>
      <c r="BL194" s="17" t="s">
        <v>268</v>
      </c>
      <c r="BM194" s="145" t="s">
        <v>461</v>
      </c>
    </row>
    <row r="195" spans="2:65" s="1" customFormat="1" ht="16.5" customHeight="1">
      <c r="B195" s="32"/>
      <c r="C195" s="134" t="s">
        <v>462</v>
      </c>
      <c r="D195" s="134" t="s">
        <v>264</v>
      </c>
      <c r="E195" s="135" t="s">
        <v>463</v>
      </c>
      <c r="F195" s="136" t="s">
        <v>464</v>
      </c>
      <c r="G195" s="137" t="s">
        <v>267</v>
      </c>
      <c r="H195" s="138">
        <v>7</v>
      </c>
      <c r="I195" s="139"/>
      <c r="J195" s="140">
        <f t="shared" si="30"/>
        <v>0</v>
      </c>
      <c r="K195" s="136" t="s">
        <v>1</v>
      </c>
      <c r="L195" s="32"/>
      <c r="M195" s="141" t="s">
        <v>1</v>
      </c>
      <c r="N195" s="142" t="s">
        <v>44</v>
      </c>
      <c r="P195" s="143">
        <f t="shared" si="31"/>
        <v>0</v>
      </c>
      <c r="Q195" s="143">
        <v>0</v>
      </c>
      <c r="R195" s="143">
        <f t="shared" si="32"/>
        <v>0</v>
      </c>
      <c r="S195" s="143">
        <v>0</v>
      </c>
      <c r="T195" s="144">
        <f t="shared" si="33"/>
        <v>0</v>
      </c>
      <c r="AR195" s="145" t="s">
        <v>268</v>
      </c>
      <c r="AT195" s="145" t="s">
        <v>264</v>
      </c>
      <c r="AU195" s="145" t="s">
        <v>86</v>
      </c>
      <c r="AY195" s="17" t="s">
        <v>262</v>
      </c>
      <c r="BE195" s="146">
        <f t="shared" si="34"/>
        <v>0</v>
      </c>
      <c r="BF195" s="146">
        <f t="shared" si="35"/>
        <v>0</v>
      </c>
      <c r="BG195" s="146">
        <f t="shared" si="36"/>
        <v>0</v>
      </c>
      <c r="BH195" s="146">
        <f t="shared" si="37"/>
        <v>0</v>
      </c>
      <c r="BI195" s="146">
        <f t="shared" si="38"/>
        <v>0</v>
      </c>
      <c r="BJ195" s="17" t="s">
        <v>86</v>
      </c>
      <c r="BK195" s="146">
        <f t="shared" si="39"/>
        <v>0</v>
      </c>
      <c r="BL195" s="17" t="s">
        <v>268</v>
      </c>
      <c r="BM195" s="145" t="s">
        <v>465</v>
      </c>
    </row>
    <row r="196" spans="2:65" s="1" customFormat="1" ht="49.15" customHeight="1">
      <c r="B196" s="32"/>
      <c r="C196" s="134" t="s">
        <v>466</v>
      </c>
      <c r="D196" s="134" t="s">
        <v>264</v>
      </c>
      <c r="E196" s="135" t="s">
        <v>467</v>
      </c>
      <c r="F196" s="136" t="s">
        <v>468</v>
      </c>
      <c r="G196" s="137" t="s">
        <v>267</v>
      </c>
      <c r="H196" s="138">
        <v>1</v>
      </c>
      <c r="I196" s="139"/>
      <c r="J196" s="140">
        <f t="shared" si="30"/>
        <v>0</v>
      </c>
      <c r="K196" s="136" t="s">
        <v>1</v>
      </c>
      <c r="L196" s="32"/>
      <c r="M196" s="141" t="s">
        <v>1</v>
      </c>
      <c r="N196" s="142" t="s">
        <v>44</v>
      </c>
      <c r="P196" s="143">
        <f t="shared" si="31"/>
        <v>0</v>
      </c>
      <c r="Q196" s="143">
        <v>0</v>
      </c>
      <c r="R196" s="143">
        <f t="shared" si="32"/>
        <v>0</v>
      </c>
      <c r="S196" s="143">
        <v>0</v>
      </c>
      <c r="T196" s="144">
        <f t="shared" si="33"/>
        <v>0</v>
      </c>
      <c r="AR196" s="145" t="s">
        <v>268</v>
      </c>
      <c r="AT196" s="145" t="s">
        <v>264</v>
      </c>
      <c r="AU196" s="145" t="s">
        <v>86</v>
      </c>
      <c r="AY196" s="17" t="s">
        <v>262</v>
      </c>
      <c r="BE196" s="146">
        <f t="shared" si="34"/>
        <v>0</v>
      </c>
      <c r="BF196" s="146">
        <f t="shared" si="35"/>
        <v>0</v>
      </c>
      <c r="BG196" s="146">
        <f t="shared" si="36"/>
        <v>0</v>
      </c>
      <c r="BH196" s="146">
        <f t="shared" si="37"/>
        <v>0</v>
      </c>
      <c r="BI196" s="146">
        <f t="shared" si="38"/>
        <v>0</v>
      </c>
      <c r="BJ196" s="17" t="s">
        <v>86</v>
      </c>
      <c r="BK196" s="146">
        <f t="shared" si="39"/>
        <v>0</v>
      </c>
      <c r="BL196" s="17" t="s">
        <v>268</v>
      </c>
      <c r="BM196" s="145" t="s">
        <v>469</v>
      </c>
    </row>
    <row r="197" spans="2:47" s="1" customFormat="1" ht="48.75">
      <c r="B197" s="32"/>
      <c r="D197" s="147" t="s">
        <v>301</v>
      </c>
      <c r="F197" s="148" t="s">
        <v>470</v>
      </c>
      <c r="I197" s="149"/>
      <c r="L197" s="32"/>
      <c r="M197" s="150"/>
      <c r="T197" s="56"/>
      <c r="AT197" s="17" t="s">
        <v>301</v>
      </c>
      <c r="AU197" s="17" t="s">
        <v>86</v>
      </c>
    </row>
    <row r="198" spans="2:63" s="11" customFormat="1" ht="22.9" customHeight="1">
      <c r="B198" s="124"/>
      <c r="D198" s="125" t="s">
        <v>78</v>
      </c>
      <c r="E198" s="151" t="s">
        <v>471</v>
      </c>
      <c r="F198" s="151" t="s">
        <v>472</v>
      </c>
      <c r="I198" s="127"/>
      <c r="J198" s="152">
        <f>BK198</f>
        <v>0</v>
      </c>
      <c r="L198" s="124"/>
      <c r="M198" s="129"/>
      <c r="P198" s="130">
        <f>SUM(P199:P202)</f>
        <v>0</v>
      </c>
      <c r="R198" s="130">
        <f>SUM(R199:R202)</f>
        <v>0</v>
      </c>
      <c r="T198" s="131">
        <f>SUM(T199:T202)</f>
        <v>0</v>
      </c>
      <c r="AR198" s="125" t="s">
        <v>179</v>
      </c>
      <c r="AT198" s="132" t="s">
        <v>78</v>
      </c>
      <c r="AU198" s="132" t="s">
        <v>86</v>
      </c>
      <c r="AY198" s="125" t="s">
        <v>262</v>
      </c>
      <c r="BK198" s="133">
        <f>SUM(BK199:BK202)</f>
        <v>0</v>
      </c>
    </row>
    <row r="199" spans="2:65" s="1" customFormat="1" ht="16.5" customHeight="1">
      <c r="B199" s="32"/>
      <c r="C199" s="134" t="s">
        <v>473</v>
      </c>
      <c r="D199" s="134" t="s">
        <v>264</v>
      </c>
      <c r="E199" s="135" t="s">
        <v>474</v>
      </c>
      <c r="F199" s="136" t="s">
        <v>475</v>
      </c>
      <c r="G199" s="137" t="s">
        <v>405</v>
      </c>
      <c r="H199" s="138">
        <v>10</v>
      </c>
      <c r="I199" s="139"/>
      <c r="J199" s="140">
        <f>ROUND(I199*H199,2)</f>
        <v>0</v>
      </c>
      <c r="K199" s="136" t="s">
        <v>1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AR199" s="145" t="s">
        <v>268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268</v>
      </c>
      <c r="BM199" s="145" t="s">
        <v>476</v>
      </c>
    </row>
    <row r="200" spans="2:65" s="1" customFormat="1" ht="16.5" customHeight="1">
      <c r="B200" s="32"/>
      <c r="C200" s="134" t="s">
        <v>477</v>
      </c>
      <c r="D200" s="134" t="s">
        <v>264</v>
      </c>
      <c r="E200" s="135" t="s">
        <v>478</v>
      </c>
      <c r="F200" s="136" t="s">
        <v>479</v>
      </c>
      <c r="G200" s="137" t="s">
        <v>267</v>
      </c>
      <c r="H200" s="138">
        <v>60</v>
      </c>
      <c r="I200" s="139"/>
      <c r="J200" s="140">
        <f>ROUND(I200*H200,2)</f>
        <v>0</v>
      </c>
      <c r="K200" s="136" t="s">
        <v>1</v>
      </c>
      <c r="L200" s="32"/>
      <c r="M200" s="141" t="s">
        <v>1</v>
      </c>
      <c r="N200" s="142" t="s">
        <v>44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AR200" s="145" t="s">
        <v>268</v>
      </c>
      <c r="AT200" s="145" t="s">
        <v>264</v>
      </c>
      <c r="AU200" s="145" t="s">
        <v>88</v>
      </c>
      <c r="AY200" s="17" t="s">
        <v>262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7" t="s">
        <v>86</v>
      </c>
      <c r="BK200" s="146">
        <f>ROUND(I200*H200,2)</f>
        <v>0</v>
      </c>
      <c r="BL200" s="17" t="s">
        <v>268</v>
      </c>
      <c r="BM200" s="145" t="s">
        <v>480</v>
      </c>
    </row>
    <row r="201" spans="2:65" s="1" customFormat="1" ht="16.5" customHeight="1">
      <c r="B201" s="32"/>
      <c r="C201" s="134" t="s">
        <v>481</v>
      </c>
      <c r="D201" s="134" t="s">
        <v>264</v>
      </c>
      <c r="E201" s="135" t="s">
        <v>482</v>
      </c>
      <c r="F201" s="136" t="s">
        <v>483</v>
      </c>
      <c r="G201" s="137" t="s">
        <v>267</v>
      </c>
      <c r="H201" s="138">
        <v>6</v>
      </c>
      <c r="I201" s="139"/>
      <c r="J201" s="140">
        <f>ROUND(I201*H201,2)</f>
        <v>0</v>
      </c>
      <c r="K201" s="136" t="s">
        <v>1</v>
      </c>
      <c r="L201" s="32"/>
      <c r="M201" s="141" t="s">
        <v>1</v>
      </c>
      <c r="N201" s="142" t="s">
        <v>44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AR201" s="145" t="s">
        <v>268</v>
      </c>
      <c r="AT201" s="145" t="s">
        <v>264</v>
      </c>
      <c r="AU201" s="145" t="s">
        <v>88</v>
      </c>
      <c r="AY201" s="17" t="s">
        <v>262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86</v>
      </c>
      <c r="BK201" s="146">
        <f>ROUND(I201*H201,2)</f>
        <v>0</v>
      </c>
      <c r="BL201" s="17" t="s">
        <v>268</v>
      </c>
      <c r="BM201" s="145" t="s">
        <v>484</v>
      </c>
    </row>
    <row r="202" spans="2:65" s="1" customFormat="1" ht="16.5" customHeight="1">
      <c r="B202" s="32"/>
      <c r="C202" s="134" t="s">
        <v>485</v>
      </c>
      <c r="D202" s="134" t="s">
        <v>264</v>
      </c>
      <c r="E202" s="135" t="s">
        <v>486</v>
      </c>
      <c r="F202" s="136" t="s">
        <v>487</v>
      </c>
      <c r="G202" s="137" t="s">
        <v>488</v>
      </c>
      <c r="H202" s="138">
        <v>1</v>
      </c>
      <c r="I202" s="139"/>
      <c r="J202" s="140">
        <f>ROUND(I202*H202,2)</f>
        <v>0</v>
      </c>
      <c r="K202" s="136" t="s">
        <v>1</v>
      </c>
      <c r="L202" s="32"/>
      <c r="M202" s="141" t="s">
        <v>1</v>
      </c>
      <c r="N202" s="142" t="s">
        <v>44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AR202" s="145" t="s">
        <v>268</v>
      </c>
      <c r="AT202" s="145" t="s">
        <v>264</v>
      </c>
      <c r="AU202" s="145" t="s">
        <v>88</v>
      </c>
      <c r="AY202" s="17" t="s">
        <v>262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7" t="s">
        <v>86</v>
      </c>
      <c r="BK202" s="146">
        <f>ROUND(I202*H202,2)</f>
        <v>0</v>
      </c>
      <c r="BL202" s="17" t="s">
        <v>268</v>
      </c>
      <c r="BM202" s="145" t="s">
        <v>489</v>
      </c>
    </row>
    <row r="203" spans="2:63" s="11" customFormat="1" ht="22.9" customHeight="1">
      <c r="B203" s="124"/>
      <c r="D203" s="125" t="s">
        <v>78</v>
      </c>
      <c r="E203" s="151" t="s">
        <v>490</v>
      </c>
      <c r="F203" s="151" t="s">
        <v>491</v>
      </c>
      <c r="I203" s="127"/>
      <c r="J203" s="152">
        <f>BK203</f>
        <v>0</v>
      </c>
      <c r="L203" s="124"/>
      <c r="M203" s="129"/>
      <c r="P203" s="130">
        <f>SUM(P204:P214)</f>
        <v>0</v>
      </c>
      <c r="R203" s="130">
        <f>SUM(R204:R214)</f>
        <v>0</v>
      </c>
      <c r="T203" s="131">
        <f>SUM(T204:T214)</f>
        <v>0</v>
      </c>
      <c r="AR203" s="125" t="s">
        <v>179</v>
      </c>
      <c r="AT203" s="132" t="s">
        <v>78</v>
      </c>
      <c r="AU203" s="132" t="s">
        <v>86</v>
      </c>
      <c r="AY203" s="125" t="s">
        <v>262</v>
      </c>
      <c r="BK203" s="133">
        <f>SUM(BK204:BK214)</f>
        <v>0</v>
      </c>
    </row>
    <row r="204" spans="2:65" s="1" customFormat="1" ht="16.5" customHeight="1">
      <c r="B204" s="32"/>
      <c r="C204" s="134" t="s">
        <v>492</v>
      </c>
      <c r="D204" s="134" t="s">
        <v>264</v>
      </c>
      <c r="E204" s="135" t="s">
        <v>493</v>
      </c>
      <c r="F204" s="136" t="s">
        <v>494</v>
      </c>
      <c r="G204" s="137" t="s">
        <v>267</v>
      </c>
      <c r="H204" s="138">
        <v>5</v>
      </c>
      <c r="I204" s="139"/>
      <c r="J204" s="140">
        <f aca="true" t="shared" si="40" ref="J204:J214">ROUND(I204*H204,2)</f>
        <v>0</v>
      </c>
      <c r="K204" s="136" t="s">
        <v>1</v>
      </c>
      <c r="L204" s="32"/>
      <c r="M204" s="141" t="s">
        <v>1</v>
      </c>
      <c r="N204" s="142" t="s">
        <v>44</v>
      </c>
      <c r="P204" s="143">
        <f aca="true" t="shared" si="41" ref="P204:P214">O204*H204</f>
        <v>0</v>
      </c>
      <c r="Q204" s="143">
        <v>0</v>
      </c>
      <c r="R204" s="143">
        <f aca="true" t="shared" si="42" ref="R204:R214">Q204*H204</f>
        <v>0</v>
      </c>
      <c r="S204" s="143">
        <v>0</v>
      </c>
      <c r="T204" s="144">
        <f aca="true" t="shared" si="43" ref="T204:T214">S204*H204</f>
        <v>0</v>
      </c>
      <c r="AR204" s="145" t="s">
        <v>268</v>
      </c>
      <c r="AT204" s="145" t="s">
        <v>264</v>
      </c>
      <c r="AU204" s="145" t="s">
        <v>88</v>
      </c>
      <c r="AY204" s="17" t="s">
        <v>262</v>
      </c>
      <c r="BE204" s="146">
        <f aca="true" t="shared" si="44" ref="BE204:BE214">IF(N204="základní",J204,0)</f>
        <v>0</v>
      </c>
      <c r="BF204" s="146">
        <f aca="true" t="shared" si="45" ref="BF204:BF214">IF(N204="snížená",J204,0)</f>
        <v>0</v>
      </c>
      <c r="BG204" s="146">
        <f aca="true" t="shared" si="46" ref="BG204:BG214">IF(N204="zákl. přenesená",J204,0)</f>
        <v>0</v>
      </c>
      <c r="BH204" s="146">
        <f aca="true" t="shared" si="47" ref="BH204:BH214">IF(N204="sníž. přenesená",J204,0)</f>
        <v>0</v>
      </c>
      <c r="BI204" s="146">
        <f aca="true" t="shared" si="48" ref="BI204:BI214">IF(N204="nulová",J204,0)</f>
        <v>0</v>
      </c>
      <c r="BJ204" s="17" t="s">
        <v>86</v>
      </c>
      <c r="BK204" s="146">
        <f aca="true" t="shared" si="49" ref="BK204:BK214">ROUND(I204*H204,2)</f>
        <v>0</v>
      </c>
      <c r="BL204" s="17" t="s">
        <v>268</v>
      </c>
      <c r="BM204" s="145" t="s">
        <v>495</v>
      </c>
    </row>
    <row r="205" spans="2:65" s="1" customFormat="1" ht="16.5" customHeight="1">
      <c r="B205" s="32"/>
      <c r="C205" s="134" t="s">
        <v>496</v>
      </c>
      <c r="D205" s="134" t="s">
        <v>264</v>
      </c>
      <c r="E205" s="135" t="s">
        <v>497</v>
      </c>
      <c r="F205" s="136" t="s">
        <v>475</v>
      </c>
      <c r="G205" s="137" t="s">
        <v>405</v>
      </c>
      <c r="H205" s="138">
        <v>300</v>
      </c>
      <c r="I205" s="139"/>
      <c r="J205" s="140">
        <f t="shared" si="40"/>
        <v>0</v>
      </c>
      <c r="K205" s="136" t="s">
        <v>1</v>
      </c>
      <c r="L205" s="32"/>
      <c r="M205" s="141" t="s">
        <v>1</v>
      </c>
      <c r="N205" s="142" t="s">
        <v>44</v>
      </c>
      <c r="P205" s="143">
        <f t="shared" si="41"/>
        <v>0</v>
      </c>
      <c r="Q205" s="143">
        <v>0</v>
      </c>
      <c r="R205" s="143">
        <f t="shared" si="42"/>
        <v>0</v>
      </c>
      <c r="S205" s="143">
        <v>0</v>
      </c>
      <c r="T205" s="144">
        <f t="shared" si="43"/>
        <v>0</v>
      </c>
      <c r="AR205" s="145" t="s">
        <v>268</v>
      </c>
      <c r="AT205" s="145" t="s">
        <v>264</v>
      </c>
      <c r="AU205" s="145" t="s">
        <v>88</v>
      </c>
      <c r="AY205" s="17" t="s">
        <v>262</v>
      </c>
      <c r="BE205" s="146">
        <f t="shared" si="44"/>
        <v>0</v>
      </c>
      <c r="BF205" s="146">
        <f t="shared" si="45"/>
        <v>0</v>
      </c>
      <c r="BG205" s="146">
        <f t="shared" si="46"/>
        <v>0</v>
      </c>
      <c r="BH205" s="146">
        <f t="shared" si="47"/>
        <v>0</v>
      </c>
      <c r="BI205" s="146">
        <f t="shared" si="48"/>
        <v>0</v>
      </c>
      <c r="BJ205" s="17" t="s">
        <v>86</v>
      </c>
      <c r="BK205" s="146">
        <f t="shared" si="49"/>
        <v>0</v>
      </c>
      <c r="BL205" s="17" t="s">
        <v>268</v>
      </c>
      <c r="BM205" s="145" t="s">
        <v>498</v>
      </c>
    </row>
    <row r="206" spans="2:65" s="1" customFormat="1" ht="16.5" customHeight="1">
      <c r="B206" s="32"/>
      <c r="C206" s="134" t="s">
        <v>499</v>
      </c>
      <c r="D206" s="134" t="s">
        <v>264</v>
      </c>
      <c r="E206" s="135" t="s">
        <v>500</v>
      </c>
      <c r="F206" s="136" t="s">
        <v>501</v>
      </c>
      <c r="G206" s="137" t="s">
        <v>267</v>
      </c>
      <c r="H206" s="138">
        <v>8</v>
      </c>
      <c r="I206" s="139"/>
      <c r="J206" s="140">
        <f t="shared" si="40"/>
        <v>0</v>
      </c>
      <c r="K206" s="136" t="s">
        <v>1</v>
      </c>
      <c r="L206" s="32"/>
      <c r="M206" s="141" t="s">
        <v>1</v>
      </c>
      <c r="N206" s="142" t="s">
        <v>44</v>
      </c>
      <c r="P206" s="143">
        <f t="shared" si="41"/>
        <v>0</v>
      </c>
      <c r="Q206" s="143">
        <v>0</v>
      </c>
      <c r="R206" s="143">
        <f t="shared" si="42"/>
        <v>0</v>
      </c>
      <c r="S206" s="143">
        <v>0</v>
      </c>
      <c r="T206" s="144">
        <f t="shared" si="43"/>
        <v>0</v>
      </c>
      <c r="AR206" s="145" t="s">
        <v>268</v>
      </c>
      <c r="AT206" s="145" t="s">
        <v>264</v>
      </c>
      <c r="AU206" s="145" t="s">
        <v>88</v>
      </c>
      <c r="AY206" s="17" t="s">
        <v>262</v>
      </c>
      <c r="BE206" s="146">
        <f t="shared" si="44"/>
        <v>0</v>
      </c>
      <c r="BF206" s="146">
        <f t="shared" si="45"/>
        <v>0</v>
      </c>
      <c r="BG206" s="146">
        <f t="shared" si="46"/>
        <v>0</v>
      </c>
      <c r="BH206" s="146">
        <f t="shared" si="47"/>
        <v>0</v>
      </c>
      <c r="BI206" s="146">
        <f t="shared" si="48"/>
        <v>0</v>
      </c>
      <c r="BJ206" s="17" t="s">
        <v>86</v>
      </c>
      <c r="BK206" s="146">
        <f t="shared" si="49"/>
        <v>0</v>
      </c>
      <c r="BL206" s="17" t="s">
        <v>268</v>
      </c>
      <c r="BM206" s="145" t="s">
        <v>502</v>
      </c>
    </row>
    <row r="207" spans="2:65" s="1" customFormat="1" ht="16.5" customHeight="1">
      <c r="B207" s="32"/>
      <c r="C207" s="134" t="s">
        <v>503</v>
      </c>
      <c r="D207" s="134" t="s">
        <v>264</v>
      </c>
      <c r="E207" s="135" t="s">
        <v>504</v>
      </c>
      <c r="F207" s="136" t="s">
        <v>505</v>
      </c>
      <c r="G207" s="137" t="s">
        <v>267</v>
      </c>
      <c r="H207" s="138">
        <v>22</v>
      </c>
      <c r="I207" s="139"/>
      <c r="J207" s="140">
        <f t="shared" si="40"/>
        <v>0</v>
      </c>
      <c r="K207" s="136" t="s">
        <v>1</v>
      </c>
      <c r="L207" s="32"/>
      <c r="M207" s="141" t="s">
        <v>1</v>
      </c>
      <c r="N207" s="142" t="s">
        <v>44</v>
      </c>
      <c r="P207" s="143">
        <f t="shared" si="41"/>
        <v>0</v>
      </c>
      <c r="Q207" s="143">
        <v>0</v>
      </c>
      <c r="R207" s="143">
        <f t="shared" si="42"/>
        <v>0</v>
      </c>
      <c r="S207" s="143">
        <v>0</v>
      </c>
      <c r="T207" s="144">
        <f t="shared" si="43"/>
        <v>0</v>
      </c>
      <c r="AR207" s="145" t="s">
        <v>268</v>
      </c>
      <c r="AT207" s="145" t="s">
        <v>264</v>
      </c>
      <c r="AU207" s="145" t="s">
        <v>88</v>
      </c>
      <c r="AY207" s="17" t="s">
        <v>262</v>
      </c>
      <c r="BE207" s="146">
        <f t="shared" si="44"/>
        <v>0</v>
      </c>
      <c r="BF207" s="146">
        <f t="shared" si="45"/>
        <v>0</v>
      </c>
      <c r="BG207" s="146">
        <f t="shared" si="46"/>
        <v>0</v>
      </c>
      <c r="BH207" s="146">
        <f t="shared" si="47"/>
        <v>0</v>
      </c>
      <c r="BI207" s="146">
        <f t="shared" si="48"/>
        <v>0</v>
      </c>
      <c r="BJ207" s="17" t="s">
        <v>86</v>
      </c>
      <c r="BK207" s="146">
        <f t="shared" si="49"/>
        <v>0</v>
      </c>
      <c r="BL207" s="17" t="s">
        <v>268</v>
      </c>
      <c r="BM207" s="145" t="s">
        <v>506</v>
      </c>
    </row>
    <row r="208" spans="2:65" s="1" customFormat="1" ht="16.5" customHeight="1">
      <c r="B208" s="32"/>
      <c r="C208" s="134" t="s">
        <v>507</v>
      </c>
      <c r="D208" s="134" t="s">
        <v>264</v>
      </c>
      <c r="E208" s="135" t="s">
        <v>508</v>
      </c>
      <c r="F208" s="136" t="s">
        <v>509</v>
      </c>
      <c r="G208" s="137" t="s">
        <v>267</v>
      </c>
      <c r="H208" s="138">
        <v>14</v>
      </c>
      <c r="I208" s="139"/>
      <c r="J208" s="140">
        <f t="shared" si="40"/>
        <v>0</v>
      </c>
      <c r="K208" s="136" t="s">
        <v>1</v>
      </c>
      <c r="L208" s="32"/>
      <c r="M208" s="141" t="s">
        <v>1</v>
      </c>
      <c r="N208" s="142" t="s">
        <v>44</v>
      </c>
      <c r="P208" s="143">
        <f t="shared" si="41"/>
        <v>0</v>
      </c>
      <c r="Q208" s="143">
        <v>0</v>
      </c>
      <c r="R208" s="143">
        <f t="shared" si="42"/>
        <v>0</v>
      </c>
      <c r="S208" s="143">
        <v>0</v>
      </c>
      <c r="T208" s="144">
        <f t="shared" si="43"/>
        <v>0</v>
      </c>
      <c r="AR208" s="145" t="s">
        <v>268</v>
      </c>
      <c r="AT208" s="145" t="s">
        <v>264</v>
      </c>
      <c r="AU208" s="145" t="s">
        <v>88</v>
      </c>
      <c r="AY208" s="17" t="s">
        <v>262</v>
      </c>
      <c r="BE208" s="146">
        <f t="shared" si="44"/>
        <v>0</v>
      </c>
      <c r="BF208" s="146">
        <f t="shared" si="45"/>
        <v>0</v>
      </c>
      <c r="BG208" s="146">
        <f t="shared" si="46"/>
        <v>0</v>
      </c>
      <c r="BH208" s="146">
        <f t="shared" si="47"/>
        <v>0</v>
      </c>
      <c r="BI208" s="146">
        <f t="shared" si="48"/>
        <v>0</v>
      </c>
      <c r="BJ208" s="17" t="s">
        <v>86</v>
      </c>
      <c r="BK208" s="146">
        <f t="shared" si="49"/>
        <v>0</v>
      </c>
      <c r="BL208" s="17" t="s">
        <v>268</v>
      </c>
      <c r="BM208" s="145" t="s">
        <v>510</v>
      </c>
    </row>
    <row r="209" spans="2:65" s="1" customFormat="1" ht="21.75" customHeight="1">
      <c r="B209" s="32"/>
      <c r="C209" s="134" t="s">
        <v>511</v>
      </c>
      <c r="D209" s="134" t="s">
        <v>264</v>
      </c>
      <c r="E209" s="135" t="s">
        <v>512</v>
      </c>
      <c r="F209" s="136" t="s">
        <v>513</v>
      </c>
      <c r="G209" s="137" t="s">
        <v>267</v>
      </c>
      <c r="H209" s="138">
        <v>48</v>
      </c>
      <c r="I209" s="139"/>
      <c r="J209" s="140">
        <f t="shared" si="40"/>
        <v>0</v>
      </c>
      <c r="K209" s="136" t="s">
        <v>1</v>
      </c>
      <c r="L209" s="32"/>
      <c r="M209" s="141" t="s">
        <v>1</v>
      </c>
      <c r="N209" s="142" t="s">
        <v>44</v>
      </c>
      <c r="P209" s="143">
        <f t="shared" si="41"/>
        <v>0</v>
      </c>
      <c r="Q209" s="143">
        <v>0</v>
      </c>
      <c r="R209" s="143">
        <f t="shared" si="42"/>
        <v>0</v>
      </c>
      <c r="S209" s="143">
        <v>0</v>
      </c>
      <c r="T209" s="144">
        <f t="shared" si="43"/>
        <v>0</v>
      </c>
      <c r="AR209" s="145" t="s">
        <v>268</v>
      </c>
      <c r="AT209" s="145" t="s">
        <v>264</v>
      </c>
      <c r="AU209" s="145" t="s">
        <v>88</v>
      </c>
      <c r="AY209" s="17" t="s">
        <v>262</v>
      </c>
      <c r="BE209" s="146">
        <f t="shared" si="44"/>
        <v>0</v>
      </c>
      <c r="BF209" s="146">
        <f t="shared" si="45"/>
        <v>0</v>
      </c>
      <c r="BG209" s="146">
        <f t="shared" si="46"/>
        <v>0</v>
      </c>
      <c r="BH209" s="146">
        <f t="shared" si="47"/>
        <v>0</v>
      </c>
      <c r="BI209" s="146">
        <f t="shared" si="48"/>
        <v>0</v>
      </c>
      <c r="BJ209" s="17" t="s">
        <v>86</v>
      </c>
      <c r="BK209" s="146">
        <f t="shared" si="49"/>
        <v>0</v>
      </c>
      <c r="BL209" s="17" t="s">
        <v>268</v>
      </c>
      <c r="BM209" s="145" t="s">
        <v>514</v>
      </c>
    </row>
    <row r="210" spans="2:65" s="1" customFormat="1" ht="16.5" customHeight="1">
      <c r="B210" s="32"/>
      <c r="C210" s="134" t="s">
        <v>515</v>
      </c>
      <c r="D210" s="134" t="s">
        <v>264</v>
      </c>
      <c r="E210" s="135" t="s">
        <v>516</v>
      </c>
      <c r="F210" s="136" t="s">
        <v>517</v>
      </c>
      <c r="G210" s="137" t="s">
        <v>267</v>
      </c>
      <c r="H210" s="138">
        <v>48</v>
      </c>
      <c r="I210" s="139"/>
      <c r="J210" s="140">
        <f t="shared" si="40"/>
        <v>0</v>
      </c>
      <c r="K210" s="136" t="s">
        <v>1</v>
      </c>
      <c r="L210" s="32"/>
      <c r="M210" s="141" t="s">
        <v>1</v>
      </c>
      <c r="N210" s="142" t="s">
        <v>44</v>
      </c>
      <c r="P210" s="143">
        <f t="shared" si="41"/>
        <v>0</v>
      </c>
      <c r="Q210" s="143">
        <v>0</v>
      </c>
      <c r="R210" s="143">
        <f t="shared" si="42"/>
        <v>0</v>
      </c>
      <c r="S210" s="143">
        <v>0</v>
      </c>
      <c r="T210" s="144">
        <f t="shared" si="43"/>
        <v>0</v>
      </c>
      <c r="AR210" s="145" t="s">
        <v>268</v>
      </c>
      <c r="AT210" s="145" t="s">
        <v>264</v>
      </c>
      <c r="AU210" s="145" t="s">
        <v>88</v>
      </c>
      <c r="AY210" s="17" t="s">
        <v>262</v>
      </c>
      <c r="BE210" s="146">
        <f t="shared" si="44"/>
        <v>0</v>
      </c>
      <c r="BF210" s="146">
        <f t="shared" si="45"/>
        <v>0</v>
      </c>
      <c r="BG210" s="146">
        <f t="shared" si="46"/>
        <v>0</v>
      </c>
      <c r="BH210" s="146">
        <f t="shared" si="47"/>
        <v>0</v>
      </c>
      <c r="BI210" s="146">
        <f t="shared" si="48"/>
        <v>0</v>
      </c>
      <c r="BJ210" s="17" t="s">
        <v>86</v>
      </c>
      <c r="BK210" s="146">
        <f t="shared" si="49"/>
        <v>0</v>
      </c>
      <c r="BL210" s="17" t="s">
        <v>268</v>
      </c>
      <c r="BM210" s="145" t="s">
        <v>518</v>
      </c>
    </row>
    <row r="211" spans="2:65" s="1" customFormat="1" ht="16.5" customHeight="1">
      <c r="B211" s="32"/>
      <c r="C211" s="134" t="s">
        <v>519</v>
      </c>
      <c r="D211" s="134" t="s">
        <v>264</v>
      </c>
      <c r="E211" s="135" t="s">
        <v>520</v>
      </c>
      <c r="F211" s="136" t="s">
        <v>521</v>
      </c>
      <c r="G211" s="137" t="s">
        <v>267</v>
      </c>
      <c r="H211" s="138">
        <v>120</v>
      </c>
      <c r="I211" s="139"/>
      <c r="J211" s="140">
        <f t="shared" si="40"/>
        <v>0</v>
      </c>
      <c r="K211" s="136" t="s">
        <v>1</v>
      </c>
      <c r="L211" s="32"/>
      <c r="M211" s="141" t="s">
        <v>1</v>
      </c>
      <c r="N211" s="142" t="s">
        <v>44</v>
      </c>
      <c r="P211" s="143">
        <f t="shared" si="41"/>
        <v>0</v>
      </c>
      <c r="Q211" s="143">
        <v>0</v>
      </c>
      <c r="R211" s="143">
        <f t="shared" si="42"/>
        <v>0</v>
      </c>
      <c r="S211" s="143">
        <v>0</v>
      </c>
      <c r="T211" s="144">
        <f t="shared" si="43"/>
        <v>0</v>
      </c>
      <c r="AR211" s="145" t="s">
        <v>268</v>
      </c>
      <c r="AT211" s="145" t="s">
        <v>264</v>
      </c>
      <c r="AU211" s="145" t="s">
        <v>88</v>
      </c>
      <c r="AY211" s="17" t="s">
        <v>262</v>
      </c>
      <c r="BE211" s="146">
        <f t="shared" si="44"/>
        <v>0</v>
      </c>
      <c r="BF211" s="146">
        <f t="shared" si="45"/>
        <v>0</v>
      </c>
      <c r="BG211" s="146">
        <f t="shared" si="46"/>
        <v>0</v>
      </c>
      <c r="BH211" s="146">
        <f t="shared" si="47"/>
        <v>0</v>
      </c>
      <c r="BI211" s="146">
        <f t="shared" si="48"/>
        <v>0</v>
      </c>
      <c r="BJ211" s="17" t="s">
        <v>86</v>
      </c>
      <c r="BK211" s="146">
        <f t="shared" si="49"/>
        <v>0</v>
      </c>
      <c r="BL211" s="17" t="s">
        <v>268</v>
      </c>
      <c r="BM211" s="145" t="s">
        <v>522</v>
      </c>
    </row>
    <row r="212" spans="2:65" s="1" customFormat="1" ht="21.75" customHeight="1">
      <c r="B212" s="32"/>
      <c r="C212" s="134" t="s">
        <v>523</v>
      </c>
      <c r="D212" s="134" t="s">
        <v>264</v>
      </c>
      <c r="E212" s="135" t="s">
        <v>524</v>
      </c>
      <c r="F212" s="136" t="s">
        <v>525</v>
      </c>
      <c r="G212" s="137" t="s">
        <v>267</v>
      </c>
      <c r="H212" s="138">
        <v>16</v>
      </c>
      <c r="I212" s="139"/>
      <c r="J212" s="140">
        <f t="shared" si="40"/>
        <v>0</v>
      </c>
      <c r="K212" s="136" t="s">
        <v>1</v>
      </c>
      <c r="L212" s="32"/>
      <c r="M212" s="141" t="s">
        <v>1</v>
      </c>
      <c r="N212" s="142" t="s">
        <v>44</v>
      </c>
      <c r="P212" s="143">
        <f t="shared" si="41"/>
        <v>0</v>
      </c>
      <c r="Q212" s="143">
        <v>0</v>
      </c>
      <c r="R212" s="143">
        <f t="shared" si="42"/>
        <v>0</v>
      </c>
      <c r="S212" s="143">
        <v>0</v>
      </c>
      <c r="T212" s="144">
        <f t="shared" si="43"/>
        <v>0</v>
      </c>
      <c r="AR212" s="145" t="s">
        <v>268</v>
      </c>
      <c r="AT212" s="145" t="s">
        <v>264</v>
      </c>
      <c r="AU212" s="145" t="s">
        <v>88</v>
      </c>
      <c r="AY212" s="17" t="s">
        <v>262</v>
      </c>
      <c r="BE212" s="146">
        <f t="shared" si="44"/>
        <v>0</v>
      </c>
      <c r="BF212" s="146">
        <f t="shared" si="45"/>
        <v>0</v>
      </c>
      <c r="BG212" s="146">
        <f t="shared" si="46"/>
        <v>0</v>
      </c>
      <c r="BH212" s="146">
        <f t="shared" si="47"/>
        <v>0</v>
      </c>
      <c r="BI212" s="146">
        <f t="shared" si="48"/>
        <v>0</v>
      </c>
      <c r="BJ212" s="17" t="s">
        <v>86</v>
      </c>
      <c r="BK212" s="146">
        <f t="shared" si="49"/>
        <v>0</v>
      </c>
      <c r="BL212" s="17" t="s">
        <v>268</v>
      </c>
      <c r="BM212" s="145" t="s">
        <v>526</v>
      </c>
    </row>
    <row r="213" spans="2:65" s="1" customFormat="1" ht="16.5" customHeight="1">
      <c r="B213" s="32"/>
      <c r="C213" s="134" t="s">
        <v>527</v>
      </c>
      <c r="D213" s="134" t="s">
        <v>264</v>
      </c>
      <c r="E213" s="135" t="s">
        <v>528</v>
      </c>
      <c r="F213" s="136" t="s">
        <v>529</v>
      </c>
      <c r="G213" s="137" t="s">
        <v>267</v>
      </c>
      <c r="H213" s="138">
        <v>14</v>
      </c>
      <c r="I213" s="139"/>
      <c r="J213" s="140">
        <f t="shared" si="40"/>
        <v>0</v>
      </c>
      <c r="K213" s="136" t="s">
        <v>1</v>
      </c>
      <c r="L213" s="32"/>
      <c r="M213" s="141" t="s">
        <v>1</v>
      </c>
      <c r="N213" s="142" t="s">
        <v>44</v>
      </c>
      <c r="P213" s="143">
        <f t="shared" si="41"/>
        <v>0</v>
      </c>
      <c r="Q213" s="143">
        <v>0</v>
      </c>
      <c r="R213" s="143">
        <f t="shared" si="42"/>
        <v>0</v>
      </c>
      <c r="S213" s="143">
        <v>0</v>
      </c>
      <c r="T213" s="144">
        <f t="shared" si="43"/>
        <v>0</v>
      </c>
      <c r="AR213" s="145" t="s">
        <v>268</v>
      </c>
      <c r="AT213" s="145" t="s">
        <v>264</v>
      </c>
      <c r="AU213" s="145" t="s">
        <v>88</v>
      </c>
      <c r="AY213" s="17" t="s">
        <v>262</v>
      </c>
      <c r="BE213" s="146">
        <f t="shared" si="44"/>
        <v>0</v>
      </c>
      <c r="BF213" s="146">
        <f t="shared" si="45"/>
        <v>0</v>
      </c>
      <c r="BG213" s="146">
        <f t="shared" si="46"/>
        <v>0</v>
      </c>
      <c r="BH213" s="146">
        <f t="shared" si="47"/>
        <v>0</v>
      </c>
      <c r="BI213" s="146">
        <f t="shared" si="48"/>
        <v>0</v>
      </c>
      <c r="BJ213" s="17" t="s">
        <v>86</v>
      </c>
      <c r="BK213" s="146">
        <f t="shared" si="49"/>
        <v>0</v>
      </c>
      <c r="BL213" s="17" t="s">
        <v>268</v>
      </c>
      <c r="BM213" s="145" t="s">
        <v>530</v>
      </c>
    </row>
    <row r="214" spans="2:65" s="1" customFormat="1" ht="16.5" customHeight="1">
      <c r="B214" s="32"/>
      <c r="C214" s="134" t="s">
        <v>268</v>
      </c>
      <c r="D214" s="134" t="s">
        <v>264</v>
      </c>
      <c r="E214" s="135" t="s">
        <v>531</v>
      </c>
      <c r="F214" s="136" t="s">
        <v>532</v>
      </c>
      <c r="G214" s="137" t="s">
        <v>267</v>
      </c>
      <c r="H214" s="138">
        <v>14</v>
      </c>
      <c r="I214" s="139"/>
      <c r="J214" s="140">
        <f t="shared" si="40"/>
        <v>0</v>
      </c>
      <c r="K214" s="136" t="s">
        <v>1</v>
      </c>
      <c r="L214" s="32"/>
      <c r="M214" s="141" t="s">
        <v>1</v>
      </c>
      <c r="N214" s="142" t="s">
        <v>44</v>
      </c>
      <c r="P214" s="143">
        <f t="shared" si="41"/>
        <v>0</v>
      </c>
      <c r="Q214" s="143">
        <v>0</v>
      </c>
      <c r="R214" s="143">
        <f t="shared" si="42"/>
        <v>0</v>
      </c>
      <c r="S214" s="143">
        <v>0</v>
      </c>
      <c r="T214" s="144">
        <f t="shared" si="43"/>
        <v>0</v>
      </c>
      <c r="AR214" s="145" t="s">
        <v>268</v>
      </c>
      <c r="AT214" s="145" t="s">
        <v>264</v>
      </c>
      <c r="AU214" s="145" t="s">
        <v>88</v>
      </c>
      <c r="AY214" s="17" t="s">
        <v>262</v>
      </c>
      <c r="BE214" s="146">
        <f t="shared" si="44"/>
        <v>0</v>
      </c>
      <c r="BF214" s="146">
        <f t="shared" si="45"/>
        <v>0</v>
      </c>
      <c r="BG214" s="146">
        <f t="shared" si="46"/>
        <v>0</v>
      </c>
      <c r="BH214" s="146">
        <f t="shared" si="47"/>
        <v>0</v>
      </c>
      <c r="BI214" s="146">
        <f t="shared" si="48"/>
        <v>0</v>
      </c>
      <c r="BJ214" s="17" t="s">
        <v>86</v>
      </c>
      <c r="BK214" s="146">
        <f t="shared" si="49"/>
        <v>0</v>
      </c>
      <c r="BL214" s="17" t="s">
        <v>268</v>
      </c>
      <c r="BM214" s="145" t="s">
        <v>533</v>
      </c>
    </row>
    <row r="215" spans="2:63" s="11" customFormat="1" ht="22.9" customHeight="1">
      <c r="B215" s="124"/>
      <c r="D215" s="125" t="s">
        <v>78</v>
      </c>
      <c r="E215" s="151" t="s">
        <v>534</v>
      </c>
      <c r="F215" s="151" t="s">
        <v>535</v>
      </c>
      <c r="I215" s="127"/>
      <c r="J215" s="152">
        <f>BK215</f>
        <v>0</v>
      </c>
      <c r="L215" s="124"/>
      <c r="M215" s="129"/>
      <c r="P215" s="130">
        <f>SUM(P216:P220)</f>
        <v>0</v>
      </c>
      <c r="R215" s="130">
        <f>SUM(R216:R220)</f>
        <v>0</v>
      </c>
      <c r="T215" s="131">
        <f>SUM(T216:T220)</f>
        <v>0</v>
      </c>
      <c r="AR215" s="125" t="s">
        <v>179</v>
      </c>
      <c r="AT215" s="132" t="s">
        <v>78</v>
      </c>
      <c r="AU215" s="132" t="s">
        <v>86</v>
      </c>
      <c r="AY215" s="125" t="s">
        <v>262</v>
      </c>
      <c r="BK215" s="133">
        <f>SUM(BK216:BK220)</f>
        <v>0</v>
      </c>
    </row>
    <row r="216" spans="2:65" s="1" customFormat="1" ht="16.5" customHeight="1">
      <c r="B216" s="32"/>
      <c r="C216" s="134" t="s">
        <v>536</v>
      </c>
      <c r="D216" s="134" t="s">
        <v>264</v>
      </c>
      <c r="E216" s="135" t="s">
        <v>537</v>
      </c>
      <c r="F216" s="136" t="s">
        <v>538</v>
      </c>
      <c r="G216" s="137" t="s">
        <v>405</v>
      </c>
      <c r="H216" s="138">
        <v>185</v>
      </c>
      <c r="I216" s="139"/>
      <c r="J216" s="140">
        <f>ROUND(I216*H216,2)</f>
        <v>0</v>
      </c>
      <c r="K216" s="136" t="s">
        <v>1</v>
      </c>
      <c r="L216" s="32"/>
      <c r="M216" s="141" t="s">
        <v>1</v>
      </c>
      <c r="N216" s="142" t="s">
        <v>44</v>
      </c>
      <c r="P216" s="143">
        <f>O216*H216</f>
        <v>0</v>
      </c>
      <c r="Q216" s="143">
        <v>0</v>
      </c>
      <c r="R216" s="143">
        <f>Q216*H216</f>
        <v>0</v>
      </c>
      <c r="S216" s="143">
        <v>0</v>
      </c>
      <c r="T216" s="144">
        <f>S216*H216</f>
        <v>0</v>
      </c>
      <c r="AR216" s="145" t="s">
        <v>268</v>
      </c>
      <c r="AT216" s="145" t="s">
        <v>264</v>
      </c>
      <c r="AU216" s="145" t="s">
        <v>88</v>
      </c>
      <c r="AY216" s="17" t="s">
        <v>262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86</v>
      </c>
      <c r="BK216" s="146">
        <f>ROUND(I216*H216,2)</f>
        <v>0</v>
      </c>
      <c r="BL216" s="17" t="s">
        <v>268</v>
      </c>
      <c r="BM216" s="145" t="s">
        <v>539</v>
      </c>
    </row>
    <row r="217" spans="2:65" s="1" customFormat="1" ht="16.5" customHeight="1">
      <c r="B217" s="32"/>
      <c r="C217" s="134" t="s">
        <v>540</v>
      </c>
      <c r="D217" s="134" t="s">
        <v>264</v>
      </c>
      <c r="E217" s="135" t="s">
        <v>541</v>
      </c>
      <c r="F217" s="136" t="s">
        <v>542</v>
      </c>
      <c r="G217" s="137" t="s">
        <v>267</v>
      </c>
      <c r="H217" s="138">
        <v>85</v>
      </c>
      <c r="I217" s="139"/>
      <c r="J217" s="140">
        <f>ROUND(I217*H217,2)</f>
        <v>0</v>
      </c>
      <c r="K217" s="136" t="s">
        <v>1</v>
      </c>
      <c r="L217" s="32"/>
      <c r="M217" s="141" t="s">
        <v>1</v>
      </c>
      <c r="N217" s="142" t="s">
        <v>44</v>
      </c>
      <c r="P217" s="143">
        <f>O217*H217</f>
        <v>0</v>
      </c>
      <c r="Q217" s="143">
        <v>0</v>
      </c>
      <c r="R217" s="143">
        <f>Q217*H217</f>
        <v>0</v>
      </c>
      <c r="S217" s="143">
        <v>0</v>
      </c>
      <c r="T217" s="144">
        <f>S217*H217</f>
        <v>0</v>
      </c>
      <c r="AR217" s="145" t="s">
        <v>268</v>
      </c>
      <c r="AT217" s="145" t="s">
        <v>264</v>
      </c>
      <c r="AU217" s="145" t="s">
        <v>88</v>
      </c>
      <c r="AY217" s="17" t="s">
        <v>262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86</v>
      </c>
      <c r="BK217" s="146">
        <f>ROUND(I217*H217,2)</f>
        <v>0</v>
      </c>
      <c r="BL217" s="17" t="s">
        <v>268</v>
      </c>
      <c r="BM217" s="145" t="s">
        <v>543</v>
      </c>
    </row>
    <row r="218" spans="2:65" s="1" customFormat="1" ht="16.5" customHeight="1">
      <c r="B218" s="32"/>
      <c r="C218" s="134" t="s">
        <v>544</v>
      </c>
      <c r="D218" s="134" t="s">
        <v>264</v>
      </c>
      <c r="E218" s="135" t="s">
        <v>545</v>
      </c>
      <c r="F218" s="136" t="s">
        <v>546</v>
      </c>
      <c r="G218" s="137" t="s">
        <v>267</v>
      </c>
      <c r="H218" s="138">
        <v>45</v>
      </c>
      <c r="I218" s="139"/>
      <c r="J218" s="140">
        <f>ROUND(I218*H218,2)</f>
        <v>0</v>
      </c>
      <c r="K218" s="136" t="s">
        <v>1</v>
      </c>
      <c r="L218" s="32"/>
      <c r="M218" s="141" t="s">
        <v>1</v>
      </c>
      <c r="N218" s="142" t="s">
        <v>44</v>
      </c>
      <c r="P218" s="143">
        <f>O218*H218</f>
        <v>0</v>
      </c>
      <c r="Q218" s="143">
        <v>0</v>
      </c>
      <c r="R218" s="143">
        <f>Q218*H218</f>
        <v>0</v>
      </c>
      <c r="S218" s="143">
        <v>0</v>
      </c>
      <c r="T218" s="144">
        <f>S218*H218</f>
        <v>0</v>
      </c>
      <c r="AR218" s="145" t="s">
        <v>268</v>
      </c>
      <c r="AT218" s="145" t="s">
        <v>264</v>
      </c>
      <c r="AU218" s="145" t="s">
        <v>88</v>
      </c>
      <c r="AY218" s="17" t="s">
        <v>262</v>
      </c>
      <c r="BE218" s="146">
        <f>IF(N218="základní",J218,0)</f>
        <v>0</v>
      </c>
      <c r="BF218" s="146">
        <f>IF(N218="snížená",J218,0)</f>
        <v>0</v>
      </c>
      <c r="BG218" s="146">
        <f>IF(N218="zákl. přenesená",J218,0)</f>
        <v>0</v>
      </c>
      <c r="BH218" s="146">
        <f>IF(N218="sníž. přenesená",J218,0)</f>
        <v>0</v>
      </c>
      <c r="BI218" s="146">
        <f>IF(N218="nulová",J218,0)</f>
        <v>0</v>
      </c>
      <c r="BJ218" s="17" t="s">
        <v>86</v>
      </c>
      <c r="BK218" s="146">
        <f>ROUND(I218*H218,2)</f>
        <v>0</v>
      </c>
      <c r="BL218" s="17" t="s">
        <v>268</v>
      </c>
      <c r="BM218" s="145" t="s">
        <v>547</v>
      </c>
    </row>
    <row r="219" spans="2:65" s="1" customFormat="1" ht="16.5" customHeight="1">
      <c r="B219" s="32"/>
      <c r="C219" s="134" t="s">
        <v>548</v>
      </c>
      <c r="D219" s="134" t="s">
        <v>264</v>
      </c>
      <c r="E219" s="135" t="s">
        <v>549</v>
      </c>
      <c r="F219" s="136" t="s">
        <v>550</v>
      </c>
      <c r="G219" s="137" t="s">
        <v>267</v>
      </c>
      <c r="H219" s="138">
        <v>25</v>
      </c>
      <c r="I219" s="139"/>
      <c r="J219" s="140">
        <f>ROUND(I219*H219,2)</f>
        <v>0</v>
      </c>
      <c r="K219" s="136" t="s">
        <v>1</v>
      </c>
      <c r="L219" s="32"/>
      <c r="M219" s="141" t="s">
        <v>1</v>
      </c>
      <c r="N219" s="142" t="s">
        <v>44</v>
      </c>
      <c r="P219" s="143">
        <f>O219*H219</f>
        <v>0</v>
      </c>
      <c r="Q219" s="143">
        <v>0</v>
      </c>
      <c r="R219" s="143">
        <f>Q219*H219</f>
        <v>0</v>
      </c>
      <c r="S219" s="143">
        <v>0</v>
      </c>
      <c r="T219" s="144">
        <f>S219*H219</f>
        <v>0</v>
      </c>
      <c r="AR219" s="145" t="s">
        <v>268</v>
      </c>
      <c r="AT219" s="145" t="s">
        <v>264</v>
      </c>
      <c r="AU219" s="145" t="s">
        <v>88</v>
      </c>
      <c r="AY219" s="17" t="s">
        <v>262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86</v>
      </c>
      <c r="BK219" s="146">
        <f>ROUND(I219*H219,2)</f>
        <v>0</v>
      </c>
      <c r="BL219" s="17" t="s">
        <v>268</v>
      </c>
      <c r="BM219" s="145" t="s">
        <v>551</v>
      </c>
    </row>
    <row r="220" spans="2:65" s="1" customFormat="1" ht="16.5" customHeight="1">
      <c r="B220" s="32"/>
      <c r="C220" s="134" t="s">
        <v>552</v>
      </c>
      <c r="D220" s="134" t="s">
        <v>264</v>
      </c>
      <c r="E220" s="135" t="s">
        <v>553</v>
      </c>
      <c r="F220" s="136" t="s">
        <v>554</v>
      </c>
      <c r="G220" s="137" t="s">
        <v>267</v>
      </c>
      <c r="H220" s="138">
        <v>55</v>
      </c>
      <c r="I220" s="139"/>
      <c r="J220" s="140">
        <f>ROUND(I220*H220,2)</f>
        <v>0</v>
      </c>
      <c r="K220" s="136" t="s">
        <v>1</v>
      </c>
      <c r="L220" s="32"/>
      <c r="M220" s="141" t="s">
        <v>1</v>
      </c>
      <c r="N220" s="142" t="s">
        <v>44</v>
      </c>
      <c r="P220" s="143">
        <f>O220*H220</f>
        <v>0</v>
      </c>
      <c r="Q220" s="143">
        <v>0</v>
      </c>
      <c r="R220" s="143">
        <f>Q220*H220</f>
        <v>0</v>
      </c>
      <c r="S220" s="143">
        <v>0</v>
      </c>
      <c r="T220" s="144">
        <f>S220*H220</f>
        <v>0</v>
      </c>
      <c r="AR220" s="145" t="s">
        <v>268</v>
      </c>
      <c r="AT220" s="145" t="s">
        <v>264</v>
      </c>
      <c r="AU220" s="145" t="s">
        <v>88</v>
      </c>
      <c r="AY220" s="17" t="s">
        <v>262</v>
      </c>
      <c r="BE220" s="146">
        <f>IF(N220="základní",J220,0)</f>
        <v>0</v>
      </c>
      <c r="BF220" s="146">
        <f>IF(N220="snížená",J220,0)</f>
        <v>0</v>
      </c>
      <c r="BG220" s="146">
        <f>IF(N220="zákl. přenesená",J220,0)</f>
        <v>0</v>
      </c>
      <c r="BH220" s="146">
        <f>IF(N220="sníž. přenesená",J220,0)</f>
        <v>0</v>
      </c>
      <c r="BI220" s="146">
        <f>IF(N220="nulová",J220,0)</f>
        <v>0</v>
      </c>
      <c r="BJ220" s="17" t="s">
        <v>86</v>
      </c>
      <c r="BK220" s="146">
        <f>ROUND(I220*H220,2)</f>
        <v>0</v>
      </c>
      <c r="BL220" s="17" t="s">
        <v>268</v>
      </c>
      <c r="BM220" s="145" t="s">
        <v>555</v>
      </c>
    </row>
    <row r="221" spans="2:63" s="11" customFormat="1" ht="22.9" customHeight="1">
      <c r="B221" s="124"/>
      <c r="D221" s="125" t="s">
        <v>78</v>
      </c>
      <c r="E221" s="151" t="s">
        <v>556</v>
      </c>
      <c r="F221" s="151" t="s">
        <v>557</v>
      </c>
      <c r="I221" s="127"/>
      <c r="J221" s="152">
        <f>BK221</f>
        <v>0</v>
      </c>
      <c r="L221" s="124"/>
      <c r="M221" s="129"/>
      <c r="P221" s="130">
        <f>SUM(P222:P232)</f>
        <v>0</v>
      </c>
      <c r="R221" s="130">
        <f>SUM(R222:R232)</f>
        <v>0</v>
      </c>
      <c r="T221" s="131">
        <f>SUM(T222:T232)</f>
        <v>0</v>
      </c>
      <c r="AR221" s="125" t="s">
        <v>179</v>
      </c>
      <c r="AT221" s="132" t="s">
        <v>78</v>
      </c>
      <c r="AU221" s="132" t="s">
        <v>86</v>
      </c>
      <c r="AY221" s="125" t="s">
        <v>262</v>
      </c>
      <c r="BK221" s="133">
        <f>SUM(BK222:BK232)</f>
        <v>0</v>
      </c>
    </row>
    <row r="222" spans="2:65" s="1" customFormat="1" ht="16.5" customHeight="1">
      <c r="B222" s="32"/>
      <c r="C222" s="134" t="s">
        <v>558</v>
      </c>
      <c r="D222" s="134" t="s">
        <v>264</v>
      </c>
      <c r="E222" s="135" t="s">
        <v>559</v>
      </c>
      <c r="F222" s="136" t="s">
        <v>560</v>
      </c>
      <c r="G222" s="137" t="s">
        <v>405</v>
      </c>
      <c r="H222" s="138">
        <v>360</v>
      </c>
      <c r="I222" s="139"/>
      <c r="J222" s="140">
        <f aca="true" t="shared" si="50" ref="J222:J232">ROUND(I222*H222,2)</f>
        <v>0</v>
      </c>
      <c r="K222" s="136" t="s">
        <v>1</v>
      </c>
      <c r="L222" s="32"/>
      <c r="M222" s="141" t="s">
        <v>1</v>
      </c>
      <c r="N222" s="142" t="s">
        <v>44</v>
      </c>
      <c r="P222" s="143">
        <f aca="true" t="shared" si="51" ref="P222:P232">O222*H222</f>
        <v>0</v>
      </c>
      <c r="Q222" s="143">
        <v>0</v>
      </c>
      <c r="R222" s="143">
        <f aca="true" t="shared" si="52" ref="R222:R232">Q222*H222</f>
        <v>0</v>
      </c>
      <c r="S222" s="143">
        <v>0</v>
      </c>
      <c r="T222" s="144">
        <f aca="true" t="shared" si="53" ref="T222:T232">S222*H222</f>
        <v>0</v>
      </c>
      <c r="AR222" s="145" t="s">
        <v>268</v>
      </c>
      <c r="AT222" s="145" t="s">
        <v>264</v>
      </c>
      <c r="AU222" s="145" t="s">
        <v>88</v>
      </c>
      <c r="AY222" s="17" t="s">
        <v>262</v>
      </c>
      <c r="BE222" s="146">
        <f aca="true" t="shared" si="54" ref="BE222:BE232">IF(N222="základní",J222,0)</f>
        <v>0</v>
      </c>
      <c r="BF222" s="146">
        <f aca="true" t="shared" si="55" ref="BF222:BF232">IF(N222="snížená",J222,0)</f>
        <v>0</v>
      </c>
      <c r="BG222" s="146">
        <f aca="true" t="shared" si="56" ref="BG222:BG232">IF(N222="zákl. přenesená",J222,0)</f>
        <v>0</v>
      </c>
      <c r="BH222" s="146">
        <f aca="true" t="shared" si="57" ref="BH222:BH232">IF(N222="sníž. přenesená",J222,0)</f>
        <v>0</v>
      </c>
      <c r="BI222" s="146">
        <f aca="true" t="shared" si="58" ref="BI222:BI232">IF(N222="nulová",J222,0)</f>
        <v>0</v>
      </c>
      <c r="BJ222" s="17" t="s">
        <v>86</v>
      </c>
      <c r="BK222" s="146">
        <f aca="true" t="shared" si="59" ref="BK222:BK232">ROUND(I222*H222,2)</f>
        <v>0</v>
      </c>
      <c r="BL222" s="17" t="s">
        <v>268</v>
      </c>
      <c r="BM222" s="145" t="s">
        <v>561</v>
      </c>
    </row>
    <row r="223" spans="2:65" s="1" customFormat="1" ht="16.5" customHeight="1">
      <c r="B223" s="32"/>
      <c r="C223" s="134" t="s">
        <v>562</v>
      </c>
      <c r="D223" s="134" t="s">
        <v>264</v>
      </c>
      <c r="E223" s="135" t="s">
        <v>563</v>
      </c>
      <c r="F223" s="136" t="s">
        <v>564</v>
      </c>
      <c r="G223" s="137" t="s">
        <v>267</v>
      </c>
      <c r="H223" s="138">
        <v>160</v>
      </c>
      <c r="I223" s="139"/>
      <c r="J223" s="140">
        <f t="shared" si="50"/>
        <v>0</v>
      </c>
      <c r="K223" s="136" t="s">
        <v>1</v>
      </c>
      <c r="L223" s="32"/>
      <c r="M223" s="141" t="s">
        <v>1</v>
      </c>
      <c r="N223" s="142" t="s">
        <v>44</v>
      </c>
      <c r="P223" s="143">
        <f t="shared" si="51"/>
        <v>0</v>
      </c>
      <c r="Q223" s="143">
        <v>0</v>
      </c>
      <c r="R223" s="143">
        <f t="shared" si="52"/>
        <v>0</v>
      </c>
      <c r="S223" s="143">
        <v>0</v>
      </c>
      <c r="T223" s="144">
        <f t="shared" si="53"/>
        <v>0</v>
      </c>
      <c r="AR223" s="145" t="s">
        <v>268</v>
      </c>
      <c r="AT223" s="145" t="s">
        <v>264</v>
      </c>
      <c r="AU223" s="145" t="s">
        <v>88</v>
      </c>
      <c r="AY223" s="17" t="s">
        <v>262</v>
      </c>
      <c r="BE223" s="146">
        <f t="shared" si="54"/>
        <v>0</v>
      </c>
      <c r="BF223" s="146">
        <f t="shared" si="55"/>
        <v>0</v>
      </c>
      <c r="BG223" s="146">
        <f t="shared" si="56"/>
        <v>0</v>
      </c>
      <c r="BH223" s="146">
        <f t="shared" si="57"/>
        <v>0</v>
      </c>
      <c r="BI223" s="146">
        <f t="shared" si="58"/>
        <v>0</v>
      </c>
      <c r="BJ223" s="17" t="s">
        <v>86</v>
      </c>
      <c r="BK223" s="146">
        <f t="shared" si="59"/>
        <v>0</v>
      </c>
      <c r="BL223" s="17" t="s">
        <v>268</v>
      </c>
      <c r="BM223" s="145" t="s">
        <v>565</v>
      </c>
    </row>
    <row r="224" spans="2:65" s="1" customFormat="1" ht="16.5" customHeight="1">
      <c r="B224" s="32"/>
      <c r="C224" s="134" t="s">
        <v>566</v>
      </c>
      <c r="D224" s="134" t="s">
        <v>264</v>
      </c>
      <c r="E224" s="135" t="s">
        <v>567</v>
      </c>
      <c r="F224" s="136" t="s">
        <v>568</v>
      </c>
      <c r="G224" s="137" t="s">
        <v>267</v>
      </c>
      <c r="H224" s="138">
        <v>45</v>
      </c>
      <c r="I224" s="139"/>
      <c r="J224" s="140">
        <f t="shared" si="50"/>
        <v>0</v>
      </c>
      <c r="K224" s="136" t="s">
        <v>1</v>
      </c>
      <c r="L224" s="32"/>
      <c r="M224" s="141" t="s">
        <v>1</v>
      </c>
      <c r="N224" s="142" t="s">
        <v>44</v>
      </c>
      <c r="P224" s="143">
        <f t="shared" si="51"/>
        <v>0</v>
      </c>
      <c r="Q224" s="143">
        <v>0</v>
      </c>
      <c r="R224" s="143">
        <f t="shared" si="52"/>
        <v>0</v>
      </c>
      <c r="S224" s="143">
        <v>0</v>
      </c>
      <c r="T224" s="144">
        <f t="shared" si="53"/>
        <v>0</v>
      </c>
      <c r="AR224" s="145" t="s">
        <v>268</v>
      </c>
      <c r="AT224" s="145" t="s">
        <v>264</v>
      </c>
      <c r="AU224" s="145" t="s">
        <v>88</v>
      </c>
      <c r="AY224" s="17" t="s">
        <v>262</v>
      </c>
      <c r="BE224" s="146">
        <f t="shared" si="54"/>
        <v>0</v>
      </c>
      <c r="BF224" s="146">
        <f t="shared" si="55"/>
        <v>0</v>
      </c>
      <c r="BG224" s="146">
        <f t="shared" si="56"/>
        <v>0</v>
      </c>
      <c r="BH224" s="146">
        <f t="shared" si="57"/>
        <v>0</v>
      </c>
      <c r="BI224" s="146">
        <f t="shared" si="58"/>
        <v>0</v>
      </c>
      <c r="BJ224" s="17" t="s">
        <v>86</v>
      </c>
      <c r="BK224" s="146">
        <f t="shared" si="59"/>
        <v>0</v>
      </c>
      <c r="BL224" s="17" t="s">
        <v>268</v>
      </c>
      <c r="BM224" s="145" t="s">
        <v>569</v>
      </c>
    </row>
    <row r="225" spans="2:65" s="1" customFormat="1" ht="16.5" customHeight="1">
      <c r="B225" s="32"/>
      <c r="C225" s="134" t="s">
        <v>570</v>
      </c>
      <c r="D225" s="134" t="s">
        <v>264</v>
      </c>
      <c r="E225" s="135" t="s">
        <v>571</v>
      </c>
      <c r="F225" s="136" t="s">
        <v>572</v>
      </c>
      <c r="G225" s="137" t="s">
        <v>267</v>
      </c>
      <c r="H225" s="138">
        <v>95</v>
      </c>
      <c r="I225" s="139"/>
      <c r="J225" s="140">
        <f t="shared" si="50"/>
        <v>0</v>
      </c>
      <c r="K225" s="136" t="s">
        <v>1</v>
      </c>
      <c r="L225" s="32"/>
      <c r="M225" s="141" t="s">
        <v>1</v>
      </c>
      <c r="N225" s="142" t="s">
        <v>44</v>
      </c>
      <c r="P225" s="143">
        <f t="shared" si="51"/>
        <v>0</v>
      </c>
      <c r="Q225" s="143">
        <v>0</v>
      </c>
      <c r="R225" s="143">
        <f t="shared" si="52"/>
        <v>0</v>
      </c>
      <c r="S225" s="143">
        <v>0</v>
      </c>
      <c r="T225" s="144">
        <f t="shared" si="53"/>
        <v>0</v>
      </c>
      <c r="AR225" s="145" t="s">
        <v>268</v>
      </c>
      <c r="AT225" s="145" t="s">
        <v>264</v>
      </c>
      <c r="AU225" s="145" t="s">
        <v>88</v>
      </c>
      <c r="AY225" s="17" t="s">
        <v>262</v>
      </c>
      <c r="BE225" s="146">
        <f t="shared" si="54"/>
        <v>0</v>
      </c>
      <c r="BF225" s="146">
        <f t="shared" si="55"/>
        <v>0</v>
      </c>
      <c r="BG225" s="146">
        <f t="shared" si="56"/>
        <v>0</v>
      </c>
      <c r="BH225" s="146">
        <f t="shared" si="57"/>
        <v>0</v>
      </c>
      <c r="BI225" s="146">
        <f t="shared" si="58"/>
        <v>0</v>
      </c>
      <c r="BJ225" s="17" t="s">
        <v>86</v>
      </c>
      <c r="BK225" s="146">
        <f t="shared" si="59"/>
        <v>0</v>
      </c>
      <c r="BL225" s="17" t="s">
        <v>268</v>
      </c>
      <c r="BM225" s="145" t="s">
        <v>573</v>
      </c>
    </row>
    <row r="226" spans="2:65" s="1" customFormat="1" ht="16.5" customHeight="1">
      <c r="B226" s="32"/>
      <c r="C226" s="134" t="s">
        <v>574</v>
      </c>
      <c r="D226" s="134" t="s">
        <v>264</v>
      </c>
      <c r="E226" s="135" t="s">
        <v>575</v>
      </c>
      <c r="F226" s="136" t="s">
        <v>576</v>
      </c>
      <c r="G226" s="137" t="s">
        <v>267</v>
      </c>
      <c r="H226" s="138">
        <v>58</v>
      </c>
      <c r="I226" s="139"/>
      <c r="J226" s="140">
        <f t="shared" si="50"/>
        <v>0</v>
      </c>
      <c r="K226" s="136" t="s">
        <v>1</v>
      </c>
      <c r="L226" s="32"/>
      <c r="M226" s="141" t="s">
        <v>1</v>
      </c>
      <c r="N226" s="142" t="s">
        <v>44</v>
      </c>
      <c r="P226" s="143">
        <f t="shared" si="51"/>
        <v>0</v>
      </c>
      <c r="Q226" s="143">
        <v>0</v>
      </c>
      <c r="R226" s="143">
        <f t="shared" si="52"/>
        <v>0</v>
      </c>
      <c r="S226" s="143">
        <v>0</v>
      </c>
      <c r="T226" s="144">
        <f t="shared" si="53"/>
        <v>0</v>
      </c>
      <c r="AR226" s="145" t="s">
        <v>268</v>
      </c>
      <c r="AT226" s="145" t="s">
        <v>264</v>
      </c>
      <c r="AU226" s="145" t="s">
        <v>88</v>
      </c>
      <c r="AY226" s="17" t="s">
        <v>262</v>
      </c>
      <c r="BE226" s="146">
        <f t="shared" si="54"/>
        <v>0</v>
      </c>
      <c r="BF226" s="146">
        <f t="shared" si="55"/>
        <v>0</v>
      </c>
      <c r="BG226" s="146">
        <f t="shared" si="56"/>
        <v>0</v>
      </c>
      <c r="BH226" s="146">
        <f t="shared" si="57"/>
        <v>0</v>
      </c>
      <c r="BI226" s="146">
        <f t="shared" si="58"/>
        <v>0</v>
      </c>
      <c r="BJ226" s="17" t="s">
        <v>86</v>
      </c>
      <c r="BK226" s="146">
        <f t="shared" si="59"/>
        <v>0</v>
      </c>
      <c r="BL226" s="17" t="s">
        <v>268</v>
      </c>
      <c r="BM226" s="145" t="s">
        <v>577</v>
      </c>
    </row>
    <row r="227" spans="2:65" s="1" customFormat="1" ht="16.5" customHeight="1">
      <c r="B227" s="32"/>
      <c r="C227" s="134" t="s">
        <v>578</v>
      </c>
      <c r="D227" s="134" t="s">
        <v>264</v>
      </c>
      <c r="E227" s="135" t="s">
        <v>579</v>
      </c>
      <c r="F227" s="136" t="s">
        <v>580</v>
      </c>
      <c r="G227" s="137" t="s">
        <v>267</v>
      </c>
      <c r="H227" s="138">
        <v>56</v>
      </c>
      <c r="I227" s="139"/>
      <c r="J227" s="140">
        <f t="shared" si="50"/>
        <v>0</v>
      </c>
      <c r="K227" s="136" t="s">
        <v>1</v>
      </c>
      <c r="L227" s="32"/>
      <c r="M227" s="141" t="s">
        <v>1</v>
      </c>
      <c r="N227" s="142" t="s">
        <v>44</v>
      </c>
      <c r="P227" s="143">
        <f t="shared" si="51"/>
        <v>0</v>
      </c>
      <c r="Q227" s="143">
        <v>0</v>
      </c>
      <c r="R227" s="143">
        <f t="shared" si="52"/>
        <v>0</v>
      </c>
      <c r="S227" s="143">
        <v>0</v>
      </c>
      <c r="T227" s="144">
        <f t="shared" si="53"/>
        <v>0</v>
      </c>
      <c r="AR227" s="145" t="s">
        <v>268</v>
      </c>
      <c r="AT227" s="145" t="s">
        <v>264</v>
      </c>
      <c r="AU227" s="145" t="s">
        <v>88</v>
      </c>
      <c r="AY227" s="17" t="s">
        <v>262</v>
      </c>
      <c r="BE227" s="146">
        <f t="shared" si="54"/>
        <v>0</v>
      </c>
      <c r="BF227" s="146">
        <f t="shared" si="55"/>
        <v>0</v>
      </c>
      <c r="BG227" s="146">
        <f t="shared" si="56"/>
        <v>0</v>
      </c>
      <c r="BH227" s="146">
        <f t="shared" si="57"/>
        <v>0</v>
      </c>
      <c r="BI227" s="146">
        <f t="shared" si="58"/>
        <v>0</v>
      </c>
      <c r="BJ227" s="17" t="s">
        <v>86</v>
      </c>
      <c r="BK227" s="146">
        <f t="shared" si="59"/>
        <v>0</v>
      </c>
      <c r="BL227" s="17" t="s">
        <v>268</v>
      </c>
      <c r="BM227" s="145" t="s">
        <v>581</v>
      </c>
    </row>
    <row r="228" spans="2:65" s="1" customFormat="1" ht="16.5" customHeight="1">
      <c r="B228" s="32"/>
      <c r="C228" s="134" t="s">
        <v>582</v>
      </c>
      <c r="D228" s="134" t="s">
        <v>264</v>
      </c>
      <c r="E228" s="135" t="s">
        <v>583</v>
      </c>
      <c r="F228" s="136" t="s">
        <v>584</v>
      </c>
      <c r="G228" s="137" t="s">
        <v>267</v>
      </c>
      <c r="H228" s="138">
        <v>75</v>
      </c>
      <c r="I228" s="139"/>
      <c r="J228" s="140">
        <f t="shared" si="50"/>
        <v>0</v>
      </c>
      <c r="K228" s="136" t="s">
        <v>1</v>
      </c>
      <c r="L228" s="32"/>
      <c r="M228" s="141" t="s">
        <v>1</v>
      </c>
      <c r="N228" s="142" t="s">
        <v>44</v>
      </c>
      <c r="P228" s="143">
        <f t="shared" si="51"/>
        <v>0</v>
      </c>
      <c r="Q228" s="143">
        <v>0</v>
      </c>
      <c r="R228" s="143">
        <f t="shared" si="52"/>
        <v>0</v>
      </c>
      <c r="S228" s="143">
        <v>0</v>
      </c>
      <c r="T228" s="144">
        <f t="shared" si="53"/>
        <v>0</v>
      </c>
      <c r="AR228" s="145" t="s">
        <v>268</v>
      </c>
      <c r="AT228" s="145" t="s">
        <v>264</v>
      </c>
      <c r="AU228" s="145" t="s">
        <v>88</v>
      </c>
      <c r="AY228" s="17" t="s">
        <v>262</v>
      </c>
      <c r="BE228" s="146">
        <f t="shared" si="54"/>
        <v>0</v>
      </c>
      <c r="BF228" s="146">
        <f t="shared" si="55"/>
        <v>0</v>
      </c>
      <c r="BG228" s="146">
        <f t="shared" si="56"/>
        <v>0</v>
      </c>
      <c r="BH228" s="146">
        <f t="shared" si="57"/>
        <v>0</v>
      </c>
      <c r="BI228" s="146">
        <f t="shared" si="58"/>
        <v>0</v>
      </c>
      <c r="BJ228" s="17" t="s">
        <v>86</v>
      </c>
      <c r="BK228" s="146">
        <f t="shared" si="59"/>
        <v>0</v>
      </c>
      <c r="BL228" s="17" t="s">
        <v>268</v>
      </c>
      <c r="BM228" s="145" t="s">
        <v>585</v>
      </c>
    </row>
    <row r="229" spans="2:65" s="1" customFormat="1" ht="16.5" customHeight="1">
      <c r="B229" s="32"/>
      <c r="C229" s="134" t="s">
        <v>586</v>
      </c>
      <c r="D229" s="134" t="s">
        <v>264</v>
      </c>
      <c r="E229" s="135" t="s">
        <v>587</v>
      </c>
      <c r="F229" s="136" t="s">
        <v>588</v>
      </c>
      <c r="G229" s="137" t="s">
        <v>267</v>
      </c>
      <c r="H229" s="138">
        <v>9</v>
      </c>
      <c r="I229" s="139"/>
      <c r="J229" s="140">
        <f t="shared" si="50"/>
        <v>0</v>
      </c>
      <c r="K229" s="136" t="s">
        <v>1</v>
      </c>
      <c r="L229" s="32"/>
      <c r="M229" s="141" t="s">
        <v>1</v>
      </c>
      <c r="N229" s="142" t="s">
        <v>44</v>
      </c>
      <c r="P229" s="143">
        <f t="shared" si="51"/>
        <v>0</v>
      </c>
      <c r="Q229" s="143">
        <v>0</v>
      </c>
      <c r="R229" s="143">
        <f t="shared" si="52"/>
        <v>0</v>
      </c>
      <c r="S229" s="143">
        <v>0</v>
      </c>
      <c r="T229" s="144">
        <f t="shared" si="53"/>
        <v>0</v>
      </c>
      <c r="AR229" s="145" t="s">
        <v>268</v>
      </c>
      <c r="AT229" s="145" t="s">
        <v>264</v>
      </c>
      <c r="AU229" s="145" t="s">
        <v>88</v>
      </c>
      <c r="AY229" s="17" t="s">
        <v>262</v>
      </c>
      <c r="BE229" s="146">
        <f t="shared" si="54"/>
        <v>0</v>
      </c>
      <c r="BF229" s="146">
        <f t="shared" si="55"/>
        <v>0</v>
      </c>
      <c r="BG229" s="146">
        <f t="shared" si="56"/>
        <v>0</v>
      </c>
      <c r="BH229" s="146">
        <f t="shared" si="57"/>
        <v>0</v>
      </c>
      <c r="BI229" s="146">
        <f t="shared" si="58"/>
        <v>0</v>
      </c>
      <c r="BJ229" s="17" t="s">
        <v>86</v>
      </c>
      <c r="BK229" s="146">
        <f t="shared" si="59"/>
        <v>0</v>
      </c>
      <c r="BL229" s="17" t="s">
        <v>268</v>
      </c>
      <c r="BM229" s="145" t="s">
        <v>589</v>
      </c>
    </row>
    <row r="230" spans="2:65" s="1" customFormat="1" ht="16.5" customHeight="1">
      <c r="B230" s="32"/>
      <c r="C230" s="134" t="s">
        <v>590</v>
      </c>
      <c r="D230" s="134" t="s">
        <v>264</v>
      </c>
      <c r="E230" s="135" t="s">
        <v>591</v>
      </c>
      <c r="F230" s="136" t="s">
        <v>592</v>
      </c>
      <c r="G230" s="137" t="s">
        <v>267</v>
      </c>
      <c r="H230" s="138">
        <v>5</v>
      </c>
      <c r="I230" s="139"/>
      <c r="J230" s="140">
        <f t="shared" si="50"/>
        <v>0</v>
      </c>
      <c r="K230" s="136" t="s">
        <v>1</v>
      </c>
      <c r="L230" s="32"/>
      <c r="M230" s="141" t="s">
        <v>1</v>
      </c>
      <c r="N230" s="142" t="s">
        <v>44</v>
      </c>
      <c r="P230" s="143">
        <f t="shared" si="51"/>
        <v>0</v>
      </c>
      <c r="Q230" s="143">
        <v>0</v>
      </c>
      <c r="R230" s="143">
        <f t="shared" si="52"/>
        <v>0</v>
      </c>
      <c r="S230" s="143">
        <v>0</v>
      </c>
      <c r="T230" s="144">
        <f t="shared" si="53"/>
        <v>0</v>
      </c>
      <c r="AR230" s="145" t="s">
        <v>268</v>
      </c>
      <c r="AT230" s="145" t="s">
        <v>264</v>
      </c>
      <c r="AU230" s="145" t="s">
        <v>88</v>
      </c>
      <c r="AY230" s="17" t="s">
        <v>262</v>
      </c>
      <c r="BE230" s="146">
        <f t="shared" si="54"/>
        <v>0</v>
      </c>
      <c r="BF230" s="146">
        <f t="shared" si="55"/>
        <v>0</v>
      </c>
      <c r="BG230" s="146">
        <f t="shared" si="56"/>
        <v>0</v>
      </c>
      <c r="BH230" s="146">
        <f t="shared" si="57"/>
        <v>0</v>
      </c>
      <c r="BI230" s="146">
        <f t="shared" si="58"/>
        <v>0</v>
      </c>
      <c r="BJ230" s="17" t="s">
        <v>86</v>
      </c>
      <c r="BK230" s="146">
        <f t="shared" si="59"/>
        <v>0</v>
      </c>
      <c r="BL230" s="17" t="s">
        <v>268</v>
      </c>
      <c r="BM230" s="145" t="s">
        <v>593</v>
      </c>
    </row>
    <row r="231" spans="2:65" s="1" customFormat="1" ht="16.5" customHeight="1">
      <c r="B231" s="32"/>
      <c r="C231" s="134" t="s">
        <v>594</v>
      </c>
      <c r="D231" s="134" t="s">
        <v>264</v>
      </c>
      <c r="E231" s="135" t="s">
        <v>595</v>
      </c>
      <c r="F231" s="136" t="s">
        <v>596</v>
      </c>
      <c r="G231" s="137" t="s">
        <v>267</v>
      </c>
      <c r="H231" s="138">
        <v>8</v>
      </c>
      <c r="I231" s="139"/>
      <c r="J231" s="140">
        <f t="shared" si="50"/>
        <v>0</v>
      </c>
      <c r="K231" s="136" t="s">
        <v>1</v>
      </c>
      <c r="L231" s="32"/>
      <c r="M231" s="141" t="s">
        <v>1</v>
      </c>
      <c r="N231" s="142" t="s">
        <v>44</v>
      </c>
      <c r="P231" s="143">
        <f t="shared" si="51"/>
        <v>0</v>
      </c>
      <c r="Q231" s="143">
        <v>0</v>
      </c>
      <c r="R231" s="143">
        <f t="shared" si="52"/>
        <v>0</v>
      </c>
      <c r="S231" s="143">
        <v>0</v>
      </c>
      <c r="T231" s="144">
        <f t="shared" si="53"/>
        <v>0</v>
      </c>
      <c r="AR231" s="145" t="s">
        <v>268</v>
      </c>
      <c r="AT231" s="145" t="s">
        <v>264</v>
      </c>
      <c r="AU231" s="145" t="s">
        <v>88</v>
      </c>
      <c r="AY231" s="17" t="s">
        <v>262</v>
      </c>
      <c r="BE231" s="146">
        <f t="shared" si="54"/>
        <v>0</v>
      </c>
      <c r="BF231" s="146">
        <f t="shared" si="55"/>
        <v>0</v>
      </c>
      <c r="BG231" s="146">
        <f t="shared" si="56"/>
        <v>0</v>
      </c>
      <c r="BH231" s="146">
        <f t="shared" si="57"/>
        <v>0</v>
      </c>
      <c r="BI231" s="146">
        <f t="shared" si="58"/>
        <v>0</v>
      </c>
      <c r="BJ231" s="17" t="s">
        <v>86</v>
      </c>
      <c r="BK231" s="146">
        <f t="shared" si="59"/>
        <v>0</v>
      </c>
      <c r="BL231" s="17" t="s">
        <v>268</v>
      </c>
      <c r="BM231" s="145" t="s">
        <v>597</v>
      </c>
    </row>
    <row r="232" spans="2:65" s="1" customFormat="1" ht="16.5" customHeight="1">
      <c r="B232" s="32"/>
      <c r="C232" s="134" t="s">
        <v>598</v>
      </c>
      <c r="D232" s="134" t="s">
        <v>264</v>
      </c>
      <c r="E232" s="135" t="s">
        <v>599</v>
      </c>
      <c r="F232" s="136" t="s">
        <v>600</v>
      </c>
      <c r="G232" s="137" t="s">
        <v>488</v>
      </c>
      <c r="H232" s="138">
        <v>1</v>
      </c>
      <c r="I232" s="139"/>
      <c r="J232" s="140">
        <f t="shared" si="50"/>
        <v>0</v>
      </c>
      <c r="K232" s="136" t="s">
        <v>1</v>
      </c>
      <c r="L232" s="32"/>
      <c r="M232" s="141" t="s">
        <v>1</v>
      </c>
      <c r="N232" s="142" t="s">
        <v>44</v>
      </c>
      <c r="P232" s="143">
        <f t="shared" si="51"/>
        <v>0</v>
      </c>
      <c r="Q232" s="143">
        <v>0</v>
      </c>
      <c r="R232" s="143">
        <f t="shared" si="52"/>
        <v>0</v>
      </c>
      <c r="S232" s="143">
        <v>0</v>
      </c>
      <c r="T232" s="144">
        <f t="shared" si="53"/>
        <v>0</v>
      </c>
      <c r="AR232" s="145" t="s">
        <v>268</v>
      </c>
      <c r="AT232" s="145" t="s">
        <v>264</v>
      </c>
      <c r="AU232" s="145" t="s">
        <v>88</v>
      </c>
      <c r="AY232" s="17" t="s">
        <v>262</v>
      </c>
      <c r="BE232" s="146">
        <f t="shared" si="54"/>
        <v>0</v>
      </c>
      <c r="BF232" s="146">
        <f t="shared" si="55"/>
        <v>0</v>
      </c>
      <c r="BG232" s="146">
        <f t="shared" si="56"/>
        <v>0</v>
      </c>
      <c r="BH232" s="146">
        <f t="shared" si="57"/>
        <v>0</v>
      </c>
      <c r="BI232" s="146">
        <f t="shared" si="58"/>
        <v>0</v>
      </c>
      <c r="BJ232" s="17" t="s">
        <v>86</v>
      </c>
      <c r="BK232" s="146">
        <f t="shared" si="59"/>
        <v>0</v>
      </c>
      <c r="BL232" s="17" t="s">
        <v>268</v>
      </c>
      <c r="BM232" s="145" t="s">
        <v>601</v>
      </c>
    </row>
    <row r="233" spans="2:63" s="11" customFormat="1" ht="25.9" customHeight="1">
      <c r="B233" s="124"/>
      <c r="D233" s="125" t="s">
        <v>78</v>
      </c>
      <c r="E233" s="126" t="s">
        <v>602</v>
      </c>
      <c r="F233" s="126" t="s">
        <v>603</v>
      </c>
      <c r="I233" s="127"/>
      <c r="J233" s="128">
        <f>BK233</f>
        <v>0</v>
      </c>
      <c r="L233" s="124"/>
      <c r="M233" s="129"/>
      <c r="P233" s="130">
        <f>SUM(P234:P248)</f>
        <v>0</v>
      </c>
      <c r="R233" s="130">
        <f>SUM(R234:R248)</f>
        <v>0</v>
      </c>
      <c r="T233" s="131">
        <f>SUM(T234:T248)</f>
        <v>0</v>
      </c>
      <c r="AR233" s="125" t="s">
        <v>179</v>
      </c>
      <c r="AT233" s="132" t="s">
        <v>78</v>
      </c>
      <c r="AU233" s="132" t="s">
        <v>79</v>
      </c>
      <c r="AY233" s="125" t="s">
        <v>262</v>
      </c>
      <c r="BK233" s="133">
        <f>SUM(BK234:BK248)</f>
        <v>0</v>
      </c>
    </row>
    <row r="234" spans="2:65" s="1" customFormat="1" ht="16.5" customHeight="1">
      <c r="B234" s="32"/>
      <c r="C234" s="134" t="s">
        <v>604</v>
      </c>
      <c r="D234" s="134" t="s">
        <v>264</v>
      </c>
      <c r="E234" s="135" t="s">
        <v>424</v>
      </c>
      <c r="F234" s="136" t="s">
        <v>425</v>
      </c>
      <c r="G234" s="137" t="s">
        <v>405</v>
      </c>
      <c r="H234" s="138">
        <v>529</v>
      </c>
      <c r="I234" s="139"/>
      <c r="J234" s="140">
        <f aca="true" t="shared" si="60" ref="J234:J243">ROUND(I234*H234,2)</f>
        <v>0</v>
      </c>
      <c r="K234" s="136" t="s">
        <v>1</v>
      </c>
      <c r="L234" s="32"/>
      <c r="M234" s="141" t="s">
        <v>1</v>
      </c>
      <c r="N234" s="142" t="s">
        <v>44</v>
      </c>
      <c r="P234" s="143">
        <f aca="true" t="shared" si="61" ref="P234:P243">O234*H234</f>
        <v>0</v>
      </c>
      <c r="Q234" s="143">
        <v>0</v>
      </c>
      <c r="R234" s="143">
        <f aca="true" t="shared" si="62" ref="R234:R243">Q234*H234</f>
        <v>0</v>
      </c>
      <c r="S234" s="143">
        <v>0</v>
      </c>
      <c r="T234" s="144">
        <f aca="true" t="shared" si="63" ref="T234:T243">S234*H234</f>
        <v>0</v>
      </c>
      <c r="AR234" s="145" t="s">
        <v>268</v>
      </c>
      <c r="AT234" s="145" t="s">
        <v>264</v>
      </c>
      <c r="AU234" s="145" t="s">
        <v>86</v>
      </c>
      <c r="AY234" s="17" t="s">
        <v>262</v>
      </c>
      <c r="BE234" s="146">
        <f aca="true" t="shared" si="64" ref="BE234:BE243">IF(N234="základní",J234,0)</f>
        <v>0</v>
      </c>
      <c r="BF234" s="146">
        <f aca="true" t="shared" si="65" ref="BF234:BF243">IF(N234="snížená",J234,0)</f>
        <v>0</v>
      </c>
      <c r="BG234" s="146">
        <f aca="true" t="shared" si="66" ref="BG234:BG243">IF(N234="zákl. přenesená",J234,0)</f>
        <v>0</v>
      </c>
      <c r="BH234" s="146">
        <f aca="true" t="shared" si="67" ref="BH234:BH243">IF(N234="sníž. přenesená",J234,0)</f>
        <v>0</v>
      </c>
      <c r="BI234" s="146">
        <f aca="true" t="shared" si="68" ref="BI234:BI243">IF(N234="nulová",J234,0)</f>
        <v>0</v>
      </c>
      <c r="BJ234" s="17" t="s">
        <v>86</v>
      </c>
      <c r="BK234" s="146">
        <f aca="true" t="shared" si="69" ref="BK234:BK243">ROUND(I234*H234,2)</f>
        <v>0</v>
      </c>
      <c r="BL234" s="17" t="s">
        <v>268</v>
      </c>
      <c r="BM234" s="145" t="s">
        <v>605</v>
      </c>
    </row>
    <row r="235" spans="2:65" s="1" customFormat="1" ht="16.5" customHeight="1">
      <c r="B235" s="32"/>
      <c r="C235" s="134" t="s">
        <v>606</v>
      </c>
      <c r="D235" s="134" t="s">
        <v>264</v>
      </c>
      <c r="E235" s="135" t="s">
        <v>607</v>
      </c>
      <c r="F235" s="136" t="s">
        <v>608</v>
      </c>
      <c r="G235" s="137" t="s">
        <v>405</v>
      </c>
      <c r="H235" s="138">
        <v>354</v>
      </c>
      <c r="I235" s="139"/>
      <c r="J235" s="140">
        <f t="shared" si="60"/>
        <v>0</v>
      </c>
      <c r="K235" s="136" t="s">
        <v>1</v>
      </c>
      <c r="L235" s="32"/>
      <c r="M235" s="141" t="s">
        <v>1</v>
      </c>
      <c r="N235" s="142" t="s">
        <v>44</v>
      </c>
      <c r="P235" s="143">
        <f t="shared" si="61"/>
        <v>0</v>
      </c>
      <c r="Q235" s="143">
        <v>0</v>
      </c>
      <c r="R235" s="143">
        <f t="shared" si="62"/>
        <v>0</v>
      </c>
      <c r="S235" s="143">
        <v>0</v>
      </c>
      <c r="T235" s="144">
        <f t="shared" si="63"/>
        <v>0</v>
      </c>
      <c r="AR235" s="145" t="s">
        <v>268</v>
      </c>
      <c r="AT235" s="145" t="s">
        <v>264</v>
      </c>
      <c r="AU235" s="145" t="s">
        <v>86</v>
      </c>
      <c r="AY235" s="17" t="s">
        <v>262</v>
      </c>
      <c r="BE235" s="146">
        <f t="shared" si="64"/>
        <v>0</v>
      </c>
      <c r="BF235" s="146">
        <f t="shared" si="65"/>
        <v>0</v>
      </c>
      <c r="BG235" s="146">
        <f t="shared" si="66"/>
        <v>0</v>
      </c>
      <c r="BH235" s="146">
        <f t="shared" si="67"/>
        <v>0</v>
      </c>
      <c r="BI235" s="146">
        <f t="shared" si="68"/>
        <v>0</v>
      </c>
      <c r="BJ235" s="17" t="s">
        <v>86</v>
      </c>
      <c r="BK235" s="146">
        <f t="shared" si="69"/>
        <v>0</v>
      </c>
      <c r="BL235" s="17" t="s">
        <v>268</v>
      </c>
      <c r="BM235" s="145" t="s">
        <v>609</v>
      </c>
    </row>
    <row r="236" spans="2:65" s="1" customFormat="1" ht="16.5" customHeight="1">
      <c r="B236" s="32"/>
      <c r="C236" s="134" t="s">
        <v>610</v>
      </c>
      <c r="D236" s="134" t="s">
        <v>264</v>
      </c>
      <c r="E236" s="135" t="s">
        <v>611</v>
      </c>
      <c r="F236" s="136" t="s">
        <v>612</v>
      </c>
      <c r="G236" s="137" t="s">
        <v>405</v>
      </c>
      <c r="H236" s="138">
        <v>586</v>
      </c>
      <c r="I236" s="139"/>
      <c r="J236" s="140">
        <f t="shared" si="60"/>
        <v>0</v>
      </c>
      <c r="K236" s="136" t="s">
        <v>1</v>
      </c>
      <c r="L236" s="32"/>
      <c r="M236" s="141" t="s">
        <v>1</v>
      </c>
      <c r="N236" s="142" t="s">
        <v>44</v>
      </c>
      <c r="P236" s="143">
        <f t="shared" si="61"/>
        <v>0</v>
      </c>
      <c r="Q236" s="143">
        <v>0</v>
      </c>
      <c r="R236" s="143">
        <f t="shared" si="62"/>
        <v>0</v>
      </c>
      <c r="S236" s="143">
        <v>0</v>
      </c>
      <c r="T236" s="144">
        <f t="shared" si="63"/>
        <v>0</v>
      </c>
      <c r="AR236" s="145" t="s">
        <v>268</v>
      </c>
      <c r="AT236" s="145" t="s">
        <v>264</v>
      </c>
      <c r="AU236" s="145" t="s">
        <v>86</v>
      </c>
      <c r="AY236" s="17" t="s">
        <v>262</v>
      </c>
      <c r="BE236" s="146">
        <f t="shared" si="64"/>
        <v>0</v>
      </c>
      <c r="BF236" s="146">
        <f t="shared" si="65"/>
        <v>0</v>
      </c>
      <c r="BG236" s="146">
        <f t="shared" si="66"/>
        <v>0</v>
      </c>
      <c r="BH236" s="146">
        <f t="shared" si="67"/>
        <v>0</v>
      </c>
      <c r="BI236" s="146">
        <f t="shared" si="68"/>
        <v>0</v>
      </c>
      <c r="BJ236" s="17" t="s">
        <v>86</v>
      </c>
      <c r="BK236" s="146">
        <f t="shared" si="69"/>
        <v>0</v>
      </c>
      <c r="BL236" s="17" t="s">
        <v>268</v>
      </c>
      <c r="BM236" s="145" t="s">
        <v>613</v>
      </c>
    </row>
    <row r="237" spans="2:65" s="1" customFormat="1" ht="16.5" customHeight="1">
      <c r="B237" s="32"/>
      <c r="C237" s="134" t="s">
        <v>614</v>
      </c>
      <c r="D237" s="134" t="s">
        <v>264</v>
      </c>
      <c r="E237" s="135" t="s">
        <v>615</v>
      </c>
      <c r="F237" s="136" t="s">
        <v>616</v>
      </c>
      <c r="G237" s="137" t="s">
        <v>405</v>
      </c>
      <c r="H237" s="138">
        <v>986</v>
      </c>
      <c r="I237" s="139"/>
      <c r="J237" s="140">
        <f t="shared" si="60"/>
        <v>0</v>
      </c>
      <c r="K237" s="136" t="s">
        <v>1</v>
      </c>
      <c r="L237" s="32"/>
      <c r="M237" s="141" t="s">
        <v>1</v>
      </c>
      <c r="N237" s="142" t="s">
        <v>44</v>
      </c>
      <c r="P237" s="143">
        <f t="shared" si="61"/>
        <v>0</v>
      </c>
      <c r="Q237" s="143">
        <v>0</v>
      </c>
      <c r="R237" s="143">
        <f t="shared" si="62"/>
        <v>0</v>
      </c>
      <c r="S237" s="143">
        <v>0</v>
      </c>
      <c r="T237" s="144">
        <f t="shared" si="63"/>
        <v>0</v>
      </c>
      <c r="AR237" s="145" t="s">
        <v>268</v>
      </c>
      <c r="AT237" s="145" t="s">
        <v>264</v>
      </c>
      <c r="AU237" s="145" t="s">
        <v>86</v>
      </c>
      <c r="AY237" s="17" t="s">
        <v>262</v>
      </c>
      <c r="BE237" s="146">
        <f t="shared" si="64"/>
        <v>0</v>
      </c>
      <c r="BF237" s="146">
        <f t="shared" si="65"/>
        <v>0</v>
      </c>
      <c r="BG237" s="146">
        <f t="shared" si="66"/>
        <v>0</v>
      </c>
      <c r="BH237" s="146">
        <f t="shared" si="67"/>
        <v>0</v>
      </c>
      <c r="BI237" s="146">
        <f t="shared" si="68"/>
        <v>0</v>
      </c>
      <c r="BJ237" s="17" t="s">
        <v>86</v>
      </c>
      <c r="BK237" s="146">
        <f t="shared" si="69"/>
        <v>0</v>
      </c>
      <c r="BL237" s="17" t="s">
        <v>268</v>
      </c>
      <c r="BM237" s="145" t="s">
        <v>617</v>
      </c>
    </row>
    <row r="238" spans="2:65" s="1" customFormat="1" ht="16.5" customHeight="1">
      <c r="B238" s="32"/>
      <c r="C238" s="134" t="s">
        <v>618</v>
      </c>
      <c r="D238" s="134" t="s">
        <v>264</v>
      </c>
      <c r="E238" s="135" t="s">
        <v>619</v>
      </c>
      <c r="F238" s="136" t="s">
        <v>620</v>
      </c>
      <c r="G238" s="137" t="s">
        <v>405</v>
      </c>
      <c r="H238" s="138">
        <v>1664</v>
      </c>
      <c r="I238" s="139"/>
      <c r="J238" s="140">
        <f t="shared" si="60"/>
        <v>0</v>
      </c>
      <c r="K238" s="136" t="s">
        <v>1</v>
      </c>
      <c r="L238" s="32"/>
      <c r="M238" s="141" t="s">
        <v>1</v>
      </c>
      <c r="N238" s="142" t="s">
        <v>44</v>
      </c>
      <c r="P238" s="143">
        <f t="shared" si="61"/>
        <v>0</v>
      </c>
      <c r="Q238" s="143">
        <v>0</v>
      </c>
      <c r="R238" s="143">
        <f t="shared" si="62"/>
        <v>0</v>
      </c>
      <c r="S238" s="143">
        <v>0</v>
      </c>
      <c r="T238" s="144">
        <f t="shared" si="63"/>
        <v>0</v>
      </c>
      <c r="AR238" s="145" t="s">
        <v>268</v>
      </c>
      <c r="AT238" s="145" t="s">
        <v>264</v>
      </c>
      <c r="AU238" s="145" t="s">
        <v>86</v>
      </c>
      <c r="AY238" s="17" t="s">
        <v>262</v>
      </c>
      <c r="BE238" s="146">
        <f t="shared" si="64"/>
        <v>0</v>
      </c>
      <c r="BF238" s="146">
        <f t="shared" si="65"/>
        <v>0</v>
      </c>
      <c r="BG238" s="146">
        <f t="shared" si="66"/>
        <v>0</v>
      </c>
      <c r="BH238" s="146">
        <f t="shared" si="67"/>
        <v>0</v>
      </c>
      <c r="BI238" s="146">
        <f t="shared" si="68"/>
        <v>0</v>
      </c>
      <c r="BJ238" s="17" t="s">
        <v>86</v>
      </c>
      <c r="BK238" s="146">
        <f t="shared" si="69"/>
        <v>0</v>
      </c>
      <c r="BL238" s="17" t="s">
        <v>268</v>
      </c>
      <c r="BM238" s="145" t="s">
        <v>621</v>
      </c>
    </row>
    <row r="239" spans="2:65" s="1" customFormat="1" ht="16.5" customHeight="1">
      <c r="B239" s="32"/>
      <c r="C239" s="134" t="s">
        <v>622</v>
      </c>
      <c r="D239" s="134" t="s">
        <v>264</v>
      </c>
      <c r="E239" s="135" t="s">
        <v>623</v>
      </c>
      <c r="F239" s="136" t="s">
        <v>624</v>
      </c>
      <c r="G239" s="137" t="s">
        <v>405</v>
      </c>
      <c r="H239" s="138">
        <v>400</v>
      </c>
      <c r="I239" s="139"/>
      <c r="J239" s="140">
        <f t="shared" si="60"/>
        <v>0</v>
      </c>
      <c r="K239" s="136" t="s">
        <v>1</v>
      </c>
      <c r="L239" s="32"/>
      <c r="M239" s="141" t="s">
        <v>1</v>
      </c>
      <c r="N239" s="142" t="s">
        <v>44</v>
      </c>
      <c r="P239" s="143">
        <f t="shared" si="61"/>
        <v>0</v>
      </c>
      <c r="Q239" s="143">
        <v>0</v>
      </c>
      <c r="R239" s="143">
        <f t="shared" si="62"/>
        <v>0</v>
      </c>
      <c r="S239" s="143">
        <v>0</v>
      </c>
      <c r="T239" s="144">
        <f t="shared" si="63"/>
        <v>0</v>
      </c>
      <c r="AR239" s="145" t="s">
        <v>268</v>
      </c>
      <c r="AT239" s="145" t="s">
        <v>264</v>
      </c>
      <c r="AU239" s="145" t="s">
        <v>86</v>
      </c>
      <c r="AY239" s="17" t="s">
        <v>262</v>
      </c>
      <c r="BE239" s="146">
        <f t="shared" si="64"/>
        <v>0</v>
      </c>
      <c r="BF239" s="146">
        <f t="shared" si="65"/>
        <v>0</v>
      </c>
      <c r="BG239" s="146">
        <f t="shared" si="66"/>
        <v>0</v>
      </c>
      <c r="BH239" s="146">
        <f t="shared" si="67"/>
        <v>0</v>
      </c>
      <c r="BI239" s="146">
        <f t="shared" si="68"/>
        <v>0</v>
      </c>
      <c r="BJ239" s="17" t="s">
        <v>86</v>
      </c>
      <c r="BK239" s="146">
        <f t="shared" si="69"/>
        <v>0</v>
      </c>
      <c r="BL239" s="17" t="s">
        <v>268</v>
      </c>
      <c r="BM239" s="145" t="s">
        <v>625</v>
      </c>
    </row>
    <row r="240" spans="2:65" s="1" customFormat="1" ht="16.5" customHeight="1">
      <c r="B240" s="32"/>
      <c r="C240" s="134" t="s">
        <v>626</v>
      </c>
      <c r="D240" s="134" t="s">
        <v>264</v>
      </c>
      <c r="E240" s="135" t="s">
        <v>627</v>
      </c>
      <c r="F240" s="136" t="s">
        <v>628</v>
      </c>
      <c r="G240" s="137" t="s">
        <v>405</v>
      </c>
      <c r="H240" s="138">
        <v>643</v>
      </c>
      <c r="I240" s="139"/>
      <c r="J240" s="140">
        <f t="shared" si="60"/>
        <v>0</v>
      </c>
      <c r="K240" s="136" t="s">
        <v>1</v>
      </c>
      <c r="L240" s="32"/>
      <c r="M240" s="141" t="s">
        <v>1</v>
      </c>
      <c r="N240" s="142" t="s">
        <v>44</v>
      </c>
      <c r="P240" s="143">
        <f t="shared" si="61"/>
        <v>0</v>
      </c>
      <c r="Q240" s="143">
        <v>0</v>
      </c>
      <c r="R240" s="143">
        <f t="shared" si="62"/>
        <v>0</v>
      </c>
      <c r="S240" s="143">
        <v>0</v>
      </c>
      <c r="T240" s="144">
        <f t="shared" si="63"/>
        <v>0</v>
      </c>
      <c r="AR240" s="145" t="s">
        <v>268</v>
      </c>
      <c r="AT240" s="145" t="s">
        <v>264</v>
      </c>
      <c r="AU240" s="145" t="s">
        <v>86</v>
      </c>
      <c r="AY240" s="17" t="s">
        <v>262</v>
      </c>
      <c r="BE240" s="146">
        <f t="shared" si="64"/>
        <v>0</v>
      </c>
      <c r="BF240" s="146">
        <f t="shared" si="65"/>
        <v>0</v>
      </c>
      <c r="BG240" s="146">
        <f t="shared" si="66"/>
        <v>0</v>
      </c>
      <c r="BH240" s="146">
        <f t="shared" si="67"/>
        <v>0</v>
      </c>
      <c r="BI240" s="146">
        <f t="shared" si="68"/>
        <v>0</v>
      </c>
      <c r="BJ240" s="17" t="s">
        <v>86</v>
      </c>
      <c r="BK240" s="146">
        <f t="shared" si="69"/>
        <v>0</v>
      </c>
      <c r="BL240" s="17" t="s">
        <v>268</v>
      </c>
      <c r="BM240" s="145" t="s">
        <v>629</v>
      </c>
    </row>
    <row r="241" spans="2:65" s="1" customFormat="1" ht="16.5" customHeight="1">
      <c r="B241" s="32"/>
      <c r="C241" s="134" t="s">
        <v>630</v>
      </c>
      <c r="D241" s="134" t="s">
        <v>264</v>
      </c>
      <c r="E241" s="135" t="s">
        <v>631</v>
      </c>
      <c r="F241" s="136" t="s">
        <v>632</v>
      </c>
      <c r="G241" s="137" t="s">
        <v>405</v>
      </c>
      <c r="H241" s="138">
        <v>643</v>
      </c>
      <c r="I241" s="139"/>
      <c r="J241" s="140">
        <f t="shared" si="60"/>
        <v>0</v>
      </c>
      <c r="K241" s="136" t="s">
        <v>1</v>
      </c>
      <c r="L241" s="32"/>
      <c r="M241" s="141" t="s">
        <v>1</v>
      </c>
      <c r="N241" s="142" t="s">
        <v>44</v>
      </c>
      <c r="P241" s="143">
        <f t="shared" si="61"/>
        <v>0</v>
      </c>
      <c r="Q241" s="143">
        <v>0</v>
      </c>
      <c r="R241" s="143">
        <f t="shared" si="62"/>
        <v>0</v>
      </c>
      <c r="S241" s="143">
        <v>0</v>
      </c>
      <c r="T241" s="144">
        <f t="shared" si="63"/>
        <v>0</v>
      </c>
      <c r="AR241" s="145" t="s">
        <v>268</v>
      </c>
      <c r="AT241" s="145" t="s">
        <v>264</v>
      </c>
      <c r="AU241" s="145" t="s">
        <v>86</v>
      </c>
      <c r="AY241" s="17" t="s">
        <v>262</v>
      </c>
      <c r="BE241" s="146">
        <f t="shared" si="64"/>
        <v>0</v>
      </c>
      <c r="BF241" s="146">
        <f t="shared" si="65"/>
        <v>0</v>
      </c>
      <c r="BG241" s="146">
        <f t="shared" si="66"/>
        <v>0</v>
      </c>
      <c r="BH241" s="146">
        <f t="shared" si="67"/>
        <v>0</v>
      </c>
      <c r="BI241" s="146">
        <f t="shared" si="68"/>
        <v>0</v>
      </c>
      <c r="BJ241" s="17" t="s">
        <v>86</v>
      </c>
      <c r="BK241" s="146">
        <f t="shared" si="69"/>
        <v>0</v>
      </c>
      <c r="BL241" s="17" t="s">
        <v>268</v>
      </c>
      <c r="BM241" s="145" t="s">
        <v>633</v>
      </c>
    </row>
    <row r="242" spans="2:65" s="1" customFormat="1" ht="16.5" customHeight="1">
      <c r="B242" s="32"/>
      <c r="C242" s="134" t="s">
        <v>634</v>
      </c>
      <c r="D242" s="134" t="s">
        <v>264</v>
      </c>
      <c r="E242" s="135" t="s">
        <v>635</v>
      </c>
      <c r="F242" s="136" t="s">
        <v>636</v>
      </c>
      <c r="G242" s="137" t="s">
        <v>405</v>
      </c>
      <c r="H242" s="138">
        <v>343</v>
      </c>
      <c r="I242" s="139"/>
      <c r="J242" s="140">
        <f t="shared" si="60"/>
        <v>0</v>
      </c>
      <c r="K242" s="136" t="s">
        <v>1</v>
      </c>
      <c r="L242" s="32"/>
      <c r="M242" s="141" t="s">
        <v>1</v>
      </c>
      <c r="N242" s="142" t="s">
        <v>44</v>
      </c>
      <c r="P242" s="143">
        <f t="shared" si="61"/>
        <v>0</v>
      </c>
      <c r="Q242" s="143">
        <v>0</v>
      </c>
      <c r="R242" s="143">
        <f t="shared" si="62"/>
        <v>0</v>
      </c>
      <c r="S242" s="143">
        <v>0</v>
      </c>
      <c r="T242" s="144">
        <f t="shared" si="63"/>
        <v>0</v>
      </c>
      <c r="AR242" s="145" t="s">
        <v>268</v>
      </c>
      <c r="AT242" s="145" t="s">
        <v>264</v>
      </c>
      <c r="AU242" s="145" t="s">
        <v>86</v>
      </c>
      <c r="AY242" s="17" t="s">
        <v>262</v>
      </c>
      <c r="BE242" s="146">
        <f t="shared" si="64"/>
        <v>0</v>
      </c>
      <c r="BF242" s="146">
        <f t="shared" si="65"/>
        <v>0</v>
      </c>
      <c r="BG242" s="146">
        <f t="shared" si="66"/>
        <v>0</v>
      </c>
      <c r="BH242" s="146">
        <f t="shared" si="67"/>
        <v>0</v>
      </c>
      <c r="BI242" s="146">
        <f t="shared" si="68"/>
        <v>0</v>
      </c>
      <c r="BJ242" s="17" t="s">
        <v>86</v>
      </c>
      <c r="BK242" s="146">
        <f t="shared" si="69"/>
        <v>0</v>
      </c>
      <c r="BL242" s="17" t="s">
        <v>268</v>
      </c>
      <c r="BM242" s="145" t="s">
        <v>637</v>
      </c>
    </row>
    <row r="243" spans="2:65" s="1" customFormat="1" ht="44.25" customHeight="1">
      <c r="B243" s="32"/>
      <c r="C243" s="134" t="s">
        <v>638</v>
      </c>
      <c r="D243" s="134" t="s">
        <v>264</v>
      </c>
      <c r="E243" s="135" t="s">
        <v>639</v>
      </c>
      <c r="F243" s="136" t="s">
        <v>640</v>
      </c>
      <c r="G243" s="137" t="s">
        <v>405</v>
      </c>
      <c r="H243" s="138">
        <v>214</v>
      </c>
      <c r="I243" s="139"/>
      <c r="J243" s="140">
        <f t="shared" si="60"/>
        <v>0</v>
      </c>
      <c r="K243" s="136" t="s">
        <v>1</v>
      </c>
      <c r="L243" s="32"/>
      <c r="M243" s="141" t="s">
        <v>1</v>
      </c>
      <c r="N243" s="142" t="s">
        <v>44</v>
      </c>
      <c r="P243" s="143">
        <f t="shared" si="61"/>
        <v>0</v>
      </c>
      <c r="Q243" s="143">
        <v>0</v>
      </c>
      <c r="R243" s="143">
        <f t="shared" si="62"/>
        <v>0</v>
      </c>
      <c r="S243" s="143">
        <v>0</v>
      </c>
      <c r="T243" s="144">
        <f t="shared" si="63"/>
        <v>0</v>
      </c>
      <c r="AR243" s="145" t="s">
        <v>268</v>
      </c>
      <c r="AT243" s="145" t="s">
        <v>264</v>
      </c>
      <c r="AU243" s="145" t="s">
        <v>86</v>
      </c>
      <c r="AY243" s="17" t="s">
        <v>262</v>
      </c>
      <c r="BE243" s="146">
        <f t="shared" si="64"/>
        <v>0</v>
      </c>
      <c r="BF243" s="146">
        <f t="shared" si="65"/>
        <v>0</v>
      </c>
      <c r="BG243" s="146">
        <f t="shared" si="66"/>
        <v>0</v>
      </c>
      <c r="BH243" s="146">
        <f t="shared" si="67"/>
        <v>0</v>
      </c>
      <c r="BI243" s="146">
        <f t="shared" si="68"/>
        <v>0</v>
      </c>
      <c r="BJ243" s="17" t="s">
        <v>86</v>
      </c>
      <c r="BK243" s="146">
        <f t="shared" si="69"/>
        <v>0</v>
      </c>
      <c r="BL243" s="17" t="s">
        <v>268</v>
      </c>
      <c r="BM243" s="145" t="s">
        <v>641</v>
      </c>
    </row>
    <row r="244" spans="2:47" s="1" customFormat="1" ht="19.5">
      <c r="B244" s="32"/>
      <c r="D244" s="147" t="s">
        <v>301</v>
      </c>
      <c r="F244" s="148" t="s">
        <v>642</v>
      </c>
      <c r="I244" s="149"/>
      <c r="L244" s="32"/>
      <c r="M244" s="150"/>
      <c r="T244" s="56"/>
      <c r="AT244" s="17" t="s">
        <v>301</v>
      </c>
      <c r="AU244" s="17" t="s">
        <v>86</v>
      </c>
    </row>
    <row r="245" spans="2:65" s="1" customFormat="1" ht="16.5" customHeight="1">
      <c r="B245" s="32"/>
      <c r="C245" s="134" t="s">
        <v>643</v>
      </c>
      <c r="D245" s="134" t="s">
        <v>264</v>
      </c>
      <c r="E245" s="135" t="s">
        <v>644</v>
      </c>
      <c r="F245" s="136" t="s">
        <v>645</v>
      </c>
      <c r="G245" s="137" t="s">
        <v>405</v>
      </c>
      <c r="H245" s="138">
        <v>86</v>
      </c>
      <c r="I245" s="139"/>
      <c r="J245" s="140">
        <f>ROUND(I245*H245,2)</f>
        <v>0</v>
      </c>
      <c r="K245" s="136" t="s">
        <v>1</v>
      </c>
      <c r="L245" s="32"/>
      <c r="M245" s="141" t="s">
        <v>1</v>
      </c>
      <c r="N245" s="142" t="s">
        <v>44</v>
      </c>
      <c r="P245" s="143">
        <f>O245*H245</f>
        <v>0</v>
      </c>
      <c r="Q245" s="143">
        <v>0</v>
      </c>
      <c r="R245" s="143">
        <f>Q245*H245</f>
        <v>0</v>
      </c>
      <c r="S245" s="143">
        <v>0</v>
      </c>
      <c r="T245" s="144">
        <f>S245*H245</f>
        <v>0</v>
      </c>
      <c r="AR245" s="145" t="s">
        <v>268</v>
      </c>
      <c r="AT245" s="145" t="s">
        <v>264</v>
      </c>
      <c r="AU245" s="145" t="s">
        <v>86</v>
      </c>
      <c r="AY245" s="17" t="s">
        <v>262</v>
      </c>
      <c r="BE245" s="146">
        <f>IF(N245="základní",J245,0)</f>
        <v>0</v>
      </c>
      <c r="BF245" s="146">
        <f>IF(N245="snížená",J245,0)</f>
        <v>0</v>
      </c>
      <c r="BG245" s="146">
        <f>IF(N245="zákl. přenesená",J245,0)</f>
        <v>0</v>
      </c>
      <c r="BH245" s="146">
        <f>IF(N245="sníž. přenesená",J245,0)</f>
        <v>0</v>
      </c>
      <c r="BI245" s="146">
        <f>IF(N245="nulová",J245,0)</f>
        <v>0</v>
      </c>
      <c r="BJ245" s="17" t="s">
        <v>86</v>
      </c>
      <c r="BK245" s="146">
        <f>ROUND(I245*H245,2)</f>
        <v>0</v>
      </c>
      <c r="BL245" s="17" t="s">
        <v>268</v>
      </c>
      <c r="BM245" s="145" t="s">
        <v>646</v>
      </c>
    </row>
    <row r="246" spans="2:65" s="1" customFormat="1" ht="16.5" customHeight="1">
      <c r="B246" s="32"/>
      <c r="C246" s="134" t="s">
        <v>647</v>
      </c>
      <c r="D246" s="134" t="s">
        <v>264</v>
      </c>
      <c r="E246" s="135" t="s">
        <v>648</v>
      </c>
      <c r="F246" s="136" t="s">
        <v>649</v>
      </c>
      <c r="G246" s="137" t="s">
        <v>405</v>
      </c>
      <c r="H246" s="138">
        <v>29</v>
      </c>
      <c r="I246" s="139"/>
      <c r="J246" s="140">
        <f>ROUND(I246*H246,2)</f>
        <v>0</v>
      </c>
      <c r="K246" s="136" t="s">
        <v>1</v>
      </c>
      <c r="L246" s="32"/>
      <c r="M246" s="141" t="s">
        <v>1</v>
      </c>
      <c r="N246" s="142" t="s">
        <v>44</v>
      </c>
      <c r="P246" s="143">
        <f>O246*H246</f>
        <v>0</v>
      </c>
      <c r="Q246" s="143">
        <v>0</v>
      </c>
      <c r="R246" s="143">
        <f>Q246*H246</f>
        <v>0</v>
      </c>
      <c r="S246" s="143">
        <v>0</v>
      </c>
      <c r="T246" s="144">
        <f>S246*H246</f>
        <v>0</v>
      </c>
      <c r="AR246" s="145" t="s">
        <v>268</v>
      </c>
      <c r="AT246" s="145" t="s">
        <v>264</v>
      </c>
      <c r="AU246" s="145" t="s">
        <v>86</v>
      </c>
      <c r="AY246" s="17" t="s">
        <v>262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7" t="s">
        <v>86</v>
      </c>
      <c r="BK246" s="146">
        <f>ROUND(I246*H246,2)</f>
        <v>0</v>
      </c>
      <c r="BL246" s="17" t="s">
        <v>268</v>
      </c>
      <c r="BM246" s="145" t="s">
        <v>650</v>
      </c>
    </row>
    <row r="247" spans="2:65" s="1" customFormat="1" ht="16.5" customHeight="1">
      <c r="B247" s="32"/>
      <c r="C247" s="134" t="s">
        <v>651</v>
      </c>
      <c r="D247" s="134" t="s">
        <v>264</v>
      </c>
      <c r="E247" s="135" t="s">
        <v>652</v>
      </c>
      <c r="F247" s="136" t="s">
        <v>653</v>
      </c>
      <c r="G247" s="137" t="s">
        <v>405</v>
      </c>
      <c r="H247" s="138">
        <v>29</v>
      </c>
      <c r="I247" s="139"/>
      <c r="J247" s="140">
        <f>ROUND(I247*H247,2)</f>
        <v>0</v>
      </c>
      <c r="K247" s="136" t="s">
        <v>1</v>
      </c>
      <c r="L247" s="32"/>
      <c r="M247" s="141" t="s">
        <v>1</v>
      </c>
      <c r="N247" s="142" t="s">
        <v>44</v>
      </c>
      <c r="P247" s="143">
        <f>O247*H247</f>
        <v>0</v>
      </c>
      <c r="Q247" s="143">
        <v>0</v>
      </c>
      <c r="R247" s="143">
        <f>Q247*H247</f>
        <v>0</v>
      </c>
      <c r="S247" s="143">
        <v>0</v>
      </c>
      <c r="T247" s="144">
        <f>S247*H247</f>
        <v>0</v>
      </c>
      <c r="AR247" s="145" t="s">
        <v>268</v>
      </c>
      <c r="AT247" s="145" t="s">
        <v>264</v>
      </c>
      <c r="AU247" s="145" t="s">
        <v>86</v>
      </c>
      <c r="AY247" s="17" t="s">
        <v>262</v>
      </c>
      <c r="BE247" s="146">
        <f>IF(N247="základní",J247,0)</f>
        <v>0</v>
      </c>
      <c r="BF247" s="146">
        <f>IF(N247="snížená",J247,0)</f>
        <v>0</v>
      </c>
      <c r="BG247" s="146">
        <f>IF(N247="zákl. přenesená",J247,0)</f>
        <v>0</v>
      </c>
      <c r="BH247" s="146">
        <f>IF(N247="sníž. přenesená",J247,0)</f>
        <v>0</v>
      </c>
      <c r="BI247" s="146">
        <f>IF(N247="nulová",J247,0)</f>
        <v>0</v>
      </c>
      <c r="BJ247" s="17" t="s">
        <v>86</v>
      </c>
      <c r="BK247" s="146">
        <f>ROUND(I247*H247,2)</f>
        <v>0</v>
      </c>
      <c r="BL247" s="17" t="s">
        <v>268</v>
      </c>
      <c r="BM247" s="145" t="s">
        <v>654</v>
      </c>
    </row>
    <row r="248" spans="2:65" s="1" customFormat="1" ht="16.5" customHeight="1">
      <c r="B248" s="32"/>
      <c r="C248" s="134" t="s">
        <v>655</v>
      </c>
      <c r="D248" s="134" t="s">
        <v>264</v>
      </c>
      <c r="E248" s="135" t="s">
        <v>656</v>
      </c>
      <c r="F248" s="136" t="s">
        <v>657</v>
      </c>
      <c r="G248" s="137" t="s">
        <v>405</v>
      </c>
      <c r="H248" s="138">
        <v>263</v>
      </c>
      <c r="I248" s="139"/>
      <c r="J248" s="140">
        <f>ROUND(I248*H248,2)</f>
        <v>0</v>
      </c>
      <c r="K248" s="136" t="s">
        <v>1</v>
      </c>
      <c r="L248" s="32"/>
      <c r="M248" s="141" t="s">
        <v>1</v>
      </c>
      <c r="N248" s="142" t="s">
        <v>44</v>
      </c>
      <c r="P248" s="143">
        <f>O248*H248</f>
        <v>0</v>
      </c>
      <c r="Q248" s="143">
        <v>0</v>
      </c>
      <c r="R248" s="143">
        <f>Q248*H248</f>
        <v>0</v>
      </c>
      <c r="S248" s="143">
        <v>0</v>
      </c>
      <c r="T248" s="144">
        <f>S248*H248</f>
        <v>0</v>
      </c>
      <c r="AR248" s="145" t="s">
        <v>268</v>
      </c>
      <c r="AT248" s="145" t="s">
        <v>264</v>
      </c>
      <c r="AU248" s="145" t="s">
        <v>86</v>
      </c>
      <c r="AY248" s="17" t="s">
        <v>262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7" t="s">
        <v>86</v>
      </c>
      <c r="BK248" s="146">
        <f>ROUND(I248*H248,2)</f>
        <v>0</v>
      </c>
      <c r="BL248" s="17" t="s">
        <v>268</v>
      </c>
      <c r="BM248" s="145" t="s">
        <v>658</v>
      </c>
    </row>
    <row r="249" spans="2:63" s="11" customFormat="1" ht="25.9" customHeight="1">
      <c r="B249" s="124"/>
      <c r="D249" s="125" t="s">
        <v>78</v>
      </c>
      <c r="E249" s="126" t="s">
        <v>659</v>
      </c>
      <c r="F249" s="126" t="s">
        <v>660</v>
      </c>
      <c r="I249" s="127"/>
      <c r="J249" s="128">
        <f>BK249</f>
        <v>0</v>
      </c>
      <c r="L249" s="124"/>
      <c r="M249" s="129"/>
      <c r="P249" s="130">
        <f>SUM(P250:P256)</f>
        <v>0</v>
      </c>
      <c r="R249" s="130">
        <f>SUM(R250:R256)</f>
        <v>0</v>
      </c>
      <c r="T249" s="131">
        <f>SUM(T250:T256)</f>
        <v>0</v>
      </c>
      <c r="AR249" s="125" t="s">
        <v>179</v>
      </c>
      <c r="AT249" s="132" t="s">
        <v>78</v>
      </c>
      <c r="AU249" s="132" t="s">
        <v>79</v>
      </c>
      <c r="AY249" s="125" t="s">
        <v>262</v>
      </c>
      <c r="BK249" s="133">
        <f>SUM(BK250:BK256)</f>
        <v>0</v>
      </c>
    </row>
    <row r="250" spans="2:65" s="1" customFormat="1" ht="24.2" customHeight="1">
      <c r="B250" s="32"/>
      <c r="C250" s="134" t="s">
        <v>661</v>
      </c>
      <c r="D250" s="134" t="s">
        <v>264</v>
      </c>
      <c r="E250" s="135" t="s">
        <v>403</v>
      </c>
      <c r="F250" s="136" t="s">
        <v>404</v>
      </c>
      <c r="G250" s="137" t="s">
        <v>405</v>
      </c>
      <c r="H250" s="138">
        <v>206</v>
      </c>
      <c r="I250" s="139"/>
      <c r="J250" s="140">
        <f aca="true" t="shared" si="70" ref="J250:J256">ROUND(I250*H250,2)</f>
        <v>0</v>
      </c>
      <c r="K250" s="136" t="s">
        <v>1</v>
      </c>
      <c r="L250" s="32"/>
      <c r="M250" s="141" t="s">
        <v>1</v>
      </c>
      <c r="N250" s="142" t="s">
        <v>44</v>
      </c>
      <c r="P250" s="143">
        <f aca="true" t="shared" si="71" ref="P250:P256">O250*H250</f>
        <v>0</v>
      </c>
      <c r="Q250" s="143">
        <v>0</v>
      </c>
      <c r="R250" s="143">
        <f aca="true" t="shared" si="72" ref="R250:R256">Q250*H250</f>
        <v>0</v>
      </c>
      <c r="S250" s="143">
        <v>0</v>
      </c>
      <c r="T250" s="144">
        <f aca="true" t="shared" si="73" ref="T250:T256">S250*H250</f>
        <v>0</v>
      </c>
      <c r="AR250" s="145" t="s">
        <v>268</v>
      </c>
      <c r="AT250" s="145" t="s">
        <v>264</v>
      </c>
      <c r="AU250" s="145" t="s">
        <v>86</v>
      </c>
      <c r="AY250" s="17" t="s">
        <v>262</v>
      </c>
      <c r="BE250" s="146">
        <f aca="true" t="shared" si="74" ref="BE250:BE256">IF(N250="základní",J250,0)</f>
        <v>0</v>
      </c>
      <c r="BF250" s="146">
        <f aca="true" t="shared" si="75" ref="BF250:BF256">IF(N250="snížená",J250,0)</f>
        <v>0</v>
      </c>
      <c r="BG250" s="146">
        <f aca="true" t="shared" si="76" ref="BG250:BG256">IF(N250="zákl. přenesená",J250,0)</f>
        <v>0</v>
      </c>
      <c r="BH250" s="146">
        <f aca="true" t="shared" si="77" ref="BH250:BH256">IF(N250="sníž. přenesená",J250,0)</f>
        <v>0</v>
      </c>
      <c r="BI250" s="146">
        <f aca="true" t="shared" si="78" ref="BI250:BI256">IF(N250="nulová",J250,0)</f>
        <v>0</v>
      </c>
      <c r="BJ250" s="17" t="s">
        <v>86</v>
      </c>
      <c r="BK250" s="146">
        <f aca="true" t="shared" si="79" ref="BK250:BK256">ROUND(I250*H250,2)</f>
        <v>0</v>
      </c>
      <c r="BL250" s="17" t="s">
        <v>268</v>
      </c>
      <c r="BM250" s="145" t="s">
        <v>662</v>
      </c>
    </row>
    <row r="251" spans="2:65" s="1" customFormat="1" ht="24.2" customHeight="1">
      <c r="B251" s="32"/>
      <c r="C251" s="134" t="s">
        <v>663</v>
      </c>
      <c r="D251" s="134" t="s">
        <v>264</v>
      </c>
      <c r="E251" s="135" t="s">
        <v>428</v>
      </c>
      <c r="F251" s="136" t="s">
        <v>429</v>
      </c>
      <c r="G251" s="137" t="s">
        <v>405</v>
      </c>
      <c r="H251" s="138">
        <v>103</v>
      </c>
      <c r="I251" s="139"/>
      <c r="J251" s="140">
        <f t="shared" si="70"/>
        <v>0</v>
      </c>
      <c r="K251" s="136" t="s">
        <v>1</v>
      </c>
      <c r="L251" s="32"/>
      <c r="M251" s="141" t="s">
        <v>1</v>
      </c>
      <c r="N251" s="142" t="s">
        <v>44</v>
      </c>
      <c r="P251" s="143">
        <f t="shared" si="71"/>
        <v>0</v>
      </c>
      <c r="Q251" s="143">
        <v>0</v>
      </c>
      <c r="R251" s="143">
        <f t="shared" si="72"/>
        <v>0</v>
      </c>
      <c r="S251" s="143">
        <v>0</v>
      </c>
      <c r="T251" s="144">
        <f t="shared" si="73"/>
        <v>0</v>
      </c>
      <c r="AR251" s="145" t="s">
        <v>268</v>
      </c>
      <c r="AT251" s="145" t="s">
        <v>264</v>
      </c>
      <c r="AU251" s="145" t="s">
        <v>86</v>
      </c>
      <c r="AY251" s="17" t="s">
        <v>262</v>
      </c>
      <c r="BE251" s="146">
        <f t="shared" si="74"/>
        <v>0</v>
      </c>
      <c r="BF251" s="146">
        <f t="shared" si="75"/>
        <v>0</v>
      </c>
      <c r="BG251" s="146">
        <f t="shared" si="76"/>
        <v>0</v>
      </c>
      <c r="BH251" s="146">
        <f t="shared" si="77"/>
        <v>0</v>
      </c>
      <c r="BI251" s="146">
        <f t="shared" si="78"/>
        <v>0</v>
      </c>
      <c r="BJ251" s="17" t="s">
        <v>86</v>
      </c>
      <c r="BK251" s="146">
        <f t="shared" si="79"/>
        <v>0</v>
      </c>
      <c r="BL251" s="17" t="s">
        <v>268</v>
      </c>
      <c r="BM251" s="145" t="s">
        <v>664</v>
      </c>
    </row>
    <row r="252" spans="2:65" s="1" customFormat="1" ht="24.2" customHeight="1">
      <c r="B252" s="32"/>
      <c r="C252" s="134" t="s">
        <v>665</v>
      </c>
      <c r="D252" s="134" t="s">
        <v>264</v>
      </c>
      <c r="E252" s="135" t="s">
        <v>432</v>
      </c>
      <c r="F252" s="136" t="s">
        <v>433</v>
      </c>
      <c r="G252" s="137" t="s">
        <v>405</v>
      </c>
      <c r="H252" s="138">
        <v>149</v>
      </c>
      <c r="I252" s="139"/>
      <c r="J252" s="140">
        <f t="shared" si="70"/>
        <v>0</v>
      </c>
      <c r="K252" s="136" t="s">
        <v>1</v>
      </c>
      <c r="L252" s="32"/>
      <c r="M252" s="141" t="s">
        <v>1</v>
      </c>
      <c r="N252" s="142" t="s">
        <v>44</v>
      </c>
      <c r="P252" s="143">
        <f t="shared" si="71"/>
        <v>0</v>
      </c>
      <c r="Q252" s="143">
        <v>0</v>
      </c>
      <c r="R252" s="143">
        <f t="shared" si="72"/>
        <v>0</v>
      </c>
      <c r="S252" s="143">
        <v>0</v>
      </c>
      <c r="T252" s="144">
        <f t="shared" si="73"/>
        <v>0</v>
      </c>
      <c r="AR252" s="145" t="s">
        <v>268</v>
      </c>
      <c r="AT252" s="145" t="s">
        <v>264</v>
      </c>
      <c r="AU252" s="145" t="s">
        <v>86</v>
      </c>
      <c r="AY252" s="17" t="s">
        <v>262</v>
      </c>
      <c r="BE252" s="146">
        <f t="shared" si="74"/>
        <v>0</v>
      </c>
      <c r="BF252" s="146">
        <f t="shared" si="75"/>
        <v>0</v>
      </c>
      <c r="BG252" s="146">
        <f t="shared" si="76"/>
        <v>0</v>
      </c>
      <c r="BH252" s="146">
        <f t="shared" si="77"/>
        <v>0</v>
      </c>
      <c r="BI252" s="146">
        <f t="shared" si="78"/>
        <v>0</v>
      </c>
      <c r="BJ252" s="17" t="s">
        <v>86</v>
      </c>
      <c r="BK252" s="146">
        <f t="shared" si="79"/>
        <v>0</v>
      </c>
      <c r="BL252" s="17" t="s">
        <v>268</v>
      </c>
      <c r="BM252" s="145" t="s">
        <v>666</v>
      </c>
    </row>
    <row r="253" spans="2:65" s="1" customFormat="1" ht="24.2" customHeight="1">
      <c r="B253" s="32"/>
      <c r="C253" s="134" t="s">
        <v>667</v>
      </c>
      <c r="D253" s="134" t="s">
        <v>264</v>
      </c>
      <c r="E253" s="135" t="s">
        <v>668</v>
      </c>
      <c r="F253" s="136" t="s">
        <v>669</v>
      </c>
      <c r="G253" s="137" t="s">
        <v>405</v>
      </c>
      <c r="H253" s="138">
        <v>91</v>
      </c>
      <c r="I253" s="139"/>
      <c r="J253" s="140">
        <f t="shared" si="70"/>
        <v>0</v>
      </c>
      <c r="K253" s="136" t="s">
        <v>1</v>
      </c>
      <c r="L253" s="32"/>
      <c r="M253" s="141" t="s">
        <v>1</v>
      </c>
      <c r="N253" s="142" t="s">
        <v>44</v>
      </c>
      <c r="P253" s="143">
        <f t="shared" si="71"/>
        <v>0</v>
      </c>
      <c r="Q253" s="143">
        <v>0</v>
      </c>
      <c r="R253" s="143">
        <f t="shared" si="72"/>
        <v>0</v>
      </c>
      <c r="S253" s="143">
        <v>0</v>
      </c>
      <c r="T253" s="144">
        <f t="shared" si="73"/>
        <v>0</v>
      </c>
      <c r="AR253" s="145" t="s">
        <v>268</v>
      </c>
      <c r="AT253" s="145" t="s">
        <v>264</v>
      </c>
      <c r="AU253" s="145" t="s">
        <v>86</v>
      </c>
      <c r="AY253" s="17" t="s">
        <v>262</v>
      </c>
      <c r="BE253" s="146">
        <f t="shared" si="74"/>
        <v>0</v>
      </c>
      <c r="BF253" s="146">
        <f t="shared" si="75"/>
        <v>0</v>
      </c>
      <c r="BG253" s="146">
        <f t="shared" si="76"/>
        <v>0</v>
      </c>
      <c r="BH253" s="146">
        <f t="shared" si="77"/>
        <v>0</v>
      </c>
      <c r="BI253" s="146">
        <f t="shared" si="78"/>
        <v>0</v>
      </c>
      <c r="BJ253" s="17" t="s">
        <v>86</v>
      </c>
      <c r="BK253" s="146">
        <f t="shared" si="79"/>
        <v>0</v>
      </c>
      <c r="BL253" s="17" t="s">
        <v>268</v>
      </c>
      <c r="BM253" s="145" t="s">
        <v>670</v>
      </c>
    </row>
    <row r="254" spans="2:65" s="1" customFormat="1" ht="24.2" customHeight="1">
      <c r="B254" s="32"/>
      <c r="C254" s="134" t="s">
        <v>671</v>
      </c>
      <c r="D254" s="134" t="s">
        <v>264</v>
      </c>
      <c r="E254" s="135" t="s">
        <v>672</v>
      </c>
      <c r="F254" s="136" t="s">
        <v>673</v>
      </c>
      <c r="G254" s="137" t="s">
        <v>405</v>
      </c>
      <c r="H254" s="138">
        <v>57</v>
      </c>
      <c r="I254" s="139"/>
      <c r="J254" s="140">
        <f t="shared" si="70"/>
        <v>0</v>
      </c>
      <c r="K254" s="136" t="s">
        <v>1</v>
      </c>
      <c r="L254" s="32"/>
      <c r="M254" s="141" t="s">
        <v>1</v>
      </c>
      <c r="N254" s="142" t="s">
        <v>44</v>
      </c>
      <c r="P254" s="143">
        <f t="shared" si="71"/>
        <v>0</v>
      </c>
      <c r="Q254" s="143">
        <v>0</v>
      </c>
      <c r="R254" s="143">
        <f t="shared" si="72"/>
        <v>0</v>
      </c>
      <c r="S254" s="143">
        <v>0</v>
      </c>
      <c r="T254" s="144">
        <f t="shared" si="73"/>
        <v>0</v>
      </c>
      <c r="AR254" s="145" t="s">
        <v>268</v>
      </c>
      <c r="AT254" s="145" t="s">
        <v>264</v>
      </c>
      <c r="AU254" s="145" t="s">
        <v>86</v>
      </c>
      <c r="AY254" s="17" t="s">
        <v>262</v>
      </c>
      <c r="BE254" s="146">
        <f t="shared" si="74"/>
        <v>0</v>
      </c>
      <c r="BF254" s="146">
        <f t="shared" si="75"/>
        <v>0</v>
      </c>
      <c r="BG254" s="146">
        <f t="shared" si="76"/>
        <v>0</v>
      </c>
      <c r="BH254" s="146">
        <f t="shared" si="77"/>
        <v>0</v>
      </c>
      <c r="BI254" s="146">
        <f t="shared" si="78"/>
        <v>0</v>
      </c>
      <c r="BJ254" s="17" t="s">
        <v>86</v>
      </c>
      <c r="BK254" s="146">
        <f t="shared" si="79"/>
        <v>0</v>
      </c>
      <c r="BL254" s="17" t="s">
        <v>268</v>
      </c>
      <c r="BM254" s="145" t="s">
        <v>674</v>
      </c>
    </row>
    <row r="255" spans="2:65" s="1" customFormat="1" ht="24.2" customHeight="1">
      <c r="B255" s="32"/>
      <c r="C255" s="134" t="s">
        <v>675</v>
      </c>
      <c r="D255" s="134" t="s">
        <v>264</v>
      </c>
      <c r="E255" s="135" t="s">
        <v>676</v>
      </c>
      <c r="F255" s="136" t="s">
        <v>677</v>
      </c>
      <c r="G255" s="137" t="s">
        <v>267</v>
      </c>
      <c r="H255" s="138">
        <v>2</v>
      </c>
      <c r="I255" s="139"/>
      <c r="J255" s="140">
        <f t="shared" si="70"/>
        <v>0</v>
      </c>
      <c r="K255" s="136" t="s">
        <v>1</v>
      </c>
      <c r="L255" s="32"/>
      <c r="M255" s="141" t="s">
        <v>1</v>
      </c>
      <c r="N255" s="142" t="s">
        <v>44</v>
      </c>
      <c r="P255" s="143">
        <f t="shared" si="71"/>
        <v>0</v>
      </c>
      <c r="Q255" s="143">
        <v>0</v>
      </c>
      <c r="R255" s="143">
        <f t="shared" si="72"/>
        <v>0</v>
      </c>
      <c r="S255" s="143">
        <v>0</v>
      </c>
      <c r="T255" s="144">
        <f t="shared" si="73"/>
        <v>0</v>
      </c>
      <c r="AR255" s="145" t="s">
        <v>268</v>
      </c>
      <c r="AT255" s="145" t="s">
        <v>264</v>
      </c>
      <c r="AU255" s="145" t="s">
        <v>86</v>
      </c>
      <c r="AY255" s="17" t="s">
        <v>262</v>
      </c>
      <c r="BE255" s="146">
        <f t="shared" si="74"/>
        <v>0</v>
      </c>
      <c r="BF255" s="146">
        <f t="shared" si="75"/>
        <v>0</v>
      </c>
      <c r="BG255" s="146">
        <f t="shared" si="76"/>
        <v>0</v>
      </c>
      <c r="BH255" s="146">
        <f t="shared" si="77"/>
        <v>0</v>
      </c>
      <c r="BI255" s="146">
        <f t="shared" si="78"/>
        <v>0</v>
      </c>
      <c r="BJ255" s="17" t="s">
        <v>86</v>
      </c>
      <c r="BK255" s="146">
        <f t="shared" si="79"/>
        <v>0</v>
      </c>
      <c r="BL255" s="17" t="s">
        <v>268</v>
      </c>
      <c r="BM255" s="145" t="s">
        <v>678</v>
      </c>
    </row>
    <row r="256" spans="2:65" s="1" customFormat="1" ht="21.75" customHeight="1">
      <c r="B256" s="32"/>
      <c r="C256" s="134" t="s">
        <v>679</v>
      </c>
      <c r="D256" s="134" t="s">
        <v>264</v>
      </c>
      <c r="E256" s="135" t="s">
        <v>680</v>
      </c>
      <c r="F256" s="136" t="s">
        <v>681</v>
      </c>
      <c r="G256" s="137" t="s">
        <v>267</v>
      </c>
      <c r="H256" s="138">
        <v>46</v>
      </c>
      <c r="I256" s="139"/>
      <c r="J256" s="140">
        <f t="shared" si="70"/>
        <v>0</v>
      </c>
      <c r="K256" s="136" t="s">
        <v>1</v>
      </c>
      <c r="L256" s="32"/>
      <c r="M256" s="141" t="s">
        <v>1</v>
      </c>
      <c r="N256" s="142" t="s">
        <v>44</v>
      </c>
      <c r="P256" s="143">
        <f t="shared" si="71"/>
        <v>0</v>
      </c>
      <c r="Q256" s="143">
        <v>0</v>
      </c>
      <c r="R256" s="143">
        <f t="shared" si="72"/>
        <v>0</v>
      </c>
      <c r="S256" s="143">
        <v>0</v>
      </c>
      <c r="T256" s="144">
        <f t="shared" si="73"/>
        <v>0</v>
      </c>
      <c r="AR256" s="145" t="s">
        <v>268</v>
      </c>
      <c r="AT256" s="145" t="s">
        <v>264</v>
      </c>
      <c r="AU256" s="145" t="s">
        <v>86</v>
      </c>
      <c r="AY256" s="17" t="s">
        <v>262</v>
      </c>
      <c r="BE256" s="146">
        <f t="shared" si="74"/>
        <v>0</v>
      </c>
      <c r="BF256" s="146">
        <f t="shared" si="75"/>
        <v>0</v>
      </c>
      <c r="BG256" s="146">
        <f t="shared" si="76"/>
        <v>0</v>
      </c>
      <c r="BH256" s="146">
        <f t="shared" si="77"/>
        <v>0</v>
      </c>
      <c r="BI256" s="146">
        <f t="shared" si="78"/>
        <v>0</v>
      </c>
      <c r="BJ256" s="17" t="s">
        <v>86</v>
      </c>
      <c r="BK256" s="146">
        <f t="shared" si="79"/>
        <v>0</v>
      </c>
      <c r="BL256" s="17" t="s">
        <v>268</v>
      </c>
      <c r="BM256" s="145" t="s">
        <v>682</v>
      </c>
    </row>
    <row r="257" spans="2:63" s="11" customFormat="1" ht="25.9" customHeight="1">
      <c r="B257" s="124"/>
      <c r="D257" s="125" t="s">
        <v>78</v>
      </c>
      <c r="E257" s="126" t="s">
        <v>683</v>
      </c>
      <c r="F257" s="126" t="s">
        <v>684</v>
      </c>
      <c r="I257" s="127"/>
      <c r="J257" s="128">
        <f>BK257</f>
        <v>0</v>
      </c>
      <c r="L257" s="124"/>
      <c r="M257" s="129"/>
      <c r="P257" s="130">
        <f>SUM(P258:P262)</f>
        <v>0</v>
      </c>
      <c r="R257" s="130">
        <f>SUM(R258:R262)</f>
        <v>0</v>
      </c>
      <c r="T257" s="131">
        <f>SUM(T258:T262)</f>
        <v>0</v>
      </c>
      <c r="AR257" s="125" t="s">
        <v>179</v>
      </c>
      <c r="AT257" s="132" t="s">
        <v>78</v>
      </c>
      <c r="AU257" s="132" t="s">
        <v>79</v>
      </c>
      <c r="AY257" s="125" t="s">
        <v>262</v>
      </c>
      <c r="BK257" s="133">
        <f>SUM(BK258:BK262)</f>
        <v>0</v>
      </c>
    </row>
    <row r="258" spans="2:65" s="1" customFormat="1" ht="21.75" customHeight="1">
      <c r="B258" s="32"/>
      <c r="C258" s="134" t="s">
        <v>685</v>
      </c>
      <c r="D258" s="134" t="s">
        <v>264</v>
      </c>
      <c r="E258" s="135" t="s">
        <v>686</v>
      </c>
      <c r="F258" s="136" t="s">
        <v>687</v>
      </c>
      <c r="G258" s="137" t="s">
        <v>488</v>
      </c>
      <c r="H258" s="138">
        <v>1</v>
      </c>
      <c r="I258" s="139"/>
      <c r="J258" s="140">
        <f>ROUND(I258*H258,2)</f>
        <v>0</v>
      </c>
      <c r="K258" s="136" t="s">
        <v>1</v>
      </c>
      <c r="L258" s="32"/>
      <c r="M258" s="141" t="s">
        <v>1</v>
      </c>
      <c r="N258" s="142" t="s">
        <v>44</v>
      </c>
      <c r="P258" s="143">
        <f>O258*H258</f>
        <v>0</v>
      </c>
      <c r="Q258" s="143">
        <v>0</v>
      </c>
      <c r="R258" s="143">
        <f>Q258*H258</f>
        <v>0</v>
      </c>
      <c r="S258" s="143">
        <v>0</v>
      </c>
      <c r="T258" s="144">
        <f>S258*H258</f>
        <v>0</v>
      </c>
      <c r="AR258" s="145" t="s">
        <v>268</v>
      </c>
      <c r="AT258" s="145" t="s">
        <v>264</v>
      </c>
      <c r="AU258" s="145" t="s">
        <v>86</v>
      </c>
      <c r="AY258" s="17" t="s">
        <v>262</v>
      </c>
      <c r="BE258" s="146">
        <f>IF(N258="základní",J258,0)</f>
        <v>0</v>
      </c>
      <c r="BF258" s="146">
        <f>IF(N258="snížená",J258,0)</f>
        <v>0</v>
      </c>
      <c r="BG258" s="146">
        <f>IF(N258="zákl. přenesená",J258,0)</f>
        <v>0</v>
      </c>
      <c r="BH258" s="146">
        <f>IF(N258="sníž. přenesená",J258,0)</f>
        <v>0</v>
      </c>
      <c r="BI258" s="146">
        <f>IF(N258="nulová",J258,0)</f>
        <v>0</v>
      </c>
      <c r="BJ258" s="17" t="s">
        <v>86</v>
      </c>
      <c r="BK258" s="146">
        <f>ROUND(I258*H258,2)</f>
        <v>0</v>
      </c>
      <c r="BL258" s="17" t="s">
        <v>268</v>
      </c>
      <c r="BM258" s="145" t="s">
        <v>688</v>
      </c>
    </row>
    <row r="259" spans="2:65" s="1" customFormat="1" ht="16.5" customHeight="1">
      <c r="B259" s="32"/>
      <c r="C259" s="134" t="s">
        <v>689</v>
      </c>
      <c r="D259" s="134" t="s">
        <v>264</v>
      </c>
      <c r="E259" s="135" t="s">
        <v>690</v>
      </c>
      <c r="F259" s="136" t="s">
        <v>691</v>
      </c>
      <c r="G259" s="137" t="s">
        <v>488</v>
      </c>
      <c r="H259" s="138">
        <v>1</v>
      </c>
      <c r="I259" s="139"/>
      <c r="J259" s="140">
        <f>ROUND(I259*H259,2)</f>
        <v>0</v>
      </c>
      <c r="K259" s="136" t="s">
        <v>1</v>
      </c>
      <c r="L259" s="32"/>
      <c r="M259" s="141" t="s">
        <v>1</v>
      </c>
      <c r="N259" s="142" t="s">
        <v>44</v>
      </c>
      <c r="P259" s="143">
        <f>O259*H259</f>
        <v>0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AR259" s="145" t="s">
        <v>268</v>
      </c>
      <c r="AT259" s="145" t="s">
        <v>264</v>
      </c>
      <c r="AU259" s="145" t="s">
        <v>86</v>
      </c>
      <c r="AY259" s="17" t="s">
        <v>262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86</v>
      </c>
      <c r="BK259" s="146">
        <f>ROUND(I259*H259,2)</f>
        <v>0</v>
      </c>
      <c r="BL259" s="17" t="s">
        <v>268</v>
      </c>
      <c r="BM259" s="145" t="s">
        <v>692</v>
      </c>
    </row>
    <row r="260" spans="2:65" s="1" customFormat="1" ht="24.2" customHeight="1">
      <c r="B260" s="32"/>
      <c r="C260" s="134" t="s">
        <v>693</v>
      </c>
      <c r="D260" s="134" t="s">
        <v>264</v>
      </c>
      <c r="E260" s="135" t="s">
        <v>694</v>
      </c>
      <c r="F260" s="136" t="s">
        <v>695</v>
      </c>
      <c r="G260" s="137" t="s">
        <v>488</v>
      </c>
      <c r="H260" s="138">
        <v>1</v>
      </c>
      <c r="I260" s="139"/>
      <c r="J260" s="140">
        <f>ROUND(I260*H260,2)</f>
        <v>0</v>
      </c>
      <c r="K260" s="136" t="s">
        <v>1</v>
      </c>
      <c r="L260" s="32"/>
      <c r="M260" s="141" t="s">
        <v>1</v>
      </c>
      <c r="N260" s="142" t="s">
        <v>44</v>
      </c>
      <c r="P260" s="143">
        <f>O260*H260</f>
        <v>0</v>
      </c>
      <c r="Q260" s="143">
        <v>0</v>
      </c>
      <c r="R260" s="143">
        <f>Q260*H260</f>
        <v>0</v>
      </c>
      <c r="S260" s="143">
        <v>0</v>
      </c>
      <c r="T260" s="144">
        <f>S260*H260</f>
        <v>0</v>
      </c>
      <c r="AR260" s="145" t="s">
        <v>268</v>
      </c>
      <c r="AT260" s="145" t="s">
        <v>264</v>
      </c>
      <c r="AU260" s="145" t="s">
        <v>86</v>
      </c>
      <c r="AY260" s="17" t="s">
        <v>262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7" t="s">
        <v>86</v>
      </c>
      <c r="BK260" s="146">
        <f>ROUND(I260*H260,2)</f>
        <v>0</v>
      </c>
      <c r="BL260" s="17" t="s">
        <v>268</v>
      </c>
      <c r="BM260" s="145" t="s">
        <v>696</v>
      </c>
    </row>
    <row r="261" spans="2:65" s="1" customFormat="1" ht="16.5" customHeight="1">
      <c r="B261" s="32"/>
      <c r="C261" s="134" t="s">
        <v>697</v>
      </c>
      <c r="D261" s="134" t="s">
        <v>264</v>
      </c>
      <c r="E261" s="135" t="s">
        <v>698</v>
      </c>
      <c r="F261" s="136" t="s">
        <v>699</v>
      </c>
      <c r="G261" s="137" t="s">
        <v>488</v>
      </c>
      <c r="H261" s="138">
        <v>1</v>
      </c>
      <c r="I261" s="139"/>
      <c r="J261" s="140">
        <f>ROUND(I261*H261,2)</f>
        <v>0</v>
      </c>
      <c r="K261" s="136" t="s">
        <v>1</v>
      </c>
      <c r="L261" s="32"/>
      <c r="M261" s="141" t="s">
        <v>1</v>
      </c>
      <c r="N261" s="142" t="s">
        <v>44</v>
      </c>
      <c r="P261" s="143">
        <f>O261*H261</f>
        <v>0</v>
      </c>
      <c r="Q261" s="143">
        <v>0</v>
      </c>
      <c r="R261" s="143">
        <f>Q261*H261</f>
        <v>0</v>
      </c>
      <c r="S261" s="143">
        <v>0</v>
      </c>
      <c r="T261" s="144">
        <f>S261*H261</f>
        <v>0</v>
      </c>
      <c r="AR261" s="145" t="s">
        <v>268</v>
      </c>
      <c r="AT261" s="145" t="s">
        <v>264</v>
      </c>
      <c r="AU261" s="145" t="s">
        <v>86</v>
      </c>
      <c r="AY261" s="17" t="s">
        <v>262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7" t="s">
        <v>86</v>
      </c>
      <c r="BK261" s="146">
        <f>ROUND(I261*H261,2)</f>
        <v>0</v>
      </c>
      <c r="BL261" s="17" t="s">
        <v>268</v>
      </c>
      <c r="BM261" s="145" t="s">
        <v>700</v>
      </c>
    </row>
    <row r="262" spans="2:65" s="1" customFormat="1" ht="24.2" customHeight="1">
      <c r="B262" s="32"/>
      <c r="C262" s="134" t="s">
        <v>701</v>
      </c>
      <c r="D262" s="134" t="s">
        <v>264</v>
      </c>
      <c r="E262" s="135" t="s">
        <v>702</v>
      </c>
      <c r="F262" s="136" t="s">
        <v>703</v>
      </c>
      <c r="G262" s="137" t="s">
        <v>704</v>
      </c>
      <c r="H262" s="138">
        <v>10</v>
      </c>
      <c r="I262" s="139"/>
      <c r="J262" s="140">
        <f>ROUND(I262*H262,2)</f>
        <v>0</v>
      </c>
      <c r="K262" s="136" t="s">
        <v>1</v>
      </c>
      <c r="L262" s="32"/>
      <c r="M262" s="141" t="s">
        <v>1</v>
      </c>
      <c r="N262" s="142" t="s">
        <v>44</v>
      </c>
      <c r="P262" s="143">
        <f>O262*H262</f>
        <v>0</v>
      </c>
      <c r="Q262" s="143">
        <v>0</v>
      </c>
      <c r="R262" s="143">
        <f>Q262*H262</f>
        <v>0</v>
      </c>
      <c r="S262" s="143">
        <v>0</v>
      </c>
      <c r="T262" s="144">
        <f>S262*H262</f>
        <v>0</v>
      </c>
      <c r="AR262" s="145" t="s">
        <v>268</v>
      </c>
      <c r="AT262" s="145" t="s">
        <v>264</v>
      </c>
      <c r="AU262" s="145" t="s">
        <v>86</v>
      </c>
      <c r="AY262" s="17" t="s">
        <v>262</v>
      </c>
      <c r="BE262" s="146">
        <f>IF(N262="základní",J262,0)</f>
        <v>0</v>
      </c>
      <c r="BF262" s="146">
        <f>IF(N262="snížená",J262,0)</f>
        <v>0</v>
      </c>
      <c r="BG262" s="146">
        <f>IF(N262="zákl. přenesená",J262,0)</f>
        <v>0</v>
      </c>
      <c r="BH262" s="146">
        <f>IF(N262="sníž. přenesená",J262,0)</f>
        <v>0</v>
      </c>
      <c r="BI262" s="146">
        <f>IF(N262="nulová",J262,0)</f>
        <v>0</v>
      </c>
      <c r="BJ262" s="17" t="s">
        <v>86</v>
      </c>
      <c r="BK262" s="146">
        <f>ROUND(I262*H262,2)</f>
        <v>0</v>
      </c>
      <c r="BL262" s="17" t="s">
        <v>268</v>
      </c>
      <c r="BM262" s="145" t="s">
        <v>705</v>
      </c>
    </row>
    <row r="263" spans="2:63" s="11" customFormat="1" ht="25.9" customHeight="1">
      <c r="B263" s="124"/>
      <c r="D263" s="125" t="s">
        <v>78</v>
      </c>
      <c r="E263" s="126" t="s">
        <v>706</v>
      </c>
      <c r="F263" s="126" t="s">
        <v>707</v>
      </c>
      <c r="I263" s="127"/>
      <c r="J263" s="128">
        <f>BK263</f>
        <v>0</v>
      </c>
      <c r="L263" s="124"/>
      <c r="M263" s="129"/>
      <c r="P263" s="130">
        <f>P264</f>
        <v>0</v>
      </c>
      <c r="R263" s="130">
        <f>R264</f>
        <v>0</v>
      </c>
      <c r="T263" s="131">
        <f>T264</f>
        <v>0</v>
      </c>
      <c r="AR263" s="125" t="s">
        <v>179</v>
      </c>
      <c r="AT263" s="132" t="s">
        <v>78</v>
      </c>
      <c r="AU263" s="132" t="s">
        <v>79</v>
      </c>
      <c r="AY263" s="125" t="s">
        <v>262</v>
      </c>
      <c r="BK263" s="133">
        <f>BK264</f>
        <v>0</v>
      </c>
    </row>
    <row r="264" spans="2:65" s="1" customFormat="1" ht="24.2" customHeight="1">
      <c r="B264" s="32"/>
      <c r="C264" s="134" t="s">
        <v>708</v>
      </c>
      <c r="D264" s="134" t="s">
        <v>264</v>
      </c>
      <c r="E264" s="135" t="s">
        <v>709</v>
      </c>
      <c r="F264" s="136" t="s">
        <v>710</v>
      </c>
      <c r="G264" s="137" t="s">
        <v>488</v>
      </c>
      <c r="H264" s="138">
        <v>1</v>
      </c>
      <c r="I264" s="139"/>
      <c r="J264" s="140">
        <f>ROUND(I264*H264,2)</f>
        <v>0</v>
      </c>
      <c r="K264" s="136" t="s">
        <v>1</v>
      </c>
      <c r="L264" s="32"/>
      <c r="M264" s="153" t="s">
        <v>1</v>
      </c>
      <c r="N264" s="154" t="s">
        <v>44</v>
      </c>
      <c r="O264" s="155"/>
      <c r="P264" s="156">
        <f>O264*H264</f>
        <v>0</v>
      </c>
      <c r="Q264" s="156">
        <v>0</v>
      </c>
      <c r="R264" s="156">
        <f>Q264*H264</f>
        <v>0</v>
      </c>
      <c r="S264" s="156">
        <v>0</v>
      </c>
      <c r="T264" s="157">
        <f>S264*H264</f>
        <v>0</v>
      </c>
      <c r="AR264" s="145" t="s">
        <v>268</v>
      </c>
      <c r="AT264" s="145" t="s">
        <v>264</v>
      </c>
      <c r="AU264" s="145" t="s">
        <v>86</v>
      </c>
      <c r="AY264" s="17" t="s">
        <v>262</v>
      </c>
      <c r="BE264" s="146">
        <f>IF(N264="základní",J264,0)</f>
        <v>0</v>
      </c>
      <c r="BF264" s="146">
        <f>IF(N264="snížená",J264,0)</f>
        <v>0</v>
      </c>
      <c r="BG264" s="146">
        <f>IF(N264="zákl. přenesená",J264,0)</f>
        <v>0</v>
      </c>
      <c r="BH264" s="146">
        <f>IF(N264="sníž. přenesená",J264,0)</f>
        <v>0</v>
      </c>
      <c r="BI264" s="146">
        <f>IF(N264="nulová",J264,0)</f>
        <v>0</v>
      </c>
      <c r="BJ264" s="17" t="s">
        <v>86</v>
      </c>
      <c r="BK264" s="146">
        <f>ROUND(I264*H264,2)</f>
        <v>0</v>
      </c>
      <c r="BL264" s="17" t="s">
        <v>268</v>
      </c>
      <c r="BM264" s="145" t="s">
        <v>711</v>
      </c>
    </row>
    <row r="265" spans="2:12" s="1" customFormat="1" ht="6.95" customHeight="1">
      <c r="B265" s="44"/>
      <c r="C265" s="45"/>
      <c r="D265" s="45"/>
      <c r="E265" s="45"/>
      <c r="F265" s="45"/>
      <c r="G265" s="45"/>
      <c r="H265" s="45"/>
      <c r="I265" s="45"/>
      <c r="J265" s="45"/>
      <c r="K265" s="45"/>
      <c r="L265" s="32"/>
    </row>
  </sheetData>
  <sheetProtection algorithmName="SHA-512" hashValue="ZI1A+i5W7VZ2/sEoDa2qp1mFgGpoGYRQriVbxQM+WG2k5pmlGr7iOvORRYYaNOiCp6uRJGa2FplH91u89smfAg==" saltValue="sEHiHMmYYFNGaE7ODaKZtgNXUEXsVW3OmNTyPR39Nyj4SILECQnKoefUqELh21cfxgzZEGZyliFAT3T9Uf9HxA==" spinCount="100000" sheet="1" objects="1" scenarios="1" formatColumns="0" formatRows="0" autoFilter="0"/>
  <autoFilter ref="C131:K26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37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183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.75">
      <c r="B8" s="20"/>
      <c r="D8" s="27" t="s">
        <v>222</v>
      </c>
      <c r="L8" s="20"/>
    </row>
    <row r="9" spans="2:12" ht="16.5" customHeight="1">
      <c r="B9" s="20"/>
      <c r="E9" s="248" t="s">
        <v>3828</v>
      </c>
      <c r="F9" s="209"/>
      <c r="G9" s="209"/>
      <c r="H9" s="209"/>
      <c r="L9" s="20"/>
    </row>
    <row r="10" spans="2:12" ht="12" customHeight="1">
      <c r="B10" s="20"/>
      <c r="D10" s="27" t="s">
        <v>224</v>
      </c>
      <c r="L10" s="20"/>
    </row>
    <row r="11" spans="2:12" s="1" customFormat="1" ht="23.25" customHeight="1">
      <c r="B11" s="32"/>
      <c r="E11" s="243" t="s">
        <v>4204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4205</v>
      </c>
      <c r="L12" s="32"/>
    </row>
    <row r="13" spans="2:12" s="1" customFormat="1" ht="16.5" customHeight="1">
      <c r="B13" s="32"/>
      <c r="E13" s="230" t="s">
        <v>4341</v>
      </c>
      <c r="F13" s="250"/>
      <c r="G13" s="250"/>
      <c r="H13" s="250"/>
      <c r="L13" s="32"/>
    </row>
    <row r="14" spans="2:12" s="1" customFormat="1" ht="11.25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7. 6. 2023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26</v>
      </c>
      <c r="L18" s="32"/>
    </row>
    <row r="19" spans="2:12" s="1" customFormat="1" ht="18" customHeight="1">
      <c r="B19" s="32"/>
      <c r="E19" s="25" t="s">
        <v>27</v>
      </c>
      <c r="I19" s="27" t="s">
        <v>28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29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08"/>
      <c r="G22" s="208"/>
      <c r="H22" s="208"/>
      <c r="I22" s="27" t="s">
        <v>28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31</v>
      </c>
      <c r="I24" s="27" t="s">
        <v>25</v>
      </c>
      <c r="J24" s="25" t="s">
        <v>32</v>
      </c>
      <c r="L24" s="32"/>
    </row>
    <row r="25" spans="2:12" s="1" customFormat="1" ht="18" customHeight="1">
      <c r="B25" s="32"/>
      <c r="E25" s="25" t="s">
        <v>227</v>
      </c>
      <c r="I25" s="27" t="s">
        <v>28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35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4207</v>
      </c>
      <c r="I28" s="27" t="s">
        <v>28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37</v>
      </c>
      <c r="L30" s="32"/>
    </row>
    <row r="31" spans="2:12" s="7" customFormat="1" ht="35.25" customHeight="1">
      <c r="B31" s="94"/>
      <c r="E31" s="213" t="s">
        <v>4342</v>
      </c>
      <c r="F31" s="213"/>
      <c r="G31" s="213"/>
      <c r="H31" s="213"/>
      <c r="L31" s="94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5" t="s">
        <v>39</v>
      </c>
      <c r="J34" s="66">
        <f>ROUND(J134,2)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41</v>
      </c>
      <c r="I36" s="35" t="s">
        <v>40</v>
      </c>
      <c r="J36" s="35" t="s">
        <v>42</v>
      </c>
      <c r="L36" s="32"/>
    </row>
    <row r="37" spans="2:12" s="1" customFormat="1" ht="14.45" customHeight="1">
      <c r="B37" s="32"/>
      <c r="D37" s="55" t="s">
        <v>43</v>
      </c>
      <c r="E37" s="27" t="s">
        <v>44</v>
      </c>
      <c r="F37" s="86">
        <f>ROUND((SUM(BE134:BE370)),2)</f>
        <v>0</v>
      </c>
      <c r="I37" s="96">
        <v>0.21</v>
      </c>
      <c r="J37" s="86">
        <f>ROUND(((SUM(BE134:BE370))*I37),2)</f>
        <v>0</v>
      </c>
      <c r="L37" s="32"/>
    </row>
    <row r="38" spans="2:12" s="1" customFormat="1" ht="14.45" customHeight="1">
      <c r="B38" s="32"/>
      <c r="E38" s="27" t="s">
        <v>45</v>
      </c>
      <c r="F38" s="86">
        <f>ROUND((SUM(BF134:BF370)),2)</f>
        <v>0</v>
      </c>
      <c r="I38" s="96">
        <v>0.15</v>
      </c>
      <c r="J38" s="86">
        <f>ROUND(((SUM(BF134:BF370))*I38),2)</f>
        <v>0</v>
      </c>
      <c r="L38" s="32"/>
    </row>
    <row r="39" spans="2:12" s="1" customFormat="1" ht="14.45" customHeight="1" hidden="1">
      <c r="B39" s="32"/>
      <c r="E39" s="27" t="s">
        <v>46</v>
      </c>
      <c r="F39" s="86">
        <f>ROUND((SUM(BG134:BG370)),2)</f>
        <v>0</v>
      </c>
      <c r="I39" s="96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47</v>
      </c>
      <c r="F40" s="86">
        <f>ROUND((SUM(BH134:BH370)),2)</f>
        <v>0</v>
      </c>
      <c r="I40" s="96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48</v>
      </c>
      <c r="F41" s="86">
        <f>ROUND((SUM(BI134:BI370)),2)</f>
        <v>0</v>
      </c>
      <c r="I41" s="96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7"/>
      <c r="D43" s="98" t="s">
        <v>49</v>
      </c>
      <c r="E43" s="57"/>
      <c r="F43" s="57"/>
      <c r="G43" s="99" t="s">
        <v>50</v>
      </c>
      <c r="H43" s="100" t="s">
        <v>51</v>
      </c>
      <c r="I43" s="57"/>
      <c r="J43" s="101">
        <f>SUM(J34:J41)</f>
        <v>0</v>
      </c>
      <c r="K43" s="102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ht="16.5" customHeight="1">
      <c r="B87" s="20"/>
      <c r="E87" s="248" t="s">
        <v>3828</v>
      </c>
      <c r="F87" s="209"/>
      <c r="G87" s="209"/>
      <c r="H87" s="209"/>
      <c r="L87" s="20"/>
    </row>
    <row r="88" spans="2:12" ht="12" customHeight="1">
      <c r="B88" s="20"/>
      <c r="C88" s="27" t="s">
        <v>224</v>
      </c>
      <c r="L88" s="20"/>
    </row>
    <row r="89" spans="2:12" s="1" customFormat="1" ht="23.25" customHeight="1">
      <c r="B89" s="32"/>
      <c r="E89" s="243" t="s">
        <v>4204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4205</v>
      </c>
      <c r="L90" s="32"/>
    </row>
    <row r="91" spans="2:12" s="1" customFormat="1" ht="16.5" customHeight="1">
      <c r="B91" s="32"/>
      <c r="E91" s="230" t="str">
        <f>E13</f>
        <v>02.1 - Vytápění - uznatelná část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Čelkovice</v>
      </c>
      <c r="I93" s="27" t="s">
        <v>22</v>
      </c>
      <c r="J93" s="52" t="str">
        <f>IF(J16="","",J16)</f>
        <v>7. 6. 2023</v>
      </c>
      <c r="L93" s="32"/>
    </row>
    <row r="94" spans="2:12" s="1" customFormat="1" ht="6.9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Vodárenská společnost Táborsko s.r.o.</v>
      </c>
      <c r="I95" s="27" t="s">
        <v>31</v>
      </c>
      <c r="J95" s="30" t="str">
        <f>E25</f>
        <v>Aquaprocon s.r.o., divize Praha</v>
      </c>
      <c r="L95" s="32"/>
    </row>
    <row r="96" spans="2:12" s="1" customFormat="1" ht="15.2" customHeight="1">
      <c r="B96" s="32"/>
      <c r="C96" s="27" t="s">
        <v>29</v>
      </c>
      <c r="F96" s="25" t="str">
        <f>IF(E22="","",E22)</f>
        <v>Vyplň údaj</v>
      </c>
      <c r="I96" s="27" t="s">
        <v>35</v>
      </c>
      <c r="J96" s="30" t="str">
        <f>E28</f>
        <v>ing. Jan Špingl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5" t="s">
        <v>231</v>
      </c>
      <c r="D98" s="97"/>
      <c r="E98" s="97"/>
      <c r="F98" s="97"/>
      <c r="G98" s="97"/>
      <c r="H98" s="97"/>
      <c r="I98" s="97"/>
      <c r="J98" s="106" t="s">
        <v>232</v>
      </c>
      <c r="K98" s="97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7" t="s">
        <v>233</v>
      </c>
      <c r="J100" s="66">
        <f>J134</f>
        <v>0</v>
      </c>
      <c r="L100" s="32"/>
      <c r="AU100" s="17" t="s">
        <v>234</v>
      </c>
    </row>
    <row r="101" spans="2:12" s="8" customFormat="1" ht="24.95" customHeight="1">
      <c r="B101" s="108"/>
      <c r="D101" s="109" t="s">
        <v>4343</v>
      </c>
      <c r="E101" s="110"/>
      <c r="F101" s="110"/>
      <c r="G101" s="110"/>
      <c r="H101" s="110"/>
      <c r="I101" s="110"/>
      <c r="J101" s="111">
        <f>J135</f>
        <v>0</v>
      </c>
      <c r="L101" s="108"/>
    </row>
    <row r="102" spans="2:12" s="8" customFormat="1" ht="24.95" customHeight="1">
      <c r="B102" s="108"/>
      <c r="D102" s="109" t="s">
        <v>4209</v>
      </c>
      <c r="E102" s="110"/>
      <c r="F102" s="110"/>
      <c r="G102" s="110"/>
      <c r="H102" s="110"/>
      <c r="I102" s="110"/>
      <c r="J102" s="111">
        <f>J178</f>
        <v>0</v>
      </c>
      <c r="L102" s="108"/>
    </row>
    <row r="103" spans="2:12" s="8" customFormat="1" ht="24.95" customHeight="1">
      <c r="B103" s="108"/>
      <c r="D103" s="109" t="s">
        <v>4210</v>
      </c>
      <c r="E103" s="110"/>
      <c r="F103" s="110"/>
      <c r="G103" s="110"/>
      <c r="H103" s="110"/>
      <c r="I103" s="110"/>
      <c r="J103" s="111">
        <f>J235</f>
        <v>0</v>
      </c>
      <c r="L103" s="108"/>
    </row>
    <row r="104" spans="2:12" s="8" customFormat="1" ht="24.95" customHeight="1">
      <c r="B104" s="108"/>
      <c r="D104" s="109" t="s">
        <v>4344</v>
      </c>
      <c r="E104" s="110"/>
      <c r="F104" s="110"/>
      <c r="G104" s="110"/>
      <c r="H104" s="110"/>
      <c r="I104" s="110"/>
      <c r="J104" s="111">
        <f>J270</f>
        <v>0</v>
      </c>
      <c r="L104" s="108"/>
    </row>
    <row r="105" spans="2:12" s="8" customFormat="1" ht="24.95" customHeight="1">
      <c r="B105" s="108"/>
      <c r="D105" s="109" t="s">
        <v>4345</v>
      </c>
      <c r="E105" s="110"/>
      <c r="F105" s="110"/>
      <c r="G105" s="110"/>
      <c r="H105" s="110"/>
      <c r="I105" s="110"/>
      <c r="J105" s="111">
        <f>J285</f>
        <v>0</v>
      </c>
      <c r="L105" s="108"/>
    </row>
    <row r="106" spans="2:12" s="8" customFormat="1" ht="24.95" customHeight="1">
      <c r="B106" s="108"/>
      <c r="D106" s="109" t="s">
        <v>4346</v>
      </c>
      <c r="E106" s="110"/>
      <c r="F106" s="110"/>
      <c r="G106" s="110"/>
      <c r="H106" s="110"/>
      <c r="I106" s="110"/>
      <c r="J106" s="111">
        <f>J300</f>
        <v>0</v>
      </c>
      <c r="L106" s="108"/>
    </row>
    <row r="107" spans="2:12" s="8" customFormat="1" ht="24.95" customHeight="1">
      <c r="B107" s="108"/>
      <c r="D107" s="109" t="s">
        <v>4347</v>
      </c>
      <c r="E107" s="110"/>
      <c r="F107" s="110"/>
      <c r="G107" s="110"/>
      <c r="H107" s="110"/>
      <c r="I107" s="110"/>
      <c r="J107" s="111">
        <f>J311</f>
        <v>0</v>
      </c>
      <c r="L107" s="108"/>
    </row>
    <row r="108" spans="2:12" s="8" customFormat="1" ht="24.95" customHeight="1">
      <c r="B108" s="108"/>
      <c r="D108" s="109" t="s">
        <v>4348</v>
      </c>
      <c r="E108" s="110"/>
      <c r="F108" s="110"/>
      <c r="G108" s="110"/>
      <c r="H108" s="110"/>
      <c r="I108" s="110"/>
      <c r="J108" s="111">
        <f>J332</f>
        <v>0</v>
      </c>
      <c r="L108" s="108"/>
    </row>
    <row r="109" spans="2:12" s="8" customFormat="1" ht="24.95" customHeight="1">
      <c r="B109" s="108"/>
      <c r="D109" s="109" t="s">
        <v>4349</v>
      </c>
      <c r="E109" s="110"/>
      <c r="F109" s="110"/>
      <c r="G109" s="110"/>
      <c r="H109" s="110"/>
      <c r="I109" s="110"/>
      <c r="J109" s="111">
        <f>J341</f>
        <v>0</v>
      </c>
      <c r="L109" s="108"/>
    </row>
    <row r="110" spans="2:12" s="8" customFormat="1" ht="24.95" customHeight="1">
      <c r="B110" s="108"/>
      <c r="D110" s="109" t="s">
        <v>4350</v>
      </c>
      <c r="E110" s="110"/>
      <c r="F110" s="110"/>
      <c r="G110" s="110"/>
      <c r="H110" s="110"/>
      <c r="I110" s="110"/>
      <c r="J110" s="111">
        <f>J356</f>
        <v>0</v>
      </c>
      <c r="L110" s="108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247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48" t="str">
        <f>E7</f>
        <v>ZPRACOVÁNÍ ČISTÍRENSKÝCH KALŮ AČOV TÁBOR</v>
      </c>
      <c r="F120" s="249"/>
      <c r="G120" s="249"/>
      <c r="H120" s="249"/>
      <c r="L120" s="32"/>
    </row>
    <row r="121" spans="2:12" ht="12" customHeight="1">
      <c r="B121" s="20"/>
      <c r="C121" s="27" t="s">
        <v>222</v>
      </c>
      <c r="L121" s="20"/>
    </row>
    <row r="122" spans="2:12" ht="16.5" customHeight="1">
      <c r="B122" s="20"/>
      <c r="E122" s="248" t="s">
        <v>3828</v>
      </c>
      <c r="F122" s="209"/>
      <c r="G122" s="209"/>
      <c r="H122" s="209"/>
      <c r="L122" s="20"/>
    </row>
    <row r="123" spans="2:12" ht="12" customHeight="1">
      <c r="B123" s="20"/>
      <c r="C123" s="27" t="s">
        <v>224</v>
      </c>
      <c r="L123" s="20"/>
    </row>
    <row r="124" spans="2:12" s="1" customFormat="1" ht="23.25" customHeight="1">
      <c r="B124" s="32"/>
      <c r="E124" s="243" t="s">
        <v>4204</v>
      </c>
      <c r="F124" s="250"/>
      <c r="G124" s="250"/>
      <c r="H124" s="250"/>
      <c r="L124" s="32"/>
    </row>
    <row r="125" spans="2:12" s="1" customFormat="1" ht="12" customHeight="1">
      <c r="B125" s="32"/>
      <c r="C125" s="27" t="s">
        <v>4205</v>
      </c>
      <c r="L125" s="32"/>
    </row>
    <row r="126" spans="2:12" s="1" customFormat="1" ht="16.5" customHeight="1">
      <c r="B126" s="32"/>
      <c r="E126" s="230" t="str">
        <f>E13</f>
        <v>02.1 - Vytápění - uznatelná část</v>
      </c>
      <c r="F126" s="250"/>
      <c r="G126" s="250"/>
      <c r="H126" s="250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F16</f>
        <v>Čelkovice</v>
      </c>
      <c r="I128" s="27" t="s">
        <v>22</v>
      </c>
      <c r="J128" s="52" t="str">
        <f>IF(J16="","",J16)</f>
        <v>7. 6. 2023</v>
      </c>
      <c r="L128" s="32"/>
    </row>
    <row r="129" spans="2:12" s="1" customFormat="1" ht="6.95" customHeight="1">
      <c r="B129" s="32"/>
      <c r="L129" s="32"/>
    </row>
    <row r="130" spans="2:12" s="1" customFormat="1" ht="25.7" customHeight="1">
      <c r="B130" s="32"/>
      <c r="C130" s="27" t="s">
        <v>24</v>
      </c>
      <c r="F130" s="25" t="str">
        <f>E19</f>
        <v>Vodárenská společnost Táborsko s.r.o.</v>
      </c>
      <c r="I130" s="27" t="s">
        <v>31</v>
      </c>
      <c r="J130" s="30" t="str">
        <f>E25</f>
        <v>Aquaprocon s.r.o., divize Praha</v>
      </c>
      <c r="L130" s="32"/>
    </row>
    <row r="131" spans="2:12" s="1" customFormat="1" ht="15.2" customHeight="1">
      <c r="B131" s="32"/>
      <c r="C131" s="27" t="s">
        <v>29</v>
      </c>
      <c r="F131" s="25" t="str">
        <f>IF(E22="","",E22)</f>
        <v>Vyplň údaj</v>
      </c>
      <c r="I131" s="27" t="s">
        <v>35</v>
      </c>
      <c r="J131" s="30" t="str">
        <f>E28</f>
        <v>ing. Jan Špingl</v>
      </c>
      <c r="L131" s="32"/>
    </row>
    <row r="132" spans="2:12" s="1" customFormat="1" ht="10.35" customHeight="1">
      <c r="B132" s="32"/>
      <c r="L132" s="32"/>
    </row>
    <row r="133" spans="2:20" s="10" customFormat="1" ht="29.25" customHeight="1">
      <c r="B133" s="116"/>
      <c r="C133" s="117" t="s">
        <v>248</v>
      </c>
      <c r="D133" s="118" t="s">
        <v>64</v>
      </c>
      <c r="E133" s="118" t="s">
        <v>60</v>
      </c>
      <c r="F133" s="118" t="s">
        <v>61</v>
      </c>
      <c r="G133" s="118" t="s">
        <v>249</v>
      </c>
      <c r="H133" s="118" t="s">
        <v>250</v>
      </c>
      <c r="I133" s="118" t="s">
        <v>251</v>
      </c>
      <c r="J133" s="118" t="s">
        <v>232</v>
      </c>
      <c r="K133" s="119" t="s">
        <v>252</v>
      </c>
      <c r="L133" s="116"/>
      <c r="M133" s="59" t="s">
        <v>1</v>
      </c>
      <c r="N133" s="60" t="s">
        <v>43</v>
      </c>
      <c r="O133" s="60" t="s">
        <v>253</v>
      </c>
      <c r="P133" s="60" t="s">
        <v>254</v>
      </c>
      <c r="Q133" s="60" t="s">
        <v>255</v>
      </c>
      <c r="R133" s="60" t="s">
        <v>256</v>
      </c>
      <c r="S133" s="60" t="s">
        <v>257</v>
      </c>
      <c r="T133" s="61" t="s">
        <v>258</v>
      </c>
    </row>
    <row r="134" spans="2:63" s="1" customFormat="1" ht="22.9" customHeight="1">
      <c r="B134" s="32"/>
      <c r="C134" s="64" t="s">
        <v>259</v>
      </c>
      <c r="J134" s="120">
        <f>BK134</f>
        <v>0</v>
      </c>
      <c r="L134" s="32"/>
      <c r="M134" s="62"/>
      <c r="N134" s="53"/>
      <c r="O134" s="53"/>
      <c r="P134" s="121">
        <f>P135+P178+P235+P270+P285+P300+P311+P332+P341+P356</f>
        <v>0</v>
      </c>
      <c r="Q134" s="53"/>
      <c r="R134" s="121">
        <f>R135+R178+R235+R270+R285+R300+R311+R332+R341+R356</f>
        <v>0</v>
      </c>
      <c r="S134" s="53"/>
      <c r="T134" s="122">
        <f>T135+T178+T235+T270+T285+T300+T311+T332+T341+T356</f>
        <v>0</v>
      </c>
      <c r="AT134" s="17" t="s">
        <v>78</v>
      </c>
      <c r="AU134" s="17" t="s">
        <v>234</v>
      </c>
      <c r="BK134" s="123">
        <f>BK135+BK178+BK235+BK270+BK285+BK300+BK311+BK332+BK341+BK356</f>
        <v>0</v>
      </c>
    </row>
    <row r="135" spans="2:63" s="11" customFormat="1" ht="25.9" customHeight="1">
      <c r="B135" s="124"/>
      <c r="D135" s="125" t="s">
        <v>78</v>
      </c>
      <c r="E135" s="126" t="s">
        <v>724</v>
      </c>
      <c r="F135" s="126" t="s">
        <v>4351</v>
      </c>
      <c r="I135" s="127"/>
      <c r="J135" s="128">
        <f>BK135</f>
        <v>0</v>
      </c>
      <c r="L135" s="124"/>
      <c r="M135" s="129"/>
      <c r="P135" s="130">
        <f>SUM(P136:P177)</f>
        <v>0</v>
      </c>
      <c r="R135" s="130">
        <f>SUM(R136:R177)</f>
        <v>0</v>
      </c>
      <c r="T135" s="131">
        <f>SUM(T136:T177)</f>
        <v>0</v>
      </c>
      <c r="AR135" s="125" t="s">
        <v>86</v>
      </c>
      <c r="AT135" s="132" t="s">
        <v>78</v>
      </c>
      <c r="AU135" s="132" t="s">
        <v>79</v>
      </c>
      <c r="AY135" s="125" t="s">
        <v>262</v>
      </c>
      <c r="BK135" s="133">
        <f>SUM(BK136:BK177)</f>
        <v>0</v>
      </c>
    </row>
    <row r="136" spans="2:65" s="1" customFormat="1" ht="66.75" customHeight="1">
      <c r="B136" s="32"/>
      <c r="C136" s="134" t="s">
        <v>86</v>
      </c>
      <c r="D136" s="134" t="s">
        <v>264</v>
      </c>
      <c r="E136" s="135" t="s">
        <v>777</v>
      </c>
      <c r="F136" s="136" t="s">
        <v>4352</v>
      </c>
      <c r="G136" s="137" t="s">
        <v>267</v>
      </c>
      <c r="H136" s="138">
        <v>1</v>
      </c>
      <c r="I136" s="139"/>
      <c r="J136" s="140">
        <f>ROUND(I136*H136,2)</f>
        <v>0</v>
      </c>
      <c r="K136" s="136" t="s">
        <v>1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318</v>
      </c>
      <c r="AT136" s="145" t="s">
        <v>264</v>
      </c>
      <c r="AU136" s="145" t="s">
        <v>86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318</v>
      </c>
      <c r="BM136" s="145" t="s">
        <v>4353</v>
      </c>
    </row>
    <row r="137" spans="2:47" s="1" customFormat="1" ht="48.75">
      <c r="B137" s="32"/>
      <c r="D137" s="147" t="s">
        <v>301</v>
      </c>
      <c r="F137" s="148" t="s">
        <v>4354</v>
      </c>
      <c r="I137" s="149"/>
      <c r="L137" s="32"/>
      <c r="M137" s="150"/>
      <c r="T137" s="56"/>
      <c r="AT137" s="17" t="s">
        <v>301</v>
      </c>
      <c r="AU137" s="17" t="s">
        <v>86</v>
      </c>
    </row>
    <row r="138" spans="2:65" s="1" customFormat="1" ht="55.5" customHeight="1">
      <c r="B138" s="32"/>
      <c r="C138" s="134" t="s">
        <v>88</v>
      </c>
      <c r="D138" s="134" t="s">
        <v>264</v>
      </c>
      <c r="E138" s="135" t="s">
        <v>779</v>
      </c>
      <c r="F138" s="136" t="s">
        <v>4355</v>
      </c>
      <c r="G138" s="137" t="s">
        <v>267</v>
      </c>
      <c r="H138" s="138">
        <v>1</v>
      </c>
      <c r="I138" s="139"/>
      <c r="J138" s="140">
        <f>ROUND(I138*H138,2)</f>
        <v>0</v>
      </c>
      <c r="K138" s="136" t="s">
        <v>1</v>
      </c>
      <c r="L138" s="32"/>
      <c r="M138" s="141" t="s">
        <v>1</v>
      </c>
      <c r="N138" s="142" t="s">
        <v>44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318</v>
      </c>
      <c r="AT138" s="145" t="s">
        <v>264</v>
      </c>
      <c r="AU138" s="145" t="s">
        <v>86</v>
      </c>
      <c r="AY138" s="17" t="s">
        <v>262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86</v>
      </c>
      <c r="BK138" s="146">
        <f>ROUND(I138*H138,2)</f>
        <v>0</v>
      </c>
      <c r="BL138" s="17" t="s">
        <v>318</v>
      </c>
      <c r="BM138" s="145" t="s">
        <v>4356</v>
      </c>
    </row>
    <row r="139" spans="2:47" s="1" customFormat="1" ht="48.75">
      <c r="B139" s="32"/>
      <c r="D139" s="147" t="s">
        <v>301</v>
      </c>
      <c r="F139" s="148" t="s">
        <v>4357</v>
      </c>
      <c r="I139" s="149"/>
      <c r="L139" s="32"/>
      <c r="M139" s="150"/>
      <c r="T139" s="56"/>
      <c r="AT139" s="17" t="s">
        <v>301</v>
      </c>
      <c r="AU139" s="17" t="s">
        <v>86</v>
      </c>
    </row>
    <row r="140" spans="2:65" s="1" customFormat="1" ht="55.5" customHeight="1">
      <c r="B140" s="32"/>
      <c r="C140" s="134" t="s">
        <v>179</v>
      </c>
      <c r="D140" s="134" t="s">
        <v>264</v>
      </c>
      <c r="E140" s="135" t="s">
        <v>734</v>
      </c>
      <c r="F140" s="136" t="s">
        <v>4358</v>
      </c>
      <c r="G140" s="137" t="s">
        <v>267</v>
      </c>
      <c r="H140" s="138">
        <v>1</v>
      </c>
      <c r="I140" s="139"/>
      <c r="J140" s="140">
        <f>ROUND(I140*H140,2)</f>
        <v>0</v>
      </c>
      <c r="K140" s="136" t="s">
        <v>1</v>
      </c>
      <c r="L140" s="32"/>
      <c r="M140" s="141" t="s">
        <v>1</v>
      </c>
      <c r="N140" s="142" t="s">
        <v>44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318</v>
      </c>
      <c r="AT140" s="145" t="s">
        <v>264</v>
      </c>
      <c r="AU140" s="145" t="s">
        <v>86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318</v>
      </c>
      <c r="BM140" s="145" t="s">
        <v>4359</v>
      </c>
    </row>
    <row r="141" spans="2:47" s="1" customFormat="1" ht="48.75">
      <c r="B141" s="32"/>
      <c r="D141" s="147" t="s">
        <v>301</v>
      </c>
      <c r="F141" s="148" t="s">
        <v>4360</v>
      </c>
      <c r="I141" s="149"/>
      <c r="L141" s="32"/>
      <c r="M141" s="150"/>
      <c r="T141" s="56"/>
      <c r="AT141" s="17" t="s">
        <v>301</v>
      </c>
      <c r="AU141" s="17" t="s">
        <v>86</v>
      </c>
    </row>
    <row r="142" spans="2:65" s="1" customFormat="1" ht="76.35" customHeight="1">
      <c r="B142" s="32"/>
      <c r="C142" s="134" t="s">
        <v>293</v>
      </c>
      <c r="D142" s="134" t="s">
        <v>264</v>
      </c>
      <c r="E142" s="135" t="s">
        <v>736</v>
      </c>
      <c r="F142" s="136" t="s">
        <v>4361</v>
      </c>
      <c r="G142" s="137" t="s">
        <v>267</v>
      </c>
      <c r="H142" s="138">
        <v>1</v>
      </c>
      <c r="I142" s="139"/>
      <c r="J142" s="140">
        <f>ROUND(I142*H142,2)</f>
        <v>0</v>
      </c>
      <c r="K142" s="136" t="s">
        <v>1</v>
      </c>
      <c r="L142" s="32"/>
      <c r="M142" s="141" t="s">
        <v>1</v>
      </c>
      <c r="N142" s="142" t="s">
        <v>44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318</v>
      </c>
      <c r="AT142" s="145" t="s">
        <v>264</v>
      </c>
      <c r="AU142" s="145" t="s">
        <v>86</v>
      </c>
      <c r="AY142" s="17" t="s">
        <v>262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86</v>
      </c>
      <c r="BK142" s="146">
        <f>ROUND(I142*H142,2)</f>
        <v>0</v>
      </c>
      <c r="BL142" s="17" t="s">
        <v>318</v>
      </c>
      <c r="BM142" s="145" t="s">
        <v>4362</v>
      </c>
    </row>
    <row r="143" spans="2:47" s="1" customFormat="1" ht="48.75">
      <c r="B143" s="32"/>
      <c r="D143" s="147" t="s">
        <v>301</v>
      </c>
      <c r="F143" s="148" t="s">
        <v>4363</v>
      </c>
      <c r="I143" s="149"/>
      <c r="L143" s="32"/>
      <c r="M143" s="150"/>
      <c r="T143" s="56"/>
      <c r="AT143" s="17" t="s">
        <v>301</v>
      </c>
      <c r="AU143" s="17" t="s">
        <v>86</v>
      </c>
    </row>
    <row r="144" spans="2:65" s="1" customFormat="1" ht="66.75" customHeight="1">
      <c r="B144" s="32"/>
      <c r="C144" s="134" t="s">
        <v>273</v>
      </c>
      <c r="D144" s="134" t="s">
        <v>264</v>
      </c>
      <c r="E144" s="135" t="s">
        <v>738</v>
      </c>
      <c r="F144" s="136" t="s">
        <v>4364</v>
      </c>
      <c r="G144" s="137" t="s">
        <v>267</v>
      </c>
      <c r="H144" s="138">
        <v>1</v>
      </c>
      <c r="I144" s="139"/>
      <c r="J144" s="140">
        <f>ROUND(I144*H144,2)</f>
        <v>0</v>
      </c>
      <c r="K144" s="136" t="s">
        <v>1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318</v>
      </c>
      <c r="AT144" s="145" t="s">
        <v>264</v>
      </c>
      <c r="AU144" s="145" t="s">
        <v>86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318</v>
      </c>
      <c r="BM144" s="145" t="s">
        <v>4365</v>
      </c>
    </row>
    <row r="145" spans="2:47" s="1" customFormat="1" ht="48.75">
      <c r="B145" s="32"/>
      <c r="D145" s="147" t="s">
        <v>301</v>
      </c>
      <c r="F145" s="148" t="s">
        <v>4366</v>
      </c>
      <c r="I145" s="149"/>
      <c r="L145" s="32"/>
      <c r="M145" s="150"/>
      <c r="T145" s="56"/>
      <c r="AT145" s="17" t="s">
        <v>301</v>
      </c>
      <c r="AU145" s="17" t="s">
        <v>86</v>
      </c>
    </row>
    <row r="146" spans="2:65" s="1" customFormat="1" ht="55.5" customHeight="1">
      <c r="B146" s="32"/>
      <c r="C146" s="134" t="s">
        <v>286</v>
      </c>
      <c r="D146" s="134" t="s">
        <v>264</v>
      </c>
      <c r="E146" s="135" t="s">
        <v>742</v>
      </c>
      <c r="F146" s="136" t="s">
        <v>4367</v>
      </c>
      <c r="G146" s="137" t="s">
        <v>267</v>
      </c>
      <c r="H146" s="138">
        <v>1</v>
      </c>
      <c r="I146" s="139"/>
      <c r="J146" s="140">
        <f>ROUND(I146*H146,2)</f>
        <v>0</v>
      </c>
      <c r="K146" s="136" t="s">
        <v>1</v>
      </c>
      <c r="L146" s="32"/>
      <c r="M146" s="141" t="s">
        <v>1</v>
      </c>
      <c r="N146" s="142" t="s">
        <v>44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318</v>
      </c>
      <c r="AT146" s="145" t="s">
        <v>264</v>
      </c>
      <c r="AU146" s="145" t="s">
        <v>86</v>
      </c>
      <c r="AY146" s="17" t="s">
        <v>262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86</v>
      </c>
      <c r="BK146" s="146">
        <f>ROUND(I146*H146,2)</f>
        <v>0</v>
      </c>
      <c r="BL146" s="17" t="s">
        <v>318</v>
      </c>
      <c r="BM146" s="145" t="s">
        <v>4368</v>
      </c>
    </row>
    <row r="147" spans="2:47" s="1" customFormat="1" ht="48.75">
      <c r="B147" s="32"/>
      <c r="D147" s="147" t="s">
        <v>301</v>
      </c>
      <c r="F147" s="148" t="s">
        <v>4369</v>
      </c>
      <c r="I147" s="149"/>
      <c r="L147" s="32"/>
      <c r="M147" s="150"/>
      <c r="T147" s="56"/>
      <c r="AT147" s="17" t="s">
        <v>301</v>
      </c>
      <c r="AU147" s="17" t="s">
        <v>86</v>
      </c>
    </row>
    <row r="148" spans="2:65" s="1" customFormat="1" ht="66.75" customHeight="1">
      <c r="B148" s="32"/>
      <c r="C148" s="134" t="s">
        <v>290</v>
      </c>
      <c r="D148" s="134" t="s">
        <v>264</v>
      </c>
      <c r="E148" s="135" t="s">
        <v>745</v>
      </c>
      <c r="F148" s="136" t="s">
        <v>4370</v>
      </c>
      <c r="G148" s="137" t="s">
        <v>267</v>
      </c>
      <c r="H148" s="138">
        <v>1</v>
      </c>
      <c r="I148" s="139"/>
      <c r="J148" s="140">
        <f>ROUND(I148*H148,2)</f>
        <v>0</v>
      </c>
      <c r="K148" s="136" t="s">
        <v>1</v>
      </c>
      <c r="L148" s="32"/>
      <c r="M148" s="141" t="s">
        <v>1</v>
      </c>
      <c r="N148" s="142" t="s">
        <v>44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318</v>
      </c>
      <c r="AT148" s="145" t="s">
        <v>264</v>
      </c>
      <c r="AU148" s="145" t="s">
        <v>86</v>
      </c>
      <c r="AY148" s="17" t="s">
        <v>262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86</v>
      </c>
      <c r="BK148" s="146">
        <f>ROUND(I148*H148,2)</f>
        <v>0</v>
      </c>
      <c r="BL148" s="17" t="s">
        <v>318</v>
      </c>
      <c r="BM148" s="145" t="s">
        <v>4371</v>
      </c>
    </row>
    <row r="149" spans="2:47" s="1" customFormat="1" ht="48.75">
      <c r="B149" s="32"/>
      <c r="D149" s="147" t="s">
        <v>301</v>
      </c>
      <c r="F149" s="148" t="s">
        <v>4372</v>
      </c>
      <c r="I149" s="149"/>
      <c r="L149" s="32"/>
      <c r="M149" s="150"/>
      <c r="T149" s="56"/>
      <c r="AT149" s="17" t="s">
        <v>301</v>
      </c>
      <c r="AU149" s="17" t="s">
        <v>86</v>
      </c>
    </row>
    <row r="150" spans="2:65" s="1" customFormat="1" ht="66.75" customHeight="1">
      <c r="B150" s="32"/>
      <c r="C150" s="134" t="s">
        <v>270</v>
      </c>
      <c r="D150" s="134" t="s">
        <v>264</v>
      </c>
      <c r="E150" s="135" t="s">
        <v>747</v>
      </c>
      <c r="F150" s="136" t="s">
        <v>4373</v>
      </c>
      <c r="G150" s="137" t="s">
        <v>267</v>
      </c>
      <c r="H150" s="138">
        <v>1</v>
      </c>
      <c r="I150" s="139"/>
      <c r="J150" s="140">
        <f>ROUND(I150*H150,2)</f>
        <v>0</v>
      </c>
      <c r="K150" s="136" t="s">
        <v>1</v>
      </c>
      <c r="L150" s="32"/>
      <c r="M150" s="141" t="s">
        <v>1</v>
      </c>
      <c r="N150" s="142" t="s">
        <v>44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318</v>
      </c>
      <c r="AT150" s="145" t="s">
        <v>264</v>
      </c>
      <c r="AU150" s="145" t="s">
        <v>86</v>
      </c>
      <c r="AY150" s="17" t="s">
        <v>262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86</v>
      </c>
      <c r="BK150" s="146">
        <f>ROUND(I150*H150,2)</f>
        <v>0</v>
      </c>
      <c r="BL150" s="17" t="s">
        <v>318</v>
      </c>
      <c r="BM150" s="145" t="s">
        <v>4374</v>
      </c>
    </row>
    <row r="151" spans="2:47" s="1" customFormat="1" ht="48.75">
      <c r="B151" s="32"/>
      <c r="D151" s="147" t="s">
        <v>301</v>
      </c>
      <c r="F151" s="148" t="s">
        <v>4375</v>
      </c>
      <c r="I151" s="149"/>
      <c r="L151" s="32"/>
      <c r="M151" s="150"/>
      <c r="T151" s="56"/>
      <c r="AT151" s="17" t="s">
        <v>301</v>
      </c>
      <c r="AU151" s="17" t="s">
        <v>86</v>
      </c>
    </row>
    <row r="152" spans="2:65" s="1" customFormat="1" ht="66.75" customHeight="1">
      <c r="B152" s="32"/>
      <c r="C152" s="134" t="s">
        <v>263</v>
      </c>
      <c r="D152" s="134" t="s">
        <v>264</v>
      </c>
      <c r="E152" s="135" t="s">
        <v>745</v>
      </c>
      <c r="F152" s="136" t="s">
        <v>4370</v>
      </c>
      <c r="G152" s="137" t="s">
        <v>267</v>
      </c>
      <c r="H152" s="138">
        <v>1</v>
      </c>
      <c r="I152" s="139"/>
      <c r="J152" s="140">
        <f>ROUND(I152*H152,2)</f>
        <v>0</v>
      </c>
      <c r="K152" s="136" t="s">
        <v>1</v>
      </c>
      <c r="L152" s="32"/>
      <c r="M152" s="141" t="s">
        <v>1</v>
      </c>
      <c r="N152" s="142" t="s">
        <v>44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AR152" s="145" t="s">
        <v>318</v>
      </c>
      <c r="AT152" s="145" t="s">
        <v>264</v>
      </c>
      <c r="AU152" s="145" t="s">
        <v>86</v>
      </c>
      <c r="AY152" s="17" t="s">
        <v>262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86</v>
      </c>
      <c r="BK152" s="146">
        <f>ROUND(I152*H152,2)</f>
        <v>0</v>
      </c>
      <c r="BL152" s="17" t="s">
        <v>318</v>
      </c>
      <c r="BM152" s="145" t="s">
        <v>4376</v>
      </c>
    </row>
    <row r="153" spans="2:47" s="1" customFormat="1" ht="48.75">
      <c r="B153" s="32"/>
      <c r="D153" s="147" t="s">
        <v>301</v>
      </c>
      <c r="F153" s="148" t="s">
        <v>4377</v>
      </c>
      <c r="I153" s="149"/>
      <c r="L153" s="32"/>
      <c r="M153" s="150"/>
      <c r="T153" s="56"/>
      <c r="AT153" s="17" t="s">
        <v>301</v>
      </c>
      <c r="AU153" s="17" t="s">
        <v>86</v>
      </c>
    </row>
    <row r="154" spans="2:65" s="1" customFormat="1" ht="66.75" customHeight="1">
      <c r="B154" s="32"/>
      <c r="C154" s="134" t="s">
        <v>297</v>
      </c>
      <c r="D154" s="134" t="s">
        <v>264</v>
      </c>
      <c r="E154" s="135" t="s">
        <v>749</v>
      </c>
      <c r="F154" s="136" t="s">
        <v>4378</v>
      </c>
      <c r="G154" s="137" t="s">
        <v>267</v>
      </c>
      <c r="H154" s="138">
        <v>1</v>
      </c>
      <c r="I154" s="139"/>
      <c r="J154" s="140">
        <f>ROUND(I154*H154,2)</f>
        <v>0</v>
      </c>
      <c r="K154" s="136" t="s">
        <v>1</v>
      </c>
      <c r="L154" s="32"/>
      <c r="M154" s="141" t="s">
        <v>1</v>
      </c>
      <c r="N154" s="142" t="s">
        <v>44</v>
      </c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AR154" s="145" t="s">
        <v>318</v>
      </c>
      <c r="AT154" s="145" t="s">
        <v>264</v>
      </c>
      <c r="AU154" s="145" t="s">
        <v>86</v>
      </c>
      <c r="AY154" s="17" t="s">
        <v>262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86</v>
      </c>
      <c r="BK154" s="146">
        <f>ROUND(I154*H154,2)</f>
        <v>0</v>
      </c>
      <c r="BL154" s="17" t="s">
        <v>318</v>
      </c>
      <c r="BM154" s="145" t="s">
        <v>4379</v>
      </c>
    </row>
    <row r="155" spans="2:47" s="1" customFormat="1" ht="48.75">
      <c r="B155" s="32"/>
      <c r="D155" s="147" t="s">
        <v>301</v>
      </c>
      <c r="F155" s="148" t="s">
        <v>4380</v>
      </c>
      <c r="I155" s="149"/>
      <c r="L155" s="32"/>
      <c r="M155" s="150"/>
      <c r="T155" s="56"/>
      <c r="AT155" s="17" t="s">
        <v>301</v>
      </c>
      <c r="AU155" s="17" t="s">
        <v>86</v>
      </c>
    </row>
    <row r="156" spans="2:65" s="1" customFormat="1" ht="44.25" customHeight="1">
      <c r="B156" s="32"/>
      <c r="C156" s="134" t="s">
        <v>326</v>
      </c>
      <c r="D156" s="134" t="s">
        <v>264</v>
      </c>
      <c r="E156" s="135" t="s">
        <v>4381</v>
      </c>
      <c r="F156" s="136" t="s">
        <v>4382</v>
      </c>
      <c r="G156" s="137" t="s">
        <v>267</v>
      </c>
      <c r="H156" s="138">
        <v>3</v>
      </c>
      <c r="I156" s="139"/>
      <c r="J156" s="140">
        <f>ROUND(I156*H156,2)</f>
        <v>0</v>
      </c>
      <c r="K156" s="136" t="s">
        <v>1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318</v>
      </c>
      <c r="AT156" s="145" t="s">
        <v>264</v>
      </c>
      <c r="AU156" s="145" t="s">
        <v>86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318</v>
      </c>
      <c r="BM156" s="145" t="s">
        <v>4383</v>
      </c>
    </row>
    <row r="157" spans="2:47" s="1" customFormat="1" ht="48.75">
      <c r="B157" s="32"/>
      <c r="D157" s="147" t="s">
        <v>301</v>
      </c>
      <c r="F157" s="148" t="s">
        <v>4384</v>
      </c>
      <c r="I157" s="149"/>
      <c r="L157" s="32"/>
      <c r="M157" s="150"/>
      <c r="T157" s="56"/>
      <c r="AT157" s="17" t="s">
        <v>301</v>
      </c>
      <c r="AU157" s="17" t="s">
        <v>86</v>
      </c>
    </row>
    <row r="158" spans="2:65" s="1" customFormat="1" ht="66.75" customHeight="1">
      <c r="B158" s="32"/>
      <c r="C158" s="134" t="s">
        <v>303</v>
      </c>
      <c r="D158" s="134" t="s">
        <v>264</v>
      </c>
      <c r="E158" s="135" t="s">
        <v>4385</v>
      </c>
      <c r="F158" s="136" t="s">
        <v>4386</v>
      </c>
      <c r="G158" s="137" t="s">
        <v>267</v>
      </c>
      <c r="H158" s="138">
        <v>3</v>
      </c>
      <c r="I158" s="139"/>
      <c r="J158" s="140">
        <f>ROUND(I158*H158,2)</f>
        <v>0</v>
      </c>
      <c r="K158" s="136" t="s">
        <v>1</v>
      </c>
      <c r="L158" s="32"/>
      <c r="M158" s="141" t="s">
        <v>1</v>
      </c>
      <c r="N158" s="142" t="s">
        <v>44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318</v>
      </c>
      <c r="AT158" s="145" t="s">
        <v>264</v>
      </c>
      <c r="AU158" s="145" t="s">
        <v>86</v>
      </c>
      <c r="AY158" s="17" t="s">
        <v>262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7" t="s">
        <v>86</v>
      </c>
      <c r="BK158" s="146">
        <f>ROUND(I158*H158,2)</f>
        <v>0</v>
      </c>
      <c r="BL158" s="17" t="s">
        <v>318</v>
      </c>
      <c r="BM158" s="145" t="s">
        <v>4387</v>
      </c>
    </row>
    <row r="159" spans="2:47" s="1" customFormat="1" ht="48.75">
      <c r="B159" s="32"/>
      <c r="D159" s="147" t="s">
        <v>301</v>
      </c>
      <c r="F159" s="148" t="s">
        <v>4388</v>
      </c>
      <c r="I159" s="149"/>
      <c r="L159" s="32"/>
      <c r="M159" s="150"/>
      <c r="T159" s="56"/>
      <c r="AT159" s="17" t="s">
        <v>301</v>
      </c>
      <c r="AU159" s="17" t="s">
        <v>86</v>
      </c>
    </row>
    <row r="160" spans="2:65" s="1" customFormat="1" ht="49.15" customHeight="1">
      <c r="B160" s="32"/>
      <c r="C160" s="134" t="s">
        <v>307</v>
      </c>
      <c r="D160" s="134" t="s">
        <v>264</v>
      </c>
      <c r="E160" s="135" t="s">
        <v>4389</v>
      </c>
      <c r="F160" s="136" t="s">
        <v>4390</v>
      </c>
      <c r="G160" s="137" t="s">
        <v>267</v>
      </c>
      <c r="H160" s="138">
        <v>3</v>
      </c>
      <c r="I160" s="139"/>
      <c r="J160" s="140">
        <f>ROUND(I160*H160,2)</f>
        <v>0</v>
      </c>
      <c r="K160" s="136" t="s">
        <v>1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AR160" s="145" t="s">
        <v>318</v>
      </c>
      <c r="AT160" s="145" t="s">
        <v>264</v>
      </c>
      <c r="AU160" s="145" t="s">
        <v>86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318</v>
      </c>
      <c r="BM160" s="145" t="s">
        <v>4391</v>
      </c>
    </row>
    <row r="161" spans="2:47" s="1" customFormat="1" ht="48.75">
      <c r="B161" s="32"/>
      <c r="D161" s="147" t="s">
        <v>301</v>
      </c>
      <c r="F161" s="148" t="s">
        <v>4392</v>
      </c>
      <c r="I161" s="149"/>
      <c r="L161" s="32"/>
      <c r="M161" s="150"/>
      <c r="T161" s="56"/>
      <c r="AT161" s="17" t="s">
        <v>301</v>
      </c>
      <c r="AU161" s="17" t="s">
        <v>86</v>
      </c>
    </row>
    <row r="162" spans="2:65" s="1" customFormat="1" ht="55.5" customHeight="1">
      <c r="B162" s="32"/>
      <c r="C162" s="134" t="s">
        <v>311</v>
      </c>
      <c r="D162" s="134" t="s">
        <v>264</v>
      </c>
      <c r="E162" s="135" t="s">
        <v>4393</v>
      </c>
      <c r="F162" s="136" t="s">
        <v>4394</v>
      </c>
      <c r="G162" s="137" t="s">
        <v>267</v>
      </c>
      <c r="H162" s="138">
        <v>1</v>
      </c>
      <c r="I162" s="139"/>
      <c r="J162" s="140">
        <f>ROUND(I162*H162,2)</f>
        <v>0</v>
      </c>
      <c r="K162" s="136" t="s">
        <v>1</v>
      </c>
      <c r="L162" s="32"/>
      <c r="M162" s="141" t="s">
        <v>1</v>
      </c>
      <c r="N162" s="142" t="s">
        <v>44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318</v>
      </c>
      <c r="AT162" s="145" t="s">
        <v>264</v>
      </c>
      <c r="AU162" s="145" t="s">
        <v>86</v>
      </c>
      <c r="AY162" s="17" t="s">
        <v>262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86</v>
      </c>
      <c r="BK162" s="146">
        <f>ROUND(I162*H162,2)</f>
        <v>0</v>
      </c>
      <c r="BL162" s="17" t="s">
        <v>318</v>
      </c>
      <c r="BM162" s="145" t="s">
        <v>4395</v>
      </c>
    </row>
    <row r="163" spans="2:47" s="1" customFormat="1" ht="48.75">
      <c r="B163" s="32"/>
      <c r="D163" s="147" t="s">
        <v>301</v>
      </c>
      <c r="F163" s="148" t="s">
        <v>4396</v>
      </c>
      <c r="I163" s="149"/>
      <c r="L163" s="32"/>
      <c r="M163" s="150"/>
      <c r="T163" s="56"/>
      <c r="AT163" s="17" t="s">
        <v>301</v>
      </c>
      <c r="AU163" s="17" t="s">
        <v>86</v>
      </c>
    </row>
    <row r="164" spans="2:65" s="1" customFormat="1" ht="55.5" customHeight="1">
      <c r="B164" s="32"/>
      <c r="C164" s="134" t="s">
        <v>8</v>
      </c>
      <c r="D164" s="134" t="s">
        <v>264</v>
      </c>
      <c r="E164" s="135" t="s">
        <v>4393</v>
      </c>
      <c r="F164" s="136" t="s">
        <v>4394</v>
      </c>
      <c r="G164" s="137" t="s">
        <v>267</v>
      </c>
      <c r="H164" s="138">
        <v>1</v>
      </c>
      <c r="I164" s="139"/>
      <c r="J164" s="140">
        <f>ROUND(I164*H164,2)</f>
        <v>0</v>
      </c>
      <c r="K164" s="136" t="s">
        <v>1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318</v>
      </c>
      <c r="AT164" s="145" t="s">
        <v>264</v>
      </c>
      <c r="AU164" s="145" t="s">
        <v>86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318</v>
      </c>
      <c r="BM164" s="145" t="s">
        <v>4397</v>
      </c>
    </row>
    <row r="165" spans="2:47" s="1" customFormat="1" ht="48.75">
      <c r="B165" s="32"/>
      <c r="D165" s="147" t="s">
        <v>301</v>
      </c>
      <c r="F165" s="148" t="s">
        <v>4398</v>
      </c>
      <c r="I165" s="149"/>
      <c r="L165" s="32"/>
      <c r="M165" s="150"/>
      <c r="T165" s="56"/>
      <c r="AT165" s="17" t="s">
        <v>301</v>
      </c>
      <c r="AU165" s="17" t="s">
        <v>86</v>
      </c>
    </row>
    <row r="166" spans="2:65" s="1" customFormat="1" ht="55.5" customHeight="1">
      <c r="B166" s="32"/>
      <c r="C166" s="134" t="s">
        <v>318</v>
      </c>
      <c r="D166" s="134" t="s">
        <v>264</v>
      </c>
      <c r="E166" s="135" t="s">
        <v>4399</v>
      </c>
      <c r="F166" s="136" t="s">
        <v>4400</v>
      </c>
      <c r="G166" s="137" t="s">
        <v>267</v>
      </c>
      <c r="H166" s="138">
        <v>1</v>
      </c>
      <c r="I166" s="139"/>
      <c r="J166" s="140">
        <f>ROUND(I166*H166,2)</f>
        <v>0</v>
      </c>
      <c r="K166" s="136" t="s">
        <v>1</v>
      </c>
      <c r="L166" s="32"/>
      <c r="M166" s="141" t="s">
        <v>1</v>
      </c>
      <c r="N166" s="142" t="s">
        <v>44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318</v>
      </c>
      <c r="AT166" s="145" t="s">
        <v>264</v>
      </c>
      <c r="AU166" s="145" t="s">
        <v>86</v>
      </c>
      <c r="AY166" s="17" t="s">
        <v>262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86</v>
      </c>
      <c r="BK166" s="146">
        <f>ROUND(I166*H166,2)</f>
        <v>0</v>
      </c>
      <c r="BL166" s="17" t="s">
        <v>318</v>
      </c>
      <c r="BM166" s="145" t="s">
        <v>4401</v>
      </c>
    </row>
    <row r="167" spans="2:47" s="1" customFormat="1" ht="48.75">
      <c r="B167" s="32"/>
      <c r="D167" s="147" t="s">
        <v>301</v>
      </c>
      <c r="F167" s="148" t="s">
        <v>4402</v>
      </c>
      <c r="I167" s="149"/>
      <c r="L167" s="32"/>
      <c r="M167" s="150"/>
      <c r="T167" s="56"/>
      <c r="AT167" s="17" t="s">
        <v>301</v>
      </c>
      <c r="AU167" s="17" t="s">
        <v>86</v>
      </c>
    </row>
    <row r="168" spans="2:65" s="1" customFormat="1" ht="55.5" customHeight="1">
      <c r="B168" s="32"/>
      <c r="C168" s="134" t="s">
        <v>322</v>
      </c>
      <c r="D168" s="134" t="s">
        <v>264</v>
      </c>
      <c r="E168" s="135" t="s">
        <v>4403</v>
      </c>
      <c r="F168" s="136" t="s">
        <v>4400</v>
      </c>
      <c r="G168" s="137" t="s">
        <v>267</v>
      </c>
      <c r="H168" s="138">
        <v>1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318</v>
      </c>
      <c r="AT168" s="145" t="s">
        <v>264</v>
      </c>
      <c r="AU168" s="145" t="s">
        <v>86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318</v>
      </c>
      <c r="BM168" s="145" t="s">
        <v>4404</v>
      </c>
    </row>
    <row r="169" spans="2:47" s="1" customFormat="1" ht="48.75">
      <c r="B169" s="32"/>
      <c r="D169" s="147" t="s">
        <v>301</v>
      </c>
      <c r="F169" s="148" t="s">
        <v>4405</v>
      </c>
      <c r="I169" s="149"/>
      <c r="L169" s="32"/>
      <c r="M169" s="150"/>
      <c r="T169" s="56"/>
      <c r="AT169" s="17" t="s">
        <v>301</v>
      </c>
      <c r="AU169" s="17" t="s">
        <v>86</v>
      </c>
    </row>
    <row r="170" spans="2:65" s="1" customFormat="1" ht="76.35" customHeight="1">
      <c r="B170" s="32"/>
      <c r="C170" s="134" t="s">
        <v>332</v>
      </c>
      <c r="D170" s="134" t="s">
        <v>264</v>
      </c>
      <c r="E170" s="135" t="s">
        <v>4406</v>
      </c>
      <c r="F170" s="136" t="s">
        <v>4407</v>
      </c>
      <c r="G170" s="137" t="s">
        <v>267</v>
      </c>
      <c r="H170" s="138">
        <v>1</v>
      </c>
      <c r="I170" s="139"/>
      <c r="J170" s="140">
        <f>ROUND(I170*H170,2)</f>
        <v>0</v>
      </c>
      <c r="K170" s="136" t="s">
        <v>1</v>
      </c>
      <c r="L170" s="32"/>
      <c r="M170" s="141" t="s">
        <v>1</v>
      </c>
      <c r="N170" s="142" t="s">
        <v>44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318</v>
      </c>
      <c r="AT170" s="145" t="s">
        <v>264</v>
      </c>
      <c r="AU170" s="145" t="s">
        <v>86</v>
      </c>
      <c r="AY170" s="17" t="s">
        <v>262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86</v>
      </c>
      <c r="BK170" s="146">
        <f>ROUND(I170*H170,2)</f>
        <v>0</v>
      </c>
      <c r="BL170" s="17" t="s">
        <v>318</v>
      </c>
      <c r="BM170" s="145" t="s">
        <v>4408</v>
      </c>
    </row>
    <row r="171" spans="2:47" s="1" customFormat="1" ht="48.75">
      <c r="B171" s="32"/>
      <c r="D171" s="147" t="s">
        <v>301</v>
      </c>
      <c r="F171" s="148" t="s">
        <v>4409</v>
      </c>
      <c r="I171" s="149"/>
      <c r="L171" s="32"/>
      <c r="M171" s="150"/>
      <c r="T171" s="56"/>
      <c r="AT171" s="17" t="s">
        <v>301</v>
      </c>
      <c r="AU171" s="17" t="s">
        <v>86</v>
      </c>
    </row>
    <row r="172" spans="2:65" s="1" customFormat="1" ht="24.2" customHeight="1">
      <c r="B172" s="32"/>
      <c r="C172" s="134" t="s">
        <v>365</v>
      </c>
      <c r="D172" s="134" t="s">
        <v>264</v>
      </c>
      <c r="E172" s="135" t="s">
        <v>4410</v>
      </c>
      <c r="F172" s="136" t="s">
        <v>4411</v>
      </c>
      <c r="G172" s="137" t="s">
        <v>267</v>
      </c>
      <c r="H172" s="138">
        <v>1</v>
      </c>
      <c r="I172" s="139"/>
      <c r="J172" s="140">
        <f>ROUND(I172*H172,2)</f>
        <v>0</v>
      </c>
      <c r="K172" s="136" t="s">
        <v>1</v>
      </c>
      <c r="L172" s="32"/>
      <c r="M172" s="141" t="s">
        <v>1</v>
      </c>
      <c r="N172" s="142" t="s">
        <v>44</v>
      </c>
      <c r="P172" s="143">
        <f>O172*H172</f>
        <v>0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AR172" s="145" t="s">
        <v>318</v>
      </c>
      <c r="AT172" s="145" t="s">
        <v>264</v>
      </c>
      <c r="AU172" s="145" t="s">
        <v>86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318</v>
      </c>
      <c r="BM172" s="145" t="s">
        <v>4412</v>
      </c>
    </row>
    <row r="173" spans="2:47" s="1" customFormat="1" ht="48.75">
      <c r="B173" s="32"/>
      <c r="D173" s="147" t="s">
        <v>301</v>
      </c>
      <c r="F173" s="148" t="s">
        <v>4413</v>
      </c>
      <c r="I173" s="149"/>
      <c r="L173" s="32"/>
      <c r="M173" s="150"/>
      <c r="T173" s="56"/>
      <c r="AT173" s="17" t="s">
        <v>301</v>
      </c>
      <c r="AU173" s="17" t="s">
        <v>86</v>
      </c>
    </row>
    <row r="174" spans="2:65" s="1" customFormat="1" ht="66.75" customHeight="1">
      <c r="B174" s="32"/>
      <c r="C174" s="134" t="s">
        <v>370</v>
      </c>
      <c r="D174" s="134" t="s">
        <v>264</v>
      </c>
      <c r="E174" s="135" t="s">
        <v>4414</v>
      </c>
      <c r="F174" s="136" t="s">
        <v>4415</v>
      </c>
      <c r="G174" s="137" t="s">
        <v>267</v>
      </c>
      <c r="H174" s="138">
        <v>2</v>
      </c>
      <c r="I174" s="139"/>
      <c r="J174" s="140">
        <f>ROUND(I174*H174,2)</f>
        <v>0</v>
      </c>
      <c r="K174" s="136" t="s">
        <v>1</v>
      </c>
      <c r="L174" s="32"/>
      <c r="M174" s="141" t="s">
        <v>1</v>
      </c>
      <c r="N174" s="142" t="s">
        <v>44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AR174" s="145" t="s">
        <v>318</v>
      </c>
      <c r="AT174" s="145" t="s">
        <v>264</v>
      </c>
      <c r="AU174" s="145" t="s">
        <v>86</v>
      </c>
      <c r="AY174" s="17" t="s">
        <v>262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86</v>
      </c>
      <c r="BK174" s="146">
        <f>ROUND(I174*H174,2)</f>
        <v>0</v>
      </c>
      <c r="BL174" s="17" t="s">
        <v>318</v>
      </c>
      <c r="BM174" s="145" t="s">
        <v>4416</v>
      </c>
    </row>
    <row r="175" spans="2:47" s="1" customFormat="1" ht="58.5">
      <c r="B175" s="32"/>
      <c r="D175" s="147" t="s">
        <v>301</v>
      </c>
      <c r="F175" s="148" t="s">
        <v>4417</v>
      </c>
      <c r="I175" s="149"/>
      <c r="L175" s="32"/>
      <c r="M175" s="150"/>
      <c r="T175" s="56"/>
      <c r="AT175" s="17" t="s">
        <v>301</v>
      </c>
      <c r="AU175" s="17" t="s">
        <v>86</v>
      </c>
    </row>
    <row r="176" spans="2:65" s="1" customFormat="1" ht="66.75" customHeight="1">
      <c r="B176" s="32"/>
      <c r="C176" s="134" t="s">
        <v>7</v>
      </c>
      <c r="D176" s="134" t="s">
        <v>264</v>
      </c>
      <c r="E176" s="135" t="s">
        <v>4418</v>
      </c>
      <c r="F176" s="136" t="s">
        <v>4419</v>
      </c>
      <c r="G176" s="137" t="s">
        <v>267</v>
      </c>
      <c r="H176" s="138">
        <v>2</v>
      </c>
      <c r="I176" s="139"/>
      <c r="J176" s="140">
        <f>ROUND(I176*H176,2)</f>
        <v>0</v>
      </c>
      <c r="K176" s="136" t="s">
        <v>1</v>
      </c>
      <c r="L176" s="32"/>
      <c r="M176" s="141" t="s">
        <v>1</v>
      </c>
      <c r="N176" s="142" t="s">
        <v>44</v>
      </c>
      <c r="P176" s="143">
        <f>O176*H176</f>
        <v>0</v>
      </c>
      <c r="Q176" s="143">
        <v>0</v>
      </c>
      <c r="R176" s="143">
        <f>Q176*H176</f>
        <v>0</v>
      </c>
      <c r="S176" s="143">
        <v>0</v>
      </c>
      <c r="T176" s="144">
        <f>S176*H176</f>
        <v>0</v>
      </c>
      <c r="AR176" s="145" t="s">
        <v>318</v>
      </c>
      <c r="AT176" s="145" t="s">
        <v>264</v>
      </c>
      <c r="AU176" s="145" t="s">
        <v>86</v>
      </c>
      <c r="AY176" s="17" t="s">
        <v>262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86</v>
      </c>
      <c r="BK176" s="146">
        <f>ROUND(I176*H176,2)</f>
        <v>0</v>
      </c>
      <c r="BL176" s="17" t="s">
        <v>318</v>
      </c>
      <c r="BM176" s="145" t="s">
        <v>4420</v>
      </c>
    </row>
    <row r="177" spans="2:47" s="1" customFormat="1" ht="58.5">
      <c r="B177" s="32"/>
      <c r="D177" s="147" t="s">
        <v>301</v>
      </c>
      <c r="F177" s="148" t="s">
        <v>4421</v>
      </c>
      <c r="I177" s="149"/>
      <c r="L177" s="32"/>
      <c r="M177" s="150"/>
      <c r="T177" s="56"/>
      <c r="AT177" s="17" t="s">
        <v>301</v>
      </c>
      <c r="AU177" s="17" t="s">
        <v>86</v>
      </c>
    </row>
    <row r="178" spans="2:63" s="11" customFormat="1" ht="25.9" customHeight="1">
      <c r="B178" s="124"/>
      <c r="D178" s="125" t="s">
        <v>78</v>
      </c>
      <c r="E178" s="126" t="s">
        <v>260</v>
      </c>
      <c r="F178" s="126" t="s">
        <v>4215</v>
      </c>
      <c r="I178" s="127"/>
      <c r="J178" s="128">
        <f>BK178</f>
        <v>0</v>
      </c>
      <c r="L178" s="124"/>
      <c r="M178" s="129"/>
      <c r="P178" s="130">
        <f>SUM(P179:P234)</f>
        <v>0</v>
      </c>
      <c r="R178" s="130">
        <f>SUM(R179:R234)</f>
        <v>0</v>
      </c>
      <c r="T178" s="131">
        <f>SUM(T179:T234)</f>
        <v>0</v>
      </c>
      <c r="AR178" s="125" t="s">
        <v>86</v>
      </c>
      <c r="AT178" s="132" t="s">
        <v>78</v>
      </c>
      <c r="AU178" s="132" t="s">
        <v>79</v>
      </c>
      <c r="AY178" s="125" t="s">
        <v>262</v>
      </c>
      <c r="BK178" s="133">
        <f>SUM(BK179:BK234)</f>
        <v>0</v>
      </c>
    </row>
    <row r="179" spans="2:65" s="1" customFormat="1" ht="24.2" customHeight="1">
      <c r="B179" s="32"/>
      <c r="C179" s="134" t="s">
        <v>377</v>
      </c>
      <c r="D179" s="134" t="s">
        <v>264</v>
      </c>
      <c r="E179" s="135" t="s">
        <v>4422</v>
      </c>
      <c r="F179" s="136" t="s">
        <v>4423</v>
      </c>
      <c r="G179" s="137" t="s">
        <v>267</v>
      </c>
      <c r="H179" s="138">
        <v>23</v>
      </c>
      <c r="I179" s="139"/>
      <c r="J179" s="140">
        <f>ROUND(I179*H179,2)</f>
        <v>0</v>
      </c>
      <c r="K179" s="136" t="s">
        <v>1</v>
      </c>
      <c r="L179" s="32"/>
      <c r="M179" s="141" t="s">
        <v>1</v>
      </c>
      <c r="N179" s="142" t="s">
        <v>44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AR179" s="145" t="s">
        <v>318</v>
      </c>
      <c r="AT179" s="145" t="s">
        <v>264</v>
      </c>
      <c r="AU179" s="145" t="s">
        <v>86</v>
      </c>
      <c r="AY179" s="17" t="s">
        <v>262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7" t="s">
        <v>86</v>
      </c>
      <c r="BK179" s="146">
        <f>ROUND(I179*H179,2)</f>
        <v>0</v>
      </c>
      <c r="BL179" s="17" t="s">
        <v>318</v>
      </c>
      <c r="BM179" s="145" t="s">
        <v>4424</v>
      </c>
    </row>
    <row r="180" spans="2:47" s="1" customFormat="1" ht="48.75">
      <c r="B180" s="32"/>
      <c r="D180" s="147" t="s">
        <v>301</v>
      </c>
      <c r="F180" s="148" t="s">
        <v>4425</v>
      </c>
      <c r="I180" s="149"/>
      <c r="L180" s="32"/>
      <c r="M180" s="150"/>
      <c r="T180" s="56"/>
      <c r="AT180" s="17" t="s">
        <v>301</v>
      </c>
      <c r="AU180" s="17" t="s">
        <v>86</v>
      </c>
    </row>
    <row r="181" spans="2:65" s="1" customFormat="1" ht="21.75" customHeight="1">
      <c r="B181" s="32"/>
      <c r="C181" s="134" t="s">
        <v>381</v>
      </c>
      <c r="D181" s="134" t="s">
        <v>264</v>
      </c>
      <c r="E181" s="135" t="s">
        <v>4426</v>
      </c>
      <c r="F181" s="136" t="s">
        <v>4427</v>
      </c>
      <c r="G181" s="137" t="s">
        <v>267</v>
      </c>
      <c r="H181" s="138">
        <v>9</v>
      </c>
      <c r="I181" s="139"/>
      <c r="J181" s="140">
        <f>ROUND(I181*H181,2)</f>
        <v>0</v>
      </c>
      <c r="K181" s="136" t="s">
        <v>1</v>
      </c>
      <c r="L181" s="32"/>
      <c r="M181" s="141" t="s">
        <v>1</v>
      </c>
      <c r="N181" s="142" t="s">
        <v>44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318</v>
      </c>
      <c r="AT181" s="145" t="s">
        <v>264</v>
      </c>
      <c r="AU181" s="145" t="s">
        <v>86</v>
      </c>
      <c r="AY181" s="17" t="s">
        <v>262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86</v>
      </c>
      <c r="BK181" s="146">
        <f>ROUND(I181*H181,2)</f>
        <v>0</v>
      </c>
      <c r="BL181" s="17" t="s">
        <v>318</v>
      </c>
      <c r="BM181" s="145" t="s">
        <v>4428</v>
      </c>
    </row>
    <row r="182" spans="2:47" s="1" customFormat="1" ht="48.75">
      <c r="B182" s="32"/>
      <c r="D182" s="147" t="s">
        <v>301</v>
      </c>
      <c r="F182" s="148" t="s">
        <v>4425</v>
      </c>
      <c r="I182" s="149"/>
      <c r="L182" s="32"/>
      <c r="M182" s="150"/>
      <c r="T182" s="56"/>
      <c r="AT182" s="17" t="s">
        <v>301</v>
      </c>
      <c r="AU182" s="17" t="s">
        <v>86</v>
      </c>
    </row>
    <row r="183" spans="2:65" s="1" customFormat="1" ht="24.2" customHeight="1">
      <c r="B183" s="32"/>
      <c r="C183" s="134" t="s">
        <v>385</v>
      </c>
      <c r="D183" s="134" t="s">
        <v>264</v>
      </c>
      <c r="E183" s="135" t="s">
        <v>4429</v>
      </c>
      <c r="F183" s="136" t="s">
        <v>4430</v>
      </c>
      <c r="G183" s="137" t="s">
        <v>267</v>
      </c>
      <c r="H183" s="138">
        <v>4</v>
      </c>
      <c r="I183" s="139"/>
      <c r="J183" s="140">
        <f>ROUND(I183*H183,2)</f>
        <v>0</v>
      </c>
      <c r="K183" s="136" t="s">
        <v>1</v>
      </c>
      <c r="L183" s="32"/>
      <c r="M183" s="141" t="s">
        <v>1</v>
      </c>
      <c r="N183" s="142" t="s">
        <v>44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AR183" s="145" t="s">
        <v>318</v>
      </c>
      <c r="AT183" s="145" t="s">
        <v>264</v>
      </c>
      <c r="AU183" s="145" t="s">
        <v>86</v>
      </c>
      <c r="AY183" s="17" t="s">
        <v>262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86</v>
      </c>
      <c r="BK183" s="146">
        <f>ROUND(I183*H183,2)</f>
        <v>0</v>
      </c>
      <c r="BL183" s="17" t="s">
        <v>318</v>
      </c>
      <c r="BM183" s="145" t="s">
        <v>4431</v>
      </c>
    </row>
    <row r="184" spans="2:47" s="1" customFormat="1" ht="48.75">
      <c r="B184" s="32"/>
      <c r="D184" s="147" t="s">
        <v>301</v>
      </c>
      <c r="F184" s="148" t="s">
        <v>4425</v>
      </c>
      <c r="I184" s="149"/>
      <c r="L184" s="32"/>
      <c r="M184" s="150"/>
      <c r="T184" s="56"/>
      <c r="AT184" s="17" t="s">
        <v>301</v>
      </c>
      <c r="AU184" s="17" t="s">
        <v>86</v>
      </c>
    </row>
    <row r="185" spans="2:65" s="1" customFormat="1" ht="24.2" customHeight="1">
      <c r="B185" s="32"/>
      <c r="C185" s="134" t="s">
        <v>390</v>
      </c>
      <c r="D185" s="134" t="s">
        <v>264</v>
      </c>
      <c r="E185" s="135" t="s">
        <v>4432</v>
      </c>
      <c r="F185" s="136" t="s">
        <v>4433</v>
      </c>
      <c r="G185" s="137" t="s">
        <v>267</v>
      </c>
      <c r="H185" s="138">
        <v>8</v>
      </c>
      <c r="I185" s="139"/>
      <c r="J185" s="140">
        <f>ROUND(I185*H185,2)</f>
        <v>0</v>
      </c>
      <c r="K185" s="136" t="s">
        <v>1</v>
      </c>
      <c r="L185" s="32"/>
      <c r="M185" s="141" t="s">
        <v>1</v>
      </c>
      <c r="N185" s="142" t="s">
        <v>44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318</v>
      </c>
      <c r="AT185" s="145" t="s">
        <v>264</v>
      </c>
      <c r="AU185" s="145" t="s">
        <v>86</v>
      </c>
      <c r="AY185" s="17" t="s">
        <v>262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7" t="s">
        <v>86</v>
      </c>
      <c r="BK185" s="146">
        <f>ROUND(I185*H185,2)</f>
        <v>0</v>
      </c>
      <c r="BL185" s="17" t="s">
        <v>318</v>
      </c>
      <c r="BM185" s="145" t="s">
        <v>4434</v>
      </c>
    </row>
    <row r="186" spans="2:47" s="1" customFormat="1" ht="48.75">
      <c r="B186" s="32"/>
      <c r="D186" s="147" t="s">
        <v>301</v>
      </c>
      <c r="F186" s="148" t="s">
        <v>4425</v>
      </c>
      <c r="I186" s="149"/>
      <c r="L186" s="32"/>
      <c r="M186" s="150"/>
      <c r="T186" s="56"/>
      <c r="AT186" s="17" t="s">
        <v>301</v>
      </c>
      <c r="AU186" s="17" t="s">
        <v>86</v>
      </c>
    </row>
    <row r="187" spans="2:65" s="1" customFormat="1" ht="24.2" customHeight="1">
      <c r="B187" s="32"/>
      <c r="C187" s="134" t="s">
        <v>395</v>
      </c>
      <c r="D187" s="134" t="s">
        <v>264</v>
      </c>
      <c r="E187" s="135" t="s">
        <v>4435</v>
      </c>
      <c r="F187" s="136" t="s">
        <v>4436</v>
      </c>
      <c r="G187" s="137" t="s">
        <v>267</v>
      </c>
      <c r="H187" s="138">
        <v>8</v>
      </c>
      <c r="I187" s="139"/>
      <c r="J187" s="140">
        <f>ROUND(I187*H187,2)</f>
        <v>0</v>
      </c>
      <c r="K187" s="136" t="s">
        <v>1</v>
      </c>
      <c r="L187" s="32"/>
      <c r="M187" s="141" t="s">
        <v>1</v>
      </c>
      <c r="N187" s="142" t="s">
        <v>44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318</v>
      </c>
      <c r="AT187" s="145" t="s">
        <v>264</v>
      </c>
      <c r="AU187" s="145" t="s">
        <v>86</v>
      </c>
      <c r="AY187" s="17" t="s">
        <v>262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86</v>
      </c>
      <c r="BK187" s="146">
        <f>ROUND(I187*H187,2)</f>
        <v>0</v>
      </c>
      <c r="BL187" s="17" t="s">
        <v>318</v>
      </c>
      <c r="BM187" s="145" t="s">
        <v>4437</v>
      </c>
    </row>
    <row r="188" spans="2:47" s="1" customFormat="1" ht="48.75">
      <c r="B188" s="32"/>
      <c r="D188" s="147" t="s">
        <v>301</v>
      </c>
      <c r="F188" s="148" t="s">
        <v>4425</v>
      </c>
      <c r="I188" s="149"/>
      <c r="L188" s="32"/>
      <c r="M188" s="150"/>
      <c r="T188" s="56"/>
      <c r="AT188" s="17" t="s">
        <v>301</v>
      </c>
      <c r="AU188" s="17" t="s">
        <v>86</v>
      </c>
    </row>
    <row r="189" spans="2:65" s="1" customFormat="1" ht="24.2" customHeight="1">
      <c r="B189" s="32"/>
      <c r="C189" s="134" t="s">
        <v>336</v>
      </c>
      <c r="D189" s="134" t="s">
        <v>264</v>
      </c>
      <c r="E189" s="135" t="s">
        <v>4438</v>
      </c>
      <c r="F189" s="136" t="s">
        <v>4439</v>
      </c>
      <c r="G189" s="137" t="s">
        <v>267</v>
      </c>
      <c r="H189" s="138">
        <v>4</v>
      </c>
      <c r="I189" s="139"/>
      <c r="J189" s="140">
        <f>ROUND(I189*H189,2)</f>
        <v>0</v>
      </c>
      <c r="K189" s="136" t="s">
        <v>1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318</v>
      </c>
      <c r="AT189" s="145" t="s">
        <v>264</v>
      </c>
      <c r="AU189" s="145" t="s">
        <v>86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318</v>
      </c>
      <c r="BM189" s="145" t="s">
        <v>4440</v>
      </c>
    </row>
    <row r="190" spans="2:47" s="1" customFormat="1" ht="48.75">
      <c r="B190" s="32"/>
      <c r="D190" s="147" t="s">
        <v>301</v>
      </c>
      <c r="F190" s="148" t="s">
        <v>4425</v>
      </c>
      <c r="I190" s="149"/>
      <c r="L190" s="32"/>
      <c r="M190" s="150"/>
      <c r="T190" s="56"/>
      <c r="AT190" s="17" t="s">
        <v>301</v>
      </c>
      <c r="AU190" s="17" t="s">
        <v>86</v>
      </c>
    </row>
    <row r="191" spans="2:65" s="1" customFormat="1" ht="24.2" customHeight="1">
      <c r="B191" s="32"/>
      <c r="C191" s="134" t="s">
        <v>341</v>
      </c>
      <c r="D191" s="134" t="s">
        <v>264</v>
      </c>
      <c r="E191" s="135" t="s">
        <v>4441</v>
      </c>
      <c r="F191" s="136" t="s">
        <v>4442</v>
      </c>
      <c r="G191" s="137" t="s">
        <v>267</v>
      </c>
      <c r="H191" s="138">
        <v>8</v>
      </c>
      <c r="I191" s="139"/>
      <c r="J191" s="140">
        <f>ROUND(I191*H191,2)</f>
        <v>0</v>
      </c>
      <c r="K191" s="136" t="s">
        <v>1</v>
      </c>
      <c r="L191" s="32"/>
      <c r="M191" s="141" t="s">
        <v>1</v>
      </c>
      <c r="N191" s="142" t="s">
        <v>44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AR191" s="145" t="s">
        <v>318</v>
      </c>
      <c r="AT191" s="145" t="s">
        <v>264</v>
      </c>
      <c r="AU191" s="145" t="s">
        <v>86</v>
      </c>
      <c r="AY191" s="17" t="s">
        <v>262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7" t="s">
        <v>86</v>
      </c>
      <c r="BK191" s="146">
        <f>ROUND(I191*H191,2)</f>
        <v>0</v>
      </c>
      <c r="BL191" s="17" t="s">
        <v>318</v>
      </c>
      <c r="BM191" s="145" t="s">
        <v>4443</v>
      </c>
    </row>
    <row r="192" spans="2:47" s="1" customFormat="1" ht="48.75">
      <c r="B192" s="32"/>
      <c r="D192" s="147" t="s">
        <v>301</v>
      </c>
      <c r="F192" s="148" t="s">
        <v>4425</v>
      </c>
      <c r="I192" s="149"/>
      <c r="L192" s="32"/>
      <c r="M192" s="150"/>
      <c r="T192" s="56"/>
      <c r="AT192" s="17" t="s">
        <v>301</v>
      </c>
      <c r="AU192" s="17" t="s">
        <v>86</v>
      </c>
    </row>
    <row r="193" spans="2:65" s="1" customFormat="1" ht="24.2" customHeight="1">
      <c r="B193" s="32"/>
      <c r="C193" s="134" t="s">
        <v>345</v>
      </c>
      <c r="D193" s="134" t="s">
        <v>264</v>
      </c>
      <c r="E193" s="135" t="s">
        <v>4444</v>
      </c>
      <c r="F193" s="136" t="s">
        <v>4445</v>
      </c>
      <c r="G193" s="137" t="s">
        <v>267</v>
      </c>
      <c r="H193" s="138">
        <v>1</v>
      </c>
      <c r="I193" s="139"/>
      <c r="J193" s="140">
        <f>ROUND(I193*H193,2)</f>
        <v>0</v>
      </c>
      <c r="K193" s="136" t="s">
        <v>1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AR193" s="145" t="s">
        <v>318</v>
      </c>
      <c r="AT193" s="145" t="s">
        <v>264</v>
      </c>
      <c r="AU193" s="145" t="s">
        <v>86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318</v>
      </c>
      <c r="BM193" s="145" t="s">
        <v>4446</v>
      </c>
    </row>
    <row r="194" spans="2:47" s="1" customFormat="1" ht="48.75">
      <c r="B194" s="32"/>
      <c r="D194" s="147" t="s">
        <v>301</v>
      </c>
      <c r="F194" s="148" t="s">
        <v>4425</v>
      </c>
      <c r="I194" s="149"/>
      <c r="L194" s="32"/>
      <c r="M194" s="150"/>
      <c r="T194" s="56"/>
      <c r="AT194" s="17" t="s">
        <v>301</v>
      </c>
      <c r="AU194" s="17" t="s">
        <v>86</v>
      </c>
    </row>
    <row r="195" spans="2:65" s="1" customFormat="1" ht="24.2" customHeight="1">
      <c r="B195" s="32"/>
      <c r="C195" s="134" t="s">
        <v>349</v>
      </c>
      <c r="D195" s="134" t="s">
        <v>264</v>
      </c>
      <c r="E195" s="135" t="s">
        <v>4447</v>
      </c>
      <c r="F195" s="136" t="s">
        <v>4448</v>
      </c>
      <c r="G195" s="137" t="s">
        <v>267</v>
      </c>
      <c r="H195" s="138">
        <v>5</v>
      </c>
      <c r="I195" s="139"/>
      <c r="J195" s="140">
        <f>ROUND(I195*H195,2)</f>
        <v>0</v>
      </c>
      <c r="K195" s="136" t="s">
        <v>1</v>
      </c>
      <c r="L195" s="32"/>
      <c r="M195" s="141" t="s">
        <v>1</v>
      </c>
      <c r="N195" s="142" t="s">
        <v>44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AR195" s="145" t="s">
        <v>318</v>
      </c>
      <c r="AT195" s="145" t="s">
        <v>264</v>
      </c>
      <c r="AU195" s="145" t="s">
        <v>86</v>
      </c>
      <c r="AY195" s="17" t="s">
        <v>262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86</v>
      </c>
      <c r="BK195" s="146">
        <f>ROUND(I195*H195,2)</f>
        <v>0</v>
      </c>
      <c r="BL195" s="17" t="s">
        <v>318</v>
      </c>
      <c r="BM195" s="145" t="s">
        <v>4449</v>
      </c>
    </row>
    <row r="196" spans="2:47" s="1" customFormat="1" ht="48.75">
      <c r="B196" s="32"/>
      <c r="D196" s="147" t="s">
        <v>301</v>
      </c>
      <c r="F196" s="148" t="s">
        <v>4425</v>
      </c>
      <c r="I196" s="149"/>
      <c r="L196" s="32"/>
      <c r="M196" s="150"/>
      <c r="T196" s="56"/>
      <c r="AT196" s="17" t="s">
        <v>301</v>
      </c>
      <c r="AU196" s="17" t="s">
        <v>86</v>
      </c>
    </row>
    <row r="197" spans="2:65" s="1" customFormat="1" ht="24.2" customHeight="1">
      <c r="B197" s="32"/>
      <c r="C197" s="134" t="s">
        <v>353</v>
      </c>
      <c r="D197" s="134" t="s">
        <v>264</v>
      </c>
      <c r="E197" s="135" t="s">
        <v>4450</v>
      </c>
      <c r="F197" s="136" t="s">
        <v>4451</v>
      </c>
      <c r="G197" s="137" t="s">
        <v>267</v>
      </c>
      <c r="H197" s="138">
        <v>13</v>
      </c>
      <c r="I197" s="139"/>
      <c r="J197" s="140">
        <f>ROUND(I197*H197,2)</f>
        <v>0</v>
      </c>
      <c r="K197" s="136" t="s">
        <v>1</v>
      </c>
      <c r="L197" s="32"/>
      <c r="M197" s="141" t="s">
        <v>1</v>
      </c>
      <c r="N197" s="142" t="s">
        <v>44</v>
      </c>
      <c r="P197" s="143">
        <f>O197*H197</f>
        <v>0</v>
      </c>
      <c r="Q197" s="143">
        <v>0</v>
      </c>
      <c r="R197" s="143">
        <f>Q197*H197</f>
        <v>0</v>
      </c>
      <c r="S197" s="143">
        <v>0</v>
      </c>
      <c r="T197" s="144">
        <f>S197*H197</f>
        <v>0</v>
      </c>
      <c r="AR197" s="145" t="s">
        <v>318</v>
      </c>
      <c r="AT197" s="145" t="s">
        <v>264</v>
      </c>
      <c r="AU197" s="145" t="s">
        <v>86</v>
      </c>
      <c r="AY197" s="17" t="s">
        <v>262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86</v>
      </c>
      <c r="BK197" s="146">
        <f>ROUND(I197*H197,2)</f>
        <v>0</v>
      </c>
      <c r="BL197" s="17" t="s">
        <v>318</v>
      </c>
      <c r="BM197" s="145" t="s">
        <v>4452</v>
      </c>
    </row>
    <row r="198" spans="2:47" s="1" customFormat="1" ht="48.75">
      <c r="B198" s="32"/>
      <c r="D198" s="147" t="s">
        <v>301</v>
      </c>
      <c r="F198" s="148" t="s">
        <v>4425</v>
      </c>
      <c r="I198" s="149"/>
      <c r="L198" s="32"/>
      <c r="M198" s="150"/>
      <c r="T198" s="56"/>
      <c r="AT198" s="17" t="s">
        <v>301</v>
      </c>
      <c r="AU198" s="17" t="s">
        <v>86</v>
      </c>
    </row>
    <row r="199" spans="2:65" s="1" customFormat="1" ht="24.2" customHeight="1">
      <c r="B199" s="32"/>
      <c r="C199" s="134" t="s">
        <v>357</v>
      </c>
      <c r="D199" s="134" t="s">
        <v>264</v>
      </c>
      <c r="E199" s="135" t="s">
        <v>4453</v>
      </c>
      <c r="F199" s="136" t="s">
        <v>4454</v>
      </c>
      <c r="G199" s="137" t="s">
        <v>267</v>
      </c>
      <c r="H199" s="138">
        <v>10</v>
      </c>
      <c r="I199" s="139"/>
      <c r="J199" s="140">
        <f>ROUND(I199*H199,2)</f>
        <v>0</v>
      </c>
      <c r="K199" s="136" t="s">
        <v>1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AR199" s="145" t="s">
        <v>318</v>
      </c>
      <c r="AT199" s="145" t="s">
        <v>264</v>
      </c>
      <c r="AU199" s="145" t="s">
        <v>86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318</v>
      </c>
      <c r="BM199" s="145" t="s">
        <v>4455</v>
      </c>
    </row>
    <row r="200" spans="2:47" s="1" customFormat="1" ht="48.75">
      <c r="B200" s="32"/>
      <c r="D200" s="147" t="s">
        <v>301</v>
      </c>
      <c r="F200" s="148" t="s">
        <v>4425</v>
      </c>
      <c r="I200" s="149"/>
      <c r="L200" s="32"/>
      <c r="M200" s="150"/>
      <c r="T200" s="56"/>
      <c r="AT200" s="17" t="s">
        <v>301</v>
      </c>
      <c r="AU200" s="17" t="s">
        <v>86</v>
      </c>
    </row>
    <row r="201" spans="2:65" s="1" customFormat="1" ht="24.2" customHeight="1">
      <c r="B201" s="32"/>
      <c r="C201" s="134" t="s">
        <v>361</v>
      </c>
      <c r="D201" s="134" t="s">
        <v>264</v>
      </c>
      <c r="E201" s="135" t="s">
        <v>4456</v>
      </c>
      <c r="F201" s="136" t="s">
        <v>4457</v>
      </c>
      <c r="G201" s="137" t="s">
        <v>267</v>
      </c>
      <c r="H201" s="138">
        <v>6</v>
      </c>
      <c r="I201" s="139"/>
      <c r="J201" s="140">
        <f>ROUND(I201*H201,2)</f>
        <v>0</v>
      </c>
      <c r="K201" s="136" t="s">
        <v>1</v>
      </c>
      <c r="L201" s="32"/>
      <c r="M201" s="141" t="s">
        <v>1</v>
      </c>
      <c r="N201" s="142" t="s">
        <v>44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AR201" s="145" t="s">
        <v>318</v>
      </c>
      <c r="AT201" s="145" t="s">
        <v>264</v>
      </c>
      <c r="AU201" s="145" t="s">
        <v>86</v>
      </c>
      <c r="AY201" s="17" t="s">
        <v>262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86</v>
      </c>
      <c r="BK201" s="146">
        <f>ROUND(I201*H201,2)</f>
        <v>0</v>
      </c>
      <c r="BL201" s="17" t="s">
        <v>318</v>
      </c>
      <c r="BM201" s="145" t="s">
        <v>4458</v>
      </c>
    </row>
    <row r="202" spans="2:47" s="1" customFormat="1" ht="48.75">
      <c r="B202" s="32"/>
      <c r="D202" s="147" t="s">
        <v>301</v>
      </c>
      <c r="F202" s="148" t="s">
        <v>4425</v>
      </c>
      <c r="I202" s="149"/>
      <c r="L202" s="32"/>
      <c r="M202" s="150"/>
      <c r="T202" s="56"/>
      <c r="AT202" s="17" t="s">
        <v>301</v>
      </c>
      <c r="AU202" s="17" t="s">
        <v>86</v>
      </c>
    </row>
    <row r="203" spans="2:65" s="1" customFormat="1" ht="24.2" customHeight="1">
      <c r="B203" s="32"/>
      <c r="C203" s="134" t="s">
        <v>411</v>
      </c>
      <c r="D203" s="134" t="s">
        <v>264</v>
      </c>
      <c r="E203" s="135" t="s">
        <v>4459</v>
      </c>
      <c r="F203" s="136" t="s">
        <v>4460</v>
      </c>
      <c r="G203" s="137" t="s">
        <v>267</v>
      </c>
      <c r="H203" s="138">
        <v>3</v>
      </c>
      <c r="I203" s="139"/>
      <c r="J203" s="140">
        <f>ROUND(I203*H203,2)</f>
        <v>0</v>
      </c>
      <c r="K203" s="136" t="s">
        <v>1</v>
      </c>
      <c r="L203" s="32"/>
      <c r="M203" s="141" t="s">
        <v>1</v>
      </c>
      <c r="N203" s="142" t="s">
        <v>44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AR203" s="145" t="s">
        <v>318</v>
      </c>
      <c r="AT203" s="145" t="s">
        <v>264</v>
      </c>
      <c r="AU203" s="145" t="s">
        <v>86</v>
      </c>
      <c r="AY203" s="17" t="s">
        <v>262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86</v>
      </c>
      <c r="BK203" s="146">
        <f>ROUND(I203*H203,2)</f>
        <v>0</v>
      </c>
      <c r="BL203" s="17" t="s">
        <v>318</v>
      </c>
      <c r="BM203" s="145" t="s">
        <v>4461</v>
      </c>
    </row>
    <row r="204" spans="2:47" s="1" customFormat="1" ht="48.75">
      <c r="B204" s="32"/>
      <c r="D204" s="147" t="s">
        <v>301</v>
      </c>
      <c r="F204" s="148" t="s">
        <v>4425</v>
      </c>
      <c r="I204" s="149"/>
      <c r="L204" s="32"/>
      <c r="M204" s="150"/>
      <c r="T204" s="56"/>
      <c r="AT204" s="17" t="s">
        <v>301</v>
      </c>
      <c r="AU204" s="17" t="s">
        <v>86</v>
      </c>
    </row>
    <row r="205" spans="2:65" s="1" customFormat="1" ht="24.2" customHeight="1">
      <c r="B205" s="32"/>
      <c r="C205" s="134" t="s">
        <v>415</v>
      </c>
      <c r="D205" s="134" t="s">
        <v>264</v>
      </c>
      <c r="E205" s="135" t="s">
        <v>4462</v>
      </c>
      <c r="F205" s="136" t="s">
        <v>4463</v>
      </c>
      <c r="G205" s="137" t="s">
        <v>267</v>
      </c>
      <c r="H205" s="138">
        <v>2</v>
      </c>
      <c r="I205" s="139"/>
      <c r="J205" s="140">
        <f>ROUND(I205*H205,2)</f>
        <v>0</v>
      </c>
      <c r="K205" s="136" t="s">
        <v>1</v>
      </c>
      <c r="L205" s="32"/>
      <c r="M205" s="141" t="s">
        <v>1</v>
      </c>
      <c r="N205" s="142" t="s">
        <v>44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AR205" s="145" t="s">
        <v>318</v>
      </c>
      <c r="AT205" s="145" t="s">
        <v>264</v>
      </c>
      <c r="AU205" s="145" t="s">
        <v>86</v>
      </c>
      <c r="AY205" s="17" t="s">
        <v>262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7" t="s">
        <v>86</v>
      </c>
      <c r="BK205" s="146">
        <f>ROUND(I205*H205,2)</f>
        <v>0</v>
      </c>
      <c r="BL205" s="17" t="s">
        <v>318</v>
      </c>
      <c r="BM205" s="145" t="s">
        <v>4464</v>
      </c>
    </row>
    <row r="206" spans="2:47" s="1" customFormat="1" ht="48.75">
      <c r="B206" s="32"/>
      <c r="D206" s="147" t="s">
        <v>301</v>
      </c>
      <c r="F206" s="148" t="s">
        <v>4425</v>
      </c>
      <c r="I206" s="149"/>
      <c r="L206" s="32"/>
      <c r="M206" s="150"/>
      <c r="T206" s="56"/>
      <c r="AT206" s="17" t="s">
        <v>301</v>
      </c>
      <c r="AU206" s="17" t="s">
        <v>86</v>
      </c>
    </row>
    <row r="207" spans="2:65" s="1" customFormat="1" ht="24.2" customHeight="1">
      <c r="B207" s="32"/>
      <c r="C207" s="134" t="s">
        <v>419</v>
      </c>
      <c r="D207" s="134" t="s">
        <v>264</v>
      </c>
      <c r="E207" s="135" t="s">
        <v>4465</v>
      </c>
      <c r="F207" s="136" t="s">
        <v>4466</v>
      </c>
      <c r="G207" s="137" t="s">
        <v>267</v>
      </c>
      <c r="H207" s="138">
        <v>4</v>
      </c>
      <c r="I207" s="139"/>
      <c r="J207" s="140">
        <f>ROUND(I207*H207,2)</f>
        <v>0</v>
      </c>
      <c r="K207" s="136" t="s">
        <v>1</v>
      </c>
      <c r="L207" s="32"/>
      <c r="M207" s="141" t="s">
        <v>1</v>
      </c>
      <c r="N207" s="142" t="s">
        <v>44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AR207" s="145" t="s">
        <v>318</v>
      </c>
      <c r="AT207" s="145" t="s">
        <v>264</v>
      </c>
      <c r="AU207" s="145" t="s">
        <v>86</v>
      </c>
      <c r="AY207" s="17" t="s">
        <v>262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86</v>
      </c>
      <c r="BK207" s="146">
        <f>ROUND(I207*H207,2)</f>
        <v>0</v>
      </c>
      <c r="BL207" s="17" t="s">
        <v>318</v>
      </c>
      <c r="BM207" s="145" t="s">
        <v>4467</v>
      </c>
    </row>
    <row r="208" spans="2:47" s="1" customFormat="1" ht="48.75">
      <c r="B208" s="32"/>
      <c r="D208" s="147" t="s">
        <v>301</v>
      </c>
      <c r="F208" s="148" t="s">
        <v>4425</v>
      </c>
      <c r="I208" s="149"/>
      <c r="L208" s="32"/>
      <c r="M208" s="150"/>
      <c r="T208" s="56"/>
      <c r="AT208" s="17" t="s">
        <v>301</v>
      </c>
      <c r="AU208" s="17" t="s">
        <v>86</v>
      </c>
    </row>
    <row r="209" spans="2:65" s="1" customFormat="1" ht="24.2" customHeight="1">
      <c r="B209" s="32"/>
      <c r="C209" s="134" t="s">
        <v>423</v>
      </c>
      <c r="D209" s="134" t="s">
        <v>264</v>
      </c>
      <c r="E209" s="135" t="s">
        <v>4468</v>
      </c>
      <c r="F209" s="136" t="s">
        <v>4469</v>
      </c>
      <c r="G209" s="137" t="s">
        <v>267</v>
      </c>
      <c r="H209" s="138">
        <v>1</v>
      </c>
      <c r="I209" s="139"/>
      <c r="J209" s="140">
        <f>ROUND(I209*H209,2)</f>
        <v>0</v>
      </c>
      <c r="K209" s="136" t="s">
        <v>1</v>
      </c>
      <c r="L209" s="32"/>
      <c r="M209" s="141" t="s">
        <v>1</v>
      </c>
      <c r="N209" s="142" t="s">
        <v>44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AR209" s="145" t="s">
        <v>318</v>
      </c>
      <c r="AT209" s="145" t="s">
        <v>264</v>
      </c>
      <c r="AU209" s="145" t="s">
        <v>86</v>
      </c>
      <c r="AY209" s="17" t="s">
        <v>262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86</v>
      </c>
      <c r="BK209" s="146">
        <f>ROUND(I209*H209,2)</f>
        <v>0</v>
      </c>
      <c r="BL209" s="17" t="s">
        <v>318</v>
      </c>
      <c r="BM209" s="145" t="s">
        <v>4470</v>
      </c>
    </row>
    <row r="210" spans="2:47" s="1" customFormat="1" ht="48.75">
      <c r="B210" s="32"/>
      <c r="D210" s="147" t="s">
        <v>301</v>
      </c>
      <c r="F210" s="148" t="s">
        <v>4425</v>
      </c>
      <c r="I210" s="149"/>
      <c r="L210" s="32"/>
      <c r="M210" s="150"/>
      <c r="T210" s="56"/>
      <c r="AT210" s="17" t="s">
        <v>301</v>
      </c>
      <c r="AU210" s="17" t="s">
        <v>86</v>
      </c>
    </row>
    <row r="211" spans="2:65" s="1" customFormat="1" ht="21.75" customHeight="1">
      <c r="B211" s="32"/>
      <c r="C211" s="134" t="s">
        <v>427</v>
      </c>
      <c r="D211" s="134" t="s">
        <v>264</v>
      </c>
      <c r="E211" s="135" t="s">
        <v>4471</v>
      </c>
      <c r="F211" s="136" t="s">
        <v>4472</v>
      </c>
      <c r="G211" s="137" t="s">
        <v>267</v>
      </c>
      <c r="H211" s="138">
        <v>3</v>
      </c>
      <c r="I211" s="139"/>
      <c r="J211" s="140">
        <f>ROUND(I211*H211,2)</f>
        <v>0</v>
      </c>
      <c r="K211" s="136" t="s">
        <v>1</v>
      </c>
      <c r="L211" s="32"/>
      <c r="M211" s="141" t="s">
        <v>1</v>
      </c>
      <c r="N211" s="142" t="s">
        <v>44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AR211" s="145" t="s">
        <v>318</v>
      </c>
      <c r="AT211" s="145" t="s">
        <v>264</v>
      </c>
      <c r="AU211" s="145" t="s">
        <v>86</v>
      </c>
      <c r="AY211" s="17" t="s">
        <v>262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7" t="s">
        <v>86</v>
      </c>
      <c r="BK211" s="146">
        <f>ROUND(I211*H211,2)</f>
        <v>0</v>
      </c>
      <c r="BL211" s="17" t="s">
        <v>318</v>
      </c>
      <c r="BM211" s="145" t="s">
        <v>4473</v>
      </c>
    </row>
    <row r="212" spans="2:47" s="1" customFormat="1" ht="48.75">
      <c r="B212" s="32"/>
      <c r="D212" s="147" t="s">
        <v>301</v>
      </c>
      <c r="F212" s="148" t="s">
        <v>4425</v>
      </c>
      <c r="I212" s="149"/>
      <c r="L212" s="32"/>
      <c r="M212" s="150"/>
      <c r="T212" s="56"/>
      <c r="AT212" s="17" t="s">
        <v>301</v>
      </c>
      <c r="AU212" s="17" t="s">
        <v>86</v>
      </c>
    </row>
    <row r="213" spans="2:65" s="1" customFormat="1" ht="21.75" customHeight="1">
      <c r="B213" s="32"/>
      <c r="C213" s="134" t="s">
        <v>431</v>
      </c>
      <c r="D213" s="134" t="s">
        <v>264</v>
      </c>
      <c r="E213" s="135" t="s">
        <v>4474</v>
      </c>
      <c r="F213" s="136" t="s">
        <v>4475</v>
      </c>
      <c r="G213" s="137" t="s">
        <v>267</v>
      </c>
      <c r="H213" s="138">
        <v>1</v>
      </c>
      <c r="I213" s="139"/>
      <c r="J213" s="140">
        <f>ROUND(I213*H213,2)</f>
        <v>0</v>
      </c>
      <c r="K213" s="136" t="s">
        <v>1</v>
      </c>
      <c r="L213" s="32"/>
      <c r="M213" s="141" t="s">
        <v>1</v>
      </c>
      <c r="N213" s="142" t="s">
        <v>44</v>
      </c>
      <c r="P213" s="143">
        <f>O213*H213</f>
        <v>0</v>
      </c>
      <c r="Q213" s="143">
        <v>0</v>
      </c>
      <c r="R213" s="143">
        <f>Q213*H213</f>
        <v>0</v>
      </c>
      <c r="S213" s="143">
        <v>0</v>
      </c>
      <c r="T213" s="144">
        <f>S213*H213</f>
        <v>0</v>
      </c>
      <c r="AR213" s="145" t="s">
        <v>318</v>
      </c>
      <c r="AT213" s="145" t="s">
        <v>264</v>
      </c>
      <c r="AU213" s="145" t="s">
        <v>86</v>
      </c>
      <c r="AY213" s="17" t="s">
        <v>262</v>
      </c>
      <c r="BE213" s="146">
        <f>IF(N213="základní",J213,0)</f>
        <v>0</v>
      </c>
      <c r="BF213" s="146">
        <f>IF(N213="snížená",J213,0)</f>
        <v>0</v>
      </c>
      <c r="BG213" s="146">
        <f>IF(N213="zákl. přenesená",J213,0)</f>
        <v>0</v>
      </c>
      <c r="BH213" s="146">
        <f>IF(N213="sníž. přenesená",J213,0)</f>
        <v>0</v>
      </c>
      <c r="BI213" s="146">
        <f>IF(N213="nulová",J213,0)</f>
        <v>0</v>
      </c>
      <c r="BJ213" s="17" t="s">
        <v>86</v>
      </c>
      <c r="BK213" s="146">
        <f>ROUND(I213*H213,2)</f>
        <v>0</v>
      </c>
      <c r="BL213" s="17" t="s">
        <v>318</v>
      </c>
      <c r="BM213" s="145" t="s">
        <v>4476</v>
      </c>
    </row>
    <row r="214" spans="2:47" s="1" customFormat="1" ht="48.75">
      <c r="B214" s="32"/>
      <c r="D214" s="147" t="s">
        <v>301</v>
      </c>
      <c r="F214" s="148" t="s">
        <v>4425</v>
      </c>
      <c r="I214" s="149"/>
      <c r="L214" s="32"/>
      <c r="M214" s="150"/>
      <c r="T214" s="56"/>
      <c r="AT214" s="17" t="s">
        <v>301</v>
      </c>
      <c r="AU214" s="17" t="s">
        <v>86</v>
      </c>
    </row>
    <row r="215" spans="2:65" s="1" customFormat="1" ht="21.75" customHeight="1">
      <c r="B215" s="32"/>
      <c r="C215" s="134" t="s">
        <v>402</v>
      </c>
      <c r="D215" s="134" t="s">
        <v>264</v>
      </c>
      <c r="E215" s="135" t="s">
        <v>4477</v>
      </c>
      <c r="F215" s="136" t="s">
        <v>4478</v>
      </c>
      <c r="G215" s="137" t="s">
        <v>267</v>
      </c>
      <c r="H215" s="138">
        <v>3</v>
      </c>
      <c r="I215" s="139"/>
      <c r="J215" s="140">
        <f>ROUND(I215*H215,2)</f>
        <v>0</v>
      </c>
      <c r="K215" s="136" t="s">
        <v>1</v>
      </c>
      <c r="L215" s="32"/>
      <c r="M215" s="141" t="s">
        <v>1</v>
      </c>
      <c r="N215" s="142" t="s">
        <v>44</v>
      </c>
      <c r="P215" s="143">
        <f>O215*H215</f>
        <v>0</v>
      </c>
      <c r="Q215" s="143">
        <v>0</v>
      </c>
      <c r="R215" s="143">
        <f>Q215*H215</f>
        <v>0</v>
      </c>
      <c r="S215" s="143">
        <v>0</v>
      </c>
      <c r="T215" s="144">
        <f>S215*H215</f>
        <v>0</v>
      </c>
      <c r="AR215" s="145" t="s">
        <v>318</v>
      </c>
      <c r="AT215" s="145" t="s">
        <v>264</v>
      </c>
      <c r="AU215" s="145" t="s">
        <v>86</v>
      </c>
      <c r="AY215" s="17" t="s">
        <v>262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7" t="s">
        <v>86</v>
      </c>
      <c r="BK215" s="146">
        <f>ROUND(I215*H215,2)</f>
        <v>0</v>
      </c>
      <c r="BL215" s="17" t="s">
        <v>318</v>
      </c>
      <c r="BM215" s="145" t="s">
        <v>4479</v>
      </c>
    </row>
    <row r="216" spans="2:47" s="1" customFormat="1" ht="48.75">
      <c r="B216" s="32"/>
      <c r="D216" s="147" t="s">
        <v>301</v>
      </c>
      <c r="F216" s="148" t="s">
        <v>4425</v>
      </c>
      <c r="I216" s="149"/>
      <c r="L216" s="32"/>
      <c r="M216" s="150"/>
      <c r="T216" s="56"/>
      <c r="AT216" s="17" t="s">
        <v>301</v>
      </c>
      <c r="AU216" s="17" t="s">
        <v>86</v>
      </c>
    </row>
    <row r="217" spans="2:65" s="1" customFormat="1" ht="37.9" customHeight="1">
      <c r="B217" s="32"/>
      <c r="C217" s="134" t="s">
        <v>407</v>
      </c>
      <c r="D217" s="134" t="s">
        <v>264</v>
      </c>
      <c r="E217" s="135" t="s">
        <v>4480</v>
      </c>
      <c r="F217" s="136" t="s">
        <v>4481</v>
      </c>
      <c r="G217" s="137" t="s">
        <v>267</v>
      </c>
      <c r="H217" s="138">
        <v>5</v>
      </c>
      <c r="I217" s="139"/>
      <c r="J217" s="140">
        <f>ROUND(I217*H217,2)</f>
        <v>0</v>
      </c>
      <c r="K217" s="136" t="s">
        <v>1</v>
      </c>
      <c r="L217" s="32"/>
      <c r="M217" s="141" t="s">
        <v>1</v>
      </c>
      <c r="N217" s="142" t="s">
        <v>44</v>
      </c>
      <c r="P217" s="143">
        <f>O217*H217</f>
        <v>0</v>
      </c>
      <c r="Q217" s="143">
        <v>0</v>
      </c>
      <c r="R217" s="143">
        <f>Q217*H217</f>
        <v>0</v>
      </c>
      <c r="S217" s="143">
        <v>0</v>
      </c>
      <c r="T217" s="144">
        <f>S217*H217</f>
        <v>0</v>
      </c>
      <c r="AR217" s="145" t="s">
        <v>318</v>
      </c>
      <c r="AT217" s="145" t="s">
        <v>264</v>
      </c>
      <c r="AU217" s="145" t="s">
        <v>86</v>
      </c>
      <c r="AY217" s="17" t="s">
        <v>262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86</v>
      </c>
      <c r="BK217" s="146">
        <f>ROUND(I217*H217,2)</f>
        <v>0</v>
      </c>
      <c r="BL217" s="17" t="s">
        <v>318</v>
      </c>
      <c r="BM217" s="145" t="s">
        <v>4482</v>
      </c>
    </row>
    <row r="218" spans="2:47" s="1" customFormat="1" ht="48.75">
      <c r="B218" s="32"/>
      <c r="D218" s="147" t="s">
        <v>301</v>
      </c>
      <c r="F218" s="148" t="s">
        <v>4425</v>
      </c>
      <c r="I218" s="149"/>
      <c r="L218" s="32"/>
      <c r="M218" s="150"/>
      <c r="T218" s="56"/>
      <c r="AT218" s="17" t="s">
        <v>301</v>
      </c>
      <c r="AU218" s="17" t="s">
        <v>86</v>
      </c>
    </row>
    <row r="219" spans="2:65" s="1" customFormat="1" ht="37.9" customHeight="1">
      <c r="B219" s="32"/>
      <c r="C219" s="134" t="s">
        <v>437</v>
      </c>
      <c r="D219" s="134" t="s">
        <v>264</v>
      </c>
      <c r="E219" s="135" t="s">
        <v>4483</v>
      </c>
      <c r="F219" s="136" t="s">
        <v>4484</v>
      </c>
      <c r="G219" s="137" t="s">
        <v>267</v>
      </c>
      <c r="H219" s="138">
        <v>1</v>
      </c>
      <c r="I219" s="139"/>
      <c r="J219" s="140">
        <f>ROUND(I219*H219,2)</f>
        <v>0</v>
      </c>
      <c r="K219" s="136" t="s">
        <v>1</v>
      </c>
      <c r="L219" s="32"/>
      <c r="M219" s="141" t="s">
        <v>1</v>
      </c>
      <c r="N219" s="142" t="s">
        <v>44</v>
      </c>
      <c r="P219" s="143">
        <f>O219*H219</f>
        <v>0</v>
      </c>
      <c r="Q219" s="143">
        <v>0</v>
      </c>
      <c r="R219" s="143">
        <f>Q219*H219</f>
        <v>0</v>
      </c>
      <c r="S219" s="143">
        <v>0</v>
      </c>
      <c r="T219" s="144">
        <f>S219*H219</f>
        <v>0</v>
      </c>
      <c r="AR219" s="145" t="s">
        <v>318</v>
      </c>
      <c r="AT219" s="145" t="s">
        <v>264</v>
      </c>
      <c r="AU219" s="145" t="s">
        <v>86</v>
      </c>
      <c r="AY219" s="17" t="s">
        <v>262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86</v>
      </c>
      <c r="BK219" s="146">
        <f>ROUND(I219*H219,2)</f>
        <v>0</v>
      </c>
      <c r="BL219" s="17" t="s">
        <v>318</v>
      </c>
      <c r="BM219" s="145" t="s">
        <v>4485</v>
      </c>
    </row>
    <row r="220" spans="2:47" s="1" customFormat="1" ht="48.75">
      <c r="B220" s="32"/>
      <c r="D220" s="147" t="s">
        <v>301</v>
      </c>
      <c r="F220" s="148" t="s">
        <v>4425</v>
      </c>
      <c r="I220" s="149"/>
      <c r="L220" s="32"/>
      <c r="M220" s="150"/>
      <c r="T220" s="56"/>
      <c r="AT220" s="17" t="s">
        <v>301</v>
      </c>
      <c r="AU220" s="17" t="s">
        <v>86</v>
      </c>
    </row>
    <row r="221" spans="2:65" s="1" customFormat="1" ht="37.9" customHeight="1">
      <c r="B221" s="32"/>
      <c r="C221" s="134" t="s">
        <v>442</v>
      </c>
      <c r="D221" s="134" t="s">
        <v>264</v>
      </c>
      <c r="E221" s="135" t="s">
        <v>4486</v>
      </c>
      <c r="F221" s="136" t="s">
        <v>4487</v>
      </c>
      <c r="G221" s="137" t="s">
        <v>267</v>
      </c>
      <c r="H221" s="138">
        <v>3</v>
      </c>
      <c r="I221" s="139"/>
      <c r="J221" s="140">
        <f>ROUND(I221*H221,2)</f>
        <v>0</v>
      </c>
      <c r="K221" s="136" t="s">
        <v>1</v>
      </c>
      <c r="L221" s="32"/>
      <c r="M221" s="141" t="s">
        <v>1</v>
      </c>
      <c r="N221" s="142" t="s">
        <v>44</v>
      </c>
      <c r="P221" s="143">
        <f>O221*H221</f>
        <v>0</v>
      </c>
      <c r="Q221" s="143">
        <v>0</v>
      </c>
      <c r="R221" s="143">
        <f>Q221*H221</f>
        <v>0</v>
      </c>
      <c r="S221" s="143">
        <v>0</v>
      </c>
      <c r="T221" s="144">
        <f>S221*H221</f>
        <v>0</v>
      </c>
      <c r="AR221" s="145" t="s">
        <v>318</v>
      </c>
      <c r="AT221" s="145" t="s">
        <v>264</v>
      </c>
      <c r="AU221" s="145" t="s">
        <v>86</v>
      </c>
      <c r="AY221" s="17" t="s">
        <v>262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7" t="s">
        <v>86</v>
      </c>
      <c r="BK221" s="146">
        <f>ROUND(I221*H221,2)</f>
        <v>0</v>
      </c>
      <c r="BL221" s="17" t="s">
        <v>318</v>
      </c>
      <c r="BM221" s="145" t="s">
        <v>4488</v>
      </c>
    </row>
    <row r="222" spans="2:47" s="1" customFormat="1" ht="48.75">
      <c r="B222" s="32"/>
      <c r="D222" s="147" t="s">
        <v>301</v>
      </c>
      <c r="F222" s="148" t="s">
        <v>4425</v>
      </c>
      <c r="I222" s="149"/>
      <c r="L222" s="32"/>
      <c r="M222" s="150"/>
      <c r="T222" s="56"/>
      <c r="AT222" s="17" t="s">
        <v>301</v>
      </c>
      <c r="AU222" s="17" t="s">
        <v>86</v>
      </c>
    </row>
    <row r="223" spans="2:65" s="1" customFormat="1" ht="24.2" customHeight="1">
      <c r="B223" s="32"/>
      <c r="C223" s="134" t="s">
        <v>446</v>
      </c>
      <c r="D223" s="134" t="s">
        <v>264</v>
      </c>
      <c r="E223" s="135" t="s">
        <v>4489</v>
      </c>
      <c r="F223" s="136" t="s">
        <v>4490</v>
      </c>
      <c r="G223" s="137" t="s">
        <v>267</v>
      </c>
      <c r="H223" s="138">
        <v>1</v>
      </c>
      <c r="I223" s="139"/>
      <c r="J223" s="140">
        <f>ROUND(I223*H223,2)</f>
        <v>0</v>
      </c>
      <c r="K223" s="136" t="s">
        <v>1</v>
      </c>
      <c r="L223" s="32"/>
      <c r="M223" s="141" t="s">
        <v>1</v>
      </c>
      <c r="N223" s="142" t="s">
        <v>44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AR223" s="145" t="s">
        <v>318</v>
      </c>
      <c r="AT223" s="145" t="s">
        <v>264</v>
      </c>
      <c r="AU223" s="145" t="s">
        <v>86</v>
      </c>
      <c r="AY223" s="17" t="s">
        <v>262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7" t="s">
        <v>86</v>
      </c>
      <c r="BK223" s="146">
        <f>ROUND(I223*H223,2)</f>
        <v>0</v>
      </c>
      <c r="BL223" s="17" t="s">
        <v>318</v>
      </c>
      <c r="BM223" s="145" t="s">
        <v>4491</v>
      </c>
    </row>
    <row r="224" spans="2:47" s="1" customFormat="1" ht="48.75">
      <c r="B224" s="32"/>
      <c r="D224" s="147" t="s">
        <v>301</v>
      </c>
      <c r="F224" s="148" t="s">
        <v>4425</v>
      </c>
      <c r="I224" s="149"/>
      <c r="L224" s="32"/>
      <c r="M224" s="150"/>
      <c r="T224" s="56"/>
      <c r="AT224" s="17" t="s">
        <v>301</v>
      </c>
      <c r="AU224" s="17" t="s">
        <v>86</v>
      </c>
    </row>
    <row r="225" spans="2:65" s="1" customFormat="1" ht="21.75" customHeight="1">
      <c r="B225" s="32"/>
      <c r="C225" s="134" t="s">
        <v>450</v>
      </c>
      <c r="D225" s="134" t="s">
        <v>264</v>
      </c>
      <c r="E225" s="135" t="s">
        <v>4492</v>
      </c>
      <c r="F225" s="136" t="s">
        <v>4493</v>
      </c>
      <c r="G225" s="137" t="s">
        <v>267</v>
      </c>
      <c r="H225" s="138">
        <v>2</v>
      </c>
      <c r="I225" s="139"/>
      <c r="J225" s="140">
        <f>ROUND(I225*H225,2)</f>
        <v>0</v>
      </c>
      <c r="K225" s="136" t="s">
        <v>1</v>
      </c>
      <c r="L225" s="32"/>
      <c r="M225" s="141" t="s">
        <v>1</v>
      </c>
      <c r="N225" s="142" t="s">
        <v>44</v>
      </c>
      <c r="P225" s="143">
        <f>O225*H225</f>
        <v>0</v>
      </c>
      <c r="Q225" s="143">
        <v>0</v>
      </c>
      <c r="R225" s="143">
        <f>Q225*H225</f>
        <v>0</v>
      </c>
      <c r="S225" s="143">
        <v>0</v>
      </c>
      <c r="T225" s="144">
        <f>S225*H225</f>
        <v>0</v>
      </c>
      <c r="AR225" s="145" t="s">
        <v>318</v>
      </c>
      <c r="AT225" s="145" t="s">
        <v>264</v>
      </c>
      <c r="AU225" s="145" t="s">
        <v>86</v>
      </c>
      <c r="AY225" s="17" t="s">
        <v>262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7" t="s">
        <v>86</v>
      </c>
      <c r="BK225" s="146">
        <f>ROUND(I225*H225,2)</f>
        <v>0</v>
      </c>
      <c r="BL225" s="17" t="s">
        <v>318</v>
      </c>
      <c r="BM225" s="145" t="s">
        <v>4494</v>
      </c>
    </row>
    <row r="226" spans="2:47" s="1" customFormat="1" ht="48.75">
      <c r="B226" s="32"/>
      <c r="D226" s="147" t="s">
        <v>301</v>
      </c>
      <c r="F226" s="148" t="s">
        <v>4425</v>
      </c>
      <c r="I226" s="149"/>
      <c r="L226" s="32"/>
      <c r="M226" s="150"/>
      <c r="T226" s="56"/>
      <c r="AT226" s="17" t="s">
        <v>301</v>
      </c>
      <c r="AU226" s="17" t="s">
        <v>86</v>
      </c>
    </row>
    <row r="227" spans="2:65" s="1" customFormat="1" ht="21.75" customHeight="1">
      <c r="B227" s="32"/>
      <c r="C227" s="134" t="s">
        <v>454</v>
      </c>
      <c r="D227" s="134" t="s">
        <v>264</v>
      </c>
      <c r="E227" s="135" t="s">
        <v>4216</v>
      </c>
      <c r="F227" s="136" t="s">
        <v>4495</v>
      </c>
      <c r="G227" s="137" t="s">
        <v>267</v>
      </c>
      <c r="H227" s="138">
        <v>2</v>
      </c>
      <c r="I227" s="139"/>
      <c r="J227" s="140">
        <f>ROUND(I227*H227,2)</f>
        <v>0</v>
      </c>
      <c r="K227" s="136" t="s">
        <v>1</v>
      </c>
      <c r="L227" s="32"/>
      <c r="M227" s="141" t="s">
        <v>1</v>
      </c>
      <c r="N227" s="142" t="s">
        <v>44</v>
      </c>
      <c r="P227" s="143">
        <f>O227*H227</f>
        <v>0</v>
      </c>
      <c r="Q227" s="143">
        <v>0</v>
      </c>
      <c r="R227" s="143">
        <f>Q227*H227</f>
        <v>0</v>
      </c>
      <c r="S227" s="143">
        <v>0</v>
      </c>
      <c r="T227" s="144">
        <f>S227*H227</f>
        <v>0</v>
      </c>
      <c r="AR227" s="145" t="s">
        <v>318</v>
      </c>
      <c r="AT227" s="145" t="s">
        <v>264</v>
      </c>
      <c r="AU227" s="145" t="s">
        <v>86</v>
      </c>
      <c r="AY227" s="17" t="s">
        <v>262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86</v>
      </c>
      <c r="BK227" s="146">
        <f>ROUND(I227*H227,2)</f>
        <v>0</v>
      </c>
      <c r="BL227" s="17" t="s">
        <v>318</v>
      </c>
      <c r="BM227" s="145" t="s">
        <v>4496</v>
      </c>
    </row>
    <row r="228" spans="2:47" s="1" customFormat="1" ht="48.75">
      <c r="B228" s="32"/>
      <c r="D228" s="147" t="s">
        <v>301</v>
      </c>
      <c r="F228" s="148" t="s">
        <v>4425</v>
      </c>
      <c r="I228" s="149"/>
      <c r="L228" s="32"/>
      <c r="M228" s="150"/>
      <c r="T228" s="56"/>
      <c r="AT228" s="17" t="s">
        <v>301</v>
      </c>
      <c r="AU228" s="17" t="s">
        <v>86</v>
      </c>
    </row>
    <row r="229" spans="2:65" s="1" customFormat="1" ht="21.75" customHeight="1">
      <c r="B229" s="32"/>
      <c r="C229" s="134" t="s">
        <v>458</v>
      </c>
      <c r="D229" s="134" t="s">
        <v>264</v>
      </c>
      <c r="E229" s="135" t="s">
        <v>4220</v>
      </c>
      <c r="F229" s="136" t="s">
        <v>4497</v>
      </c>
      <c r="G229" s="137" t="s">
        <v>267</v>
      </c>
      <c r="H229" s="138">
        <v>2</v>
      </c>
      <c r="I229" s="139"/>
      <c r="J229" s="140">
        <f>ROUND(I229*H229,2)</f>
        <v>0</v>
      </c>
      <c r="K229" s="136" t="s">
        <v>1</v>
      </c>
      <c r="L229" s="32"/>
      <c r="M229" s="141" t="s">
        <v>1</v>
      </c>
      <c r="N229" s="142" t="s">
        <v>44</v>
      </c>
      <c r="P229" s="143">
        <f>O229*H229</f>
        <v>0</v>
      </c>
      <c r="Q229" s="143">
        <v>0</v>
      </c>
      <c r="R229" s="143">
        <f>Q229*H229</f>
        <v>0</v>
      </c>
      <c r="S229" s="143">
        <v>0</v>
      </c>
      <c r="T229" s="144">
        <f>S229*H229</f>
        <v>0</v>
      </c>
      <c r="AR229" s="145" t="s">
        <v>318</v>
      </c>
      <c r="AT229" s="145" t="s">
        <v>264</v>
      </c>
      <c r="AU229" s="145" t="s">
        <v>86</v>
      </c>
      <c r="AY229" s="17" t="s">
        <v>262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7" t="s">
        <v>86</v>
      </c>
      <c r="BK229" s="146">
        <f>ROUND(I229*H229,2)</f>
        <v>0</v>
      </c>
      <c r="BL229" s="17" t="s">
        <v>318</v>
      </c>
      <c r="BM229" s="145" t="s">
        <v>4498</v>
      </c>
    </row>
    <row r="230" spans="2:47" s="1" customFormat="1" ht="48.75">
      <c r="B230" s="32"/>
      <c r="D230" s="147" t="s">
        <v>301</v>
      </c>
      <c r="F230" s="148" t="s">
        <v>4425</v>
      </c>
      <c r="I230" s="149"/>
      <c r="L230" s="32"/>
      <c r="M230" s="150"/>
      <c r="T230" s="56"/>
      <c r="AT230" s="17" t="s">
        <v>301</v>
      </c>
      <c r="AU230" s="17" t="s">
        <v>86</v>
      </c>
    </row>
    <row r="231" spans="2:65" s="1" customFormat="1" ht="24.2" customHeight="1">
      <c r="B231" s="32"/>
      <c r="C231" s="134" t="s">
        <v>466</v>
      </c>
      <c r="D231" s="134" t="s">
        <v>264</v>
      </c>
      <c r="E231" s="135" t="s">
        <v>4499</v>
      </c>
      <c r="F231" s="136" t="s">
        <v>4500</v>
      </c>
      <c r="G231" s="137" t="s">
        <v>267</v>
      </c>
      <c r="H231" s="138">
        <v>2</v>
      </c>
      <c r="I231" s="139"/>
      <c r="J231" s="140">
        <f>ROUND(I231*H231,2)</f>
        <v>0</v>
      </c>
      <c r="K231" s="136" t="s">
        <v>1</v>
      </c>
      <c r="L231" s="32"/>
      <c r="M231" s="141" t="s">
        <v>1</v>
      </c>
      <c r="N231" s="142" t="s">
        <v>44</v>
      </c>
      <c r="P231" s="143">
        <f>O231*H231</f>
        <v>0</v>
      </c>
      <c r="Q231" s="143">
        <v>0</v>
      </c>
      <c r="R231" s="143">
        <f>Q231*H231</f>
        <v>0</v>
      </c>
      <c r="S231" s="143">
        <v>0</v>
      </c>
      <c r="T231" s="144">
        <f>S231*H231</f>
        <v>0</v>
      </c>
      <c r="AR231" s="145" t="s">
        <v>318</v>
      </c>
      <c r="AT231" s="145" t="s">
        <v>264</v>
      </c>
      <c r="AU231" s="145" t="s">
        <v>86</v>
      </c>
      <c r="AY231" s="17" t="s">
        <v>262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7" t="s">
        <v>86</v>
      </c>
      <c r="BK231" s="146">
        <f>ROUND(I231*H231,2)</f>
        <v>0</v>
      </c>
      <c r="BL231" s="17" t="s">
        <v>318</v>
      </c>
      <c r="BM231" s="145" t="s">
        <v>4501</v>
      </c>
    </row>
    <row r="232" spans="2:47" s="1" customFormat="1" ht="48.75">
      <c r="B232" s="32"/>
      <c r="D232" s="147" t="s">
        <v>301</v>
      </c>
      <c r="F232" s="148" t="s">
        <v>4425</v>
      </c>
      <c r="I232" s="149"/>
      <c r="L232" s="32"/>
      <c r="M232" s="150"/>
      <c r="T232" s="56"/>
      <c r="AT232" s="17" t="s">
        <v>301</v>
      </c>
      <c r="AU232" s="17" t="s">
        <v>86</v>
      </c>
    </row>
    <row r="233" spans="2:65" s="1" customFormat="1" ht="33" customHeight="1">
      <c r="B233" s="32"/>
      <c r="C233" s="134" t="s">
        <v>462</v>
      </c>
      <c r="D233" s="134" t="s">
        <v>264</v>
      </c>
      <c r="E233" s="135" t="s">
        <v>4223</v>
      </c>
      <c r="F233" s="136" t="s">
        <v>4502</v>
      </c>
      <c r="G233" s="137" t="s">
        <v>267</v>
      </c>
      <c r="H233" s="138">
        <v>10</v>
      </c>
      <c r="I233" s="139"/>
      <c r="J233" s="140">
        <f>ROUND(I233*H233,2)</f>
        <v>0</v>
      </c>
      <c r="K233" s="136" t="s">
        <v>1</v>
      </c>
      <c r="L233" s="32"/>
      <c r="M233" s="141" t="s">
        <v>1</v>
      </c>
      <c r="N233" s="142" t="s">
        <v>44</v>
      </c>
      <c r="P233" s="143">
        <f>O233*H233</f>
        <v>0</v>
      </c>
      <c r="Q233" s="143">
        <v>0</v>
      </c>
      <c r="R233" s="143">
        <f>Q233*H233</f>
        <v>0</v>
      </c>
      <c r="S233" s="143">
        <v>0</v>
      </c>
      <c r="T233" s="144">
        <f>S233*H233</f>
        <v>0</v>
      </c>
      <c r="AR233" s="145" t="s">
        <v>318</v>
      </c>
      <c r="AT233" s="145" t="s">
        <v>264</v>
      </c>
      <c r="AU233" s="145" t="s">
        <v>86</v>
      </c>
      <c r="AY233" s="17" t="s">
        <v>262</v>
      </c>
      <c r="BE233" s="146">
        <f>IF(N233="základní",J233,0)</f>
        <v>0</v>
      </c>
      <c r="BF233" s="146">
        <f>IF(N233="snížená",J233,0)</f>
        <v>0</v>
      </c>
      <c r="BG233" s="146">
        <f>IF(N233="zákl. přenesená",J233,0)</f>
        <v>0</v>
      </c>
      <c r="BH233" s="146">
        <f>IF(N233="sníž. přenesená",J233,0)</f>
        <v>0</v>
      </c>
      <c r="BI233" s="146">
        <f>IF(N233="nulová",J233,0)</f>
        <v>0</v>
      </c>
      <c r="BJ233" s="17" t="s">
        <v>86</v>
      </c>
      <c r="BK233" s="146">
        <f>ROUND(I233*H233,2)</f>
        <v>0</v>
      </c>
      <c r="BL233" s="17" t="s">
        <v>318</v>
      </c>
      <c r="BM233" s="145" t="s">
        <v>4503</v>
      </c>
    </row>
    <row r="234" spans="2:47" s="1" customFormat="1" ht="48.75">
      <c r="B234" s="32"/>
      <c r="D234" s="147" t="s">
        <v>301</v>
      </c>
      <c r="F234" s="148" t="s">
        <v>4425</v>
      </c>
      <c r="I234" s="149"/>
      <c r="L234" s="32"/>
      <c r="M234" s="150"/>
      <c r="T234" s="56"/>
      <c r="AT234" s="17" t="s">
        <v>301</v>
      </c>
      <c r="AU234" s="17" t="s">
        <v>86</v>
      </c>
    </row>
    <row r="235" spans="2:63" s="11" customFormat="1" ht="25.9" customHeight="1">
      <c r="B235" s="124"/>
      <c r="D235" s="125" t="s">
        <v>78</v>
      </c>
      <c r="E235" s="126" t="s">
        <v>330</v>
      </c>
      <c r="F235" s="126" t="s">
        <v>4241</v>
      </c>
      <c r="I235" s="127"/>
      <c r="J235" s="128">
        <f>BK235</f>
        <v>0</v>
      </c>
      <c r="L235" s="124"/>
      <c r="M235" s="129"/>
      <c r="P235" s="130">
        <f>SUM(P236:P269)</f>
        <v>0</v>
      </c>
      <c r="R235" s="130">
        <f>SUM(R236:R269)</f>
        <v>0</v>
      </c>
      <c r="T235" s="131">
        <f>SUM(T236:T269)</f>
        <v>0</v>
      </c>
      <c r="AR235" s="125" t="s">
        <v>86</v>
      </c>
      <c r="AT235" s="132" t="s">
        <v>78</v>
      </c>
      <c r="AU235" s="132" t="s">
        <v>79</v>
      </c>
      <c r="AY235" s="125" t="s">
        <v>262</v>
      </c>
      <c r="BK235" s="133">
        <f>SUM(BK236:BK269)</f>
        <v>0</v>
      </c>
    </row>
    <row r="236" spans="2:65" s="1" customFormat="1" ht="24.2" customHeight="1">
      <c r="B236" s="32"/>
      <c r="C236" s="134" t="s">
        <v>473</v>
      </c>
      <c r="D236" s="134" t="s">
        <v>264</v>
      </c>
      <c r="E236" s="135" t="s">
        <v>4226</v>
      </c>
      <c r="F236" s="136" t="s">
        <v>4504</v>
      </c>
      <c r="G236" s="137" t="s">
        <v>405</v>
      </c>
      <c r="H236" s="138">
        <v>48</v>
      </c>
      <c r="I236" s="139"/>
      <c r="J236" s="140">
        <f>ROUND(I236*H236,2)</f>
        <v>0</v>
      </c>
      <c r="K236" s="136" t="s">
        <v>1</v>
      </c>
      <c r="L236" s="32"/>
      <c r="M236" s="141" t="s">
        <v>1</v>
      </c>
      <c r="N236" s="142" t="s">
        <v>44</v>
      </c>
      <c r="P236" s="143">
        <f>O236*H236</f>
        <v>0</v>
      </c>
      <c r="Q236" s="143">
        <v>0</v>
      </c>
      <c r="R236" s="143">
        <f>Q236*H236</f>
        <v>0</v>
      </c>
      <c r="S236" s="143">
        <v>0</v>
      </c>
      <c r="T236" s="144">
        <f>S236*H236</f>
        <v>0</v>
      </c>
      <c r="AR236" s="145" t="s">
        <v>318</v>
      </c>
      <c r="AT236" s="145" t="s">
        <v>264</v>
      </c>
      <c r="AU236" s="145" t="s">
        <v>86</v>
      </c>
      <c r="AY236" s="17" t="s">
        <v>262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7" t="s">
        <v>86</v>
      </c>
      <c r="BK236" s="146">
        <f>ROUND(I236*H236,2)</f>
        <v>0</v>
      </c>
      <c r="BL236" s="17" t="s">
        <v>318</v>
      </c>
      <c r="BM236" s="145" t="s">
        <v>4505</v>
      </c>
    </row>
    <row r="237" spans="2:47" s="1" customFormat="1" ht="48.75">
      <c r="B237" s="32"/>
      <c r="D237" s="147" t="s">
        <v>301</v>
      </c>
      <c r="F237" s="148" t="s">
        <v>4425</v>
      </c>
      <c r="I237" s="149"/>
      <c r="L237" s="32"/>
      <c r="M237" s="150"/>
      <c r="T237" s="56"/>
      <c r="AT237" s="17" t="s">
        <v>301</v>
      </c>
      <c r="AU237" s="17" t="s">
        <v>86</v>
      </c>
    </row>
    <row r="238" spans="2:65" s="1" customFormat="1" ht="24.2" customHeight="1">
      <c r="B238" s="32"/>
      <c r="C238" s="134" t="s">
        <v>477</v>
      </c>
      <c r="D238" s="134" t="s">
        <v>264</v>
      </c>
      <c r="E238" s="135" t="s">
        <v>4229</v>
      </c>
      <c r="F238" s="136" t="s">
        <v>4506</v>
      </c>
      <c r="G238" s="137" t="s">
        <v>405</v>
      </c>
      <c r="H238" s="138">
        <v>2</v>
      </c>
      <c r="I238" s="139"/>
      <c r="J238" s="140">
        <f>ROUND(I238*H238,2)</f>
        <v>0</v>
      </c>
      <c r="K238" s="136" t="s">
        <v>1</v>
      </c>
      <c r="L238" s="32"/>
      <c r="M238" s="141" t="s">
        <v>1</v>
      </c>
      <c r="N238" s="142" t="s">
        <v>44</v>
      </c>
      <c r="P238" s="143">
        <f>O238*H238</f>
        <v>0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AR238" s="145" t="s">
        <v>318</v>
      </c>
      <c r="AT238" s="145" t="s">
        <v>264</v>
      </c>
      <c r="AU238" s="145" t="s">
        <v>86</v>
      </c>
      <c r="AY238" s="17" t="s">
        <v>262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7" t="s">
        <v>86</v>
      </c>
      <c r="BK238" s="146">
        <f>ROUND(I238*H238,2)</f>
        <v>0</v>
      </c>
      <c r="BL238" s="17" t="s">
        <v>318</v>
      </c>
      <c r="BM238" s="145" t="s">
        <v>4507</v>
      </c>
    </row>
    <row r="239" spans="2:47" s="1" customFormat="1" ht="48.75">
      <c r="B239" s="32"/>
      <c r="D239" s="147" t="s">
        <v>301</v>
      </c>
      <c r="F239" s="148" t="s">
        <v>4425</v>
      </c>
      <c r="I239" s="149"/>
      <c r="L239" s="32"/>
      <c r="M239" s="150"/>
      <c r="T239" s="56"/>
      <c r="AT239" s="17" t="s">
        <v>301</v>
      </c>
      <c r="AU239" s="17" t="s">
        <v>86</v>
      </c>
    </row>
    <row r="240" spans="2:65" s="1" customFormat="1" ht="24.2" customHeight="1">
      <c r="B240" s="32"/>
      <c r="C240" s="134" t="s">
        <v>481</v>
      </c>
      <c r="D240" s="134" t="s">
        <v>264</v>
      </c>
      <c r="E240" s="135" t="s">
        <v>4232</v>
      </c>
      <c r="F240" s="136" t="s">
        <v>4508</v>
      </c>
      <c r="G240" s="137" t="s">
        <v>405</v>
      </c>
      <c r="H240" s="138">
        <v>7</v>
      </c>
      <c r="I240" s="139"/>
      <c r="J240" s="140">
        <f>ROUND(I240*H240,2)</f>
        <v>0</v>
      </c>
      <c r="K240" s="136" t="s">
        <v>1</v>
      </c>
      <c r="L240" s="32"/>
      <c r="M240" s="141" t="s">
        <v>1</v>
      </c>
      <c r="N240" s="142" t="s">
        <v>44</v>
      </c>
      <c r="P240" s="143">
        <f>O240*H240</f>
        <v>0</v>
      </c>
      <c r="Q240" s="143">
        <v>0</v>
      </c>
      <c r="R240" s="143">
        <f>Q240*H240</f>
        <v>0</v>
      </c>
      <c r="S240" s="143">
        <v>0</v>
      </c>
      <c r="T240" s="144">
        <f>S240*H240</f>
        <v>0</v>
      </c>
      <c r="AR240" s="145" t="s">
        <v>318</v>
      </c>
      <c r="AT240" s="145" t="s">
        <v>264</v>
      </c>
      <c r="AU240" s="145" t="s">
        <v>86</v>
      </c>
      <c r="AY240" s="17" t="s">
        <v>262</v>
      </c>
      <c r="BE240" s="146">
        <f>IF(N240="základní",J240,0)</f>
        <v>0</v>
      </c>
      <c r="BF240" s="146">
        <f>IF(N240="snížená",J240,0)</f>
        <v>0</v>
      </c>
      <c r="BG240" s="146">
        <f>IF(N240="zákl. přenesená",J240,0)</f>
        <v>0</v>
      </c>
      <c r="BH240" s="146">
        <f>IF(N240="sníž. přenesená",J240,0)</f>
        <v>0</v>
      </c>
      <c r="BI240" s="146">
        <f>IF(N240="nulová",J240,0)</f>
        <v>0</v>
      </c>
      <c r="BJ240" s="17" t="s">
        <v>86</v>
      </c>
      <c r="BK240" s="146">
        <f>ROUND(I240*H240,2)</f>
        <v>0</v>
      </c>
      <c r="BL240" s="17" t="s">
        <v>318</v>
      </c>
      <c r="BM240" s="145" t="s">
        <v>4509</v>
      </c>
    </row>
    <row r="241" spans="2:47" s="1" customFormat="1" ht="48.75">
      <c r="B241" s="32"/>
      <c r="D241" s="147" t="s">
        <v>301</v>
      </c>
      <c r="F241" s="148" t="s">
        <v>4425</v>
      </c>
      <c r="I241" s="149"/>
      <c r="L241" s="32"/>
      <c r="M241" s="150"/>
      <c r="T241" s="56"/>
      <c r="AT241" s="17" t="s">
        <v>301</v>
      </c>
      <c r="AU241" s="17" t="s">
        <v>86</v>
      </c>
    </row>
    <row r="242" spans="2:65" s="1" customFormat="1" ht="24.2" customHeight="1">
      <c r="B242" s="32"/>
      <c r="C242" s="134" t="s">
        <v>485</v>
      </c>
      <c r="D242" s="134" t="s">
        <v>264</v>
      </c>
      <c r="E242" s="135" t="s">
        <v>4235</v>
      </c>
      <c r="F242" s="136" t="s">
        <v>4510</v>
      </c>
      <c r="G242" s="137" t="s">
        <v>405</v>
      </c>
      <c r="H242" s="138">
        <v>6</v>
      </c>
      <c r="I242" s="139"/>
      <c r="J242" s="140">
        <f>ROUND(I242*H242,2)</f>
        <v>0</v>
      </c>
      <c r="K242" s="136" t="s">
        <v>1</v>
      </c>
      <c r="L242" s="32"/>
      <c r="M242" s="141" t="s">
        <v>1</v>
      </c>
      <c r="N242" s="142" t="s">
        <v>44</v>
      </c>
      <c r="P242" s="143">
        <f>O242*H242</f>
        <v>0</v>
      </c>
      <c r="Q242" s="143">
        <v>0</v>
      </c>
      <c r="R242" s="143">
        <f>Q242*H242</f>
        <v>0</v>
      </c>
      <c r="S242" s="143">
        <v>0</v>
      </c>
      <c r="T242" s="144">
        <f>S242*H242</f>
        <v>0</v>
      </c>
      <c r="AR242" s="145" t="s">
        <v>318</v>
      </c>
      <c r="AT242" s="145" t="s">
        <v>264</v>
      </c>
      <c r="AU242" s="145" t="s">
        <v>86</v>
      </c>
      <c r="AY242" s="17" t="s">
        <v>262</v>
      </c>
      <c r="BE242" s="146">
        <f>IF(N242="základní",J242,0)</f>
        <v>0</v>
      </c>
      <c r="BF242" s="146">
        <f>IF(N242="snížená",J242,0)</f>
        <v>0</v>
      </c>
      <c r="BG242" s="146">
        <f>IF(N242="zákl. přenesená",J242,0)</f>
        <v>0</v>
      </c>
      <c r="BH242" s="146">
        <f>IF(N242="sníž. přenesená",J242,0)</f>
        <v>0</v>
      </c>
      <c r="BI242" s="146">
        <f>IF(N242="nulová",J242,0)</f>
        <v>0</v>
      </c>
      <c r="BJ242" s="17" t="s">
        <v>86</v>
      </c>
      <c r="BK242" s="146">
        <f>ROUND(I242*H242,2)</f>
        <v>0</v>
      </c>
      <c r="BL242" s="17" t="s">
        <v>318</v>
      </c>
      <c r="BM242" s="145" t="s">
        <v>4511</v>
      </c>
    </row>
    <row r="243" spans="2:47" s="1" customFormat="1" ht="48.75">
      <c r="B243" s="32"/>
      <c r="D243" s="147" t="s">
        <v>301</v>
      </c>
      <c r="F243" s="148" t="s">
        <v>4425</v>
      </c>
      <c r="I243" s="149"/>
      <c r="L243" s="32"/>
      <c r="M243" s="150"/>
      <c r="T243" s="56"/>
      <c r="AT243" s="17" t="s">
        <v>301</v>
      </c>
      <c r="AU243" s="17" t="s">
        <v>86</v>
      </c>
    </row>
    <row r="244" spans="2:65" s="1" customFormat="1" ht="24.2" customHeight="1">
      <c r="B244" s="32"/>
      <c r="C244" s="134" t="s">
        <v>492</v>
      </c>
      <c r="D244" s="134" t="s">
        <v>264</v>
      </c>
      <c r="E244" s="135" t="s">
        <v>4238</v>
      </c>
      <c r="F244" s="136" t="s">
        <v>4512</v>
      </c>
      <c r="G244" s="137" t="s">
        <v>405</v>
      </c>
      <c r="H244" s="138">
        <v>56</v>
      </c>
      <c r="I244" s="139"/>
      <c r="J244" s="140">
        <f>ROUND(I244*H244,2)</f>
        <v>0</v>
      </c>
      <c r="K244" s="136" t="s">
        <v>1</v>
      </c>
      <c r="L244" s="32"/>
      <c r="M244" s="141" t="s">
        <v>1</v>
      </c>
      <c r="N244" s="142" t="s">
        <v>44</v>
      </c>
      <c r="P244" s="143">
        <f>O244*H244</f>
        <v>0</v>
      </c>
      <c r="Q244" s="143">
        <v>0</v>
      </c>
      <c r="R244" s="143">
        <f>Q244*H244</f>
        <v>0</v>
      </c>
      <c r="S244" s="143">
        <v>0</v>
      </c>
      <c r="T244" s="144">
        <f>S244*H244</f>
        <v>0</v>
      </c>
      <c r="AR244" s="145" t="s">
        <v>318</v>
      </c>
      <c r="AT244" s="145" t="s">
        <v>264</v>
      </c>
      <c r="AU244" s="145" t="s">
        <v>86</v>
      </c>
      <c r="AY244" s="17" t="s">
        <v>262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7" t="s">
        <v>86</v>
      </c>
      <c r="BK244" s="146">
        <f>ROUND(I244*H244,2)</f>
        <v>0</v>
      </c>
      <c r="BL244" s="17" t="s">
        <v>318</v>
      </c>
      <c r="BM244" s="145" t="s">
        <v>4513</v>
      </c>
    </row>
    <row r="245" spans="2:47" s="1" customFormat="1" ht="48.75">
      <c r="B245" s="32"/>
      <c r="D245" s="147" t="s">
        <v>301</v>
      </c>
      <c r="F245" s="148" t="s">
        <v>4425</v>
      </c>
      <c r="I245" s="149"/>
      <c r="L245" s="32"/>
      <c r="M245" s="150"/>
      <c r="T245" s="56"/>
      <c r="AT245" s="17" t="s">
        <v>301</v>
      </c>
      <c r="AU245" s="17" t="s">
        <v>86</v>
      </c>
    </row>
    <row r="246" spans="2:65" s="1" customFormat="1" ht="21.75" customHeight="1">
      <c r="B246" s="32"/>
      <c r="C246" s="134" t="s">
        <v>496</v>
      </c>
      <c r="D246" s="134" t="s">
        <v>264</v>
      </c>
      <c r="E246" s="135" t="s">
        <v>4242</v>
      </c>
      <c r="F246" s="136" t="s">
        <v>4514</v>
      </c>
      <c r="G246" s="137" t="s">
        <v>405</v>
      </c>
      <c r="H246" s="138">
        <v>119</v>
      </c>
      <c r="I246" s="139"/>
      <c r="J246" s="140">
        <f>ROUND(I246*H246,2)</f>
        <v>0</v>
      </c>
      <c r="K246" s="136" t="s">
        <v>1</v>
      </c>
      <c r="L246" s="32"/>
      <c r="M246" s="141" t="s">
        <v>1</v>
      </c>
      <c r="N246" s="142" t="s">
        <v>44</v>
      </c>
      <c r="P246" s="143">
        <f>O246*H246</f>
        <v>0</v>
      </c>
      <c r="Q246" s="143">
        <v>0</v>
      </c>
      <c r="R246" s="143">
        <f>Q246*H246</f>
        <v>0</v>
      </c>
      <c r="S246" s="143">
        <v>0</v>
      </c>
      <c r="T246" s="144">
        <f>S246*H246</f>
        <v>0</v>
      </c>
      <c r="AR246" s="145" t="s">
        <v>318</v>
      </c>
      <c r="AT246" s="145" t="s">
        <v>264</v>
      </c>
      <c r="AU246" s="145" t="s">
        <v>86</v>
      </c>
      <c r="AY246" s="17" t="s">
        <v>262</v>
      </c>
      <c r="BE246" s="146">
        <f>IF(N246="základní",J246,0)</f>
        <v>0</v>
      </c>
      <c r="BF246" s="146">
        <f>IF(N246="snížená",J246,0)</f>
        <v>0</v>
      </c>
      <c r="BG246" s="146">
        <f>IF(N246="zákl. přenesená",J246,0)</f>
        <v>0</v>
      </c>
      <c r="BH246" s="146">
        <f>IF(N246="sníž. přenesená",J246,0)</f>
        <v>0</v>
      </c>
      <c r="BI246" s="146">
        <f>IF(N246="nulová",J246,0)</f>
        <v>0</v>
      </c>
      <c r="BJ246" s="17" t="s">
        <v>86</v>
      </c>
      <c r="BK246" s="146">
        <f>ROUND(I246*H246,2)</f>
        <v>0</v>
      </c>
      <c r="BL246" s="17" t="s">
        <v>318</v>
      </c>
      <c r="BM246" s="145" t="s">
        <v>4515</v>
      </c>
    </row>
    <row r="247" spans="2:47" s="1" customFormat="1" ht="48.75">
      <c r="B247" s="32"/>
      <c r="D247" s="147" t="s">
        <v>301</v>
      </c>
      <c r="F247" s="148" t="s">
        <v>4425</v>
      </c>
      <c r="I247" s="149"/>
      <c r="L247" s="32"/>
      <c r="M247" s="150"/>
      <c r="T247" s="56"/>
      <c r="AT247" s="17" t="s">
        <v>301</v>
      </c>
      <c r="AU247" s="17" t="s">
        <v>86</v>
      </c>
    </row>
    <row r="248" spans="2:65" s="1" customFormat="1" ht="37.9" customHeight="1">
      <c r="B248" s="32"/>
      <c r="C248" s="134" t="s">
        <v>499</v>
      </c>
      <c r="D248" s="134" t="s">
        <v>264</v>
      </c>
      <c r="E248" s="135" t="s">
        <v>4245</v>
      </c>
      <c r="F248" s="136" t="s">
        <v>4516</v>
      </c>
      <c r="G248" s="137" t="s">
        <v>405</v>
      </c>
      <c r="H248" s="138">
        <v>11</v>
      </c>
      <c r="I248" s="139"/>
      <c r="J248" s="140">
        <f>ROUND(I248*H248,2)</f>
        <v>0</v>
      </c>
      <c r="K248" s="136" t="s">
        <v>1</v>
      </c>
      <c r="L248" s="32"/>
      <c r="M248" s="141" t="s">
        <v>1</v>
      </c>
      <c r="N248" s="142" t="s">
        <v>44</v>
      </c>
      <c r="P248" s="143">
        <f>O248*H248</f>
        <v>0</v>
      </c>
      <c r="Q248" s="143">
        <v>0</v>
      </c>
      <c r="R248" s="143">
        <f>Q248*H248</f>
        <v>0</v>
      </c>
      <c r="S248" s="143">
        <v>0</v>
      </c>
      <c r="T248" s="144">
        <f>S248*H248</f>
        <v>0</v>
      </c>
      <c r="AR248" s="145" t="s">
        <v>318</v>
      </c>
      <c r="AT248" s="145" t="s">
        <v>264</v>
      </c>
      <c r="AU248" s="145" t="s">
        <v>86</v>
      </c>
      <c r="AY248" s="17" t="s">
        <v>262</v>
      </c>
      <c r="BE248" s="146">
        <f>IF(N248="základní",J248,0)</f>
        <v>0</v>
      </c>
      <c r="BF248" s="146">
        <f>IF(N248="snížená",J248,0)</f>
        <v>0</v>
      </c>
      <c r="BG248" s="146">
        <f>IF(N248="zákl. přenesená",J248,0)</f>
        <v>0</v>
      </c>
      <c r="BH248" s="146">
        <f>IF(N248="sníž. přenesená",J248,0)</f>
        <v>0</v>
      </c>
      <c r="BI248" s="146">
        <f>IF(N248="nulová",J248,0)</f>
        <v>0</v>
      </c>
      <c r="BJ248" s="17" t="s">
        <v>86</v>
      </c>
      <c r="BK248" s="146">
        <f>ROUND(I248*H248,2)</f>
        <v>0</v>
      </c>
      <c r="BL248" s="17" t="s">
        <v>318</v>
      </c>
      <c r="BM248" s="145" t="s">
        <v>4517</v>
      </c>
    </row>
    <row r="249" spans="2:47" s="1" customFormat="1" ht="48.75">
      <c r="B249" s="32"/>
      <c r="D249" s="147" t="s">
        <v>301</v>
      </c>
      <c r="F249" s="148" t="s">
        <v>4425</v>
      </c>
      <c r="I249" s="149"/>
      <c r="L249" s="32"/>
      <c r="M249" s="150"/>
      <c r="T249" s="56"/>
      <c r="AT249" s="17" t="s">
        <v>301</v>
      </c>
      <c r="AU249" s="17" t="s">
        <v>86</v>
      </c>
    </row>
    <row r="250" spans="2:65" s="1" customFormat="1" ht="37.9" customHeight="1">
      <c r="B250" s="32"/>
      <c r="C250" s="134" t="s">
        <v>503</v>
      </c>
      <c r="D250" s="134" t="s">
        <v>264</v>
      </c>
      <c r="E250" s="135" t="s">
        <v>4248</v>
      </c>
      <c r="F250" s="136" t="s">
        <v>4518</v>
      </c>
      <c r="G250" s="137" t="s">
        <v>405</v>
      </c>
      <c r="H250" s="138">
        <v>5</v>
      </c>
      <c r="I250" s="139"/>
      <c r="J250" s="140">
        <f>ROUND(I250*H250,2)</f>
        <v>0</v>
      </c>
      <c r="K250" s="136" t="s">
        <v>1</v>
      </c>
      <c r="L250" s="32"/>
      <c r="M250" s="141" t="s">
        <v>1</v>
      </c>
      <c r="N250" s="142" t="s">
        <v>44</v>
      </c>
      <c r="P250" s="143">
        <f>O250*H250</f>
        <v>0</v>
      </c>
      <c r="Q250" s="143">
        <v>0</v>
      </c>
      <c r="R250" s="143">
        <f>Q250*H250</f>
        <v>0</v>
      </c>
      <c r="S250" s="143">
        <v>0</v>
      </c>
      <c r="T250" s="144">
        <f>S250*H250</f>
        <v>0</v>
      </c>
      <c r="AR250" s="145" t="s">
        <v>318</v>
      </c>
      <c r="AT250" s="145" t="s">
        <v>264</v>
      </c>
      <c r="AU250" s="145" t="s">
        <v>86</v>
      </c>
      <c r="AY250" s="17" t="s">
        <v>262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7" t="s">
        <v>86</v>
      </c>
      <c r="BK250" s="146">
        <f>ROUND(I250*H250,2)</f>
        <v>0</v>
      </c>
      <c r="BL250" s="17" t="s">
        <v>318</v>
      </c>
      <c r="BM250" s="145" t="s">
        <v>4519</v>
      </c>
    </row>
    <row r="251" spans="2:47" s="1" customFormat="1" ht="48.75">
      <c r="B251" s="32"/>
      <c r="D251" s="147" t="s">
        <v>301</v>
      </c>
      <c r="F251" s="148" t="s">
        <v>4425</v>
      </c>
      <c r="I251" s="149"/>
      <c r="L251" s="32"/>
      <c r="M251" s="150"/>
      <c r="T251" s="56"/>
      <c r="AT251" s="17" t="s">
        <v>301</v>
      </c>
      <c r="AU251" s="17" t="s">
        <v>86</v>
      </c>
    </row>
    <row r="252" spans="2:65" s="1" customFormat="1" ht="37.9" customHeight="1">
      <c r="B252" s="32"/>
      <c r="C252" s="134" t="s">
        <v>507</v>
      </c>
      <c r="D252" s="134" t="s">
        <v>264</v>
      </c>
      <c r="E252" s="135" t="s">
        <v>4251</v>
      </c>
      <c r="F252" s="136" t="s">
        <v>4520</v>
      </c>
      <c r="G252" s="137" t="s">
        <v>405</v>
      </c>
      <c r="H252" s="138">
        <v>135</v>
      </c>
      <c r="I252" s="139"/>
      <c r="J252" s="140">
        <f>ROUND(I252*H252,2)</f>
        <v>0</v>
      </c>
      <c r="K252" s="136" t="s">
        <v>1</v>
      </c>
      <c r="L252" s="32"/>
      <c r="M252" s="141" t="s">
        <v>1</v>
      </c>
      <c r="N252" s="142" t="s">
        <v>44</v>
      </c>
      <c r="P252" s="143">
        <f>O252*H252</f>
        <v>0</v>
      </c>
      <c r="Q252" s="143">
        <v>0</v>
      </c>
      <c r="R252" s="143">
        <f>Q252*H252</f>
        <v>0</v>
      </c>
      <c r="S252" s="143">
        <v>0</v>
      </c>
      <c r="T252" s="144">
        <f>S252*H252</f>
        <v>0</v>
      </c>
      <c r="AR252" s="145" t="s">
        <v>318</v>
      </c>
      <c r="AT252" s="145" t="s">
        <v>264</v>
      </c>
      <c r="AU252" s="145" t="s">
        <v>86</v>
      </c>
      <c r="AY252" s="17" t="s">
        <v>262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7" t="s">
        <v>86</v>
      </c>
      <c r="BK252" s="146">
        <f>ROUND(I252*H252,2)</f>
        <v>0</v>
      </c>
      <c r="BL252" s="17" t="s">
        <v>318</v>
      </c>
      <c r="BM252" s="145" t="s">
        <v>4521</v>
      </c>
    </row>
    <row r="253" spans="2:47" s="1" customFormat="1" ht="48.75">
      <c r="B253" s="32"/>
      <c r="D253" s="147" t="s">
        <v>301</v>
      </c>
      <c r="F253" s="148" t="s">
        <v>4425</v>
      </c>
      <c r="I253" s="149"/>
      <c r="L253" s="32"/>
      <c r="M253" s="150"/>
      <c r="T253" s="56"/>
      <c r="AT253" s="17" t="s">
        <v>301</v>
      </c>
      <c r="AU253" s="17" t="s">
        <v>86</v>
      </c>
    </row>
    <row r="254" spans="2:65" s="1" customFormat="1" ht="37.9" customHeight="1">
      <c r="B254" s="32"/>
      <c r="C254" s="134" t="s">
        <v>511</v>
      </c>
      <c r="D254" s="134" t="s">
        <v>264</v>
      </c>
      <c r="E254" s="135" t="s">
        <v>4254</v>
      </c>
      <c r="F254" s="136" t="s">
        <v>4522</v>
      </c>
      <c r="G254" s="137" t="s">
        <v>405</v>
      </c>
      <c r="H254" s="138">
        <v>85</v>
      </c>
      <c r="I254" s="139"/>
      <c r="J254" s="140">
        <f>ROUND(I254*H254,2)</f>
        <v>0</v>
      </c>
      <c r="K254" s="136" t="s">
        <v>1</v>
      </c>
      <c r="L254" s="32"/>
      <c r="M254" s="141" t="s">
        <v>1</v>
      </c>
      <c r="N254" s="142" t="s">
        <v>44</v>
      </c>
      <c r="P254" s="143">
        <f>O254*H254</f>
        <v>0</v>
      </c>
      <c r="Q254" s="143">
        <v>0</v>
      </c>
      <c r="R254" s="143">
        <f>Q254*H254</f>
        <v>0</v>
      </c>
      <c r="S254" s="143">
        <v>0</v>
      </c>
      <c r="T254" s="144">
        <f>S254*H254</f>
        <v>0</v>
      </c>
      <c r="AR254" s="145" t="s">
        <v>318</v>
      </c>
      <c r="AT254" s="145" t="s">
        <v>264</v>
      </c>
      <c r="AU254" s="145" t="s">
        <v>86</v>
      </c>
      <c r="AY254" s="17" t="s">
        <v>262</v>
      </c>
      <c r="BE254" s="146">
        <f>IF(N254="základní",J254,0)</f>
        <v>0</v>
      </c>
      <c r="BF254" s="146">
        <f>IF(N254="snížená",J254,0)</f>
        <v>0</v>
      </c>
      <c r="BG254" s="146">
        <f>IF(N254="zákl. přenesená",J254,0)</f>
        <v>0</v>
      </c>
      <c r="BH254" s="146">
        <f>IF(N254="sníž. přenesená",J254,0)</f>
        <v>0</v>
      </c>
      <c r="BI254" s="146">
        <f>IF(N254="nulová",J254,0)</f>
        <v>0</v>
      </c>
      <c r="BJ254" s="17" t="s">
        <v>86</v>
      </c>
      <c r="BK254" s="146">
        <f>ROUND(I254*H254,2)</f>
        <v>0</v>
      </c>
      <c r="BL254" s="17" t="s">
        <v>318</v>
      </c>
      <c r="BM254" s="145" t="s">
        <v>4523</v>
      </c>
    </row>
    <row r="255" spans="2:47" s="1" customFormat="1" ht="48.75">
      <c r="B255" s="32"/>
      <c r="D255" s="147" t="s">
        <v>301</v>
      </c>
      <c r="F255" s="148" t="s">
        <v>4425</v>
      </c>
      <c r="I255" s="149"/>
      <c r="L255" s="32"/>
      <c r="M255" s="150"/>
      <c r="T255" s="56"/>
      <c r="AT255" s="17" t="s">
        <v>301</v>
      </c>
      <c r="AU255" s="17" t="s">
        <v>86</v>
      </c>
    </row>
    <row r="256" spans="2:65" s="1" customFormat="1" ht="21.75" customHeight="1">
      <c r="B256" s="32"/>
      <c r="C256" s="134" t="s">
        <v>515</v>
      </c>
      <c r="D256" s="134" t="s">
        <v>264</v>
      </c>
      <c r="E256" s="135" t="s">
        <v>4257</v>
      </c>
      <c r="F256" s="136" t="s">
        <v>4524</v>
      </c>
      <c r="G256" s="137" t="s">
        <v>405</v>
      </c>
      <c r="H256" s="138">
        <v>236</v>
      </c>
      <c r="I256" s="139"/>
      <c r="J256" s="140">
        <f>ROUND(I256*H256,2)</f>
        <v>0</v>
      </c>
      <c r="K256" s="136" t="s">
        <v>1</v>
      </c>
      <c r="L256" s="32"/>
      <c r="M256" s="141" t="s">
        <v>1</v>
      </c>
      <c r="N256" s="142" t="s">
        <v>44</v>
      </c>
      <c r="P256" s="143">
        <f>O256*H256</f>
        <v>0</v>
      </c>
      <c r="Q256" s="143">
        <v>0</v>
      </c>
      <c r="R256" s="143">
        <f>Q256*H256</f>
        <v>0</v>
      </c>
      <c r="S256" s="143">
        <v>0</v>
      </c>
      <c r="T256" s="144">
        <f>S256*H256</f>
        <v>0</v>
      </c>
      <c r="AR256" s="145" t="s">
        <v>318</v>
      </c>
      <c r="AT256" s="145" t="s">
        <v>264</v>
      </c>
      <c r="AU256" s="145" t="s">
        <v>86</v>
      </c>
      <c r="AY256" s="17" t="s">
        <v>262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7" t="s">
        <v>86</v>
      </c>
      <c r="BK256" s="146">
        <f>ROUND(I256*H256,2)</f>
        <v>0</v>
      </c>
      <c r="BL256" s="17" t="s">
        <v>318</v>
      </c>
      <c r="BM256" s="145" t="s">
        <v>4525</v>
      </c>
    </row>
    <row r="257" spans="2:47" s="1" customFormat="1" ht="48.75">
      <c r="B257" s="32"/>
      <c r="D257" s="147" t="s">
        <v>301</v>
      </c>
      <c r="F257" s="148" t="s">
        <v>4425</v>
      </c>
      <c r="I257" s="149"/>
      <c r="L257" s="32"/>
      <c r="M257" s="150"/>
      <c r="T257" s="56"/>
      <c r="AT257" s="17" t="s">
        <v>301</v>
      </c>
      <c r="AU257" s="17" t="s">
        <v>86</v>
      </c>
    </row>
    <row r="258" spans="2:65" s="1" customFormat="1" ht="24.2" customHeight="1">
      <c r="B258" s="32"/>
      <c r="C258" s="134" t="s">
        <v>519</v>
      </c>
      <c r="D258" s="134" t="s">
        <v>264</v>
      </c>
      <c r="E258" s="135" t="s">
        <v>4260</v>
      </c>
      <c r="F258" s="136" t="s">
        <v>4526</v>
      </c>
      <c r="G258" s="137" t="s">
        <v>267</v>
      </c>
      <c r="H258" s="138">
        <v>8</v>
      </c>
      <c r="I258" s="139"/>
      <c r="J258" s="140">
        <f>ROUND(I258*H258,2)</f>
        <v>0</v>
      </c>
      <c r="K258" s="136" t="s">
        <v>1</v>
      </c>
      <c r="L258" s="32"/>
      <c r="M258" s="141" t="s">
        <v>1</v>
      </c>
      <c r="N258" s="142" t="s">
        <v>44</v>
      </c>
      <c r="P258" s="143">
        <f>O258*H258</f>
        <v>0</v>
      </c>
      <c r="Q258" s="143">
        <v>0</v>
      </c>
      <c r="R258" s="143">
        <f>Q258*H258</f>
        <v>0</v>
      </c>
      <c r="S258" s="143">
        <v>0</v>
      </c>
      <c r="T258" s="144">
        <f>S258*H258</f>
        <v>0</v>
      </c>
      <c r="AR258" s="145" t="s">
        <v>318</v>
      </c>
      <c r="AT258" s="145" t="s">
        <v>264</v>
      </c>
      <c r="AU258" s="145" t="s">
        <v>86</v>
      </c>
      <c r="AY258" s="17" t="s">
        <v>262</v>
      </c>
      <c r="BE258" s="146">
        <f>IF(N258="základní",J258,0)</f>
        <v>0</v>
      </c>
      <c r="BF258" s="146">
        <f>IF(N258="snížená",J258,0)</f>
        <v>0</v>
      </c>
      <c r="BG258" s="146">
        <f>IF(N258="zákl. přenesená",J258,0)</f>
        <v>0</v>
      </c>
      <c r="BH258" s="146">
        <f>IF(N258="sníž. přenesená",J258,0)</f>
        <v>0</v>
      </c>
      <c r="BI258" s="146">
        <f>IF(N258="nulová",J258,0)</f>
        <v>0</v>
      </c>
      <c r="BJ258" s="17" t="s">
        <v>86</v>
      </c>
      <c r="BK258" s="146">
        <f>ROUND(I258*H258,2)</f>
        <v>0</v>
      </c>
      <c r="BL258" s="17" t="s">
        <v>318</v>
      </c>
      <c r="BM258" s="145" t="s">
        <v>4527</v>
      </c>
    </row>
    <row r="259" spans="2:47" s="1" customFormat="1" ht="48.75">
      <c r="B259" s="32"/>
      <c r="D259" s="147" t="s">
        <v>301</v>
      </c>
      <c r="F259" s="148" t="s">
        <v>4425</v>
      </c>
      <c r="I259" s="149"/>
      <c r="L259" s="32"/>
      <c r="M259" s="150"/>
      <c r="T259" s="56"/>
      <c r="AT259" s="17" t="s">
        <v>301</v>
      </c>
      <c r="AU259" s="17" t="s">
        <v>86</v>
      </c>
    </row>
    <row r="260" spans="2:65" s="1" customFormat="1" ht="21.75" customHeight="1">
      <c r="B260" s="32"/>
      <c r="C260" s="134" t="s">
        <v>523</v>
      </c>
      <c r="D260" s="134" t="s">
        <v>264</v>
      </c>
      <c r="E260" s="135" t="s">
        <v>4263</v>
      </c>
      <c r="F260" s="136" t="s">
        <v>4528</v>
      </c>
      <c r="G260" s="137" t="s">
        <v>405</v>
      </c>
      <c r="H260" s="138">
        <v>355</v>
      </c>
      <c r="I260" s="139"/>
      <c r="J260" s="140">
        <f>ROUND(I260*H260,2)</f>
        <v>0</v>
      </c>
      <c r="K260" s="136" t="s">
        <v>1</v>
      </c>
      <c r="L260" s="32"/>
      <c r="M260" s="141" t="s">
        <v>1</v>
      </c>
      <c r="N260" s="142" t="s">
        <v>44</v>
      </c>
      <c r="P260" s="143">
        <f>O260*H260</f>
        <v>0</v>
      </c>
      <c r="Q260" s="143">
        <v>0</v>
      </c>
      <c r="R260" s="143">
        <f>Q260*H260</f>
        <v>0</v>
      </c>
      <c r="S260" s="143">
        <v>0</v>
      </c>
      <c r="T260" s="144">
        <f>S260*H260</f>
        <v>0</v>
      </c>
      <c r="AR260" s="145" t="s">
        <v>318</v>
      </c>
      <c r="AT260" s="145" t="s">
        <v>264</v>
      </c>
      <c r="AU260" s="145" t="s">
        <v>86</v>
      </c>
      <c r="AY260" s="17" t="s">
        <v>262</v>
      </c>
      <c r="BE260" s="146">
        <f>IF(N260="základní",J260,0)</f>
        <v>0</v>
      </c>
      <c r="BF260" s="146">
        <f>IF(N260="snížená",J260,0)</f>
        <v>0</v>
      </c>
      <c r="BG260" s="146">
        <f>IF(N260="zákl. přenesená",J260,0)</f>
        <v>0</v>
      </c>
      <c r="BH260" s="146">
        <f>IF(N260="sníž. přenesená",J260,0)</f>
        <v>0</v>
      </c>
      <c r="BI260" s="146">
        <f>IF(N260="nulová",J260,0)</f>
        <v>0</v>
      </c>
      <c r="BJ260" s="17" t="s">
        <v>86</v>
      </c>
      <c r="BK260" s="146">
        <f>ROUND(I260*H260,2)</f>
        <v>0</v>
      </c>
      <c r="BL260" s="17" t="s">
        <v>318</v>
      </c>
      <c r="BM260" s="145" t="s">
        <v>4529</v>
      </c>
    </row>
    <row r="261" spans="2:47" s="1" customFormat="1" ht="48.75">
      <c r="B261" s="32"/>
      <c r="D261" s="147" t="s">
        <v>301</v>
      </c>
      <c r="F261" s="148" t="s">
        <v>4425</v>
      </c>
      <c r="I261" s="149"/>
      <c r="L261" s="32"/>
      <c r="M261" s="150"/>
      <c r="T261" s="56"/>
      <c r="AT261" s="17" t="s">
        <v>301</v>
      </c>
      <c r="AU261" s="17" t="s">
        <v>86</v>
      </c>
    </row>
    <row r="262" spans="2:65" s="1" customFormat="1" ht="55.5" customHeight="1">
      <c r="B262" s="32"/>
      <c r="C262" s="134" t="s">
        <v>527</v>
      </c>
      <c r="D262" s="134" t="s">
        <v>264</v>
      </c>
      <c r="E262" s="135" t="s">
        <v>4266</v>
      </c>
      <c r="F262" s="136" t="s">
        <v>4530</v>
      </c>
      <c r="G262" s="137" t="s">
        <v>405</v>
      </c>
      <c r="H262" s="138">
        <v>103</v>
      </c>
      <c r="I262" s="139"/>
      <c r="J262" s="140">
        <f>ROUND(I262*H262,2)</f>
        <v>0</v>
      </c>
      <c r="K262" s="136" t="s">
        <v>1</v>
      </c>
      <c r="L262" s="32"/>
      <c r="M262" s="141" t="s">
        <v>1</v>
      </c>
      <c r="N262" s="142" t="s">
        <v>44</v>
      </c>
      <c r="P262" s="143">
        <f>O262*H262</f>
        <v>0</v>
      </c>
      <c r="Q262" s="143">
        <v>0</v>
      </c>
      <c r="R262" s="143">
        <f>Q262*H262</f>
        <v>0</v>
      </c>
      <c r="S262" s="143">
        <v>0</v>
      </c>
      <c r="T262" s="144">
        <f>S262*H262</f>
        <v>0</v>
      </c>
      <c r="AR262" s="145" t="s">
        <v>318</v>
      </c>
      <c r="AT262" s="145" t="s">
        <v>264</v>
      </c>
      <c r="AU262" s="145" t="s">
        <v>86</v>
      </c>
      <c r="AY262" s="17" t="s">
        <v>262</v>
      </c>
      <c r="BE262" s="146">
        <f>IF(N262="základní",J262,0)</f>
        <v>0</v>
      </c>
      <c r="BF262" s="146">
        <f>IF(N262="snížená",J262,0)</f>
        <v>0</v>
      </c>
      <c r="BG262" s="146">
        <f>IF(N262="zákl. přenesená",J262,0)</f>
        <v>0</v>
      </c>
      <c r="BH262" s="146">
        <f>IF(N262="sníž. přenesená",J262,0)</f>
        <v>0</v>
      </c>
      <c r="BI262" s="146">
        <f>IF(N262="nulová",J262,0)</f>
        <v>0</v>
      </c>
      <c r="BJ262" s="17" t="s">
        <v>86</v>
      </c>
      <c r="BK262" s="146">
        <f>ROUND(I262*H262,2)</f>
        <v>0</v>
      </c>
      <c r="BL262" s="17" t="s">
        <v>318</v>
      </c>
      <c r="BM262" s="145" t="s">
        <v>4531</v>
      </c>
    </row>
    <row r="263" spans="2:47" s="1" customFormat="1" ht="48.75">
      <c r="B263" s="32"/>
      <c r="D263" s="147" t="s">
        <v>301</v>
      </c>
      <c r="F263" s="148" t="s">
        <v>4425</v>
      </c>
      <c r="I263" s="149"/>
      <c r="L263" s="32"/>
      <c r="M263" s="150"/>
      <c r="T263" s="56"/>
      <c r="AT263" s="17" t="s">
        <v>301</v>
      </c>
      <c r="AU263" s="17" t="s">
        <v>86</v>
      </c>
    </row>
    <row r="264" spans="2:65" s="1" customFormat="1" ht="55.5" customHeight="1">
      <c r="B264" s="32"/>
      <c r="C264" s="134" t="s">
        <v>268</v>
      </c>
      <c r="D264" s="134" t="s">
        <v>264</v>
      </c>
      <c r="E264" s="135" t="s">
        <v>4269</v>
      </c>
      <c r="F264" s="136" t="s">
        <v>4532</v>
      </c>
      <c r="G264" s="137" t="s">
        <v>405</v>
      </c>
      <c r="H264" s="138">
        <v>125</v>
      </c>
      <c r="I264" s="139"/>
      <c r="J264" s="140">
        <f>ROUND(I264*H264,2)</f>
        <v>0</v>
      </c>
      <c r="K264" s="136" t="s">
        <v>1</v>
      </c>
      <c r="L264" s="32"/>
      <c r="M264" s="141" t="s">
        <v>1</v>
      </c>
      <c r="N264" s="142" t="s">
        <v>44</v>
      </c>
      <c r="P264" s="143">
        <f>O264*H264</f>
        <v>0</v>
      </c>
      <c r="Q264" s="143">
        <v>0</v>
      </c>
      <c r="R264" s="143">
        <f>Q264*H264</f>
        <v>0</v>
      </c>
      <c r="S264" s="143">
        <v>0</v>
      </c>
      <c r="T264" s="144">
        <f>S264*H264</f>
        <v>0</v>
      </c>
      <c r="AR264" s="145" t="s">
        <v>318</v>
      </c>
      <c r="AT264" s="145" t="s">
        <v>264</v>
      </c>
      <c r="AU264" s="145" t="s">
        <v>86</v>
      </c>
      <c r="AY264" s="17" t="s">
        <v>262</v>
      </c>
      <c r="BE264" s="146">
        <f>IF(N264="základní",J264,0)</f>
        <v>0</v>
      </c>
      <c r="BF264" s="146">
        <f>IF(N264="snížená",J264,0)</f>
        <v>0</v>
      </c>
      <c r="BG264" s="146">
        <f>IF(N264="zákl. přenesená",J264,0)</f>
        <v>0</v>
      </c>
      <c r="BH264" s="146">
        <f>IF(N264="sníž. přenesená",J264,0)</f>
        <v>0</v>
      </c>
      <c r="BI264" s="146">
        <f>IF(N264="nulová",J264,0)</f>
        <v>0</v>
      </c>
      <c r="BJ264" s="17" t="s">
        <v>86</v>
      </c>
      <c r="BK264" s="146">
        <f>ROUND(I264*H264,2)</f>
        <v>0</v>
      </c>
      <c r="BL264" s="17" t="s">
        <v>318</v>
      </c>
      <c r="BM264" s="145" t="s">
        <v>4533</v>
      </c>
    </row>
    <row r="265" spans="2:47" s="1" customFormat="1" ht="48.75">
      <c r="B265" s="32"/>
      <c r="D265" s="147" t="s">
        <v>301</v>
      </c>
      <c r="F265" s="148" t="s">
        <v>4425</v>
      </c>
      <c r="I265" s="149"/>
      <c r="L265" s="32"/>
      <c r="M265" s="150"/>
      <c r="T265" s="56"/>
      <c r="AT265" s="17" t="s">
        <v>301</v>
      </c>
      <c r="AU265" s="17" t="s">
        <v>86</v>
      </c>
    </row>
    <row r="266" spans="2:65" s="1" customFormat="1" ht="55.5" customHeight="1">
      <c r="B266" s="32"/>
      <c r="C266" s="134" t="s">
        <v>536</v>
      </c>
      <c r="D266" s="134" t="s">
        <v>264</v>
      </c>
      <c r="E266" s="135" t="s">
        <v>4272</v>
      </c>
      <c r="F266" s="136" t="s">
        <v>4534</v>
      </c>
      <c r="G266" s="137" t="s">
        <v>405</v>
      </c>
      <c r="H266" s="138">
        <v>42</v>
      </c>
      <c r="I266" s="139"/>
      <c r="J266" s="140">
        <f>ROUND(I266*H266,2)</f>
        <v>0</v>
      </c>
      <c r="K266" s="136" t="s">
        <v>1</v>
      </c>
      <c r="L266" s="32"/>
      <c r="M266" s="141" t="s">
        <v>1</v>
      </c>
      <c r="N266" s="142" t="s">
        <v>44</v>
      </c>
      <c r="P266" s="143">
        <f>O266*H266</f>
        <v>0</v>
      </c>
      <c r="Q266" s="143">
        <v>0</v>
      </c>
      <c r="R266" s="143">
        <f>Q266*H266</f>
        <v>0</v>
      </c>
      <c r="S266" s="143">
        <v>0</v>
      </c>
      <c r="T266" s="144">
        <f>S266*H266</f>
        <v>0</v>
      </c>
      <c r="AR266" s="145" t="s">
        <v>318</v>
      </c>
      <c r="AT266" s="145" t="s">
        <v>264</v>
      </c>
      <c r="AU266" s="145" t="s">
        <v>86</v>
      </c>
      <c r="AY266" s="17" t="s">
        <v>262</v>
      </c>
      <c r="BE266" s="146">
        <f>IF(N266="základní",J266,0)</f>
        <v>0</v>
      </c>
      <c r="BF266" s="146">
        <f>IF(N266="snížená",J266,0)</f>
        <v>0</v>
      </c>
      <c r="BG266" s="146">
        <f>IF(N266="zákl. přenesená",J266,0)</f>
        <v>0</v>
      </c>
      <c r="BH266" s="146">
        <f>IF(N266="sníž. přenesená",J266,0)</f>
        <v>0</v>
      </c>
      <c r="BI266" s="146">
        <f>IF(N266="nulová",J266,0)</f>
        <v>0</v>
      </c>
      <c r="BJ266" s="17" t="s">
        <v>86</v>
      </c>
      <c r="BK266" s="146">
        <f>ROUND(I266*H266,2)</f>
        <v>0</v>
      </c>
      <c r="BL266" s="17" t="s">
        <v>318</v>
      </c>
      <c r="BM266" s="145" t="s">
        <v>4535</v>
      </c>
    </row>
    <row r="267" spans="2:47" s="1" customFormat="1" ht="48.75">
      <c r="B267" s="32"/>
      <c r="D267" s="147" t="s">
        <v>301</v>
      </c>
      <c r="F267" s="148" t="s">
        <v>4425</v>
      </c>
      <c r="I267" s="149"/>
      <c r="L267" s="32"/>
      <c r="M267" s="150"/>
      <c r="T267" s="56"/>
      <c r="AT267" s="17" t="s">
        <v>301</v>
      </c>
      <c r="AU267" s="17" t="s">
        <v>86</v>
      </c>
    </row>
    <row r="268" spans="2:65" s="1" customFormat="1" ht="55.5" customHeight="1">
      <c r="B268" s="32"/>
      <c r="C268" s="134" t="s">
        <v>540</v>
      </c>
      <c r="D268" s="134" t="s">
        <v>264</v>
      </c>
      <c r="E268" s="135" t="s">
        <v>4276</v>
      </c>
      <c r="F268" s="136" t="s">
        <v>4536</v>
      </c>
      <c r="G268" s="137" t="s">
        <v>405</v>
      </c>
      <c r="H268" s="138">
        <v>39</v>
      </c>
      <c r="I268" s="139"/>
      <c r="J268" s="140">
        <f>ROUND(I268*H268,2)</f>
        <v>0</v>
      </c>
      <c r="K268" s="136" t="s">
        <v>1</v>
      </c>
      <c r="L268" s="32"/>
      <c r="M268" s="141" t="s">
        <v>1</v>
      </c>
      <c r="N268" s="142" t="s">
        <v>44</v>
      </c>
      <c r="P268" s="143">
        <f>O268*H268</f>
        <v>0</v>
      </c>
      <c r="Q268" s="143">
        <v>0</v>
      </c>
      <c r="R268" s="143">
        <f>Q268*H268</f>
        <v>0</v>
      </c>
      <c r="S268" s="143">
        <v>0</v>
      </c>
      <c r="T268" s="144">
        <f>S268*H268</f>
        <v>0</v>
      </c>
      <c r="AR268" s="145" t="s">
        <v>318</v>
      </c>
      <c r="AT268" s="145" t="s">
        <v>264</v>
      </c>
      <c r="AU268" s="145" t="s">
        <v>86</v>
      </c>
      <c r="AY268" s="17" t="s">
        <v>262</v>
      </c>
      <c r="BE268" s="146">
        <f>IF(N268="základní",J268,0)</f>
        <v>0</v>
      </c>
      <c r="BF268" s="146">
        <f>IF(N268="snížená",J268,0)</f>
        <v>0</v>
      </c>
      <c r="BG268" s="146">
        <f>IF(N268="zákl. přenesená",J268,0)</f>
        <v>0</v>
      </c>
      <c r="BH268" s="146">
        <f>IF(N268="sníž. přenesená",J268,0)</f>
        <v>0</v>
      </c>
      <c r="BI268" s="146">
        <f>IF(N268="nulová",J268,0)</f>
        <v>0</v>
      </c>
      <c r="BJ268" s="17" t="s">
        <v>86</v>
      </c>
      <c r="BK268" s="146">
        <f>ROUND(I268*H268,2)</f>
        <v>0</v>
      </c>
      <c r="BL268" s="17" t="s">
        <v>318</v>
      </c>
      <c r="BM268" s="145" t="s">
        <v>4537</v>
      </c>
    </row>
    <row r="269" spans="2:47" s="1" customFormat="1" ht="48.75">
      <c r="B269" s="32"/>
      <c r="D269" s="147" t="s">
        <v>301</v>
      </c>
      <c r="F269" s="148" t="s">
        <v>4425</v>
      </c>
      <c r="I269" s="149"/>
      <c r="L269" s="32"/>
      <c r="M269" s="150"/>
      <c r="T269" s="56"/>
      <c r="AT269" s="17" t="s">
        <v>301</v>
      </c>
      <c r="AU269" s="17" t="s">
        <v>86</v>
      </c>
    </row>
    <row r="270" spans="2:63" s="11" customFormat="1" ht="25.9" customHeight="1">
      <c r="B270" s="124"/>
      <c r="D270" s="125" t="s">
        <v>78</v>
      </c>
      <c r="E270" s="126" t="s">
        <v>400</v>
      </c>
      <c r="F270" s="126" t="s">
        <v>4538</v>
      </c>
      <c r="I270" s="127"/>
      <c r="J270" s="128">
        <f>BK270</f>
        <v>0</v>
      </c>
      <c r="L270" s="124"/>
      <c r="M270" s="129"/>
      <c r="P270" s="130">
        <f>SUM(P271:P284)</f>
        <v>0</v>
      </c>
      <c r="R270" s="130">
        <f>SUM(R271:R284)</f>
        <v>0</v>
      </c>
      <c r="T270" s="131">
        <f>SUM(T271:T284)</f>
        <v>0</v>
      </c>
      <c r="AR270" s="125" t="s">
        <v>86</v>
      </c>
      <c r="AT270" s="132" t="s">
        <v>78</v>
      </c>
      <c r="AU270" s="132" t="s">
        <v>79</v>
      </c>
      <c r="AY270" s="125" t="s">
        <v>262</v>
      </c>
      <c r="BK270" s="133">
        <f>SUM(BK271:BK284)</f>
        <v>0</v>
      </c>
    </row>
    <row r="271" spans="2:65" s="1" customFormat="1" ht="44.25" customHeight="1">
      <c r="B271" s="32"/>
      <c r="C271" s="134" t="s">
        <v>544</v>
      </c>
      <c r="D271" s="134" t="s">
        <v>264</v>
      </c>
      <c r="E271" s="135" t="s">
        <v>4279</v>
      </c>
      <c r="F271" s="136" t="s">
        <v>4539</v>
      </c>
      <c r="G271" s="137" t="s">
        <v>405</v>
      </c>
      <c r="H271" s="138">
        <v>7</v>
      </c>
      <c r="I271" s="139"/>
      <c r="J271" s="140">
        <f>ROUND(I271*H271,2)</f>
        <v>0</v>
      </c>
      <c r="K271" s="136" t="s">
        <v>1</v>
      </c>
      <c r="L271" s="32"/>
      <c r="M271" s="141" t="s">
        <v>1</v>
      </c>
      <c r="N271" s="142" t="s">
        <v>44</v>
      </c>
      <c r="P271" s="143">
        <f>O271*H271</f>
        <v>0</v>
      </c>
      <c r="Q271" s="143">
        <v>0</v>
      </c>
      <c r="R271" s="143">
        <f>Q271*H271</f>
        <v>0</v>
      </c>
      <c r="S271" s="143">
        <v>0</v>
      </c>
      <c r="T271" s="144">
        <f>S271*H271</f>
        <v>0</v>
      </c>
      <c r="AR271" s="145" t="s">
        <v>318</v>
      </c>
      <c r="AT271" s="145" t="s">
        <v>264</v>
      </c>
      <c r="AU271" s="145" t="s">
        <v>86</v>
      </c>
      <c r="AY271" s="17" t="s">
        <v>262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7" t="s">
        <v>86</v>
      </c>
      <c r="BK271" s="146">
        <f>ROUND(I271*H271,2)</f>
        <v>0</v>
      </c>
      <c r="BL271" s="17" t="s">
        <v>318</v>
      </c>
      <c r="BM271" s="145" t="s">
        <v>4540</v>
      </c>
    </row>
    <row r="272" spans="2:47" s="1" customFormat="1" ht="48.75">
      <c r="B272" s="32"/>
      <c r="D272" s="147" t="s">
        <v>301</v>
      </c>
      <c r="F272" s="148" t="s">
        <v>4425</v>
      </c>
      <c r="I272" s="149"/>
      <c r="L272" s="32"/>
      <c r="M272" s="150"/>
      <c r="T272" s="56"/>
      <c r="AT272" s="17" t="s">
        <v>301</v>
      </c>
      <c r="AU272" s="17" t="s">
        <v>86</v>
      </c>
    </row>
    <row r="273" spans="2:65" s="1" customFormat="1" ht="44.25" customHeight="1">
      <c r="B273" s="32"/>
      <c r="C273" s="134" t="s">
        <v>548</v>
      </c>
      <c r="D273" s="134" t="s">
        <v>264</v>
      </c>
      <c r="E273" s="135" t="s">
        <v>4282</v>
      </c>
      <c r="F273" s="136" t="s">
        <v>4541</v>
      </c>
      <c r="G273" s="137" t="s">
        <v>405</v>
      </c>
      <c r="H273" s="138">
        <v>6</v>
      </c>
      <c r="I273" s="139"/>
      <c r="J273" s="140">
        <f>ROUND(I273*H273,2)</f>
        <v>0</v>
      </c>
      <c r="K273" s="136" t="s">
        <v>1</v>
      </c>
      <c r="L273" s="32"/>
      <c r="M273" s="141" t="s">
        <v>1</v>
      </c>
      <c r="N273" s="142" t="s">
        <v>44</v>
      </c>
      <c r="P273" s="143">
        <f>O273*H273</f>
        <v>0</v>
      </c>
      <c r="Q273" s="143">
        <v>0</v>
      </c>
      <c r="R273" s="143">
        <f>Q273*H273</f>
        <v>0</v>
      </c>
      <c r="S273" s="143">
        <v>0</v>
      </c>
      <c r="T273" s="144">
        <f>S273*H273</f>
        <v>0</v>
      </c>
      <c r="AR273" s="145" t="s">
        <v>318</v>
      </c>
      <c r="AT273" s="145" t="s">
        <v>264</v>
      </c>
      <c r="AU273" s="145" t="s">
        <v>86</v>
      </c>
      <c r="AY273" s="17" t="s">
        <v>262</v>
      </c>
      <c r="BE273" s="146">
        <f>IF(N273="základní",J273,0)</f>
        <v>0</v>
      </c>
      <c r="BF273" s="146">
        <f>IF(N273="snížená",J273,0)</f>
        <v>0</v>
      </c>
      <c r="BG273" s="146">
        <f>IF(N273="zákl. přenesená",J273,0)</f>
        <v>0</v>
      </c>
      <c r="BH273" s="146">
        <f>IF(N273="sníž. přenesená",J273,0)</f>
        <v>0</v>
      </c>
      <c r="BI273" s="146">
        <f>IF(N273="nulová",J273,0)</f>
        <v>0</v>
      </c>
      <c r="BJ273" s="17" t="s">
        <v>86</v>
      </c>
      <c r="BK273" s="146">
        <f>ROUND(I273*H273,2)</f>
        <v>0</v>
      </c>
      <c r="BL273" s="17" t="s">
        <v>318</v>
      </c>
      <c r="BM273" s="145" t="s">
        <v>4542</v>
      </c>
    </row>
    <row r="274" spans="2:47" s="1" customFormat="1" ht="48.75">
      <c r="B274" s="32"/>
      <c r="D274" s="147" t="s">
        <v>301</v>
      </c>
      <c r="F274" s="148" t="s">
        <v>4425</v>
      </c>
      <c r="I274" s="149"/>
      <c r="L274" s="32"/>
      <c r="M274" s="150"/>
      <c r="T274" s="56"/>
      <c r="AT274" s="17" t="s">
        <v>301</v>
      </c>
      <c r="AU274" s="17" t="s">
        <v>86</v>
      </c>
    </row>
    <row r="275" spans="2:65" s="1" customFormat="1" ht="44.25" customHeight="1">
      <c r="B275" s="32"/>
      <c r="C275" s="134" t="s">
        <v>552</v>
      </c>
      <c r="D275" s="134" t="s">
        <v>264</v>
      </c>
      <c r="E275" s="135" t="s">
        <v>4285</v>
      </c>
      <c r="F275" s="136" t="s">
        <v>4543</v>
      </c>
      <c r="G275" s="137" t="s">
        <v>405</v>
      </c>
      <c r="H275" s="138">
        <v>56</v>
      </c>
      <c r="I275" s="139"/>
      <c r="J275" s="140">
        <f>ROUND(I275*H275,2)</f>
        <v>0</v>
      </c>
      <c r="K275" s="136" t="s">
        <v>1</v>
      </c>
      <c r="L275" s="32"/>
      <c r="M275" s="141" t="s">
        <v>1</v>
      </c>
      <c r="N275" s="142" t="s">
        <v>44</v>
      </c>
      <c r="P275" s="143">
        <f>O275*H275</f>
        <v>0</v>
      </c>
      <c r="Q275" s="143">
        <v>0</v>
      </c>
      <c r="R275" s="143">
        <f>Q275*H275</f>
        <v>0</v>
      </c>
      <c r="S275" s="143">
        <v>0</v>
      </c>
      <c r="T275" s="144">
        <f>S275*H275</f>
        <v>0</v>
      </c>
      <c r="AR275" s="145" t="s">
        <v>318</v>
      </c>
      <c r="AT275" s="145" t="s">
        <v>264</v>
      </c>
      <c r="AU275" s="145" t="s">
        <v>86</v>
      </c>
      <c r="AY275" s="17" t="s">
        <v>262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86</v>
      </c>
      <c r="BK275" s="146">
        <f>ROUND(I275*H275,2)</f>
        <v>0</v>
      </c>
      <c r="BL275" s="17" t="s">
        <v>318</v>
      </c>
      <c r="BM275" s="145" t="s">
        <v>4544</v>
      </c>
    </row>
    <row r="276" spans="2:47" s="1" customFormat="1" ht="48.75">
      <c r="B276" s="32"/>
      <c r="D276" s="147" t="s">
        <v>301</v>
      </c>
      <c r="F276" s="148" t="s">
        <v>4425</v>
      </c>
      <c r="I276" s="149"/>
      <c r="L276" s="32"/>
      <c r="M276" s="150"/>
      <c r="T276" s="56"/>
      <c r="AT276" s="17" t="s">
        <v>301</v>
      </c>
      <c r="AU276" s="17" t="s">
        <v>86</v>
      </c>
    </row>
    <row r="277" spans="2:65" s="1" customFormat="1" ht="44.25" customHeight="1">
      <c r="B277" s="32"/>
      <c r="C277" s="134" t="s">
        <v>558</v>
      </c>
      <c r="D277" s="134" t="s">
        <v>264</v>
      </c>
      <c r="E277" s="135" t="s">
        <v>4288</v>
      </c>
      <c r="F277" s="136" t="s">
        <v>4545</v>
      </c>
      <c r="G277" s="137" t="s">
        <v>405</v>
      </c>
      <c r="H277" s="138">
        <v>11</v>
      </c>
      <c r="I277" s="139"/>
      <c r="J277" s="140">
        <f>ROUND(I277*H277,2)</f>
        <v>0</v>
      </c>
      <c r="K277" s="136" t="s">
        <v>1</v>
      </c>
      <c r="L277" s="32"/>
      <c r="M277" s="141" t="s">
        <v>1</v>
      </c>
      <c r="N277" s="142" t="s">
        <v>44</v>
      </c>
      <c r="P277" s="143">
        <f>O277*H277</f>
        <v>0</v>
      </c>
      <c r="Q277" s="143">
        <v>0</v>
      </c>
      <c r="R277" s="143">
        <f>Q277*H277</f>
        <v>0</v>
      </c>
      <c r="S277" s="143">
        <v>0</v>
      </c>
      <c r="T277" s="144">
        <f>S277*H277</f>
        <v>0</v>
      </c>
      <c r="AR277" s="145" t="s">
        <v>318</v>
      </c>
      <c r="AT277" s="145" t="s">
        <v>264</v>
      </c>
      <c r="AU277" s="145" t="s">
        <v>86</v>
      </c>
      <c r="AY277" s="17" t="s">
        <v>262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7" t="s">
        <v>86</v>
      </c>
      <c r="BK277" s="146">
        <f>ROUND(I277*H277,2)</f>
        <v>0</v>
      </c>
      <c r="BL277" s="17" t="s">
        <v>318</v>
      </c>
      <c r="BM277" s="145" t="s">
        <v>4546</v>
      </c>
    </row>
    <row r="278" spans="2:47" s="1" customFormat="1" ht="48.75">
      <c r="B278" s="32"/>
      <c r="D278" s="147" t="s">
        <v>301</v>
      </c>
      <c r="F278" s="148" t="s">
        <v>4425</v>
      </c>
      <c r="I278" s="149"/>
      <c r="L278" s="32"/>
      <c r="M278" s="150"/>
      <c r="T278" s="56"/>
      <c r="AT278" s="17" t="s">
        <v>301</v>
      </c>
      <c r="AU278" s="17" t="s">
        <v>86</v>
      </c>
    </row>
    <row r="279" spans="2:65" s="1" customFormat="1" ht="44.25" customHeight="1">
      <c r="B279" s="32"/>
      <c r="C279" s="134" t="s">
        <v>562</v>
      </c>
      <c r="D279" s="134" t="s">
        <v>264</v>
      </c>
      <c r="E279" s="135" t="s">
        <v>4291</v>
      </c>
      <c r="F279" s="136" t="s">
        <v>4547</v>
      </c>
      <c r="G279" s="137" t="s">
        <v>405</v>
      </c>
      <c r="H279" s="138">
        <v>5</v>
      </c>
      <c r="I279" s="139"/>
      <c r="J279" s="140">
        <f>ROUND(I279*H279,2)</f>
        <v>0</v>
      </c>
      <c r="K279" s="136" t="s">
        <v>1</v>
      </c>
      <c r="L279" s="32"/>
      <c r="M279" s="141" t="s">
        <v>1</v>
      </c>
      <c r="N279" s="142" t="s">
        <v>44</v>
      </c>
      <c r="P279" s="143">
        <f>O279*H279</f>
        <v>0</v>
      </c>
      <c r="Q279" s="143">
        <v>0</v>
      </c>
      <c r="R279" s="143">
        <f>Q279*H279</f>
        <v>0</v>
      </c>
      <c r="S279" s="143">
        <v>0</v>
      </c>
      <c r="T279" s="144">
        <f>S279*H279</f>
        <v>0</v>
      </c>
      <c r="AR279" s="145" t="s">
        <v>318</v>
      </c>
      <c r="AT279" s="145" t="s">
        <v>264</v>
      </c>
      <c r="AU279" s="145" t="s">
        <v>86</v>
      </c>
      <c r="AY279" s="17" t="s">
        <v>262</v>
      </c>
      <c r="BE279" s="146">
        <f>IF(N279="základní",J279,0)</f>
        <v>0</v>
      </c>
      <c r="BF279" s="146">
        <f>IF(N279="snížená",J279,0)</f>
        <v>0</v>
      </c>
      <c r="BG279" s="146">
        <f>IF(N279="zákl. přenesená",J279,0)</f>
        <v>0</v>
      </c>
      <c r="BH279" s="146">
        <f>IF(N279="sníž. přenesená",J279,0)</f>
        <v>0</v>
      </c>
      <c r="BI279" s="146">
        <f>IF(N279="nulová",J279,0)</f>
        <v>0</v>
      </c>
      <c r="BJ279" s="17" t="s">
        <v>86</v>
      </c>
      <c r="BK279" s="146">
        <f>ROUND(I279*H279,2)</f>
        <v>0</v>
      </c>
      <c r="BL279" s="17" t="s">
        <v>318</v>
      </c>
      <c r="BM279" s="145" t="s">
        <v>4548</v>
      </c>
    </row>
    <row r="280" spans="2:47" s="1" customFormat="1" ht="48.75">
      <c r="B280" s="32"/>
      <c r="D280" s="147" t="s">
        <v>301</v>
      </c>
      <c r="F280" s="148" t="s">
        <v>4425</v>
      </c>
      <c r="I280" s="149"/>
      <c r="L280" s="32"/>
      <c r="M280" s="150"/>
      <c r="T280" s="56"/>
      <c r="AT280" s="17" t="s">
        <v>301</v>
      </c>
      <c r="AU280" s="17" t="s">
        <v>86</v>
      </c>
    </row>
    <row r="281" spans="2:65" s="1" customFormat="1" ht="44.25" customHeight="1">
      <c r="B281" s="32"/>
      <c r="C281" s="134" t="s">
        <v>566</v>
      </c>
      <c r="D281" s="134" t="s">
        <v>264</v>
      </c>
      <c r="E281" s="135" t="s">
        <v>4294</v>
      </c>
      <c r="F281" s="136" t="s">
        <v>4549</v>
      </c>
      <c r="G281" s="137" t="s">
        <v>405</v>
      </c>
      <c r="H281" s="138">
        <v>135</v>
      </c>
      <c r="I281" s="139"/>
      <c r="J281" s="140">
        <f>ROUND(I281*H281,2)</f>
        <v>0</v>
      </c>
      <c r="K281" s="136" t="s">
        <v>1</v>
      </c>
      <c r="L281" s="32"/>
      <c r="M281" s="141" t="s">
        <v>1</v>
      </c>
      <c r="N281" s="142" t="s">
        <v>44</v>
      </c>
      <c r="P281" s="143">
        <f>O281*H281</f>
        <v>0</v>
      </c>
      <c r="Q281" s="143">
        <v>0</v>
      </c>
      <c r="R281" s="143">
        <f>Q281*H281</f>
        <v>0</v>
      </c>
      <c r="S281" s="143">
        <v>0</v>
      </c>
      <c r="T281" s="144">
        <f>S281*H281</f>
        <v>0</v>
      </c>
      <c r="AR281" s="145" t="s">
        <v>318</v>
      </c>
      <c r="AT281" s="145" t="s">
        <v>264</v>
      </c>
      <c r="AU281" s="145" t="s">
        <v>86</v>
      </c>
      <c r="AY281" s="17" t="s">
        <v>262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7" t="s">
        <v>86</v>
      </c>
      <c r="BK281" s="146">
        <f>ROUND(I281*H281,2)</f>
        <v>0</v>
      </c>
      <c r="BL281" s="17" t="s">
        <v>318</v>
      </c>
      <c r="BM281" s="145" t="s">
        <v>4550</v>
      </c>
    </row>
    <row r="282" spans="2:47" s="1" customFormat="1" ht="48.75">
      <c r="B282" s="32"/>
      <c r="D282" s="147" t="s">
        <v>301</v>
      </c>
      <c r="F282" s="148" t="s">
        <v>4425</v>
      </c>
      <c r="I282" s="149"/>
      <c r="L282" s="32"/>
      <c r="M282" s="150"/>
      <c r="T282" s="56"/>
      <c r="AT282" s="17" t="s">
        <v>301</v>
      </c>
      <c r="AU282" s="17" t="s">
        <v>86</v>
      </c>
    </row>
    <row r="283" spans="2:65" s="1" customFormat="1" ht="44.25" customHeight="1">
      <c r="B283" s="32"/>
      <c r="C283" s="134" t="s">
        <v>570</v>
      </c>
      <c r="D283" s="134" t="s">
        <v>264</v>
      </c>
      <c r="E283" s="135" t="s">
        <v>4297</v>
      </c>
      <c r="F283" s="136" t="s">
        <v>4551</v>
      </c>
      <c r="G283" s="137" t="s">
        <v>405</v>
      </c>
      <c r="H283" s="138">
        <v>85</v>
      </c>
      <c r="I283" s="139"/>
      <c r="J283" s="140">
        <f>ROUND(I283*H283,2)</f>
        <v>0</v>
      </c>
      <c r="K283" s="136" t="s">
        <v>1</v>
      </c>
      <c r="L283" s="32"/>
      <c r="M283" s="141" t="s">
        <v>1</v>
      </c>
      <c r="N283" s="142" t="s">
        <v>44</v>
      </c>
      <c r="P283" s="143">
        <f>O283*H283</f>
        <v>0</v>
      </c>
      <c r="Q283" s="143">
        <v>0</v>
      </c>
      <c r="R283" s="143">
        <f>Q283*H283</f>
        <v>0</v>
      </c>
      <c r="S283" s="143">
        <v>0</v>
      </c>
      <c r="T283" s="144">
        <f>S283*H283</f>
        <v>0</v>
      </c>
      <c r="AR283" s="145" t="s">
        <v>318</v>
      </c>
      <c r="AT283" s="145" t="s">
        <v>264</v>
      </c>
      <c r="AU283" s="145" t="s">
        <v>86</v>
      </c>
      <c r="AY283" s="17" t="s">
        <v>262</v>
      </c>
      <c r="BE283" s="146">
        <f>IF(N283="základní",J283,0)</f>
        <v>0</v>
      </c>
      <c r="BF283" s="146">
        <f>IF(N283="snížená",J283,0)</f>
        <v>0</v>
      </c>
      <c r="BG283" s="146">
        <f>IF(N283="zákl. přenesená",J283,0)</f>
        <v>0</v>
      </c>
      <c r="BH283" s="146">
        <f>IF(N283="sníž. přenesená",J283,0)</f>
        <v>0</v>
      </c>
      <c r="BI283" s="146">
        <f>IF(N283="nulová",J283,0)</f>
        <v>0</v>
      </c>
      <c r="BJ283" s="17" t="s">
        <v>86</v>
      </c>
      <c r="BK283" s="146">
        <f>ROUND(I283*H283,2)</f>
        <v>0</v>
      </c>
      <c r="BL283" s="17" t="s">
        <v>318</v>
      </c>
      <c r="BM283" s="145" t="s">
        <v>4552</v>
      </c>
    </row>
    <row r="284" spans="2:47" s="1" customFormat="1" ht="48.75">
      <c r="B284" s="32"/>
      <c r="D284" s="147" t="s">
        <v>301</v>
      </c>
      <c r="F284" s="148" t="s">
        <v>4425</v>
      </c>
      <c r="I284" s="149"/>
      <c r="L284" s="32"/>
      <c r="M284" s="150"/>
      <c r="T284" s="56"/>
      <c r="AT284" s="17" t="s">
        <v>301</v>
      </c>
      <c r="AU284" s="17" t="s">
        <v>86</v>
      </c>
    </row>
    <row r="285" spans="2:63" s="11" customFormat="1" ht="25.9" customHeight="1">
      <c r="B285" s="124"/>
      <c r="D285" s="125" t="s">
        <v>78</v>
      </c>
      <c r="E285" s="126" t="s">
        <v>435</v>
      </c>
      <c r="F285" s="126" t="s">
        <v>4553</v>
      </c>
      <c r="I285" s="127"/>
      <c r="J285" s="128">
        <f>BK285</f>
        <v>0</v>
      </c>
      <c r="L285" s="124"/>
      <c r="M285" s="129"/>
      <c r="P285" s="130">
        <f>SUM(P286:P299)</f>
        <v>0</v>
      </c>
      <c r="R285" s="130">
        <f>SUM(R286:R299)</f>
        <v>0</v>
      </c>
      <c r="T285" s="131">
        <f>SUM(T286:T299)</f>
        <v>0</v>
      </c>
      <c r="AR285" s="125" t="s">
        <v>86</v>
      </c>
      <c r="AT285" s="132" t="s">
        <v>78</v>
      </c>
      <c r="AU285" s="132" t="s">
        <v>79</v>
      </c>
      <c r="AY285" s="125" t="s">
        <v>262</v>
      </c>
      <c r="BK285" s="133">
        <f>SUM(BK286:BK299)</f>
        <v>0</v>
      </c>
    </row>
    <row r="286" spans="2:65" s="1" customFormat="1" ht="33" customHeight="1">
      <c r="B286" s="32"/>
      <c r="C286" s="134" t="s">
        <v>574</v>
      </c>
      <c r="D286" s="134" t="s">
        <v>264</v>
      </c>
      <c r="E286" s="135" t="s">
        <v>4300</v>
      </c>
      <c r="F286" s="136" t="s">
        <v>4554</v>
      </c>
      <c r="G286" s="137" t="s">
        <v>405</v>
      </c>
      <c r="H286" s="138">
        <v>23</v>
      </c>
      <c r="I286" s="139"/>
      <c r="J286" s="140">
        <f>ROUND(I286*H286,2)</f>
        <v>0</v>
      </c>
      <c r="K286" s="136" t="s">
        <v>1</v>
      </c>
      <c r="L286" s="32"/>
      <c r="M286" s="141" t="s">
        <v>1</v>
      </c>
      <c r="N286" s="142" t="s">
        <v>44</v>
      </c>
      <c r="P286" s="143">
        <f>O286*H286</f>
        <v>0</v>
      </c>
      <c r="Q286" s="143">
        <v>0</v>
      </c>
      <c r="R286" s="143">
        <f>Q286*H286</f>
        <v>0</v>
      </c>
      <c r="S286" s="143">
        <v>0</v>
      </c>
      <c r="T286" s="144">
        <f>S286*H286</f>
        <v>0</v>
      </c>
      <c r="AR286" s="145" t="s">
        <v>318</v>
      </c>
      <c r="AT286" s="145" t="s">
        <v>264</v>
      </c>
      <c r="AU286" s="145" t="s">
        <v>86</v>
      </c>
      <c r="AY286" s="17" t="s">
        <v>262</v>
      </c>
      <c r="BE286" s="146">
        <f>IF(N286="základní",J286,0)</f>
        <v>0</v>
      </c>
      <c r="BF286" s="146">
        <f>IF(N286="snížená",J286,0)</f>
        <v>0</v>
      </c>
      <c r="BG286" s="146">
        <f>IF(N286="zákl. přenesená",J286,0)</f>
        <v>0</v>
      </c>
      <c r="BH286" s="146">
        <f>IF(N286="sníž. přenesená",J286,0)</f>
        <v>0</v>
      </c>
      <c r="BI286" s="146">
        <f>IF(N286="nulová",J286,0)</f>
        <v>0</v>
      </c>
      <c r="BJ286" s="17" t="s">
        <v>86</v>
      </c>
      <c r="BK286" s="146">
        <f>ROUND(I286*H286,2)</f>
        <v>0</v>
      </c>
      <c r="BL286" s="17" t="s">
        <v>318</v>
      </c>
      <c r="BM286" s="145" t="s">
        <v>4555</v>
      </c>
    </row>
    <row r="287" spans="2:47" s="1" customFormat="1" ht="48.75">
      <c r="B287" s="32"/>
      <c r="D287" s="147" t="s">
        <v>301</v>
      </c>
      <c r="F287" s="148" t="s">
        <v>4425</v>
      </c>
      <c r="I287" s="149"/>
      <c r="L287" s="32"/>
      <c r="M287" s="150"/>
      <c r="T287" s="56"/>
      <c r="AT287" s="17" t="s">
        <v>301</v>
      </c>
      <c r="AU287" s="17" t="s">
        <v>86</v>
      </c>
    </row>
    <row r="288" spans="2:65" s="1" customFormat="1" ht="37.9" customHeight="1">
      <c r="B288" s="32"/>
      <c r="C288" s="134" t="s">
        <v>578</v>
      </c>
      <c r="D288" s="134" t="s">
        <v>264</v>
      </c>
      <c r="E288" s="135" t="s">
        <v>4304</v>
      </c>
      <c r="F288" s="136" t="s">
        <v>4556</v>
      </c>
      <c r="G288" s="137" t="s">
        <v>267</v>
      </c>
      <c r="H288" s="138">
        <v>1</v>
      </c>
      <c r="I288" s="139"/>
      <c r="J288" s="140">
        <f>ROUND(I288*H288,2)</f>
        <v>0</v>
      </c>
      <c r="K288" s="136" t="s">
        <v>1</v>
      </c>
      <c r="L288" s="32"/>
      <c r="M288" s="141" t="s">
        <v>1</v>
      </c>
      <c r="N288" s="142" t="s">
        <v>44</v>
      </c>
      <c r="P288" s="143">
        <f>O288*H288</f>
        <v>0</v>
      </c>
      <c r="Q288" s="143">
        <v>0</v>
      </c>
      <c r="R288" s="143">
        <f>Q288*H288</f>
        <v>0</v>
      </c>
      <c r="S288" s="143">
        <v>0</v>
      </c>
      <c r="T288" s="144">
        <f>S288*H288</f>
        <v>0</v>
      </c>
      <c r="AR288" s="145" t="s">
        <v>318</v>
      </c>
      <c r="AT288" s="145" t="s">
        <v>264</v>
      </c>
      <c r="AU288" s="145" t="s">
        <v>86</v>
      </c>
      <c r="AY288" s="17" t="s">
        <v>262</v>
      </c>
      <c r="BE288" s="146">
        <f>IF(N288="základní",J288,0)</f>
        <v>0</v>
      </c>
      <c r="BF288" s="146">
        <f>IF(N288="snížená",J288,0)</f>
        <v>0</v>
      </c>
      <c r="BG288" s="146">
        <f>IF(N288="zákl. přenesená",J288,0)</f>
        <v>0</v>
      </c>
      <c r="BH288" s="146">
        <f>IF(N288="sníž. přenesená",J288,0)</f>
        <v>0</v>
      </c>
      <c r="BI288" s="146">
        <f>IF(N288="nulová",J288,0)</f>
        <v>0</v>
      </c>
      <c r="BJ288" s="17" t="s">
        <v>86</v>
      </c>
      <c r="BK288" s="146">
        <f>ROUND(I288*H288,2)</f>
        <v>0</v>
      </c>
      <c r="BL288" s="17" t="s">
        <v>318</v>
      </c>
      <c r="BM288" s="145" t="s">
        <v>4557</v>
      </c>
    </row>
    <row r="289" spans="2:47" s="1" customFormat="1" ht="48.75">
      <c r="B289" s="32"/>
      <c r="D289" s="147" t="s">
        <v>301</v>
      </c>
      <c r="F289" s="148" t="s">
        <v>4425</v>
      </c>
      <c r="I289" s="149"/>
      <c r="L289" s="32"/>
      <c r="M289" s="150"/>
      <c r="T289" s="56"/>
      <c r="AT289" s="17" t="s">
        <v>301</v>
      </c>
      <c r="AU289" s="17" t="s">
        <v>86</v>
      </c>
    </row>
    <row r="290" spans="2:65" s="1" customFormat="1" ht="37.9" customHeight="1">
      <c r="B290" s="32"/>
      <c r="C290" s="134" t="s">
        <v>582</v>
      </c>
      <c r="D290" s="134" t="s">
        <v>264</v>
      </c>
      <c r="E290" s="135" t="s">
        <v>4308</v>
      </c>
      <c r="F290" s="136" t="s">
        <v>4558</v>
      </c>
      <c r="G290" s="137" t="s">
        <v>267</v>
      </c>
      <c r="H290" s="138">
        <v>1</v>
      </c>
      <c r="I290" s="139"/>
      <c r="J290" s="140">
        <f>ROUND(I290*H290,2)</f>
        <v>0</v>
      </c>
      <c r="K290" s="136" t="s">
        <v>1</v>
      </c>
      <c r="L290" s="32"/>
      <c r="M290" s="141" t="s">
        <v>1</v>
      </c>
      <c r="N290" s="142" t="s">
        <v>44</v>
      </c>
      <c r="P290" s="143">
        <f>O290*H290</f>
        <v>0</v>
      </c>
      <c r="Q290" s="143">
        <v>0</v>
      </c>
      <c r="R290" s="143">
        <f>Q290*H290</f>
        <v>0</v>
      </c>
      <c r="S290" s="143">
        <v>0</v>
      </c>
      <c r="T290" s="144">
        <f>S290*H290</f>
        <v>0</v>
      </c>
      <c r="AR290" s="145" t="s">
        <v>318</v>
      </c>
      <c r="AT290" s="145" t="s">
        <v>264</v>
      </c>
      <c r="AU290" s="145" t="s">
        <v>86</v>
      </c>
      <c r="AY290" s="17" t="s">
        <v>262</v>
      </c>
      <c r="BE290" s="146">
        <f>IF(N290="základní",J290,0)</f>
        <v>0</v>
      </c>
      <c r="BF290" s="146">
        <f>IF(N290="snížená",J290,0)</f>
        <v>0</v>
      </c>
      <c r="BG290" s="146">
        <f>IF(N290="zákl. přenesená",J290,0)</f>
        <v>0</v>
      </c>
      <c r="BH290" s="146">
        <f>IF(N290="sníž. přenesená",J290,0)</f>
        <v>0</v>
      </c>
      <c r="BI290" s="146">
        <f>IF(N290="nulová",J290,0)</f>
        <v>0</v>
      </c>
      <c r="BJ290" s="17" t="s">
        <v>86</v>
      </c>
      <c r="BK290" s="146">
        <f>ROUND(I290*H290,2)</f>
        <v>0</v>
      </c>
      <c r="BL290" s="17" t="s">
        <v>318</v>
      </c>
      <c r="BM290" s="145" t="s">
        <v>4559</v>
      </c>
    </row>
    <row r="291" spans="2:47" s="1" customFormat="1" ht="48.75">
      <c r="B291" s="32"/>
      <c r="D291" s="147" t="s">
        <v>301</v>
      </c>
      <c r="F291" s="148" t="s">
        <v>4425</v>
      </c>
      <c r="I291" s="149"/>
      <c r="L291" s="32"/>
      <c r="M291" s="150"/>
      <c r="T291" s="56"/>
      <c r="AT291" s="17" t="s">
        <v>301</v>
      </c>
      <c r="AU291" s="17" t="s">
        <v>86</v>
      </c>
    </row>
    <row r="292" spans="2:65" s="1" customFormat="1" ht="37.9" customHeight="1">
      <c r="B292" s="32"/>
      <c r="C292" s="134" t="s">
        <v>586</v>
      </c>
      <c r="D292" s="134" t="s">
        <v>264</v>
      </c>
      <c r="E292" s="135" t="s">
        <v>4311</v>
      </c>
      <c r="F292" s="136" t="s">
        <v>4560</v>
      </c>
      <c r="G292" s="137" t="s">
        <v>267</v>
      </c>
      <c r="H292" s="138">
        <v>4</v>
      </c>
      <c r="I292" s="139"/>
      <c r="J292" s="140">
        <f>ROUND(I292*H292,2)</f>
        <v>0</v>
      </c>
      <c r="K292" s="136" t="s">
        <v>1</v>
      </c>
      <c r="L292" s="32"/>
      <c r="M292" s="141" t="s">
        <v>1</v>
      </c>
      <c r="N292" s="142" t="s">
        <v>44</v>
      </c>
      <c r="P292" s="143">
        <f>O292*H292</f>
        <v>0</v>
      </c>
      <c r="Q292" s="143">
        <v>0</v>
      </c>
      <c r="R292" s="143">
        <f>Q292*H292</f>
        <v>0</v>
      </c>
      <c r="S292" s="143">
        <v>0</v>
      </c>
      <c r="T292" s="144">
        <f>S292*H292</f>
        <v>0</v>
      </c>
      <c r="AR292" s="145" t="s">
        <v>318</v>
      </c>
      <c r="AT292" s="145" t="s">
        <v>264</v>
      </c>
      <c r="AU292" s="145" t="s">
        <v>86</v>
      </c>
      <c r="AY292" s="17" t="s">
        <v>262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7" t="s">
        <v>86</v>
      </c>
      <c r="BK292" s="146">
        <f>ROUND(I292*H292,2)</f>
        <v>0</v>
      </c>
      <c r="BL292" s="17" t="s">
        <v>318</v>
      </c>
      <c r="BM292" s="145" t="s">
        <v>4561</v>
      </c>
    </row>
    <row r="293" spans="2:47" s="1" customFormat="1" ht="48.75">
      <c r="B293" s="32"/>
      <c r="D293" s="147" t="s">
        <v>301</v>
      </c>
      <c r="F293" s="148" t="s">
        <v>4425</v>
      </c>
      <c r="I293" s="149"/>
      <c r="L293" s="32"/>
      <c r="M293" s="150"/>
      <c r="T293" s="56"/>
      <c r="AT293" s="17" t="s">
        <v>301</v>
      </c>
      <c r="AU293" s="17" t="s">
        <v>86</v>
      </c>
    </row>
    <row r="294" spans="2:65" s="1" customFormat="1" ht="37.9" customHeight="1">
      <c r="B294" s="32"/>
      <c r="C294" s="134" t="s">
        <v>590</v>
      </c>
      <c r="D294" s="134" t="s">
        <v>264</v>
      </c>
      <c r="E294" s="135" t="s">
        <v>4315</v>
      </c>
      <c r="F294" s="136" t="s">
        <v>4562</v>
      </c>
      <c r="G294" s="137" t="s">
        <v>405</v>
      </c>
      <c r="H294" s="138">
        <v>23</v>
      </c>
      <c r="I294" s="139"/>
      <c r="J294" s="140">
        <f>ROUND(I294*H294,2)</f>
        <v>0</v>
      </c>
      <c r="K294" s="136" t="s">
        <v>1</v>
      </c>
      <c r="L294" s="32"/>
      <c r="M294" s="141" t="s">
        <v>1</v>
      </c>
      <c r="N294" s="142" t="s">
        <v>44</v>
      </c>
      <c r="P294" s="143">
        <f>O294*H294</f>
        <v>0</v>
      </c>
      <c r="Q294" s="143">
        <v>0</v>
      </c>
      <c r="R294" s="143">
        <f>Q294*H294</f>
        <v>0</v>
      </c>
      <c r="S294" s="143">
        <v>0</v>
      </c>
      <c r="T294" s="144">
        <f>S294*H294</f>
        <v>0</v>
      </c>
      <c r="AR294" s="145" t="s">
        <v>318</v>
      </c>
      <c r="AT294" s="145" t="s">
        <v>264</v>
      </c>
      <c r="AU294" s="145" t="s">
        <v>86</v>
      </c>
      <c r="AY294" s="17" t="s">
        <v>262</v>
      </c>
      <c r="BE294" s="146">
        <f>IF(N294="základní",J294,0)</f>
        <v>0</v>
      </c>
      <c r="BF294" s="146">
        <f>IF(N294="snížená",J294,0)</f>
        <v>0</v>
      </c>
      <c r="BG294" s="146">
        <f>IF(N294="zákl. přenesená",J294,0)</f>
        <v>0</v>
      </c>
      <c r="BH294" s="146">
        <f>IF(N294="sníž. přenesená",J294,0)</f>
        <v>0</v>
      </c>
      <c r="BI294" s="146">
        <f>IF(N294="nulová",J294,0)</f>
        <v>0</v>
      </c>
      <c r="BJ294" s="17" t="s">
        <v>86</v>
      </c>
      <c r="BK294" s="146">
        <f>ROUND(I294*H294,2)</f>
        <v>0</v>
      </c>
      <c r="BL294" s="17" t="s">
        <v>318</v>
      </c>
      <c r="BM294" s="145" t="s">
        <v>4563</v>
      </c>
    </row>
    <row r="295" spans="2:47" s="1" customFormat="1" ht="48.75">
      <c r="B295" s="32"/>
      <c r="D295" s="147" t="s">
        <v>301</v>
      </c>
      <c r="F295" s="148" t="s">
        <v>4425</v>
      </c>
      <c r="I295" s="149"/>
      <c r="L295" s="32"/>
      <c r="M295" s="150"/>
      <c r="T295" s="56"/>
      <c r="AT295" s="17" t="s">
        <v>301</v>
      </c>
      <c r="AU295" s="17" t="s">
        <v>86</v>
      </c>
    </row>
    <row r="296" spans="2:65" s="1" customFormat="1" ht="24.2" customHeight="1">
      <c r="B296" s="32"/>
      <c r="C296" s="134" t="s">
        <v>594</v>
      </c>
      <c r="D296" s="134" t="s">
        <v>264</v>
      </c>
      <c r="E296" s="135" t="s">
        <v>4318</v>
      </c>
      <c r="F296" s="136" t="s">
        <v>4564</v>
      </c>
      <c r="G296" s="137" t="s">
        <v>4274</v>
      </c>
      <c r="H296" s="138">
        <v>1</v>
      </c>
      <c r="I296" s="139"/>
      <c r="J296" s="140">
        <f>ROUND(I296*H296,2)</f>
        <v>0</v>
      </c>
      <c r="K296" s="136" t="s">
        <v>1</v>
      </c>
      <c r="L296" s="32"/>
      <c r="M296" s="141" t="s">
        <v>1</v>
      </c>
      <c r="N296" s="142" t="s">
        <v>44</v>
      </c>
      <c r="P296" s="143">
        <f>O296*H296</f>
        <v>0</v>
      </c>
      <c r="Q296" s="143">
        <v>0</v>
      </c>
      <c r="R296" s="143">
        <f>Q296*H296</f>
        <v>0</v>
      </c>
      <c r="S296" s="143">
        <v>0</v>
      </c>
      <c r="T296" s="144">
        <f>S296*H296</f>
        <v>0</v>
      </c>
      <c r="AR296" s="145" t="s">
        <v>318</v>
      </c>
      <c r="AT296" s="145" t="s">
        <v>264</v>
      </c>
      <c r="AU296" s="145" t="s">
        <v>86</v>
      </c>
      <c r="AY296" s="17" t="s">
        <v>262</v>
      </c>
      <c r="BE296" s="146">
        <f>IF(N296="základní",J296,0)</f>
        <v>0</v>
      </c>
      <c r="BF296" s="146">
        <f>IF(N296="snížená",J296,0)</f>
        <v>0</v>
      </c>
      <c r="BG296" s="146">
        <f>IF(N296="zákl. přenesená",J296,0)</f>
        <v>0</v>
      </c>
      <c r="BH296" s="146">
        <f>IF(N296="sníž. přenesená",J296,0)</f>
        <v>0</v>
      </c>
      <c r="BI296" s="146">
        <f>IF(N296="nulová",J296,0)</f>
        <v>0</v>
      </c>
      <c r="BJ296" s="17" t="s">
        <v>86</v>
      </c>
      <c r="BK296" s="146">
        <f>ROUND(I296*H296,2)</f>
        <v>0</v>
      </c>
      <c r="BL296" s="17" t="s">
        <v>318</v>
      </c>
      <c r="BM296" s="145" t="s">
        <v>4565</v>
      </c>
    </row>
    <row r="297" spans="2:47" s="1" customFormat="1" ht="48.75">
      <c r="B297" s="32"/>
      <c r="D297" s="147" t="s">
        <v>301</v>
      </c>
      <c r="F297" s="148" t="s">
        <v>4425</v>
      </c>
      <c r="I297" s="149"/>
      <c r="L297" s="32"/>
      <c r="M297" s="150"/>
      <c r="T297" s="56"/>
      <c r="AT297" s="17" t="s">
        <v>301</v>
      </c>
      <c r="AU297" s="17" t="s">
        <v>86</v>
      </c>
    </row>
    <row r="298" spans="2:65" s="1" customFormat="1" ht="24.2" customHeight="1">
      <c r="B298" s="32"/>
      <c r="C298" s="134" t="s">
        <v>598</v>
      </c>
      <c r="D298" s="134" t="s">
        <v>264</v>
      </c>
      <c r="E298" s="135" t="s">
        <v>4321</v>
      </c>
      <c r="F298" s="136" t="s">
        <v>4566</v>
      </c>
      <c r="G298" s="137" t="s">
        <v>4274</v>
      </c>
      <c r="H298" s="138">
        <v>1</v>
      </c>
      <c r="I298" s="139"/>
      <c r="J298" s="140">
        <f>ROUND(I298*H298,2)</f>
        <v>0</v>
      </c>
      <c r="K298" s="136" t="s">
        <v>1</v>
      </c>
      <c r="L298" s="32"/>
      <c r="M298" s="141" t="s">
        <v>1</v>
      </c>
      <c r="N298" s="142" t="s">
        <v>44</v>
      </c>
      <c r="P298" s="143">
        <f>O298*H298</f>
        <v>0</v>
      </c>
      <c r="Q298" s="143">
        <v>0</v>
      </c>
      <c r="R298" s="143">
        <f>Q298*H298</f>
        <v>0</v>
      </c>
      <c r="S298" s="143">
        <v>0</v>
      </c>
      <c r="T298" s="144">
        <f>S298*H298</f>
        <v>0</v>
      </c>
      <c r="AR298" s="145" t="s">
        <v>318</v>
      </c>
      <c r="AT298" s="145" t="s">
        <v>264</v>
      </c>
      <c r="AU298" s="145" t="s">
        <v>86</v>
      </c>
      <c r="AY298" s="17" t="s">
        <v>262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7" t="s">
        <v>86</v>
      </c>
      <c r="BK298" s="146">
        <f>ROUND(I298*H298,2)</f>
        <v>0</v>
      </c>
      <c r="BL298" s="17" t="s">
        <v>318</v>
      </c>
      <c r="BM298" s="145" t="s">
        <v>4567</v>
      </c>
    </row>
    <row r="299" spans="2:47" s="1" customFormat="1" ht="48.75">
      <c r="B299" s="32"/>
      <c r="D299" s="147" t="s">
        <v>301</v>
      </c>
      <c r="F299" s="148" t="s">
        <v>4425</v>
      </c>
      <c r="I299" s="149"/>
      <c r="L299" s="32"/>
      <c r="M299" s="150"/>
      <c r="T299" s="56"/>
      <c r="AT299" s="17" t="s">
        <v>301</v>
      </c>
      <c r="AU299" s="17" t="s">
        <v>86</v>
      </c>
    </row>
    <row r="300" spans="2:63" s="11" customFormat="1" ht="25.9" customHeight="1">
      <c r="B300" s="124"/>
      <c r="D300" s="125" t="s">
        <v>78</v>
      </c>
      <c r="E300" s="126" t="s">
        <v>602</v>
      </c>
      <c r="F300" s="126" t="s">
        <v>4293</v>
      </c>
      <c r="I300" s="127"/>
      <c r="J300" s="128">
        <f>BK300</f>
        <v>0</v>
      </c>
      <c r="L300" s="124"/>
      <c r="M300" s="129"/>
      <c r="P300" s="130">
        <f>SUM(P301:P310)</f>
        <v>0</v>
      </c>
      <c r="R300" s="130">
        <f>SUM(R301:R310)</f>
        <v>0</v>
      </c>
      <c r="T300" s="131">
        <f>SUM(T301:T310)</f>
        <v>0</v>
      </c>
      <c r="AR300" s="125" t="s">
        <v>86</v>
      </c>
      <c r="AT300" s="132" t="s">
        <v>78</v>
      </c>
      <c r="AU300" s="132" t="s">
        <v>79</v>
      </c>
      <c r="AY300" s="125" t="s">
        <v>262</v>
      </c>
      <c r="BK300" s="133">
        <f>SUM(BK301:BK310)</f>
        <v>0</v>
      </c>
    </row>
    <row r="301" spans="2:65" s="1" customFormat="1" ht="66.75" customHeight="1">
      <c r="B301" s="32"/>
      <c r="C301" s="134" t="s">
        <v>610</v>
      </c>
      <c r="D301" s="134" t="s">
        <v>264</v>
      </c>
      <c r="E301" s="135" t="s">
        <v>4324</v>
      </c>
      <c r="F301" s="136" t="s">
        <v>4568</v>
      </c>
      <c r="G301" s="137" t="s">
        <v>4274</v>
      </c>
      <c r="H301" s="138">
        <v>1</v>
      </c>
      <c r="I301" s="139"/>
      <c r="J301" s="140">
        <f>ROUND(I301*H301,2)</f>
        <v>0</v>
      </c>
      <c r="K301" s="136" t="s">
        <v>1</v>
      </c>
      <c r="L301" s="32"/>
      <c r="M301" s="141" t="s">
        <v>1</v>
      </c>
      <c r="N301" s="142" t="s">
        <v>44</v>
      </c>
      <c r="P301" s="143">
        <f>O301*H301</f>
        <v>0</v>
      </c>
      <c r="Q301" s="143">
        <v>0</v>
      </c>
      <c r="R301" s="143">
        <f>Q301*H301</f>
        <v>0</v>
      </c>
      <c r="S301" s="143">
        <v>0</v>
      </c>
      <c r="T301" s="144">
        <f>S301*H301</f>
        <v>0</v>
      </c>
      <c r="AR301" s="145" t="s">
        <v>318</v>
      </c>
      <c r="AT301" s="145" t="s">
        <v>264</v>
      </c>
      <c r="AU301" s="145" t="s">
        <v>86</v>
      </c>
      <c r="AY301" s="17" t="s">
        <v>262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7" t="s">
        <v>86</v>
      </c>
      <c r="BK301" s="146">
        <f>ROUND(I301*H301,2)</f>
        <v>0</v>
      </c>
      <c r="BL301" s="17" t="s">
        <v>318</v>
      </c>
      <c r="BM301" s="145" t="s">
        <v>4569</v>
      </c>
    </row>
    <row r="302" spans="2:47" s="1" customFormat="1" ht="48.75">
      <c r="B302" s="32"/>
      <c r="D302" s="147" t="s">
        <v>301</v>
      </c>
      <c r="F302" s="148" t="s">
        <v>4425</v>
      </c>
      <c r="I302" s="149"/>
      <c r="L302" s="32"/>
      <c r="M302" s="150"/>
      <c r="T302" s="56"/>
      <c r="AT302" s="17" t="s">
        <v>301</v>
      </c>
      <c r="AU302" s="17" t="s">
        <v>86</v>
      </c>
    </row>
    <row r="303" spans="2:65" s="1" customFormat="1" ht="16.5" customHeight="1">
      <c r="B303" s="32"/>
      <c r="C303" s="134" t="s">
        <v>614</v>
      </c>
      <c r="D303" s="134" t="s">
        <v>264</v>
      </c>
      <c r="E303" s="135" t="s">
        <v>4328</v>
      </c>
      <c r="F303" s="136" t="s">
        <v>4570</v>
      </c>
      <c r="G303" s="137" t="s">
        <v>267</v>
      </c>
      <c r="H303" s="138">
        <v>8</v>
      </c>
      <c r="I303" s="139"/>
      <c r="J303" s="140">
        <f>ROUND(I303*H303,2)</f>
        <v>0</v>
      </c>
      <c r="K303" s="136" t="s">
        <v>1</v>
      </c>
      <c r="L303" s="32"/>
      <c r="M303" s="141" t="s">
        <v>1</v>
      </c>
      <c r="N303" s="142" t="s">
        <v>44</v>
      </c>
      <c r="P303" s="143">
        <f>O303*H303</f>
        <v>0</v>
      </c>
      <c r="Q303" s="143">
        <v>0</v>
      </c>
      <c r="R303" s="143">
        <f>Q303*H303</f>
        <v>0</v>
      </c>
      <c r="S303" s="143">
        <v>0</v>
      </c>
      <c r="T303" s="144">
        <f>S303*H303</f>
        <v>0</v>
      </c>
      <c r="AR303" s="145" t="s">
        <v>318</v>
      </c>
      <c r="AT303" s="145" t="s">
        <v>264</v>
      </c>
      <c r="AU303" s="145" t="s">
        <v>86</v>
      </c>
      <c r="AY303" s="17" t="s">
        <v>262</v>
      </c>
      <c r="BE303" s="146">
        <f>IF(N303="základní",J303,0)</f>
        <v>0</v>
      </c>
      <c r="BF303" s="146">
        <f>IF(N303="snížená",J303,0)</f>
        <v>0</v>
      </c>
      <c r="BG303" s="146">
        <f>IF(N303="zákl. přenesená",J303,0)</f>
        <v>0</v>
      </c>
      <c r="BH303" s="146">
        <f>IF(N303="sníž. přenesená",J303,0)</f>
        <v>0</v>
      </c>
      <c r="BI303" s="146">
        <f>IF(N303="nulová",J303,0)</f>
        <v>0</v>
      </c>
      <c r="BJ303" s="17" t="s">
        <v>86</v>
      </c>
      <c r="BK303" s="146">
        <f>ROUND(I303*H303,2)</f>
        <v>0</v>
      </c>
      <c r="BL303" s="17" t="s">
        <v>318</v>
      </c>
      <c r="BM303" s="145" t="s">
        <v>4571</v>
      </c>
    </row>
    <row r="304" spans="2:47" s="1" customFormat="1" ht="48.75">
      <c r="B304" s="32"/>
      <c r="D304" s="147" t="s">
        <v>301</v>
      </c>
      <c r="F304" s="148" t="s">
        <v>4425</v>
      </c>
      <c r="I304" s="149"/>
      <c r="L304" s="32"/>
      <c r="M304" s="150"/>
      <c r="T304" s="56"/>
      <c r="AT304" s="17" t="s">
        <v>301</v>
      </c>
      <c r="AU304" s="17" t="s">
        <v>86</v>
      </c>
    </row>
    <row r="305" spans="2:65" s="1" customFormat="1" ht="16.5" customHeight="1">
      <c r="B305" s="32"/>
      <c r="C305" s="134" t="s">
        <v>618</v>
      </c>
      <c r="D305" s="134" t="s">
        <v>264</v>
      </c>
      <c r="E305" s="135" t="s">
        <v>4572</v>
      </c>
      <c r="F305" s="136" t="s">
        <v>4573</v>
      </c>
      <c r="G305" s="137" t="s">
        <v>267</v>
      </c>
      <c r="H305" s="138">
        <v>2</v>
      </c>
      <c r="I305" s="139"/>
      <c r="J305" s="140">
        <f>ROUND(I305*H305,2)</f>
        <v>0</v>
      </c>
      <c r="K305" s="136" t="s">
        <v>1</v>
      </c>
      <c r="L305" s="32"/>
      <c r="M305" s="141" t="s">
        <v>1</v>
      </c>
      <c r="N305" s="142" t="s">
        <v>44</v>
      </c>
      <c r="P305" s="143">
        <f>O305*H305</f>
        <v>0</v>
      </c>
      <c r="Q305" s="143">
        <v>0</v>
      </c>
      <c r="R305" s="143">
        <f>Q305*H305</f>
        <v>0</v>
      </c>
      <c r="S305" s="143">
        <v>0</v>
      </c>
      <c r="T305" s="144">
        <f>S305*H305</f>
        <v>0</v>
      </c>
      <c r="AR305" s="145" t="s">
        <v>318</v>
      </c>
      <c r="AT305" s="145" t="s">
        <v>264</v>
      </c>
      <c r="AU305" s="145" t="s">
        <v>86</v>
      </c>
      <c r="AY305" s="17" t="s">
        <v>262</v>
      </c>
      <c r="BE305" s="146">
        <f>IF(N305="základní",J305,0)</f>
        <v>0</v>
      </c>
      <c r="BF305" s="146">
        <f>IF(N305="snížená",J305,0)</f>
        <v>0</v>
      </c>
      <c r="BG305" s="146">
        <f>IF(N305="zákl. přenesená",J305,0)</f>
        <v>0</v>
      </c>
      <c r="BH305" s="146">
        <f>IF(N305="sníž. přenesená",J305,0)</f>
        <v>0</v>
      </c>
      <c r="BI305" s="146">
        <f>IF(N305="nulová",J305,0)</f>
        <v>0</v>
      </c>
      <c r="BJ305" s="17" t="s">
        <v>86</v>
      </c>
      <c r="BK305" s="146">
        <f>ROUND(I305*H305,2)</f>
        <v>0</v>
      </c>
      <c r="BL305" s="17" t="s">
        <v>318</v>
      </c>
      <c r="BM305" s="145" t="s">
        <v>4574</v>
      </c>
    </row>
    <row r="306" spans="2:47" s="1" customFormat="1" ht="48.75">
      <c r="B306" s="32"/>
      <c r="D306" s="147" t="s">
        <v>301</v>
      </c>
      <c r="F306" s="148" t="s">
        <v>4425</v>
      </c>
      <c r="I306" s="149"/>
      <c r="L306" s="32"/>
      <c r="M306" s="150"/>
      <c r="T306" s="56"/>
      <c r="AT306" s="17" t="s">
        <v>301</v>
      </c>
      <c r="AU306" s="17" t="s">
        <v>86</v>
      </c>
    </row>
    <row r="307" spans="2:65" s="1" customFormat="1" ht="33" customHeight="1">
      <c r="B307" s="32"/>
      <c r="C307" s="134" t="s">
        <v>622</v>
      </c>
      <c r="D307" s="134" t="s">
        <v>264</v>
      </c>
      <c r="E307" s="135" t="s">
        <v>4332</v>
      </c>
      <c r="F307" s="136" t="s">
        <v>4575</v>
      </c>
      <c r="G307" s="137" t="s">
        <v>267</v>
      </c>
      <c r="H307" s="138">
        <v>6</v>
      </c>
      <c r="I307" s="139"/>
      <c r="J307" s="140">
        <f>ROUND(I307*H307,2)</f>
        <v>0</v>
      </c>
      <c r="K307" s="136" t="s">
        <v>1</v>
      </c>
      <c r="L307" s="32"/>
      <c r="M307" s="141" t="s">
        <v>1</v>
      </c>
      <c r="N307" s="142" t="s">
        <v>44</v>
      </c>
      <c r="P307" s="143">
        <f>O307*H307</f>
        <v>0</v>
      </c>
      <c r="Q307" s="143">
        <v>0</v>
      </c>
      <c r="R307" s="143">
        <f>Q307*H307</f>
        <v>0</v>
      </c>
      <c r="S307" s="143">
        <v>0</v>
      </c>
      <c r="T307" s="144">
        <f>S307*H307</f>
        <v>0</v>
      </c>
      <c r="AR307" s="145" t="s">
        <v>318</v>
      </c>
      <c r="AT307" s="145" t="s">
        <v>264</v>
      </c>
      <c r="AU307" s="145" t="s">
        <v>86</v>
      </c>
      <c r="AY307" s="17" t="s">
        <v>262</v>
      </c>
      <c r="BE307" s="146">
        <f>IF(N307="základní",J307,0)</f>
        <v>0</v>
      </c>
      <c r="BF307" s="146">
        <f>IF(N307="snížená",J307,0)</f>
        <v>0</v>
      </c>
      <c r="BG307" s="146">
        <f>IF(N307="zákl. přenesená",J307,0)</f>
        <v>0</v>
      </c>
      <c r="BH307" s="146">
        <f>IF(N307="sníž. přenesená",J307,0)</f>
        <v>0</v>
      </c>
      <c r="BI307" s="146">
        <f>IF(N307="nulová",J307,0)</f>
        <v>0</v>
      </c>
      <c r="BJ307" s="17" t="s">
        <v>86</v>
      </c>
      <c r="BK307" s="146">
        <f>ROUND(I307*H307,2)</f>
        <v>0</v>
      </c>
      <c r="BL307" s="17" t="s">
        <v>318</v>
      </c>
      <c r="BM307" s="145" t="s">
        <v>4576</v>
      </c>
    </row>
    <row r="308" spans="2:47" s="1" customFormat="1" ht="48.75">
      <c r="B308" s="32"/>
      <c r="D308" s="147" t="s">
        <v>301</v>
      </c>
      <c r="F308" s="148" t="s">
        <v>4425</v>
      </c>
      <c r="I308" s="149"/>
      <c r="L308" s="32"/>
      <c r="M308" s="150"/>
      <c r="T308" s="56"/>
      <c r="AT308" s="17" t="s">
        <v>301</v>
      </c>
      <c r="AU308" s="17" t="s">
        <v>86</v>
      </c>
    </row>
    <row r="309" spans="2:65" s="1" customFormat="1" ht="33" customHeight="1">
      <c r="B309" s="32"/>
      <c r="C309" s="134" t="s">
        <v>626</v>
      </c>
      <c r="D309" s="134" t="s">
        <v>264</v>
      </c>
      <c r="E309" s="135" t="s">
        <v>4335</v>
      </c>
      <c r="F309" s="136" t="s">
        <v>4577</v>
      </c>
      <c r="G309" s="137" t="s">
        <v>267</v>
      </c>
      <c r="H309" s="138">
        <v>6</v>
      </c>
      <c r="I309" s="139"/>
      <c r="J309" s="140">
        <f>ROUND(I309*H309,2)</f>
        <v>0</v>
      </c>
      <c r="K309" s="136" t="s">
        <v>1</v>
      </c>
      <c r="L309" s="32"/>
      <c r="M309" s="141" t="s">
        <v>1</v>
      </c>
      <c r="N309" s="142" t="s">
        <v>44</v>
      </c>
      <c r="P309" s="143">
        <f>O309*H309</f>
        <v>0</v>
      </c>
      <c r="Q309" s="143">
        <v>0</v>
      </c>
      <c r="R309" s="143">
        <f>Q309*H309</f>
        <v>0</v>
      </c>
      <c r="S309" s="143">
        <v>0</v>
      </c>
      <c r="T309" s="144">
        <f>S309*H309</f>
        <v>0</v>
      </c>
      <c r="AR309" s="145" t="s">
        <v>318</v>
      </c>
      <c r="AT309" s="145" t="s">
        <v>264</v>
      </c>
      <c r="AU309" s="145" t="s">
        <v>86</v>
      </c>
      <c r="AY309" s="17" t="s">
        <v>262</v>
      </c>
      <c r="BE309" s="146">
        <f>IF(N309="základní",J309,0)</f>
        <v>0</v>
      </c>
      <c r="BF309" s="146">
        <f>IF(N309="snížená",J309,0)</f>
        <v>0</v>
      </c>
      <c r="BG309" s="146">
        <f>IF(N309="zákl. přenesená",J309,0)</f>
        <v>0</v>
      </c>
      <c r="BH309" s="146">
        <f>IF(N309="sníž. přenesená",J309,0)</f>
        <v>0</v>
      </c>
      <c r="BI309" s="146">
        <f>IF(N309="nulová",J309,0)</f>
        <v>0</v>
      </c>
      <c r="BJ309" s="17" t="s">
        <v>86</v>
      </c>
      <c r="BK309" s="146">
        <f>ROUND(I309*H309,2)</f>
        <v>0</v>
      </c>
      <c r="BL309" s="17" t="s">
        <v>318</v>
      </c>
      <c r="BM309" s="145" t="s">
        <v>4578</v>
      </c>
    </row>
    <row r="310" spans="2:47" s="1" customFormat="1" ht="48.75">
      <c r="B310" s="32"/>
      <c r="D310" s="147" t="s">
        <v>301</v>
      </c>
      <c r="F310" s="148" t="s">
        <v>4425</v>
      </c>
      <c r="I310" s="149"/>
      <c r="L310" s="32"/>
      <c r="M310" s="150"/>
      <c r="T310" s="56"/>
      <c r="AT310" s="17" t="s">
        <v>301</v>
      </c>
      <c r="AU310" s="17" t="s">
        <v>86</v>
      </c>
    </row>
    <row r="311" spans="2:63" s="11" customFormat="1" ht="25.9" customHeight="1">
      <c r="B311" s="124"/>
      <c r="D311" s="125" t="s">
        <v>78</v>
      </c>
      <c r="E311" s="126" t="s">
        <v>659</v>
      </c>
      <c r="F311" s="126" t="s">
        <v>4314</v>
      </c>
      <c r="I311" s="127"/>
      <c r="J311" s="128">
        <f>BK311</f>
        <v>0</v>
      </c>
      <c r="L311" s="124"/>
      <c r="M311" s="129"/>
      <c r="P311" s="130">
        <f>SUM(P312:P331)</f>
        <v>0</v>
      </c>
      <c r="R311" s="130">
        <f>SUM(R312:R331)</f>
        <v>0</v>
      </c>
      <c r="T311" s="131">
        <f>SUM(T312:T331)</f>
        <v>0</v>
      </c>
      <c r="AR311" s="125" t="s">
        <v>86</v>
      </c>
      <c r="AT311" s="132" t="s">
        <v>78</v>
      </c>
      <c r="AU311" s="132" t="s">
        <v>79</v>
      </c>
      <c r="AY311" s="125" t="s">
        <v>262</v>
      </c>
      <c r="BK311" s="133">
        <f>SUM(BK312:BK331)</f>
        <v>0</v>
      </c>
    </row>
    <row r="312" spans="2:65" s="1" customFormat="1" ht="24.2" customHeight="1">
      <c r="B312" s="32"/>
      <c r="C312" s="134" t="s">
        <v>604</v>
      </c>
      <c r="D312" s="134" t="s">
        <v>264</v>
      </c>
      <c r="E312" s="135" t="s">
        <v>4338</v>
      </c>
      <c r="F312" s="136" t="s">
        <v>4579</v>
      </c>
      <c r="G312" s="137" t="s">
        <v>1226</v>
      </c>
      <c r="H312" s="138">
        <v>3</v>
      </c>
      <c r="I312" s="139"/>
      <c r="J312" s="140">
        <f>ROUND(I312*H312,2)</f>
        <v>0</v>
      </c>
      <c r="K312" s="136" t="s">
        <v>1</v>
      </c>
      <c r="L312" s="32"/>
      <c r="M312" s="141" t="s">
        <v>1</v>
      </c>
      <c r="N312" s="142" t="s">
        <v>44</v>
      </c>
      <c r="P312" s="143">
        <f>O312*H312</f>
        <v>0</v>
      </c>
      <c r="Q312" s="143">
        <v>0</v>
      </c>
      <c r="R312" s="143">
        <f>Q312*H312</f>
        <v>0</v>
      </c>
      <c r="S312" s="143">
        <v>0</v>
      </c>
      <c r="T312" s="144">
        <f>S312*H312</f>
        <v>0</v>
      </c>
      <c r="AR312" s="145" t="s">
        <v>318</v>
      </c>
      <c r="AT312" s="145" t="s">
        <v>264</v>
      </c>
      <c r="AU312" s="145" t="s">
        <v>86</v>
      </c>
      <c r="AY312" s="17" t="s">
        <v>262</v>
      </c>
      <c r="BE312" s="146">
        <f>IF(N312="základní",J312,0)</f>
        <v>0</v>
      </c>
      <c r="BF312" s="146">
        <f>IF(N312="snížená",J312,0)</f>
        <v>0</v>
      </c>
      <c r="BG312" s="146">
        <f>IF(N312="zákl. přenesená",J312,0)</f>
        <v>0</v>
      </c>
      <c r="BH312" s="146">
        <f>IF(N312="sníž. přenesená",J312,0)</f>
        <v>0</v>
      </c>
      <c r="BI312" s="146">
        <f>IF(N312="nulová",J312,0)</f>
        <v>0</v>
      </c>
      <c r="BJ312" s="17" t="s">
        <v>86</v>
      </c>
      <c r="BK312" s="146">
        <f>ROUND(I312*H312,2)</f>
        <v>0</v>
      </c>
      <c r="BL312" s="17" t="s">
        <v>318</v>
      </c>
      <c r="BM312" s="145" t="s">
        <v>4580</v>
      </c>
    </row>
    <row r="313" spans="2:47" s="1" customFormat="1" ht="48.75">
      <c r="B313" s="32"/>
      <c r="D313" s="147" t="s">
        <v>301</v>
      </c>
      <c r="F313" s="148" t="s">
        <v>4425</v>
      </c>
      <c r="I313" s="149"/>
      <c r="L313" s="32"/>
      <c r="M313" s="150"/>
      <c r="T313" s="56"/>
      <c r="AT313" s="17" t="s">
        <v>301</v>
      </c>
      <c r="AU313" s="17" t="s">
        <v>86</v>
      </c>
    </row>
    <row r="314" spans="2:65" s="1" customFormat="1" ht="37.9" customHeight="1">
      <c r="B314" s="32"/>
      <c r="C314" s="134" t="s">
        <v>630</v>
      </c>
      <c r="D314" s="134" t="s">
        <v>264</v>
      </c>
      <c r="E314" s="135" t="s">
        <v>4581</v>
      </c>
      <c r="F314" s="136" t="s">
        <v>4582</v>
      </c>
      <c r="G314" s="137" t="s">
        <v>405</v>
      </c>
      <c r="H314" s="138">
        <v>48</v>
      </c>
      <c r="I314" s="139"/>
      <c r="J314" s="140">
        <f>ROUND(I314*H314,2)</f>
        <v>0</v>
      </c>
      <c r="K314" s="136" t="s">
        <v>1</v>
      </c>
      <c r="L314" s="32"/>
      <c r="M314" s="141" t="s">
        <v>1</v>
      </c>
      <c r="N314" s="142" t="s">
        <v>44</v>
      </c>
      <c r="P314" s="143">
        <f>O314*H314</f>
        <v>0</v>
      </c>
      <c r="Q314" s="143">
        <v>0</v>
      </c>
      <c r="R314" s="143">
        <f>Q314*H314</f>
        <v>0</v>
      </c>
      <c r="S314" s="143">
        <v>0</v>
      </c>
      <c r="T314" s="144">
        <f>S314*H314</f>
        <v>0</v>
      </c>
      <c r="AR314" s="145" t="s">
        <v>318</v>
      </c>
      <c r="AT314" s="145" t="s">
        <v>264</v>
      </c>
      <c r="AU314" s="145" t="s">
        <v>86</v>
      </c>
      <c r="AY314" s="17" t="s">
        <v>262</v>
      </c>
      <c r="BE314" s="146">
        <f>IF(N314="základní",J314,0)</f>
        <v>0</v>
      </c>
      <c r="BF314" s="146">
        <f>IF(N314="snížená",J314,0)</f>
        <v>0</v>
      </c>
      <c r="BG314" s="146">
        <f>IF(N314="zákl. přenesená",J314,0)</f>
        <v>0</v>
      </c>
      <c r="BH314" s="146">
        <f>IF(N314="sníž. přenesená",J314,0)</f>
        <v>0</v>
      </c>
      <c r="BI314" s="146">
        <f>IF(N314="nulová",J314,0)</f>
        <v>0</v>
      </c>
      <c r="BJ314" s="17" t="s">
        <v>86</v>
      </c>
      <c r="BK314" s="146">
        <f>ROUND(I314*H314,2)</f>
        <v>0</v>
      </c>
      <c r="BL314" s="17" t="s">
        <v>318</v>
      </c>
      <c r="BM314" s="145" t="s">
        <v>4583</v>
      </c>
    </row>
    <row r="315" spans="2:47" s="1" customFormat="1" ht="48.75">
      <c r="B315" s="32"/>
      <c r="D315" s="147" t="s">
        <v>301</v>
      </c>
      <c r="F315" s="148" t="s">
        <v>4425</v>
      </c>
      <c r="I315" s="149"/>
      <c r="L315" s="32"/>
      <c r="M315" s="150"/>
      <c r="T315" s="56"/>
      <c r="AT315" s="17" t="s">
        <v>301</v>
      </c>
      <c r="AU315" s="17" t="s">
        <v>86</v>
      </c>
    </row>
    <row r="316" spans="2:65" s="1" customFormat="1" ht="33" customHeight="1">
      <c r="B316" s="32"/>
      <c r="C316" s="134" t="s">
        <v>634</v>
      </c>
      <c r="D316" s="134" t="s">
        <v>264</v>
      </c>
      <c r="E316" s="135" t="s">
        <v>4584</v>
      </c>
      <c r="F316" s="136" t="s">
        <v>4585</v>
      </c>
      <c r="G316" s="137" t="s">
        <v>405</v>
      </c>
      <c r="H316" s="138">
        <v>2</v>
      </c>
      <c r="I316" s="139"/>
      <c r="J316" s="140">
        <f>ROUND(I316*H316,2)</f>
        <v>0</v>
      </c>
      <c r="K316" s="136" t="s">
        <v>1</v>
      </c>
      <c r="L316" s="32"/>
      <c r="M316" s="141" t="s">
        <v>1</v>
      </c>
      <c r="N316" s="142" t="s">
        <v>44</v>
      </c>
      <c r="P316" s="143">
        <f>O316*H316</f>
        <v>0</v>
      </c>
      <c r="Q316" s="143">
        <v>0</v>
      </c>
      <c r="R316" s="143">
        <f>Q316*H316</f>
        <v>0</v>
      </c>
      <c r="S316" s="143">
        <v>0</v>
      </c>
      <c r="T316" s="144">
        <f>S316*H316</f>
        <v>0</v>
      </c>
      <c r="AR316" s="145" t="s">
        <v>318</v>
      </c>
      <c r="AT316" s="145" t="s">
        <v>264</v>
      </c>
      <c r="AU316" s="145" t="s">
        <v>86</v>
      </c>
      <c r="AY316" s="17" t="s">
        <v>262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7" t="s">
        <v>86</v>
      </c>
      <c r="BK316" s="146">
        <f>ROUND(I316*H316,2)</f>
        <v>0</v>
      </c>
      <c r="BL316" s="17" t="s">
        <v>318</v>
      </c>
      <c r="BM316" s="145" t="s">
        <v>4586</v>
      </c>
    </row>
    <row r="317" spans="2:47" s="1" customFormat="1" ht="48.75">
      <c r="B317" s="32"/>
      <c r="D317" s="147" t="s">
        <v>301</v>
      </c>
      <c r="F317" s="148" t="s">
        <v>4425</v>
      </c>
      <c r="I317" s="149"/>
      <c r="L317" s="32"/>
      <c r="M317" s="150"/>
      <c r="T317" s="56"/>
      <c r="AT317" s="17" t="s">
        <v>301</v>
      </c>
      <c r="AU317" s="17" t="s">
        <v>86</v>
      </c>
    </row>
    <row r="318" spans="2:65" s="1" customFormat="1" ht="33" customHeight="1">
      <c r="B318" s="32"/>
      <c r="C318" s="134" t="s">
        <v>638</v>
      </c>
      <c r="D318" s="134" t="s">
        <v>264</v>
      </c>
      <c r="E318" s="135" t="s">
        <v>4587</v>
      </c>
      <c r="F318" s="136" t="s">
        <v>4588</v>
      </c>
      <c r="G318" s="137" t="s">
        <v>405</v>
      </c>
      <c r="H318" s="138">
        <v>7</v>
      </c>
      <c r="I318" s="139"/>
      <c r="J318" s="140">
        <f>ROUND(I318*H318,2)</f>
        <v>0</v>
      </c>
      <c r="K318" s="136" t="s">
        <v>1</v>
      </c>
      <c r="L318" s="32"/>
      <c r="M318" s="141" t="s">
        <v>1</v>
      </c>
      <c r="N318" s="142" t="s">
        <v>44</v>
      </c>
      <c r="P318" s="143">
        <f>O318*H318</f>
        <v>0</v>
      </c>
      <c r="Q318" s="143">
        <v>0</v>
      </c>
      <c r="R318" s="143">
        <f>Q318*H318</f>
        <v>0</v>
      </c>
      <c r="S318" s="143">
        <v>0</v>
      </c>
      <c r="T318" s="144">
        <f>S318*H318</f>
        <v>0</v>
      </c>
      <c r="AR318" s="145" t="s">
        <v>318</v>
      </c>
      <c r="AT318" s="145" t="s">
        <v>264</v>
      </c>
      <c r="AU318" s="145" t="s">
        <v>86</v>
      </c>
      <c r="AY318" s="17" t="s">
        <v>262</v>
      </c>
      <c r="BE318" s="146">
        <f>IF(N318="základní",J318,0)</f>
        <v>0</v>
      </c>
      <c r="BF318" s="146">
        <f>IF(N318="snížená",J318,0)</f>
        <v>0</v>
      </c>
      <c r="BG318" s="146">
        <f>IF(N318="zákl. přenesená",J318,0)</f>
        <v>0</v>
      </c>
      <c r="BH318" s="146">
        <f>IF(N318="sníž. přenesená",J318,0)</f>
        <v>0</v>
      </c>
      <c r="BI318" s="146">
        <f>IF(N318="nulová",J318,0)</f>
        <v>0</v>
      </c>
      <c r="BJ318" s="17" t="s">
        <v>86</v>
      </c>
      <c r="BK318" s="146">
        <f>ROUND(I318*H318,2)</f>
        <v>0</v>
      </c>
      <c r="BL318" s="17" t="s">
        <v>318</v>
      </c>
      <c r="BM318" s="145" t="s">
        <v>4589</v>
      </c>
    </row>
    <row r="319" spans="2:47" s="1" customFormat="1" ht="48.75">
      <c r="B319" s="32"/>
      <c r="D319" s="147" t="s">
        <v>301</v>
      </c>
      <c r="F319" s="148" t="s">
        <v>4425</v>
      </c>
      <c r="I319" s="149"/>
      <c r="L319" s="32"/>
      <c r="M319" s="150"/>
      <c r="T319" s="56"/>
      <c r="AT319" s="17" t="s">
        <v>301</v>
      </c>
      <c r="AU319" s="17" t="s">
        <v>86</v>
      </c>
    </row>
    <row r="320" spans="2:65" s="1" customFormat="1" ht="33" customHeight="1">
      <c r="B320" s="32"/>
      <c r="C320" s="134" t="s">
        <v>643</v>
      </c>
      <c r="D320" s="134" t="s">
        <v>264</v>
      </c>
      <c r="E320" s="135" t="s">
        <v>4590</v>
      </c>
      <c r="F320" s="136" t="s">
        <v>4591</v>
      </c>
      <c r="G320" s="137" t="s">
        <v>405</v>
      </c>
      <c r="H320" s="138">
        <v>6</v>
      </c>
      <c r="I320" s="139"/>
      <c r="J320" s="140">
        <f>ROUND(I320*H320,2)</f>
        <v>0</v>
      </c>
      <c r="K320" s="136" t="s">
        <v>1</v>
      </c>
      <c r="L320" s="32"/>
      <c r="M320" s="141" t="s">
        <v>1</v>
      </c>
      <c r="N320" s="142" t="s">
        <v>44</v>
      </c>
      <c r="P320" s="143">
        <f>O320*H320</f>
        <v>0</v>
      </c>
      <c r="Q320" s="143">
        <v>0</v>
      </c>
      <c r="R320" s="143">
        <f>Q320*H320</f>
        <v>0</v>
      </c>
      <c r="S320" s="143">
        <v>0</v>
      </c>
      <c r="T320" s="144">
        <f>S320*H320</f>
        <v>0</v>
      </c>
      <c r="AR320" s="145" t="s">
        <v>318</v>
      </c>
      <c r="AT320" s="145" t="s">
        <v>264</v>
      </c>
      <c r="AU320" s="145" t="s">
        <v>86</v>
      </c>
      <c r="AY320" s="17" t="s">
        <v>262</v>
      </c>
      <c r="BE320" s="146">
        <f>IF(N320="základní",J320,0)</f>
        <v>0</v>
      </c>
      <c r="BF320" s="146">
        <f>IF(N320="snížená",J320,0)</f>
        <v>0</v>
      </c>
      <c r="BG320" s="146">
        <f>IF(N320="zákl. přenesená",J320,0)</f>
        <v>0</v>
      </c>
      <c r="BH320" s="146">
        <f>IF(N320="sníž. přenesená",J320,0)</f>
        <v>0</v>
      </c>
      <c r="BI320" s="146">
        <f>IF(N320="nulová",J320,0)</f>
        <v>0</v>
      </c>
      <c r="BJ320" s="17" t="s">
        <v>86</v>
      </c>
      <c r="BK320" s="146">
        <f>ROUND(I320*H320,2)</f>
        <v>0</v>
      </c>
      <c r="BL320" s="17" t="s">
        <v>318</v>
      </c>
      <c r="BM320" s="145" t="s">
        <v>4592</v>
      </c>
    </row>
    <row r="321" spans="2:47" s="1" customFormat="1" ht="48.75">
      <c r="B321" s="32"/>
      <c r="D321" s="147" t="s">
        <v>301</v>
      </c>
      <c r="F321" s="148" t="s">
        <v>4425</v>
      </c>
      <c r="I321" s="149"/>
      <c r="L321" s="32"/>
      <c r="M321" s="150"/>
      <c r="T321" s="56"/>
      <c r="AT321" s="17" t="s">
        <v>301</v>
      </c>
      <c r="AU321" s="17" t="s">
        <v>86</v>
      </c>
    </row>
    <row r="322" spans="2:65" s="1" customFormat="1" ht="33" customHeight="1">
      <c r="B322" s="32"/>
      <c r="C322" s="134" t="s">
        <v>647</v>
      </c>
      <c r="D322" s="134" t="s">
        <v>264</v>
      </c>
      <c r="E322" s="135" t="s">
        <v>4593</v>
      </c>
      <c r="F322" s="136" t="s">
        <v>4594</v>
      </c>
      <c r="G322" s="137" t="s">
        <v>405</v>
      </c>
      <c r="H322" s="138">
        <v>56</v>
      </c>
      <c r="I322" s="139"/>
      <c r="J322" s="140">
        <f>ROUND(I322*H322,2)</f>
        <v>0</v>
      </c>
      <c r="K322" s="136" t="s">
        <v>1</v>
      </c>
      <c r="L322" s="32"/>
      <c r="M322" s="141" t="s">
        <v>1</v>
      </c>
      <c r="N322" s="142" t="s">
        <v>44</v>
      </c>
      <c r="P322" s="143">
        <f>O322*H322</f>
        <v>0</v>
      </c>
      <c r="Q322" s="143">
        <v>0</v>
      </c>
      <c r="R322" s="143">
        <f>Q322*H322</f>
        <v>0</v>
      </c>
      <c r="S322" s="143">
        <v>0</v>
      </c>
      <c r="T322" s="144">
        <f>S322*H322</f>
        <v>0</v>
      </c>
      <c r="AR322" s="145" t="s">
        <v>318</v>
      </c>
      <c r="AT322" s="145" t="s">
        <v>264</v>
      </c>
      <c r="AU322" s="145" t="s">
        <v>86</v>
      </c>
      <c r="AY322" s="17" t="s">
        <v>262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7" t="s">
        <v>86</v>
      </c>
      <c r="BK322" s="146">
        <f>ROUND(I322*H322,2)</f>
        <v>0</v>
      </c>
      <c r="BL322" s="17" t="s">
        <v>318</v>
      </c>
      <c r="BM322" s="145" t="s">
        <v>4595</v>
      </c>
    </row>
    <row r="323" spans="2:47" s="1" customFormat="1" ht="48.75">
      <c r="B323" s="32"/>
      <c r="D323" s="147" t="s">
        <v>301</v>
      </c>
      <c r="F323" s="148" t="s">
        <v>4425</v>
      </c>
      <c r="I323" s="149"/>
      <c r="L323" s="32"/>
      <c r="M323" s="150"/>
      <c r="T323" s="56"/>
      <c r="AT323" s="17" t="s">
        <v>301</v>
      </c>
      <c r="AU323" s="17" t="s">
        <v>86</v>
      </c>
    </row>
    <row r="324" spans="2:65" s="1" customFormat="1" ht="33" customHeight="1">
      <c r="B324" s="32"/>
      <c r="C324" s="134" t="s">
        <v>651</v>
      </c>
      <c r="D324" s="134" t="s">
        <v>264</v>
      </c>
      <c r="E324" s="135" t="s">
        <v>4596</v>
      </c>
      <c r="F324" s="136" t="s">
        <v>4597</v>
      </c>
      <c r="G324" s="137" t="s">
        <v>405</v>
      </c>
      <c r="H324" s="138">
        <v>11</v>
      </c>
      <c r="I324" s="139"/>
      <c r="J324" s="140">
        <f>ROUND(I324*H324,2)</f>
        <v>0</v>
      </c>
      <c r="K324" s="136" t="s">
        <v>1</v>
      </c>
      <c r="L324" s="32"/>
      <c r="M324" s="141" t="s">
        <v>1</v>
      </c>
      <c r="N324" s="142" t="s">
        <v>44</v>
      </c>
      <c r="P324" s="143">
        <f>O324*H324</f>
        <v>0</v>
      </c>
      <c r="Q324" s="143">
        <v>0</v>
      </c>
      <c r="R324" s="143">
        <f>Q324*H324</f>
        <v>0</v>
      </c>
      <c r="S324" s="143">
        <v>0</v>
      </c>
      <c r="T324" s="144">
        <f>S324*H324</f>
        <v>0</v>
      </c>
      <c r="AR324" s="145" t="s">
        <v>318</v>
      </c>
      <c r="AT324" s="145" t="s">
        <v>264</v>
      </c>
      <c r="AU324" s="145" t="s">
        <v>86</v>
      </c>
      <c r="AY324" s="17" t="s">
        <v>262</v>
      </c>
      <c r="BE324" s="146">
        <f>IF(N324="základní",J324,0)</f>
        <v>0</v>
      </c>
      <c r="BF324" s="146">
        <f>IF(N324="snížená",J324,0)</f>
        <v>0</v>
      </c>
      <c r="BG324" s="146">
        <f>IF(N324="zákl. přenesená",J324,0)</f>
        <v>0</v>
      </c>
      <c r="BH324" s="146">
        <f>IF(N324="sníž. přenesená",J324,0)</f>
        <v>0</v>
      </c>
      <c r="BI324" s="146">
        <f>IF(N324="nulová",J324,0)</f>
        <v>0</v>
      </c>
      <c r="BJ324" s="17" t="s">
        <v>86</v>
      </c>
      <c r="BK324" s="146">
        <f>ROUND(I324*H324,2)</f>
        <v>0</v>
      </c>
      <c r="BL324" s="17" t="s">
        <v>318</v>
      </c>
      <c r="BM324" s="145" t="s">
        <v>4598</v>
      </c>
    </row>
    <row r="325" spans="2:47" s="1" customFormat="1" ht="48.75">
      <c r="B325" s="32"/>
      <c r="D325" s="147" t="s">
        <v>301</v>
      </c>
      <c r="F325" s="148" t="s">
        <v>4425</v>
      </c>
      <c r="I325" s="149"/>
      <c r="L325" s="32"/>
      <c r="M325" s="150"/>
      <c r="T325" s="56"/>
      <c r="AT325" s="17" t="s">
        <v>301</v>
      </c>
      <c r="AU325" s="17" t="s">
        <v>86</v>
      </c>
    </row>
    <row r="326" spans="2:65" s="1" customFormat="1" ht="33" customHeight="1">
      <c r="B326" s="32"/>
      <c r="C326" s="134" t="s">
        <v>655</v>
      </c>
      <c r="D326" s="134" t="s">
        <v>264</v>
      </c>
      <c r="E326" s="135" t="s">
        <v>4599</v>
      </c>
      <c r="F326" s="136" t="s">
        <v>4600</v>
      </c>
      <c r="G326" s="137" t="s">
        <v>405</v>
      </c>
      <c r="H326" s="138">
        <v>5</v>
      </c>
      <c r="I326" s="139"/>
      <c r="J326" s="140">
        <f>ROUND(I326*H326,2)</f>
        <v>0</v>
      </c>
      <c r="K326" s="136" t="s">
        <v>1</v>
      </c>
      <c r="L326" s="32"/>
      <c r="M326" s="141" t="s">
        <v>1</v>
      </c>
      <c r="N326" s="142" t="s">
        <v>44</v>
      </c>
      <c r="P326" s="143">
        <f>O326*H326</f>
        <v>0</v>
      </c>
      <c r="Q326" s="143">
        <v>0</v>
      </c>
      <c r="R326" s="143">
        <f>Q326*H326</f>
        <v>0</v>
      </c>
      <c r="S326" s="143">
        <v>0</v>
      </c>
      <c r="T326" s="144">
        <f>S326*H326</f>
        <v>0</v>
      </c>
      <c r="AR326" s="145" t="s">
        <v>318</v>
      </c>
      <c r="AT326" s="145" t="s">
        <v>264</v>
      </c>
      <c r="AU326" s="145" t="s">
        <v>86</v>
      </c>
      <c r="AY326" s="17" t="s">
        <v>262</v>
      </c>
      <c r="BE326" s="146">
        <f>IF(N326="základní",J326,0)</f>
        <v>0</v>
      </c>
      <c r="BF326" s="146">
        <f>IF(N326="snížená",J326,0)</f>
        <v>0</v>
      </c>
      <c r="BG326" s="146">
        <f>IF(N326="zákl. přenesená",J326,0)</f>
        <v>0</v>
      </c>
      <c r="BH326" s="146">
        <f>IF(N326="sníž. přenesená",J326,0)</f>
        <v>0</v>
      </c>
      <c r="BI326" s="146">
        <f>IF(N326="nulová",J326,0)</f>
        <v>0</v>
      </c>
      <c r="BJ326" s="17" t="s">
        <v>86</v>
      </c>
      <c r="BK326" s="146">
        <f>ROUND(I326*H326,2)</f>
        <v>0</v>
      </c>
      <c r="BL326" s="17" t="s">
        <v>318</v>
      </c>
      <c r="BM326" s="145" t="s">
        <v>4601</v>
      </c>
    </row>
    <row r="327" spans="2:47" s="1" customFormat="1" ht="48.75">
      <c r="B327" s="32"/>
      <c r="D327" s="147" t="s">
        <v>301</v>
      </c>
      <c r="F327" s="148" t="s">
        <v>4425</v>
      </c>
      <c r="I327" s="149"/>
      <c r="L327" s="32"/>
      <c r="M327" s="150"/>
      <c r="T327" s="56"/>
      <c r="AT327" s="17" t="s">
        <v>301</v>
      </c>
      <c r="AU327" s="17" t="s">
        <v>86</v>
      </c>
    </row>
    <row r="328" spans="2:65" s="1" customFormat="1" ht="33" customHeight="1">
      <c r="B328" s="32"/>
      <c r="C328" s="134" t="s">
        <v>606</v>
      </c>
      <c r="D328" s="134" t="s">
        <v>264</v>
      </c>
      <c r="E328" s="135" t="s">
        <v>4602</v>
      </c>
      <c r="F328" s="136" t="s">
        <v>4603</v>
      </c>
      <c r="G328" s="137" t="s">
        <v>405</v>
      </c>
      <c r="H328" s="138">
        <v>135</v>
      </c>
      <c r="I328" s="139"/>
      <c r="J328" s="140">
        <f>ROUND(I328*H328,2)</f>
        <v>0</v>
      </c>
      <c r="K328" s="136" t="s">
        <v>1</v>
      </c>
      <c r="L328" s="32"/>
      <c r="M328" s="141" t="s">
        <v>1</v>
      </c>
      <c r="N328" s="142" t="s">
        <v>44</v>
      </c>
      <c r="P328" s="143">
        <f>O328*H328</f>
        <v>0</v>
      </c>
      <c r="Q328" s="143">
        <v>0</v>
      </c>
      <c r="R328" s="143">
        <f>Q328*H328</f>
        <v>0</v>
      </c>
      <c r="S328" s="143">
        <v>0</v>
      </c>
      <c r="T328" s="144">
        <f>S328*H328</f>
        <v>0</v>
      </c>
      <c r="AR328" s="145" t="s">
        <v>318</v>
      </c>
      <c r="AT328" s="145" t="s">
        <v>264</v>
      </c>
      <c r="AU328" s="145" t="s">
        <v>86</v>
      </c>
      <c r="AY328" s="17" t="s">
        <v>262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7" t="s">
        <v>86</v>
      </c>
      <c r="BK328" s="146">
        <f>ROUND(I328*H328,2)</f>
        <v>0</v>
      </c>
      <c r="BL328" s="17" t="s">
        <v>318</v>
      </c>
      <c r="BM328" s="145" t="s">
        <v>4604</v>
      </c>
    </row>
    <row r="329" spans="2:47" s="1" customFormat="1" ht="48.75">
      <c r="B329" s="32"/>
      <c r="D329" s="147" t="s">
        <v>301</v>
      </c>
      <c r="F329" s="148" t="s">
        <v>4425</v>
      </c>
      <c r="I329" s="149"/>
      <c r="L329" s="32"/>
      <c r="M329" s="150"/>
      <c r="T329" s="56"/>
      <c r="AT329" s="17" t="s">
        <v>301</v>
      </c>
      <c r="AU329" s="17" t="s">
        <v>86</v>
      </c>
    </row>
    <row r="330" spans="2:65" s="1" customFormat="1" ht="37.9" customHeight="1">
      <c r="B330" s="32"/>
      <c r="C330" s="134" t="s">
        <v>663</v>
      </c>
      <c r="D330" s="134" t="s">
        <v>264</v>
      </c>
      <c r="E330" s="135" t="s">
        <v>4605</v>
      </c>
      <c r="F330" s="136" t="s">
        <v>4606</v>
      </c>
      <c r="G330" s="137" t="s">
        <v>405</v>
      </c>
      <c r="H330" s="138">
        <v>85</v>
      </c>
      <c r="I330" s="139"/>
      <c r="J330" s="140">
        <f>ROUND(I330*H330,2)</f>
        <v>0</v>
      </c>
      <c r="K330" s="136" t="s">
        <v>1</v>
      </c>
      <c r="L330" s="32"/>
      <c r="M330" s="141" t="s">
        <v>1</v>
      </c>
      <c r="N330" s="142" t="s">
        <v>44</v>
      </c>
      <c r="P330" s="143">
        <f>O330*H330</f>
        <v>0</v>
      </c>
      <c r="Q330" s="143">
        <v>0</v>
      </c>
      <c r="R330" s="143">
        <f>Q330*H330</f>
        <v>0</v>
      </c>
      <c r="S330" s="143">
        <v>0</v>
      </c>
      <c r="T330" s="144">
        <f>S330*H330</f>
        <v>0</v>
      </c>
      <c r="AR330" s="145" t="s">
        <v>318</v>
      </c>
      <c r="AT330" s="145" t="s">
        <v>264</v>
      </c>
      <c r="AU330" s="145" t="s">
        <v>86</v>
      </c>
      <c r="AY330" s="17" t="s">
        <v>262</v>
      </c>
      <c r="BE330" s="146">
        <f>IF(N330="základní",J330,0)</f>
        <v>0</v>
      </c>
      <c r="BF330" s="146">
        <f>IF(N330="snížená",J330,0)</f>
        <v>0</v>
      </c>
      <c r="BG330" s="146">
        <f>IF(N330="zákl. přenesená",J330,0)</f>
        <v>0</v>
      </c>
      <c r="BH330" s="146">
        <f>IF(N330="sníž. přenesená",J330,0)</f>
        <v>0</v>
      </c>
      <c r="BI330" s="146">
        <f>IF(N330="nulová",J330,0)</f>
        <v>0</v>
      </c>
      <c r="BJ330" s="17" t="s">
        <v>86</v>
      </c>
      <c r="BK330" s="146">
        <f>ROUND(I330*H330,2)</f>
        <v>0</v>
      </c>
      <c r="BL330" s="17" t="s">
        <v>318</v>
      </c>
      <c r="BM330" s="145" t="s">
        <v>4607</v>
      </c>
    </row>
    <row r="331" spans="2:47" s="1" customFormat="1" ht="48.75">
      <c r="B331" s="32"/>
      <c r="D331" s="147" t="s">
        <v>301</v>
      </c>
      <c r="F331" s="148" t="s">
        <v>4425</v>
      </c>
      <c r="I331" s="149"/>
      <c r="L331" s="32"/>
      <c r="M331" s="150"/>
      <c r="T331" s="56"/>
      <c r="AT331" s="17" t="s">
        <v>301</v>
      </c>
      <c r="AU331" s="17" t="s">
        <v>86</v>
      </c>
    </row>
    <row r="332" spans="2:63" s="11" customFormat="1" ht="25.9" customHeight="1">
      <c r="B332" s="124"/>
      <c r="D332" s="125" t="s">
        <v>78</v>
      </c>
      <c r="E332" s="126" t="s">
        <v>683</v>
      </c>
      <c r="F332" s="126" t="s">
        <v>4608</v>
      </c>
      <c r="I332" s="127"/>
      <c r="J332" s="128">
        <f>BK332</f>
        <v>0</v>
      </c>
      <c r="L332" s="124"/>
      <c r="M332" s="129"/>
      <c r="P332" s="130">
        <f>SUM(P333:P340)</f>
        <v>0</v>
      </c>
      <c r="R332" s="130">
        <f>SUM(R333:R340)</f>
        <v>0</v>
      </c>
      <c r="T332" s="131">
        <f>SUM(T333:T340)</f>
        <v>0</v>
      </c>
      <c r="AR332" s="125" t="s">
        <v>86</v>
      </c>
      <c r="AT332" s="132" t="s">
        <v>78</v>
      </c>
      <c r="AU332" s="132" t="s">
        <v>79</v>
      </c>
      <c r="AY332" s="125" t="s">
        <v>262</v>
      </c>
      <c r="BK332" s="133">
        <f>SUM(BK333:BK340)</f>
        <v>0</v>
      </c>
    </row>
    <row r="333" spans="2:65" s="1" customFormat="1" ht="24.2" customHeight="1">
      <c r="B333" s="32"/>
      <c r="C333" s="134" t="s">
        <v>667</v>
      </c>
      <c r="D333" s="134" t="s">
        <v>264</v>
      </c>
      <c r="E333" s="135" t="s">
        <v>4609</v>
      </c>
      <c r="F333" s="136" t="s">
        <v>4610</v>
      </c>
      <c r="G333" s="137" t="s">
        <v>405</v>
      </c>
      <c r="H333" s="138">
        <v>25</v>
      </c>
      <c r="I333" s="139"/>
      <c r="J333" s="140">
        <f>ROUND(I333*H333,2)</f>
        <v>0</v>
      </c>
      <c r="K333" s="136" t="s">
        <v>1</v>
      </c>
      <c r="L333" s="32"/>
      <c r="M333" s="141" t="s">
        <v>1</v>
      </c>
      <c r="N333" s="142" t="s">
        <v>44</v>
      </c>
      <c r="P333" s="143">
        <f>O333*H333</f>
        <v>0</v>
      </c>
      <c r="Q333" s="143">
        <v>0</v>
      </c>
      <c r="R333" s="143">
        <f>Q333*H333</f>
        <v>0</v>
      </c>
      <c r="S333" s="143">
        <v>0</v>
      </c>
      <c r="T333" s="144">
        <f>S333*H333</f>
        <v>0</v>
      </c>
      <c r="AR333" s="145" t="s">
        <v>318</v>
      </c>
      <c r="AT333" s="145" t="s">
        <v>264</v>
      </c>
      <c r="AU333" s="145" t="s">
        <v>86</v>
      </c>
      <c r="AY333" s="17" t="s">
        <v>262</v>
      </c>
      <c r="BE333" s="146">
        <f>IF(N333="základní",J333,0)</f>
        <v>0</v>
      </c>
      <c r="BF333" s="146">
        <f>IF(N333="snížená",J333,0)</f>
        <v>0</v>
      </c>
      <c r="BG333" s="146">
        <f>IF(N333="zákl. přenesená",J333,0)</f>
        <v>0</v>
      </c>
      <c r="BH333" s="146">
        <f>IF(N333="sníž. přenesená",J333,0)</f>
        <v>0</v>
      </c>
      <c r="BI333" s="146">
        <f>IF(N333="nulová",J333,0)</f>
        <v>0</v>
      </c>
      <c r="BJ333" s="17" t="s">
        <v>86</v>
      </c>
      <c r="BK333" s="146">
        <f>ROUND(I333*H333,2)</f>
        <v>0</v>
      </c>
      <c r="BL333" s="17" t="s">
        <v>318</v>
      </c>
      <c r="BM333" s="145" t="s">
        <v>4611</v>
      </c>
    </row>
    <row r="334" spans="2:47" s="1" customFormat="1" ht="48.75">
      <c r="B334" s="32"/>
      <c r="D334" s="147" t="s">
        <v>301</v>
      </c>
      <c r="F334" s="148" t="s">
        <v>4425</v>
      </c>
      <c r="I334" s="149"/>
      <c r="L334" s="32"/>
      <c r="M334" s="150"/>
      <c r="T334" s="56"/>
      <c r="AT334" s="17" t="s">
        <v>301</v>
      </c>
      <c r="AU334" s="17" t="s">
        <v>86</v>
      </c>
    </row>
    <row r="335" spans="2:65" s="1" customFormat="1" ht="21.75" customHeight="1">
      <c r="B335" s="32"/>
      <c r="C335" s="134" t="s">
        <v>671</v>
      </c>
      <c r="D335" s="134" t="s">
        <v>264</v>
      </c>
      <c r="E335" s="135" t="s">
        <v>4612</v>
      </c>
      <c r="F335" s="136" t="s">
        <v>4613</v>
      </c>
      <c r="G335" s="137" t="s">
        <v>405</v>
      </c>
      <c r="H335" s="138">
        <v>210</v>
      </c>
      <c r="I335" s="139"/>
      <c r="J335" s="140">
        <f>ROUND(I335*H335,2)</f>
        <v>0</v>
      </c>
      <c r="K335" s="136" t="s">
        <v>1</v>
      </c>
      <c r="L335" s="32"/>
      <c r="M335" s="141" t="s">
        <v>1</v>
      </c>
      <c r="N335" s="142" t="s">
        <v>44</v>
      </c>
      <c r="P335" s="143">
        <f>O335*H335</f>
        <v>0</v>
      </c>
      <c r="Q335" s="143">
        <v>0</v>
      </c>
      <c r="R335" s="143">
        <f>Q335*H335</f>
        <v>0</v>
      </c>
      <c r="S335" s="143">
        <v>0</v>
      </c>
      <c r="T335" s="144">
        <f>S335*H335</f>
        <v>0</v>
      </c>
      <c r="AR335" s="145" t="s">
        <v>318</v>
      </c>
      <c r="AT335" s="145" t="s">
        <v>264</v>
      </c>
      <c r="AU335" s="145" t="s">
        <v>86</v>
      </c>
      <c r="AY335" s="17" t="s">
        <v>262</v>
      </c>
      <c r="BE335" s="146">
        <f>IF(N335="základní",J335,0)</f>
        <v>0</v>
      </c>
      <c r="BF335" s="146">
        <f>IF(N335="snížená",J335,0)</f>
        <v>0</v>
      </c>
      <c r="BG335" s="146">
        <f>IF(N335="zákl. přenesená",J335,0)</f>
        <v>0</v>
      </c>
      <c r="BH335" s="146">
        <f>IF(N335="sníž. přenesená",J335,0)</f>
        <v>0</v>
      </c>
      <c r="BI335" s="146">
        <f>IF(N335="nulová",J335,0)</f>
        <v>0</v>
      </c>
      <c r="BJ335" s="17" t="s">
        <v>86</v>
      </c>
      <c r="BK335" s="146">
        <f>ROUND(I335*H335,2)</f>
        <v>0</v>
      </c>
      <c r="BL335" s="17" t="s">
        <v>318</v>
      </c>
      <c r="BM335" s="145" t="s">
        <v>4614</v>
      </c>
    </row>
    <row r="336" spans="2:47" s="1" customFormat="1" ht="48.75">
      <c r="B336" s="32"/>
      <c r="D336" s="147" t="s">
        <v>301</v>
      </c>
      <c r="F336" s="148" t="s">
        <v>4425</v>
      </c>
      <c r="I336" s="149"/>
      <c r="L336" s="32"/>
      <c r="M336" s="150"/>
      <c r="T336" s="56"/>
      <c r="AT336" s="17" t="s">
        <v>301</v>
      </c>
      <c r="AU336" s="17" t="s">
        <v>86</v>
      </c>
    </row>
    <row r="337" spans="2:65" s="1" customFormat="1" ht="24.2" customHeight="1">
      <c r="B337" s="32"/>
      <c r="C337" s="134" t="s">
        <v>665</v>
      </c>
      <c r="D337" s="134" t="s">
        <v>264</v>
      </c>
      <c r="E337" s="135" t="s">
        <v>4615</v>
      </c>
      <c r="F337" s="136" t="s">
        <v>4616</v>
      </c>
      <c r="G337" s="137" t="s">
        <v>1234</v>
      </c>
      <c r="H337" s="138">
        <v>1.2</v>
      </c>
      <c r="I337" s="139"/>
      <c r="J337" s="140">
        <f>ROUND(I337*H337,2)</f>
        <v>0</v>
      </c>
      <c r="K337" s="136" t="s">
        <v>1</v>
      </c>
      <c r="L337" s="32"/>
      <c r="M337" s="141" t="s">
        <v>1</v>
      </c>
      <c r="N337" s="142" t="s">
        <v>44</v>
      </c>
      <c r="P337" s="143">
        <f>O337*H337</f>
        <v>0</v>
      </c>
      <c r="Q337" s="143">
        <v>0</v>
      </c>
      <c r="R337" s="143">
        <f>Q337*H337</f>
        <v>0</v>
      </c>
      <c r="S337" s="143">
        <v>0</v>
      </c>
      <c r="T337" s="144">
        <f>S337*H337</f>
        <v>0</v>
      </c>
      <c r="AR337" s="145" t="s">
        <v>318</v>
      </c>
      <c r="AT337" s="145" t="s">
        <v>264</v>
      </c>
      <c r="AU337" s="145" t="s">
        <v>86</v>
      </c>
      <c r="AY337" s="17" t="s">
        <v>262</v>
      </c>
      <c r="BE337" s="146">
        <f>IF(N337="základní",J337,0)</f>
        <v>0</v>
      </c>
      <c r="BF337" s="146">
        <f>IF(N337="snížená",J337,0)</f>
        <v>0</v>
      </c>
      <c r="BG337" s="146">
        <f>IF(N337="zákl. přenesená",J337,0)</f>
        <v>0</v>
      </c>
      <c r="BH337" s="146">
        <f>IF(N337="sníž. přenesená",J337,0)</f>
        <v>0</v>
      </c>
      <c r="BI337" s="146">
        <f>IF(N337="nulová",J337,0)</f>
        <v>0</v>
      </c>
      <c r="BJ337" s="17" t="s">
        <v>86</v>
      </c>
      <c r="BK337" s="146">
        <f>ROUND(I337*H337,2)</f>
        <v>0</v>
      </c>
      <c r="BL337" s="17" t="s">
        <v>318</v>
      </c>
      <c r="BM337" s="145" t="s">
        <v>4617</v>
      </c>
    </row>
    <row r="338" spans="2:47" s="1" customFormat="1" ht="48.75">
      <c r="B338" s="32"/>
      <c r="D338" s="147" t="s">
        <v>301</v>
      </c>
      <c r="F338" s="148" t="s">
        <v>4425</v>
      </c>
      <c r="I338" s="149"/>
      <c r="L338" s="32"/>
      <c r="M338" s="150"/>
      <c r="T338" s="56"/>
      <c r="AT338" s="17" t="s">
        <v>301</v>
      </c>
      <c r="AU338" s="17" t="s">
        <v>86</v>
      </c>
    </row>
    <row r="339" spans="2:65" s="1" customFormat="1" ht="16.5" customHeight="1">
      <c r="B339" s="32"/>
      <c r="C339" s="134" t="s">
        <v>661</v>
      </c>
      <c r="D339" s="134" t="s">
        <v>264</v>
      </c>
      <c r="E339" s="135" t="s">
        <v>4618</v>
      </c>
      <c r="F339" s="136" t="s">
        <v>4619</v>
      </c>
      <c r="G339" s="137" t="s">
        <v>4274</v>
      </c>
      <c r="H339" s="138">
        <v>4</v>
      </c>
      <c r="I339" s="139"/>
      <c r="J339" s="140">
        <f>ROUND(I339*H339,2)</f>
        <v>0</v>
      </c>
      <c r="K339" s="136" t="s">
        <v>1</v>
      </c>
      <c r="L339" s="32"/>
      <c r="M339" s="141" t="s">
        <v>1</v>
      </c>
      <c r="N339" s="142" t="s">
        <v>44</v>
      </c>
      <c r="P339" s="143">
        <f>O339*H339</f>
        <v>0</v>
      </c>
      <c r="Q339" s="143">
        <v>0</v>
      </c>
      <c r="R339" s="143">
        <f>Q339*H339</f>
        <v>0</v>
      </c>
      <c r="S339" s="143">
        <v>0</v>
      </c>
      <c r="T339" s="144">
        <f>S339*H339</f>
        <v>0</v>
      </c>
      <c r="AR339" s="145" t="s">
        <v>318</v>
      </c>
      <c r="AT339" s="145" t="s">
        <v>264</v>
      </c>
      <c r="AU339" s="145" t="s">
        <v>86</v>
      </c>
      <c r="AY339" s="17" t="s">
        <v>262</v>
      </c>
      <c r="BE339" s="146">
        <f>IF(N339="základní",J339,0)</f>
        <v>0</v>
      </c>
      <c r="BF339" s="146">
        <f>IF(N339="snížená",J339,0)</f>
        <v>0</v>
      </c>
      <c r="BG339" s="146">
        <f>IF(N339="zákl. přenesená",J339,0)</f>
        <v>0</v>
      </c>
      <c r="BH339" s="146">
        <f>IF(N339="sníž. přenesená",J339,0)</f>
        <v>0</v>
      </c>
      <c r="BI339" s="146">
        <f>IF(N339="nulová",J339,0)</f>
        <v>0</v>
      </c>
      <c r="BJ339" s="17" t="s">
        <v>86</v>
      </c>
      <c r="BK339" s="146">
        <f>ROUND(I339*H339,2)</f>
        <v>0</v>
      </c>
      <c r="BL339" s="17" t="s">
        <v>318</v>
      </c>
      <c r="BM339" s="145" t="s">
        <v>4620</v>
      </c>
    </row>
    <row r="340" spans="2:47" s="1" customFormat="1" ht="48.75">
      <c r="B340" s="32"/>
      <c r="D340" s="147" t="s">
        <v>301</v>
      </c>
      <c r="F340" s="148" t="s">
        <v>4425</v>
      </c>
      <c r="I340" s="149"/>
      <c r="L340" s="32"/>
      <c r="M340" s="150"/>
      <c r="T340" s="56"/>
      <c r="AT340" s="17" t="s">
        <v>301</v>
      </c>
      <c r="AU340" s="17" t="s">
        <v>86</v>
      </c>
    </row>
    <row r="341" spans="2:63" s="11" customFormat="1" ht="25.9" customHeight="1">
      <c r="B341" s="124"/>
      <c r="D341" s="125" t="s">
        <v>78</v>
      </c>
      <c r="E341" s="126" t="s">
        <v>706</v>
      </c>
      <c r="F341" s="126" t="s">
        <v>4327</v>
      </c>
      <c r="I341" s="127"/>
      <c r="J341" s="128">
        <f>BK341</f>
        <v>0</v>
      </c>
      <c r="L341" s="124"/>
      <c r="M341" s="129"/>
      <c r="P341" s="130">
        <f>SUM(P342:P355)</f>
        <v>0</v>
      </c>
      <c r="R341" s="130">
        <f>SUM(R342:R355)</f>
        <v>0</v>
      </c>
      <c r="T341" s="131">
        <f>SUM(T342:T355)</f>
        <v>0</v>
      </c>
      <c r="AR341" s="125" t="s">
        <v>86</v>
      </c>
      <c r="AT341" s="132" t="s">
        <v>78</v>
      </c>
      <c r="AU341" s="132" t="s">
        <v>79</v>
      </c>
      <c r="AY341" s="125" t="s">
        <v>262</v>
      </c>
      <c r="BK341" s="133">
        <f>SUM(BK342:BK355)</f>
        <v>0</v>
      </c>
    </row>
    <row r="342" spans="2:65" s="1" customFormat="1" ht="16.5" customHeight="1">
      <c r="B342" s="32"/>
      <c r="C342" s="134" t="s">
        <v>675</v>
      </c>
      <c r="D342" s="134" t="s">
        <v>264</v>
      </c>
      <c r="E342" s="135" t="s">
        <v>4621</v>
      </c>
      <c r="F342" s="136" t="s">
        <v>4622</v>
      </c>
      <c r="G342" s="137" t="s">
        <v>4274</v>
      </c>
      <c r="H342" s="138">
        <v>1</v>
      </c>
      <c r="I342" s="139"/>
      <c r="J342" s="140">
        <f>ROUND(I342*H342,2)</f>
        <v>0</v>
      </c>
      <c r="K342" s="136" t="s">
        <v>1</v>
      </c>
      <c r="L342" s="32"/>
      <c r="M342" s="141" t="s">
        <v>1</v>
      </c>
      <c r="N342" s="142" t="s">
        <v>44</v>
      </c>
      <c r="P342" s="143">
        <f>O342*H342</f>
        <v>0</v>
      </c>
      <c r="Q342" s="143">
        <v>0</v>
      </c>
      <c r="R342" s="143">
        <f>Q342*H342</f>
        <v>0</v>
      </c>
      <c r="S342" s="143">
        <v>0</v>
      </c>
      <c r="T342" s="144">
        <f>S342*H342</f>
        <v>0</v>
      </c>
      <c r="AR342" s="145" t="s">
        <v>4623</v>
      </c>
      <c r="AT342" s="145" t="s">
        <v>264</v>
      </c>
      <c r="AU342" s="145" t="s">
        <v>86</v>
      </c>
      <c r="AY342" s="17" t="s">
        <v>262</v>
      </c>
      <c r="BE342" s="146">
        <f>IF(N342="základní",J342,0)</f>
        <v>0</v>
      </c>
      <c r="BF342" s="146">
        <f>IF(N342="snížená",J342,0)</f>
        <v>0</v>
      </c>
      <c r="BG342" s="146">
        <f>IF(N342="zákl. přenesená",J342,0)</f>
        <v>0</v>
      </c>
      <c r="BH342" s="146">
        <f>IF(N342="sníž. přenesená",J342,0)</f>
        <v>0</v>
      </c>
      <c r="BI342" s="146">
        <f>IF(N342="nulová",J342,0)</f>
        <v>0</v>
      </c>
      <c r="BJ342" s="17" t="s">
        <v>86</v>
      </c>
      <c r="BK342" s="146">
        <f>ROUND(I342*H342,2)</f>
        <v>0</v>
      </c>
      <c r="BL342" s="17" t="s">
        <v>4623</v>
      </c>
      <c r="BM342" s="145" t="s">
        <v>4624</v>
      </c>
    </row>
    <row r="343" spans="2:47" s="1" customFormat="1" ht="48.75">
      <c r="B343" s="32"/>
      <c r="D343" s="147" t="s">
        <v>301</v>
      </c>
      <c r="F343" s="148" t="s">
        <v>4425</v>
      </c>
      <c r="I343" s="149"/>
      <c r="L343" s="32"/>
      <c r="M343" s="150"/>
      <c r="T343" s="56"/>
      <c r="AT343" s="17" t="s">
        <v>301</v>
      </c>
      <c r="AU343" s="17" t="s">
        <v>86</v>
      </c>
    </row>
    <row r="344" spans="2:65" s="1" customFormat="1" ht="16.5" customHeight="1">
      <c r="B344" s="32"/>
      <c r="C344" s="134" t="s">
        <v>679</v>
      </c>
      <c r="D344" s="134" t="s">
        <v>264</v>
      </c>
      <c r="E344" s="135" t="s">
        <v>4625</v>
      </c>
      <c r="F344" s="136" t="s">
        <v>4626</v>
      </c>
      <c r="G344" s="137" t="s">
        <v>4274</v>
      </c>
      <c r="H344" s="138">
        <v>1</v>
      </c>
      <c r="I344" s="139"/>
      <c r="J344" s="140">
        <f>ROUND(I344*H344,2)</f>
        <v>0</v>
      </c>
      <c r="K344" s="136" t="s">
        <v>1</v>
      </c>
      <c r="L344" s="32"/>
      <c r="M344" s="141" t="s">
        <v>1</v>
      </c>
      <c r="N344" s="142" t="s">
        <v>44</v>
      </c>
      <c r="P344" s="143">
        <f>O344*H344</f>
        <v>0</v>
      </c>
      <c r="Q344" s="143">
        <v>0</v>
      </c>
      <c r="R344" s="143">
        <f>Q344*H344</f>
        <v>0</v>
      </c>
      <c r="S344" s="143">
        <v>0</v>
      </c>
      <c r="T344" s="144">
        <f>S344*H344</f>
        <v>0</v>
      </c>
      <c r="AR344" s="145" t="s">
        <v>4623</v>
      </c>
      <c r="AT344" s="145" t="s">
        <v>264</v>
      </c>
      <c r="AU344" s="145" t="s">
        <v>86</v>
      </c>
      <c r="AY344" s="17" t="s">
        <v>262</v>
      </c>
      <c r="BE344" s="146">
        <f>IF(N344="základní",J344,0)</f>
        <v>0</v>
      </c>
      <c r="BF344" s="146">
        <f>IF(N344="snížená",J344,0)</f>
        <v>0</v>
      </c>
      <c r="BG344" s="146">
        <f>IF(N344="zákl. přenesená",J344,0)</f>
        <v>0</v>
      </c>
      <c r="BH344" s="146">
        <f>IF(N344="sníž. přenesená",J344,0)</f>
        <v>0</v>
      </c>
      <c r="BI344" s="146">
        <f>IF(N344="nulová",J344,0)</f>
        <v>0</v>
      </c>
      <c r="BJ344" s="17" t="s">
        <v>86</v>
      </c>
      <c r="BK344" s="146">
        <f>ROUND(I344*H344,2)</f>
        <v>0</v>
      </c>
      <c r="BL344" s="17" t="s">
        <v>4623</v>
      </c>
      <c r="BM344" s="145" t="s">
        <v>4627</v>
      </c>
    </row>
    <row r="345" spans="2:47" s="1" customFormat="1" ht="48.75">
      <c r="B345" s="32"/>
      <c r="D345" s="147" t="s">
        <v>301</v>
      </c>
      <c r="F345" s="148" t="s">
        <v>4425</v>
      </c>
      <c r="I345" s="149"/>
      <c r="L345" s="32"/>
      <c r="M345" s="150"/>
      <c r="T345" s="56"/>
      <c r="AT345" s="17" t="s">
        <v>301</v>
      </c>
      <c r="AU345" s="17" t="s">
        <v>86</v>
      </c>
    </row>
    <row r="346" spans="2:65" s="1" customFormat="1" ht="16.5" customHeight="1">
      <c r="B346" s="32"/>
      <c r="C346" s="134" t="s">
        <v>685</v>
      </c>
      <c r="D346" s="134" t="s">
        <v>264</v>
      </c>
      <c r="E346" s="135" t="s">
        <v>4628</v>
      </c>
      <c r="F346" s="136" t="s">
        <v>4629</v>
      </c>
      <c r="G346" s="137" t="s">
        <v>4274</v>
      </c>
      <c r="H346" s="138">
        <v>1</v>
      </c>
      <c r="I346" s="139"/>
      <c r="J346" s="140">
        <f>ROUND(I346*H346,2)</f>
        <v>0</v>
      </c>
      <c r="K346" s="136" t="s">
        <v>1</v>
      </c>
      <c r="L346" s="32"/>
      <c r="M346" s="141" t="s">
        <v>1</v>
      </c>
      <c r="N346" s="142" t="s">
        <v>44</v>
      </c>
      <c r="P346" s="143">
        <f>O346*H346</f>
        <v>0</v>
      </c>
      <c r="Q346" s="143">
        <v>0</v>
      </c>
      <c r="R346" s="143">
        <f>Q346*H346</f>
        <v>0</v>
      </c>
      <c r="S346" s="143">
        <v>0</v>
      </c>
      <c r="T346" s="144">
        <f>S346*H346</f>
        <v>0</v>
      </c>
      <c r="AR346" s="145" t="s">
        <v>4623</v>
      </c>
      <c r="AT346" s="145" t="s">
        <v>264</v>
      </c>
      <c r="AU346" s="145" t="s">
        <v>86</v>
      </c>
      <c r="AY346" s="17" t="s">
        <v>262</v>
      </c>
      <c r="BE346" s="146">
        <f>IF(N346="základní",J346,0)</f>
        <v>0</v>
      </c>
      <c r="BF346" s="146">
        <f>IF(N346="snížená",J346,0)</f>
        <v>0</v>
      </c>
      <c r="BG346" s="146">
        <f>IF(N346="zákl. přenesená",J346,0)</f>
        <v>0</v>
      </c>
      <c r="BH346" s="146">
        <f>IF(N346="sníž. přenesená",J346,0)</f>
        <v>0</v>
      </c>
      <c r="BI346" s="146">
        <f>IF(N346="nulová",J346,0)</f>
        <v>0</v>
      </c>
      <c r="BJ346" s="17" t="s">
        <v>86</v>
      </c>
      <c r="BK346" s="146">
        <f>ROUND(I346*H346,2)</f>
        <v>0</v>
      </c>
      <c r="BL346" s="17" t="s">
        <v>4623</v>
      </c>
      <c r="BM346" s="145" t="s">
        <v>4630</v>
      </c>
    </row>
    <row r="347" spans="2:47" s="1" customFormat="1" ht="48.75">
      <c r="B347" s="32"/>
      <c r="D347" s="147" t="s">
        <v>301</v>
      </c>
      <c r="F347" s="148" t="s">
        <v>4425</v>
      </c>
      <c r="I347" s="149"/>
      <c r="L347" s="32"/>
      <c r="M347" s="150"/>
      <c r="T347" s="56"/>
      <c r="AT347" s="17" t="s">
        <v>301</v>
      </c>
      <c r="AU347" s="17" t="s">
        <v>86</v>
      </c>
    </row>
    <row r="348" spans="2:65" s="1" customFormat="1" ht="21.75" customHeight="1">
      <c r="B348" s="32"/>
      <c r="C348" s="134" t="s">
        <v>689</v>
      </c>
      <c r="D348" s="134" t="s">
        <v>264</v>
      </c>
      <c r="E348" s="135" t="s">
        <v>4631</v>
      </c>
      <c r="F348" s="136" t="s">
        <v>4632</v>
      </c>
      <c r="G348" s="137" t="s">
        <v>4274</v>
      </c>
      <c r="H348" s="138">
        <v>1</v>
      </c>
      <c r="I348" s="139"/>
      <c r="J348" s="140">
        <f>ROUND(I348*H348,2)</f>
        <v>0</v>
      </c>
      <c r="K348" s="136" t="s">
        <v>1</v>
      </c>
      <c r="L348" s="32"/>
      <c r="M348" s="141" t="s">
        <v>1</v>
      </c>
      <c r="N348" s="142" t="s">
        <v>44</v>
      </c>
      <c r="P348" s="143">
        <f>O348*H348</f>
        <v>0</v>
      </c>
      <c r="Q348" s="143">
        <v>0</v>
      </c>
      <c r="R348" s="143">
        <f>Q348*H348</f>
        <v>0</v>
      </c>
      <c r="S348" s="143">
        <v>0</v>
      </c>
      <c r="T348" s="144">
        <f>S348*H348</f>
        <v>0</v>
      </c>
      <c r="AR348" s="145" t="s">
        <v>4623</v>
      </c>
      <c r="AT348" s="145" t="s">
        <v>264</v>
      </c>
      <c r="AU348" s="145" t="s">
        <v>86</v>
      </c>
      <c r="AY348" s="17" t="s">
        <v>262</v>
      </c>
      <c r="BE348" s="146">
        <f>IF(N348="základní",J348,0)</f>
        <v>0</v>
      </c>
      <c r="BF348" s="146">
        <f>IF(N348="snížená",J348,0)</f>
        <v>0</v>
      </c>
      <c r="BG348" s="146">
        <f>IF(N348="zákl. přenesená",J348,0)</f>
        <v>0</v>
      </c>
      <c r="BH348" s="146">
        <f>IF(N348="sníž. přenesená",J348,0)</f>
        <v>0</v>
      </c>
      <c r="BI348" s="146">
        <f>IF(N348="nulová",J348,0)</f>
        <v>0</v>
      </c>
      <c r="BJ348" s="17" t="s">
        <v>86</v>
      </c>
      <c r="BK348" s="146">
        <f>ROUND(I348*H348,2)</f>
        <v>0</v>
      </c>
      <c r="BL348" s="17" t="s">
        <v>4623</v>
      </c>
      <c r="BM348" s="145" t="s">
        <v>4633</v>
      </c>
    </row>
    <row r="349" spans="2:47" s="1" customFormat="1" ht="48.75">
      <c r="B349" s="32"/>
      <c r="D349" s="147" t="s">
        <v>301</v>
      </c>
      <c r="F349" s="148" t="s">
        <v>4425</v>
      </c>
      <c r="I349" s="149"/>
      <c r="L349" s="32"/>
      <c r="M349" s="150"/>
      <c r="T349" s="56"/>
      <c r="AT349" s="17" t="s">
        <v>301</v>
      </c>
      <c r="AU349" s="17" t="s">
        <v>86</v>
      </c>
    </row>
    <row r="350" spans="2:65" s="1" customFormat="1" ht="16.5" customHeight="1">
      <c r="B350" s="32"/>
      <c r="C350" s="134" t="s">
        <v>693</v>
      </c>
      <c r="D350" s="134" t="s">
        <v>264</v>
      </c>
      <c r="E350" s="135" t="s">
        <v>4634</v>
      </c>
      <c r="F350" s="136" t="s">
        <v>4635</v>
      </c>
      <c r="G350" s="137" t="s">
        <v>4274</v>
      </c>
      <c r="H350" s="138">
        <v>1</v>
      </c>
      <c r="I350" s="139"/>
      <c r="J350" s="140">
        <f>ROUND(I350*H350,2)</f>
        <v>0</v>
      </c>
      <c r="K350" s="136" t="s">
        <v>1</v>
      </c>
      <c r="L350" s="32"/>
      <c r="M350" s="141" t="s">
        <v>1</v>
      </c>
      <c r="N350" s="142" t="s">
        <v>44</v>
      </c>
      <c r="P350" s="143">
        <f>O350*H350</f>
        <v>0</v>
      </c>
      <c r="Q350" s="143">
        <v>0</v>
      </c>
      <c r="R350" s="143">
        <f>Q350*H350</f>
        <v>0</v>
      </c>
      <c r="S350" s="143">
        <v>0</v>
      </c>
      <c r="T350" s="144">
        <f>S350*H350</f>
        <v>0</v>
      </c>
      <c r="AR350" s="145" t="s">
        <v>4623</v>
      </c>
      <c r="AT350" s="145" t="s">
        <v>264</v>
      </c>
      <c r="AU350" s="145" t="s">
        <v>86</v>
      </c>
      <c r="AY350" s="17" t="s">
        <v>262</v>
      </c>
      <c r="BE350" s="146">
        <f>IF(N350="základní",J350,0)</f>
        <v>0</v>
      </c>
      <c r="BF350" s="146">
        <f>IF(N350="snížená",J350,0)</f>
        <v>0</v>
      </c>
      <c r="BG350" s="146">
        <f>IF(N350="zákl. přenesená",J350,0)</f>
        <v>0</v>
      </c>
      <c r="BH350" s="146">
        <f>IF(N350="sníž. přenesená",J350,0)</f>
        <v>0</v>
      </c>
      <c r="BI350" s="146">
        <f>IF(N350="nulová",J350,0)</f>
        <v>0</v>
      </c>
      <c r="BJ350" s="17" t="s">
        <v>86</v>
      </c>
      <c r="BK350" s="146">
        <f>ROUND(I350*H350,2)</f>
        <v>0</v>
      </c>
      <c r="BL350" s="17" t="s">
        <v>4623</v>
      </c>
      <c r="BM350" s="145" t="s">
        <v>4636</v>
      </c>
    </row>
    <row r="351" spans="2:47" s="1" customFormat="1" ht="48.75">
      <c r="B351" s="32"/>
      <c r="D351" s="147" t="s">
        <v>301</v>
      </c>
      <c r="F351" s="148" t="s">
        <v>4425</v>
      </c>
      <c r="I351" s="149"/>
      <c r="L351" s="32"/>
      <c r="M351" s="150"/>
      <c r="T351" s="56"/>
      <c r="AT351" s="17" t="s">
        <v>301</v>
      </c>
      <c r="AU351" s="17" t="s">
        <v>86</v>
      </c>
    </row>
    <row r="352" spans="2:65" s="1" customFormat="1" ht="16.5" customHeight="1">
      <c r="B352" s="32"/>
      <c r="C352" s="134" t="s">
        <v>697</v>
      </c>
      <c r="D352" s="134" t="s">
        <v>264</v>
      </c>
      <c r="E352" s="135" t="s">
        <v>4637</v>
      </c>
      <c r="F352" s="136" t="s">
        <v>4638</v>
      </c>
      <c r="G352" s="137" t="s">
        <v>4274</v>
      </c>
      <c r="H352" s="138">
        <v>1</v>
      </c>
      <c r="I352" s="139"/>
      <c r="J352" s="140">
        <f>ROUND(I352*H352,2)</f>
        <v>0</v>
      </c>
      <c r="K352" s="136" t="s">
        <v>1</v>
      </c>
      <c r="L352" s="32"/>
      <c r="M352" s="141" t="s">
        <v>1</v>
      </c>
      <c r="N352" s="142" t="s">
        <v>44</v>
      </c>
      <c r="P352" s="143">
        <f>O352*H352</f>
        <v>0</v>
      </c>
      <c r="Q352" s="143">
        <v>0</v>
      </c>
      <c r="R352" s="143">
        <f>Q352*H352</f>
        <v>0</v>
      </c>
      <c r="S352" s="143">
        <v>0</v>
      </c>
      <c r="T352" s="144">
        <f>S352*H352</f>
        <v>0</v>
      </c>
      <c r="AR352" s="145" t="s">
        <v>4623</v>
      </c>
      <c r="AT352" s="145" t="s">
        <v>264</v>
      </c>
      <c r="AU352" s="145" t="s">
        <v>86</v>
      </c>
      <c r="AY352" s="17" t="s">
        <v>262</v>
      </c>
      <c r="BE352" s="146">
        <f>IF(N352="základní",J352,0)</f>
        <v>0</v>
      </c>
      <c r="BF352" s="146">
        <f>IF(N352="snížená",J352,0)</f>
        <v>0</v>
      </c>
      <c r="BG352" s="146">
        <f>IF(N352="zákl. přenesená",J352,0)</f>
        <v>0</v>
      </c>
      <c r="BH352" s="146">
        <f>IF(N352="sníž. přenesená",J352,0)</f>
        <v>0</v>
      </c>
      <c r="BI352" s="146">
        <f>IF(N352="nulová",J352,0)</f>
        <v>0</v>
      </c>
      <c r="BJ352" s="17" t="s">
        <v>86</v>
      </c>
      <c r="BK352" s="146">
        <f>ROUND(I352*H352,2)</f>
        <v>0</v>
      </c>
      <c r="BL352" s="17" t="s">
        <v>4623</v>
      </c>
      <c r="BM352" s="145" t="s">
        <v>4639</v>
      </c>
    </row>
    <row r="353" spans="2:47" s="1" customFormat="1" ht="48.75">
      <c r="B353" s="32"/>
      <c r="D353" s="147" t="s">
        <v>301</v>
      </c>
      <c r="F353" s="148" t="s">
        <v>4425</v>
      </c>
      <c r="I353" s="149"/>
      <c r="L353" s="32"/>
      <c r="M353" s="150"/>
      <c r="T353" s="56"/>
      <c r="AT353" s="17" t="s">
        <v>301</v>
      </c>
      <c r="AU353" s="17" t="s">
        <v>86</v>
      </c>
    </row>
    <row r="354" spans="2:65" s="1" customFormat="1" ht="16.5" customHeight="1">
      <c r="B354" s="32"/>
      <c r="C354" s="134" t="s">
        <v>701</v>
      </c>
      <c r="D354" s="134" t="s">
        <v>264</v>
      </c>
      <c r="E354" s="135" t="s">
        <v>4640</v>
      </c>
      <c r="F354" s="136" t="s">
        <v>4641</v>
      </c>
      <c r="G354" s="137" t="s">
        <v>4274</v>
      </c>
      <c r="H354" s="138">
        <v>1</v>
      </c>
      <c r="I354" s="139"/>
      <c r="J354" s="140">
        <f>ROUND(I354*H354,2)</f>
        <v>0</v>
      </c>
      <c r="K354" s="136" t="s">
        <v>1</v>
      </c>
      <c r="L354" s="32"/>
      <c r="M354" s="141" t="s">
        <v>1</v>
      </c>
      <c r="N354" s="142" t="s">
        <v>44</v>
      </c>
      <c r="P354" s="143">
        <f>O354*H354</f>
        <v>0</v>
      </c>
      <c r="Q354" s="143">
        <v>0</v>
      </c>
      <c r="R354" s="143">
        <f>Q354*H354</f>
        <v>0</v>
      </c>
      <c r="S354" s="143">
        <v>0</v>
      </c>
      <c r="T354" s="144">
        <f>S354*H354</f>
        <v>0</v>
      </c>
      <c r="AR354" s="145" t="s">
        <v>4623</v>
      </c>
      <c r="AT354" s="145" t="s">
        <v>264</v>
      </c>
      <c r="AU354" s="145" t="s">
        <v>86</v>
      </c>
      <c r="AY354" s="17" t="s">
        <v>262</v>
      </c>
      <c r="BE354" s="146">
        <f>IF(N354="základní",J354,0)</f>
        <v>0</v>
      </c>
      <c r="BF354" s="146">
        <f>IF(N354="snížená",J354,0)</f>
        <v>0</v>
      </c>
      <c r="BG354" s="146">
        <f>IF(N354="zákl. přenesená",J354,0)</f>
        <v>0</v>
      </c>
      <c r="BH354" s="146">
        <f>IF(N354="sníž. přenesená",J354,0)</f>
        <v>0</v>
      </c>
      <c r="BI354" s="146">
        <f>IF(N354="nulová",J354,0)</f>
        <v>0</v>
      </c>
      <c r="BJ354" s="17" t="s">
        <v>86</v>
      </c>
      <c r="BK354" s="146">
        <f>ROUND(I354*H354,2)</f>
        <v>0</v>
      </c>
      <c r="BL354" s="17" t="s">
        <v>4623</v>
      </c>
      <c r="BM354" s="145" t="s">
        <v>4642</v>
      </c>
    </row>
    <row r="355" spans="2:47" s="1" customFormat="1" ht="48.75">
      <c r="B355" s="32"/>
      <c r="D355" s="147" t="s">
        <v>301</v>
      </c>
      <c r="F355" s="148" t="s">
        <v>4425</v>
      </c>
      <c r="I355" s="149"/>
      <c r="L355" s="32"/>
      <c r="M355" s="150"/>
      <c r="T355" s="56"/>
      <c r="AT355" s="17" t="s">
        <v>301</v>
      </c>
      <c r="AU355" s="17" t="s">
        <v>86</v>
      </c>
    </row>
    <row r="356" spans="2:63" s="11" customFormat="1" ht="25.9" customHeight="1">
      <c r="B356" s="124"/>
      <c r="D356" s="125" t="s">
        <v>78</v>
      </c>
      <c r="E356" s="126" t="s">
        <v>4643</v>
      </c>
      <c r="F356" s="126" t="s">
        <v>4331</v>
      </c>
      <c r="I356" s="127"/>
      <c r="J356" s="128">
        <f>BK356</f>
        <v>0</v>
      </c>
      <c r="L356" s="124"/>
      <c r="M356" s="129"/>
      <c r="P356" s="130">
        <f>SUM(P357:P370)</f>
        <v>0</v>
      </c>
      <c r="R356" s="130">
        <f>SUM(R357:R370)</f>
        <v>0</v>
      </c>
      <c r="T356" s="131">
        <f>SUM(T357:T370)</f>
        <v>0</v>
      </c>
      <c r="AR356" s="125" t="s">
        <v>86</v>
      </c>
      <c r="AT356" s="132" t="s">
        <v>78</v>
      </c>
      <c r="AU356" s="132" t="s">
        <v>79</v>
      </c>
      <c r="AY356" s="125" t="s">
        <v>262</v>
      </c>
      <c r="BK356" s="133">
        <f>SUM(BK357:BK370)</f>
        <v>0</v>
      </c>
    </row>
    <row r="357" spans="2:65" s="1" customFormat="1" ht="33" customHeight="1">
      <c r="B357" s="32"/>
      <c r="C357" s="134" t="s">
        <v>708</v>
      </c>
      <c r="D357" s="134" t="s">
        <v>264</v>
      </c>
      <c r="E357" s="135" t="s">
        <v>4644</v>
      </c>
      <c r="F357" s="136" t="s">
        <v>4645</v>
      </c>
      <c r="G357" s="137" t="s">
        <v>267</v>
      </c>
      <c r="H357" s="138">
        <v>10</v>
      </c>
      <c r="I357" s="139"/>
      <c r="J357" s="140">
        <f>ROUND(I357*H357,2)</f>
        <v>0</v>
      </c>
      <c r="K357" s="136" t="s">
        <v>1</v>
      </c>
      <c r="L357" s="32"/>
      <c r="M357" s="141" t="s">
        <v>1</v>
      </c>
      <c r="N357" s="142" t="s">
        <v>44</v>
      </c>
      <c r="P357" s="143">
        <f>O357*H357</f>
        <v>0</v>
      </c>
      <c r="Q357" s="143">
        <v>0</v>
      </c>
      <c r="R357" s="143">
        <f>Q357*H357</f>
        <v>0</v>
      </c>
      <c r="S357" s="143">
        <v>0</v>
      </c>
      <c r="T357" s="144">
        <f>S357*H357</f>
        <v>0</v>
      </c>
      <c r="AR357" s="145" t="s">
        <v>293</v>
      </c>
      <c r="AT357" s="145" t="s">
        <v>264</v>
      </c>
      <c r="AU357" s="145" t="s">
        <v>86</v>
      </c>
      <c r="AY357" s="17" t="s">
        <v>262</v>
      </c>
      <c r="BE357" s="146">
        <f>IF(N357="základní",J357,0)</f>
        <v>0</v>
      </c>
      <c r="BF357" s="146">
        <f>IF(N357="snížená",J357,0)</f>
        <v>0</v>
      </c>
      <c r="BG357" s="146">
        <f>IF(N357="zákl. přenesená",J357,0)</f>
        <v>0</v>
      </c>
      <c r="BH357" s="146">
        <f>IF(N357="sníž. přenesená",J357,0)</f>
        <v>0</v>
      </c>
      <c r="BI357" s="146">
        <f>IF(N357="nulová",J357,0)</f>
        <v>0</v>
      </c>
      <c r="BJ357" s="17" t="s">
        <v>86</v>
      </c>
      <c r="BK357" s="146">
        <f>ROUND(I357*H357,2)</f>
        <v>0</v>
      </c>
      <c r="BL357" s="17" t="s">
        <v>293</v>
      </c>
      <c r="BM357" s="145" t="s">
        <v>4646</v>
      </c>
    </row>
    <row r="358" spans="2:47" s="1" customFormat="1" ht="48.75">
      <c r="B358" s="32"/>
      <c r="D358" s="147" t="s">
        <v>301</v>
      </c>
      <c r="F358" s="148" t="s">
        <v>4425</v>
      </c>
      <c r="I358" s="149"/>
      <c r="L358" s="32"/>
      <c r="M358" s="150"/>
      <c r="T358" s="56"/>
      <c r="AT358" s="17" t="s">
        <v>301</v>
      </c>
      <c r="AU358" s="17" t="s">
        <v>86</v>
      </c>
    </row>
    <row r="359" spans="2:65" s="1" customFormat="1" ht="33" customHeight="1">
      <c r="B359" s="32"/>
      <c r="C359" s="134" t="s">
        <v>2512</v>
      </c>
      <c r="D359" s="134" t="s">
        <v>264</v>
      </c>
      <c r="E359" s="135" t="s">
        <v>4647</v>
      </c>
      <c r="F359" s="136" t="s">
        <v>4648</v>
      </c>
      <c r="G359" s="137" t="s">
        <v>267</v>
      </c>
      <c r="H359" s="138">
        <v>4</v>
      </c>
      <c r="I359" s="139"/>
      <c r="J359" s="140">
        <f>ROUND(I359*H359,2)</f>
        <v>0</v>
      </c>
      <c r="K359" s="136" t="s">
        <v>1</v>
      </c>
      <c r="L359" s="32"/>
      <c r="M359" s="141" t="s">
        <v>1</v>
      </c>
      <c r="N359" s="142" t="s">
        <v>44</v>
      </c>
      <c r="P359" s="143">
        <f>O359*H359</f>
        <v>0</v>
      </c>
      <c r="Q359" s="143">
        <v>0</v>
      </c>
      <c r="R359" s="143">
        <f>Q359*H359</f>
        <v>0</v>
      </c>
      <c r="S359" s="143">
        <v>0</v>
      </c>
      <c r="T359" s="144">
        <f>S359*H359</f>
        <v>0</v>
      </c>
      <c r="AR359" s="145" t="s">
        <v>293</v>
      </c>
      <c r="AT359" s="145" t="s">
        <v>264</v>
      </c>
      <c r="AU359" s="145" t="s">
        <v>86</v>
      </c>
      <c r="AY359" s="17" t="s">
        <v>262</v>
      </c>
      <c r="BE359" s="146">
        <f>IF(N359="základní",J359,0)</f>
        <v>0</v>
      </c>
      <c r="BF359" s="146">
        <f>IF(N359="snížená",J359,0)</f>
        <v>0</v>
      </c>
      <c r="BG359" s="146">
        <f>IF(N359="zákl. přenesená",J359,0)</f>
        <v>0</v>
      </c>
      <c r="BH359" s="146">
        <f>IF(N359="sníž. přenesená",J359,0)</f>
        <v>0</v>
      </c>
      <c r="BI359" s="146">
        <f>IF(N359="nulová",J359,0)</f>
        <v>0</v>
      </c>
      <c r="BJ359" s="17" t="s">
        <v>86</v>
      </c>
      <c r="BK359" s="146">
        <f>ROUND(I359*H359,2)</f>
        <v>0</v>
      </c>
      <c r="BL359" s="17" t="s">
        <v>293</v>
      </c>
      <c r="BM359" s="145" t="s">
        <v>4649</v>
      </c>
    </row>
    <row r="360" spans="2:47" s="1" customFormat="1" ht="48.75">
      <c r="B360" s="32"/>
      <c r="D360" s="147" t="s">
        <v>301</v>
      </c>
      <c r="F360" s="148" t="s">
        <v>4425</v>
      </c>
      <c r="I360" s="149"/>
      <c r="L360" s="32"/>
      <c r="M360" s="150"/>
      <c r="T360" s="56"/>
      <c r="AT360" s="17" t="s">
        <v>301</v>
      </c>
      <c r="AU360" s="17" t="s">
        <v>86</v>
      </c>
    </row>
    <row r="361" spans="2:65" s="1" customFormat="1" ht="33" customHeight="1">
      <c r="B361" s="32"/>
      <c r="C361" s="134" t="s">
        <v>2516</v>
      </c>
      <c r="D361" s="134" t="s">
        <v>264</v>
      </c>
      <c r="E361" s="135" t="s">
        <v>4650</v>
      </c>
      <c r="F361" s="136" t="s">
        <v>4651</v>
      </c>
      <c r="G361" s="137" t="s">
        <v>267</v>
      </c>
      <c r="H361" s="138">
        <v>8</v>
      </c>
      <c r="I361" s="139"/>
      <c r="J361" s="140">
        <f>ROUND(I361*H361,2)</f>
        <v>0</v>
      </c>
      <c r="K361" s="136" t="s">
        <v>1</v>
      </c>
      <c r="L361" s="32"/>
      <c r="M361" s="141" t="s">
        <v>1</v>
      </c>
      <c r="N361" s="142" t="s">
        <v>44</v>
      </c>
      <c r="P361" s="143">
        <f>O361*H361</f>
        <v>0</v>
      </c>
      <c r="Q361" s="143">
        <v>0</v>
      </c>
      <c r="R361" s="143">
        <f>Q361*H361</f>
        <v>0</v>
      </c>
      <c r="S361" s="143">
        <v>0</v>
      </c>
      <c r="T361" s="144">
        <f>S361*H361</f>
        <v>0</v>
      </c>
      <c r="AR361" s="145" t="s">
        <v>293</v>
      </c>
      <c r="AT361" s="145" t="s">
        <v>264</v>
      </c>
      <c r="AU361" s="145" t="s">
        <v>86</v>
      </c>
      <c r="AY361" s="17" t="s">
        <v>262</v>
      </c>
      <c r="BE361" s="146">
        <f>IF(N361="základní",J361,0)</f>
        <v>0</v>
      </c>
      <c r="BF361" s="146">
        <f>IF(N361="snížená",J361,0)</f>
        <v>0</v>
      </c>
      <c r="BG361" s="146">
        <f>IF(N361="zákl. přenesená",J361,0)</f>
        <v>0</v>
      </c>
      <c r="BH361" s="146">
        <f>IF(N361="sníž. přenesená",J361,0)</f>
        <v>0</v>
      </c>
      <c r="BI361" s="146">
        <f>IF(N361="nulová",J361,0)</f>
        <v>0</v>
      </c>
      <c r="BJ361" s="17" t="s">
        <v>86</v>
      </c>
      <c r="BK361" s="146">
        <f>ROUND(I361*H361,2)</f>
        <v>0</v>
      </c>
      <c r="BL361" s="17" t="s">
        <v>293</v>
      </c>
      <c r="BM361" s="145" t="s">
        <v>4652</v>
      </c>
    </row>
    <row r="362" spans="2:47" s="1" customFormat="1" ht="48.75">
      <c r="B362" s="32"/>
      <c r="D362" s="147" t="s">
        <v>301</v>
      </c>
      <c r="F362" s="148" t="s">
        <v>4425</v>
      </c>
      <c r="I362" s="149"/>
      <c r="L362" s="32"/>
      <c r="M362" s="150"/>
      <c r="T362" s="56"/>
      <c r="AT362" s="17" t="s">
        <v>301</v>
      </c>
      <c r="AU362" s="17" t="s">
        <v>86</v>
      </c>
    </row>
    <row r="363" spans="2:65" s="1" customFormat="1" ht="33" customHeight="1">
      <c r="B363" s="32"/>
      <c r="C363" s="134" t="s">
        <v>2519</v>
      </c>
      <c r="D363" s="134" t="s">
        <v>264</v>
      </c>
      <c r="E363" s="135" t="s">
        <v>4653</v>
      </c>
      <c r="F363" s="136" t="s">
        <v>4654</v>
      </c>
      <c r="G363" s="137" t="s">
        <v>267</v>
      </c>
      <c r="H363" s="138">
        <v>4</v>
      </c>
      <c r="I363" s="139"/>
      <c r="J363" s="140">
        <f>ROUND(I363*H363,2)</f>
        <v>0</v>
      </c>
      <c r="K363" s="136" t="s">
        <v>1</v>
      </c>
      <c r="L363" s="32"/>
      <c r="M363" s="141" t="s">
        <v>1</v>
      </c>
      <c r="N363" s="142" t="s">
        <v>44</v>
      </c>
      <c r="P363" s="143">
        <f>O363*H363</f>
        <v>0</v>
      </c>
      <c r="Q363" s="143">
        <v>0</v>
      </c>
      <c r="R363" s="143">
        <f>Q363*H363</f>
        <v>0</v>
      </c>
      <c r="S363" s="143">
        <v>0</v>
      </c>
      <c r="T363" s="144">
        <f>S363*H363</f>
        <v>0</v>
      </c>
      <c r="AR363" s="145" t="s">
        <v>293</v>
      </c>
      <c r="AT363" s="145" t="s">
        <v>264</v>
      </c>
      <c r="AU363" s="145" t="s">
        <v>86</v>
      </c>
      <c r="AY363" s="17" t="s">
        <v>262</v>
      </c>
      <c r="BE363" s="146">
        <f>IF(N363="základní",J363,0)</f>
        <v>0</v>
      </c>
      <c r="BF363" s="146">
        <f>IF(N363="snížená",J363,0)</f>
        <v>0</v>
      </c>
      <c r="BG363" s="146">
        <f>IF(N363="zákl. přenesená",J363,0)</f>
        <v>0</v>
      </c>
      <c r="BH363" s="146">
        <f>IF(N363="sníž. přenesená",J363,0)</f>
        <v>0</v>
      </c>
      <c r="BI363" s="146">
        <f>IF(N363="nulová",J363,0)</f>
        <v>0</v>
      </c>
      <c r="BJ363" s="17" t="s">
        <v>86</v>
      </c>
      <c r="BK363" s="146">
        <f>ROUND(I363*H363,2)</f>
        <v>0</v>
      </c>
      <c r="BL363" s="17" t="s">
        <v>293</v>
      </c>
      <c r="BM363" s="145" t="s">
        <v>4655</v>
      </c>
    </row>
    <row r="364" spans="2:47" s="1" customFormat="1" ht="48.75">
      <c r="B364" s="32"/>
      <c r="D364" s="147" t="s">
        <v>301</v>
      </c>
      <c r="F364" s="148" t="s">
        <v>4425</v>
      </c>
      <c r="I364" s="149"/>
      <c r="L364" s="32"/>
      <c r="M364" s="150"/>
      <c r="T364" s="56"/>
      <c r="AT364" s="17" t="s">
        <v>301</v>
      </c>
      <c r="AU364" s="17" t="s">
        <v>86</v>
      </c>
    </row>
    <row r="365" spans="2:65" s="1" customFormat="1" ht="33" customHeight="1">
      <c r="B365" s="32"/>
      <c r="C365" s="134" t="s">
        <v>2525</v>
      </c>
      <c r="D365" s="134" t="s">
        <v>264</v>
      </c>
      <c r="E365" s="135" t="s">
        <v>4656</v>
      </c>
      <c r="F365" s="136" t="s">
        <v>4657</v>
      </c>
      <c r="G365" s="137" t="s">
        <v>267</v>
      </c>
      <c r="H365" s="138">
        <v>2</v>
      </c>
      <c r="I365" s="139"/>
      <c r="J365" s="140">
        <f>ROUND(I365*H365,2)</f>
        <v>0</v>
      </c>
      <c r="K365" s="136" t="s">
        <v>1</v>
      </c>
      <c r="L365" s="32"/>
      <c r="M365" s="141" t="s">
        <v>1</v>
      </c>
      <c r="N365" s="142" t="s">
        <v>44</v>
      </c>
      <c r="P365" s="143">
        <f>O365*H365</f>
        <v>0</v>
      </c>
      <c r="Q365" s="143">
        <v>0</v>
      </c>
      <c r="R365" s="143">
        <f>Q365*H365</f>
        <v>0</v>
      </c>
      <c r="S365" s="143">
        <v>0</v>
      </c>
      <c r="T365" s="144">
        <f>S365*H365</f>
        <v>0</v>
      </c>
      <c r="AR365" s="145" t="s">
        <v>293</v>
      </c>
      <c r="AT365" s="145" t="s">
        <v>264</v>
      </c>
      <c r="AU365" s="145" t="s">
        <v>86</v>
      </c>
      <c r="AY365" s="17" t="s">
        <v>262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7" t="s">
        <v>86</v>
      </c>
      <c r="BK365" s="146">
        <f>ROUND(I365*H365,2)</f>
        <v>0</v>
      </c>
      <c r="BL365" s="17" t="s">
        <v>293</v>
      </c>
      <c r="BM365" s="145" t="s">
        <v>4658</v>
      </c>
    </row>
    <row r="366" spans="2:47" s="1" customFormat="1" ht="48.75">
      <c r="B366" s="32"/>
      <c r="D366" s="147" t="s">
        <v>301</v>
      </c>
      <c r="F366" s="148" t="s">
        <v>4425</v>
      </c>
      <c r="I366" s="149"/>
      <c r="L366" s="32"/>
      <c r="M366" s="150"/>
      <c r="T366" s="56"/>
      <c r="AT366" s="17" t="s">
        <v>301</v>
      </c>
      <c r="AU366" s="17" t="s">
        <v>86</v>
      </c>
    </row>
    <row r="367" spans="2:65" s="1" customFormat="1" ht="33" customHeight="1">
      <c r="B367" s="32"/>
      <c r="C367" s="134" t="s">
        <v>2531</v>
      </c>
      <c r="D367" s="134" t="s">
        <v>264</v>
      </c>
      <c r="E367" s="135" t="s">
        <v>4659</v>
      </c>
      <c r="F367" s="136" t="s">
        <v>4660</v>
      </c>
      <c r="G367" s="137" t="s">
        <v>267</v>
      </c>
      <c r="H367" s="138">
        <v>2</v>
      </c>
      <c r="I367" s="139"/>
      <c r="J367" s="140">
        <f>ROUND(I367*H367,2)</f>
        <v>0</v>
      </c>
      <c r="K367" s="136" t="s">
        <v>1</v>
      </c>
      <c r="L367" s="32"/>
      <c r="M367" s="141" t="s">
        <v>1</v>
      </c>
      <c r="N367" s="142" t="s">
        <v>44</v>
      </c>
      <c r="P367" s="143">
        <f>O367*H367</f>
        <v>0</v>
      </c>
      <c r="Q367" s="143">
        <v>0</v>
      </c>
      <c r="R367" s="143">
        <f>Q367*H367</f>
        <v>0</v>
      </c>
      <c r="S367" s="143">
        <v>0</v>
      </c>
      <c r="T367" s="144">
        <f>S367*H367</f>
        <v>0</v>
      </c>
      <c r="AR367" s="145" t="s">
        <v>293</v>
      </c>
      <c r="AT367" s="145" t="s">
        <v>264</v>
      </c>
      <c r="AU367" s="145" t="s">
        <v>86</v>
      </c>
      <c r="AY367" s="17" t="s">
        <v>262</v>
      </c>
      <c r="BE367" s="146">
        <f>IF(N367="základní",J367,0)</f>
        <v>0</v>
      </c>
      <c r="BF367" s="146">
        <f>IF(N367="snížená",J367,0)</f>
        <v>0</v>
      </c>
      <c r="BG367" s="146">
        <f>IF(N367="zákl. přenesená",J367,0)</f>
        <v>0</v>
      </c>
      <c r="BH367" s="146">
        <f>IF(N367="sníž. přenesená",J367,0)</f>
        <v>0</v>
      </c>
      <c r="BI367" s="146">
        <f>IF(N367="nulová",J367,0)</f>
        <v>0</v>
      </c>
      <c r="BJ367" s="17" t="s">
        <v>86</v>
      </c>
      <c r="BK367" s="146">
        <f>ROUND(I367*H367,2)</f>
        <v>0</v>
      </c>
      <c r="BL367" s="17" t="s">
        <v>293</v>
      </c>
      <c r="BM367" s="145" t="s">
        <v>4661</v>
      </c>
    </row>
    <row r="368" spans="2:47" s="1" customFormat="1" ht="48.75">
      <c r="B368" s="32"/>
      <c r="D368" s="147" t="s">
        <v>301</v>
      </c>
      <c r="F368" s="148" t="s">
        <v>4425</v>
      </c>
      <c r="I368" s="149"/>
      <c r="L368" s="32"/>
      <c r="M368" s="150"/>
      <c r="T368" s="56"/>
      <c r="AT368" s="17" t="s">
        <v>301</v>
      </c>
      <c r="AU368" s="17" t="s">
        <v>86</v>
      </c>
    </row>
    <row r="369" spans="2:65" s="1" customFormat="1" ht="37.9" customHeight="1">
      <c r="B369" s="32"/>
      <c r="C369" s="134" t="s">
        <v>2539</v>
      </c>
      <c r="D369" s="134" t="s">
        <v>264</v>
      </c>
      <c r="E369" s="135" t="s">
        <v>4662</v>
      </c>
      <c r="F369" s="136" t="s">
        <v>4663</v>
      </c>
      <c r="G369" s="137" t="s">
        <v>267</v>
      </c>
      <c r="H369" s="138">
        <v>4</v>
      </c>
      <c r="I369" s="139"/>
      <c r="J369" s="140">
        <f>ROUND(I369*H369,2)</f>
        <v>0</v>
      </c>
      <c r="K369" s="136" t="s">
        <v>1</v>
      </c>
      <c r="L369" s="32"/>
      <c r="M369" s="141" t="s">
        <v>1</v>
      </c>
      <c r="N369" s="142" t="s">
        <v>44</v>
      </c>
      <c r="P369" s="143">
        <f>O369*H369</f>
        <v>0</v>
      </c>
      <c r="Q369" s="143">
        <v>0</v>
      </c>
      <c r="R369" s="143">
        <f>Q369*H369</f>
        <v>0</v>
      </c>
      <c r="S369" s="143">
        <v>0</v>
      </c>
      <c r="T369" s="144">
        <f>S369*H369</f>
        <v>0</v>
      </c>
      <c r="AR369" s="145" t="s">
        <v>293</v>
      </c>
      <c r="AT369" s="145" t="s">
        <v>264</v>
      </c>
      <c r="AU369" s="145" t="s">
        <v>86</v>
      </c>
      <c r="AY369" s="17" t="s">
        <v>262</v>
      </c>
      <c r="BE369" s="146">
        <f>IF(N369="základní",J369,0)</f>
        <v>0</v>
      </c>
      <c r="BF369" s="146">
        <f>IF(N369="snížená",J369,0)</f>
        <v>0</v>
      </c>
      <c r="BG369" s="146">
        <f>IF(N369="zákl. přenesená",J369,0)</f>
        <v>0</v>
      </c>
      <c r="BH369" s="146">
        <f>IF(N369="sníž. přenesená",J369,0)</f>
        <v>0</v>
      </c>
      <c r="BI369" s="146">
        <f>IF(N369="nulová",J369,0)</f>
        <v>0</v>
      </c>
      <c r="BJ369" s="17" t="s">
        <v>86</v>
      </c>
      <c r="BK369" s="146">
        <f>ROUND(I369*H369,2)</f>
        <v>0</v>
      </c>
      <c r="BL369" s="17" t="s">
        <v>293</v>
      </c>
      <c r="BM369" s="145" t="s">
        <v>4664</v>
      </c>
    </row>
    <row r="370" spans="2:47" s="1" customFormat="1" ht="48.75">
      <c r="B370" s="32"/>
      <c r="D370" s="147" t="s">
        <v>301</v>
      </c>
      <c r="F370" s="148" t="s">
        <v>4425</v>
      </c>
      <c r="I370" s="149"/>
      <c r="L370" s="32"/>
      <c r="M370" s="159"/>
      <c r="N370" s="155"/>
      <c r="O370" s="155"/>
      <c r="P370" s="155"/>
      <c r="Q370" s="155"/>
      <c r="R370" s="155"/>
      <c r="S370" s="155"/>
      <c r="T370" s="160"/>
      <c r="AT370" s="17" t="s">
        <v>301</v>
      </c>
      <c r="AU370" s="17" t="s">
        <v>86</v>
      </c>
    </row>
    <row r="371" spans="2:12" s="1" customFormat="1" ht="6.95" customHeight="1">
      <c r="B371" s="44"/>
      <c r="C371" s="45"/>
      <c r="D371" s="45"/>
      <c r="E371" s="45"/>
      <c r="F371" s="45"/>
      <c r="G371" s="45"/>
      <c r="H371" s="45"/>
      <c r="I371" s="45"/>
      <c r="J371" s="45"/>
      <c r="K371" s="45"/>
      <c r="L371" s="32"/>
    </row>
  </sheetData>
  <sheetProtection algorithmName="SHA-512" hashValue="XfxZfgc66sNSVSD70BUt5dSqW7rcyMNsdfetWWSh70nGMA4qoFAKs3MuuhN6fIT9JM9FNPMc60NotMAXpo17yA==" saltValue="49H50Mv605CeDwLFuo5wjvh87gNP3vFTs0a43TavO80K5W7PE4tjCUou3VssR2wvMToRN/NpWtzRIekeDiepYw==" spinCount="100000" sheet="1" objects="1" scenarios="1" formatColumns="0" formatRows="0" autoFilter="0"/>
  <autoFilter ref="C133:K370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BM2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.75">
      <c r="B8" s="20"/>
      <c r="D8" s="27" t="s">
        <v>222</v>
      </c>
      <c r="L8" s="20"/>
    </row>
    <row r="9" spans="2:12" ht="16.5" customHeight="1">
      <c r="B9" s="20"/>
      <c r="E9" s="248" t="s">
        <v>3828</v>
      </c>
      <c r="F9" s="209"/>
      <c r="G9" s="209"/>
      <c r="H9" s="209"/>
      <c r="L9" s="20"/>
    </row>
    <row r="10" spans="2:12" ht="12" customHeight="1">
      <c r="B10" s="20"/>
      <c r="D10" s="27" t="s">
        <v>224</v>
      </c>
      <c r="L10" s="20"/>
    </row>
    <row r="11" spans="2:12" s="1" customFormat="1" ht="23.25" customHeight="1">
      <c r="B11" s="32"/>
      <c r="E11" s="243" t="s">
        <v>4204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4205</v>
      </c>
      <c r="L12" s="32"/>
    </row>
    <row r="13" spans="2:12" s="1" customFormat="1" ht="16.5" customHeight="1">
      <c r="B13" s="32"/>
      <c r="E13" s="230" t="s">
        <v>4665</v>
      </c>
      <c r="F13" s="250"/>
      <c r="G13" s="250"/>
      <c r="H13" s="250"/>
      <c r="L13" s="32"/>
    </row>
    <row r="14" spans="2:12" s="1" customFormat="1" ht="11.25">
      <c r="B14" s="32"/>
      <c r="L14" s="32"/>
    </row>
    <row r="15" spans="2:12" s="1" customFormat="1" ht="12" customHeight="1">
      <c r="B15" s="32"/>
      <c r="D15" s="27" t="s">
        <v>18</v>
      </c>
      <c r="F15" s="25" t="s">
        <v>1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7. 6. 2023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26</v>
      </c>
      <c r="L18" s="32"/>
    </row>
    <row r="19" spans="2:12" s="1" customFormat="1" ht="18" customHeight="1">
      <c r="B19" s="32"/>
      <c r="E19" s="25" t="s">
        <v>27</v>
      </c>
      <c r="I19" s="27" t="s">
        <v>28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29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08"/>
      <c r="G22" s="208"/>
      <c r="H22" s="208"/>
      <c r="I22" s="27" t="s">
        <v>28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31</v>
      </c>
      <c r="I24" s="27" t="s">
        <v>25</v>
      </c>
      <c r="J24" s="25" t="s">
        <v>32</v>
      </c>
      <c r="L24" s="32"/>
    </row>
    <row r="25" spans="2:12" s="1" customFormat="1" ht="18" customHeight="1">
      <c r="B25" s="32"/>
      <c r="E25" s="25" t="s">
        <v>227</v>
      </c>
      <c r="I25" s="27" t="s">
        <v>28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35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4207</v>
      </c>
      <c r="I28" s="27" t="s">
        <v>28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37</v>
      </c>
      <c r="L30" s="32"/>
    </row>
    <row r="31" spans="2:12" s="7" customFormat="1" ht="35.25" customHeight="1">
      <c r="B31" s="94"/>
      <c r="E31" s="213" t="s">
        <v>4342</v>
      </c>
      <c r="F31" s="213"/>
      <c r="G31" s="213"/>
      <c r="H31" s="213"/>
      <c r="L31" s="94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5" t="s">
        <v>39</v>
      </c>
      <c r="J34" s="66">
        <f>ROUND(J132,2)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41</v>
      </c>
      <c r="I36" s="35" t="s">
        <v>40</v>
      </c>
      <c r="J36" s="35" t="s">
        <v>42</v>
      </c>
      <c r="L36" s="32"/>
    </row>
    <row r="37" spans="2:12" s="1" customFormat="1" ht="14.45" customHeight="1">
      <c r="B37" s="32"/>
      <c r="D37" s="55" t="s">
        <v>43</v>
      </c>
      <c r="E37" s="27" t="s">
        <v>44</v>
      </c>
      <c r="F37" s="86">
        <f>ROUND((SUM(BE132:BE242)),2)</f>
        <v>0</v>
      </c>
      <c r="I37" s="96">
        <v>0.21</v>
      </c>
      <c r="J37" s="86">
        <f>ROUND(((SUM(BE132:BE242))*I37),2)</f>
        <v>0</v>
      </c>
      <c r="L37" s="32"/>
    </row>
    <row r="38" spans="2:12" s="1" customFormat="1" ht="14.45" customHeight="1">
      <c r="B38" s="32"/>
      <c r="E38" s="27" t="s">
        <v>45</v>
      </c>
      <c r="F38" s="86">
        <f>ROUND((SUM(BF132:BF242)),2)</f>
        <v>0</v>
      </c>
      <c r="I38" s="96">
        <v>0.15</v>
      </c>
      <c r="J38" s="86">
        <f>ROUND(((SUM(BF132:BF242))*I38),2)</f>
        <v>0</v>
      </c>
      <c r="L38" s="32"/>
    </row>
    <row r="39" spans="2:12" s="1" customFormat="1" ht="14.45" customHeight="1" hidden="1">
      <c r="B39" s="32"/>
      <c r="E39" s="27" t="s">
        <v>46</v>
      </c>
      <c r="F39" s="86">
        <f>ROUND((SUM(BG132:BG242)),2)</f>
        <v>0</v>
      </c>
      <c r="I39" s="96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47</v>
      </c>
      <c r="F40" s="86">
        <f>ROUND((SUM(BH132:BH242)),2)</f>
        <v>0</v>
      </c>
      <c r="I40" s="96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48</v>
      </c>
      <c r="F41" s="86">
        <f>ROUND((SUM(BI132:BI242)),2)</f>
        <v>0</v>
      </c>
      <c r="I41" s="96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7"/>
      <c r="D43" s="98" t="s">
        <v>49</v>
      </c>
      <c r="E43" s="57"/>
      <c r="F43" s="57"/>
      <c r="G43" s="99" t="s">
        <v>50</v>
      </c>
      <c r="H43" s="100" t="s">
        <v>51</v>
      </c>
      <c r="I43" s="57"/>
      <c r="J43" s="101">
        <f>SUM(J34:J41)</f>
        <v>0</v>
      </c>
      <c r="K43" s="102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ht="16.5" customHeight="1">
      <c r="B87" s="20"/>
      <c r="E87" s="248" t="s">
        <v>3828</v>
      </c>
      <c r="F87" s="209"/>
      <c r="G87" s="209"/>
      <c r="H87" s="209"/>
      <c r="L87" s="20"/>
    </row>
    <row r="88" spans="2:12" ht="12" customHeight="1">
      <c r="B88" s="20"/>
      <c r="C88" s="27" t="s">
        <v>224</v>
      </c>
      <c r="L88" s="20"/>
    </row>
    <row r="89" spans="2:12" s="1" customFormat="1" ht="23.25" customHeight="1">
      <c r="B89" s="32"/>
      <c r="E89" s="243" t="s">
        <v>4204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4205</v>
      </c>
      <c r="L90" s="32"/>
    </row>
    <row r="91" spans="2:12" s="1" customFormat="1" ht="16.5" customHeight="1">
      <c r="B91" s="32"/>
      <c r="E91" s="230" t="str">
        <f>E13</f>
        <v>02.2 - Vytápění - neuznatelná část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Čelkovice</v>
      </c>
      <c r="I93" s="27" t="s">
        <v>22</v>
      </c>
      <c r="J93" s="52" t="str">
        <f>IF(J16="","",J16)</f>
        <v>7. 6. 2023</v>
      </c>
      <c r="L93" s="32"/>
    </row>
    <row r="94" spans="2:12" s="1" customFormat="1" ht="6.9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Vodárenská společnost Táborsko s.r.o.</v>
      </c>
      <c r="I95" s="27" t="s">
        <v>31</v>
      </c>
      <c r="J95" s="30" t="str">
        <f>E25</f>
        <v>Aquaprocon s.r.o., divize Praha</v>
      </c>
      <c r="L95" s="32"/>
    </row>
    <row r="96" spans="2:12" s="1" customFormat="1" ht="15.2" customHeight="1">
      <c r="B96" s="32"/>
      <c r="C96" s="27" t="s">
        <v>29</v>
      </c>
      <c r="F96" s="25" t="str">
        <f>IF(E22="","",E22)</f>
        <v>Vyplň údaj</v>
      </c>
      <c r="I96" s="27" t="s">
        <v>35</v>
      </c>
      <c r="J96" s="30" t="str">
        <f>E28</f>
        <v>ing. Jan Špingl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5" t="s">
        <v>231</v>
      </c>
      <c r="D98" s="97"/>
      <c r="E98" s="97"/>
      <c r="F98" s="97"/>
      <c r="G98" s="97"/>
      <c r="H98" s="97"/>
      <c r="I98" s="97"/>
      <c r="J98" s="106" t="s">
        <v>232</v>
      </c>
      <c r="K98" s="97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7" t="s">
        <v>233</v>
      </c>
      <c r="J100" s="66">
        <f>J132</f>
        <v>0</v>
      </c>
      <c r="L100" s="32"/>
      <c r="AU100" s="17" t="s">
        <v>234</v>
      </c>
    </row>
    <row r="101" spans="2:12" s="8" customFormat="1" ht="24.95" customHeight="1">
      <c r="B101" s="108"/>
      <c r="D101" s="109" t="s">
        <v>4343</v>
      </c>
      <c r="E101" s="110"/>
      <c r="F101" s="110"/>
      <c r="G101" s="110"/>
      <c r="H101" s="110"/>
      <c r="I101" s="110"/>
      <c r="J101" s="111">
        <f>J133</f>
        <v>0</v>
      </c>
      <c r="L101" s="108"/>
    </row>
    <row r="102" spans="2:12" s="8" customFormat="1" ht="24.95" customHeight="1">
      <c r="B102" s="108"/>
      <c r="D102" s="109" t="s">
        <v>4209</v>
      </c>
      <c r="E102" s="110"/>
      <c r="F102" s="110"/>
      <c r="G102" s="110"/>
      <c r="H102" s="110"/>
      <c r="I102" s="110"/>
      <c r="J102" s="111">
        <f>J150</f>
        <v>0</v>
      </c>
      <c r="L102" s="108"/>
    </row>
    <row r="103" spans="2:12" s="8" customFormat="1" ht="24.95" customHeight="1">
      <c r="B103" s="108"/>
      <c r="D103" s="109" t="s">
        <v>4210</v>
      </c>
      <c r="E103" s="110"/>
      <c r="F103" s="110"/>
      <c r="G103" s="110"/>
      <c r="H103" s="110"/>
      <c r="I103" s="110"/>
      <c r="J103" s="111">
        <f>J175</f>
        <v>0</v>
      </c>
      <c r="L103" s="108"/>
    </row>
    <row r="104" spans="2:12" s="8" customFormat="1" ht="24.95" customHeight="1">
      <c r="B104" s="108"/>
      <c r="D104" s="109" t="s">
        <v>4344</v>
      </c>
      <c r="E104" s="110"/>
      <c r="F104" s="110"/>
      <c r="G104" s="110"/>
      <c r="H104" s="110"/>
      <c r="I104" s="110"/>
      <c r="J104" s="111">
        <f>J198</f>
        <v>0</v>
      </c>
      <c r="L104" s="108"/>
    </row>
    <row r="105" spans="2:12" s="8" customFormat="1" ht="24.95" customHeight="1">
      <c r="B105" s="108"/>
      <c r="D105" s="109" t="s">
        <v>4666</v>
      </c>
      <c r="E105" s="110"/>
      <c r="F105" s="110"/>
      <c r="G105" s="110"/>
      <c r="H105" s="110"/>
      <c r="I105" s="110"/>
      <c r="J105" s="111">
        <f>J209</f>
        <v>0</v>
      </c>
      <c r="L105" s="108"/>
    </row>
    <row r="106" spans="2:12" s="8" customFormat="1" ht="24.95" customHeight="1">
      <c r="B106" s="108"/>
      <c r="D106" s="109" t="s">
        <v>4667</v>
      </c>
      <c r="E106" s="110"/>
      <c r="F106" s="110"/>
      <c r="G106" s="110"/>
      <c r="H106" s="110"/>
      <c r="I106" s="110"/>
      <c r="J106" s="111">
        <f>J214</f>
        <v>0</v>
      </c>
      <c r="L106" s="108"/>
    </row>
    <row r="107" spans="2:12" s="8" customFormat="1" ht="24.95" customHeight="1">
      <c r="B107" s="108"/>
      <c r="D107" s="109" t="s">
        <v>4668</v>
      </c>
      <c r="E107" s="110"/>
      <c r="F107" s="110"/>
      <c r="G107" s="110"/>
      <c r="H107" s="110"/>
      <c r="I107" s="110"/>
      <c r="J107" s="111">
        <f>J231</f>
        <v>0</v>
      </c>
      <c r="L107" s="108"/>
    </row>
    <row r="108" spans="2:12" s="8" customFormat="1" ht="24.95" customHeight="1">
      <c r="B108" s="108"/>
      <c r="D108" s="109" t="s">
        <v>4669</v>
      </c>
      <c r="E108" s="110"/>
      <c r="F108" s="110"/>
      <c r="G108" s="110"/>
      <c r="H108" s="110"/>
      <c r="I108" s="110"/>
      <c r="J108" s="111">
        <f>J240</f>
        <v>0</v>
      </c>
      <c r="L108" s="108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247</v>
      </c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16</v>
      </c>
      <c r="L117" s="32"/>
    </row>
    <row r="118" spans="2:12" s="1" customFormat="1" ht="16.5" customHeight="1">
      <c r="B118" s="32"/>
      <c r="E118" s="248" t="str">
        <f>E7</f>
        <v>ZPRACOVÁNÍ ČISTÍRENSKÝCH KALŮ AČOV TÁBOR</v>
      </c>
      <c r="F118" s="249"/>
      <c r="G118" s="249"/>
      <c r="H118" s="249"/>
      <c r="L118" s="32"/>
    </row>
    <row r="119" spans="2:12" ht="12" customHeight="1">
      <c r="B119" s="20"/>
      <c r="C119" s="27" t="s">
        <v>222</v>
      </c>
      <c r="L119" s="20"/>
    </row>
    <row r="120" spans="2:12" ht="16.5" customHeight="1">
      <c r="B120" s="20"/>
      <c r="E120" s="248" t="s">
        <v>3828</v>
      </c>
      <c r="F120" s="209"/>
      <c r="G120" s="209"/>
      <c r="H120" s="209"/>
      <c r="L120" s="20"/>
    </row>
    <row r="121" spans="2:12" ht="12" customHeight="1">
      <c r="B121" s="20"/>
      <c r="C121" s="27" t="s">
        <v>224</v>
      </c>
      <c r="L121" s="20"/>
    </row>
    <row r="122" spans="2:12" s="1" customFormat="1" ht="23.25" customHeight="1">
      <c r="B122" s="32"/>
      <c r="E122" s="243" t="s">
        <v>4204</v>
      </c>
      <c r="F122" s="250"/>
      <c r="G122" s="250"/>
      <c r="H122" s="250"/>
      <c r="L122" s="32"/>
    </row>
    <row r="123" spans="2:12" s="1" customFormat="1" ht="12" customHeight="1">
      <c r="B123" s="32"/>
      <c r="C123" s="27" t="s">
        <v>4205</v>
      </c>
      <c r="L123" s="32"/>
    </row>
    <row r="124" spans="2:12" s="1" customFormat="1" ht="16.5" customHeight="1">
      <c r="B124" s="32"/>
      <c r="E124" s="230" t="str">
        <f>E13</f>
        <v>02.2 - Vytápění - neuznatelná část</v>
      </c>
      <c r="F124" s="250"/>
      <c r="G124" s="250"/>
      <c r="H124" s="250"/>
      <c r="L124" s="32"/>
    </row>
    <row r="125" spans="2:12" s="1" customFormat="1" ht="6.95" customHeight="1">
      <c r="B125" s="32"/>
      <c r="L125" s="32"/>
    </row>
    <row r="126" spans="2:12" s="1" customFormat="1" ht="12" customHeight="1">
      <c r="B126" s="32"/>
      <c r="C126" s="27" t="s">
        <v>20</v>
      </c>
      <c r="F126" s="25" t="str">
        <f>F16</f>
        <v>Čelkovice</v>
      </c>
      <c r="I126" s="27" t="s">
        <v>22</v>
      </c>
      <c r="J126" s="52" t="str">
        <f>IF(J16="","",J16)</f>
        <v>7. 6. 2023</v>
      </c>
      <c r="L126" s="32"/>
    </row>
    <row r="127" spans="2:12" s="1" customFormat="1" ht="6.95" customHeight="1">
      <c r="B127" s="32"/>
      <c r="L127" s="32"/>
    </row>
    <row r="128" spans="2:12" s="1" customFormat="1" ht="25.7" customHeight="1">
      <c r="B128" s="32"/>
      <c r="C128" s="27" t="s">
        <v>24</v>
      </c>
      <c r="F128" s="25" t="str">
        <f>E19</f>
        <v>Vodárenská společnost Táborsko s.r.o.</v>
      </c>
      <c r="I128" s="27" t="s">
        <v>31</v>
      </c>
      <c r="J128" s="30" t="str">
        <f>E25</f>
        <v>Aquaprocon s.r.o., divize Praha</v>
      </c>
      <c r="L128" s="32"/>
    </row>
    <row r="129" spans="2:12" s="1" customFormat="1" ht="15.2" customHeight="1">
      <c r="B129" s="32"/>
      <c r="C129" s="27" t="s">
        <v>29</v>
      </c>
      <c r="F129" s="25" t="str">
        <f>IF(E22="","",E22)</f>
        <v>Vyplň údaj</v>
      </c>
      <c r="I129" s="27" t="s">
        <v>35</v>
      </c>
      <c r="J129" s="30" t="str">
        <f>E28</f>
        <v>ing. Jan Špingl</v>
      </c>
      <c r="L129" s="32"/>
    </row>
    <row r="130" spans="2:12" s="1" customFormat="1" ht="10.35" customHeight="1">
      <c r="B130" s="32"/>
      <c r="L130" s="32"/>
    </row>
    <row r="131" spans="2:20" s="10" customFormat="1" ht="29.25" customHeight="1">
      <c r="B131" s="116"/>
      <c r="C131" s="117" t="s">
        <v>248</v>
      </c>
      <c r="D131" s="118" t="s">
        <v>64</v>
      </c>
      <c r="E131" s="118" t="s">
        <v>60</v>
      </c>
      <c r="F131" s="118" t="s">
        <v>61</v>
      </c>
      <c r="G131" s="118" t="s">
        <v>249</v>
      </c>
      <c r="H131" s="118" t="s">
        <v>250</v>
      </c>
      <c r="I131" s="118" t="s">
        <v>251</v>
      </c>
      <c r="J131" s="118" t="s">
        <v>232</v>
      </c>
      <c r="K131" s="119" t="s">
        <v>252</v>
      </c>
      <c r="L131" s="116"/>
      <c r="M131" s="59" t="s">
        <v>1</v>
      </c>
      <c r="N131" s="60" t="s">
        <v>43</v>
      </c>
      <c r="O131" s="60" t="s">
        <v>253</v>
      </c>
      <c r="P131" s="60" t="s">
        <v>254</v>
      </c>
      <c r="Q131" s="60" t="s">
        <v>255</v>
      </c>
      <c r="R131" s="60" t="s">
        <v>256</v>
      </c>
      <c r="S131" s="60" t="s">
        <v>257</v>
      </c>
      <c r="T131" s="61" t="s">
        <v>258</v>
      </c>
    </row>
    <row r="132" spans="2:63" s="1" customFormat="1" ht="22.9" customHeight="1">
      <c r="B132" s="32"/>
      <c r="C132" s="64" t="s">
        <v>259</v>
      </c>
      <c r="J132" s="120">
        <f>BK132</f>
        <v>0</v>
      </c>
      <c r="L132" s="32"/>
      <c r="M132" s="62"/>
      <c r="N132" s="53"/>
      <c r="O132" s="53"/>
      <c r="P132" s="121">
        <f>P133+P150+P175+P198+P209+P214+P231+P240</f>
        <v>0</v>
      </c>
      <c r="Q132" s="53"/>
      <c r="R132" s="121">
        <f>R133+R150+R175+R198+R209+R214+R231+R240</f>
        <v>0</v>
      </c>
      <c r="S132" s="53"/>
      <c r="T132" s="122">
        <f>T133+T150+T175+T198+T209+T214+T231+T240</f>
        <v>0</v>
      </c>
      <c r="AT132" s="17" t="s">
        <v>78</v>
      </c>
      <c r="AU132" s="17" t="s">
        <v>234</v>
      </c>
      <c r="BK132" s="123">
        <f>BK133+BK150+BK175+BK198+BK209+BK214+BK231+BK240</f>
        <v>0</v>
      </c>
    </row>
    <row r="133" spans="2:63" s="11" customFormat="1" ht="25.9" customHeight="1">
      <c r="B133" s="124"/>
      <c r="D133" s="125" t="s">
        <v>78</v>
      </c>
      <c r="E133" s="126" t="s">
        <v>724</v>
      </c>
      <c r="F133" s="126" t="s">
        <v>4351</v>
      </c>
      <c r="I133" s="127"/>
      <c r="J133" s="128">
        <f>BK133</f>
        <v>0</v>
      </c>
      <c r="L133" s="124"/>
      <c r="M133" s="129"/>
      <c r="P133" s="130">
        <f>SUM(P134:P149)</f>
        <v>0</v>
      </c>
      <c r="R133" s="130">
        <f>SUM(R134:R149)</f>
        <v>0</v>
      </c>
      <c r="T133" s="131">
        <f>SUM(T134:T149)</f>
        <v>0</v>
      </c>
      <c r="AR133" s="125" t="s">
        <v>86</v>
      </c>
      <c r="AT133" s="132" t="s">
        <v>78</v>
      </c>
      <c r="AU133" s="132" t="s">
        <v>79</v>
      </c>
      <c r="AY133" s="125" t="s">
        <v>262</v>
      </c>
      <c r="BK133" s="133">
        <f>SUM(BK134:BK149)</f>
        <v>0</v>
      </c>
    </row>
    <row r="134" spans="2:65" s="1" customFormat="1" ht="55.5" customHeight="1">
      <c r="B134" s="32"/>
      <c r="C134" s="134" t="s">
        <v>86</v>
      </c>
      <c r="D134" s="134" t="s">
        <v>264</v>
      </c>
      <c r="E134" s="135" t="s">
        <v>631</v>
      </c>
      <c r="F134" s="136" t="s">
        <v>4670</v>
      </c>
      <c r="G134" s="137" t="s">
        <v>267</v>
      </c>
      <c r="H134" s="138">
        <v>1</v>
      </c>
      <c r="I134" s="139"/>
      <c r="J134" s="140">
        <f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318</v>
      </c>
      <c r="AT134" s="145" t="s">
        <v>264</v>
      </c>
      <c r="AU134" s="145" t="s">
        <v>86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318</v>
      </c>
      <c r="BM134" s="145" t="s">
        <v>4671</v>
      </c>
    </row>
    <row r="135" spans="2:47" s="1" customFormat="1" ht="48.75">
      <c r="B135" s="32"/>
      <c r="D135" s="147" t="s">
        <v>301</v>
      </c>
      <c r="F135" s="148" t="s">
        <v>4672</v>
      </c>
      <c r="I135" s="149"/>
      <c r="L135" s="32"/>
      <c r="M135" s="150"/>
      <c r="T135" s="56"/>
      <c r="AT135" s="17" t="s">
        <v>301</v>
      </c>
      <c r="AU135" s="17" t="s">
        <v>86</v>
      </c>
    </row>
    <row r="136" spans="2:65" s="1" customFormat="1" ht="66.75" customHeight="1">
      <c r="B136" s="32"/>
      <c r="C136" s="134" t="s">
        <v>88</v>
      </c>
      <c r="D136" s="134" t="s">
        <v>264</v>
      </c>
      <c r="E136" s="135" t="s">
        <v>635</v>
      </c>
      <c r="F136" s="136" t="s">
        <v>4673</v>
      </c>
      <c r="G136" s="137" t="s">
        <v>267</v>
      </c>
      <c r="H136" s="138">
        <v>1</v>
      </c>
      <c r="I136" s="139"/>
      <c r="J136" s="140">
        <f>ROUND(I136*H136,2)</f>
        <v>0</v>
      </c>
      <c r="K136" s="136" t="s">
        <v>1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318</v>
      </c>
      <c r="AT136" s="145" t="s">
        <v>264</v>
      </c>
      <c r="AU136" s="145" t="s">
        <v>86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318</v>
      </c>
      <c r="BM136" s="145" t="s">
        <v>4674</v>
      </c>
    </row>
    <row r="137" spans="2:47" s="1" customFormat="1" ht="48.75">
      <c r="B137" s="32"/>
      <c r="D137" s="147" t="s">
        <v>301</v>
      </c>
      <c r="F137" s="148" t="s">
        <v>4675</v>
      </c>
      <c r="I137" s="149"/>
      <c r="L137" s="32"/>
      <c r="M137" s="150"/>
      <c r="T137" s="56"/>
      <c r="AT137" s="17" t="s">
        <v>301</v>
      </c>
      <c r="AU137" s="17" t="s">
        <v>86</v>
      </c>
    </row>
    <row r="138" spans="2:65" s="1" customFormat="1" ht="66.75" customHeight="1">
      <c r="B138" s="32"/>
      <c r="C138" s="134" t="s">
        <v>179</v>
      </c>
      <c r="D138" s="134" t="s">
        <v>264</v>
      </c>
      <c r="E138" s="135" t="s">
        <v>639</v>
      </c>
      <c r="F138" s="136" t="s">
        <v>4676</v>
      </c>
      <c r="G138" s="137" t="s">
        <v>267</v>
      </c>
      <c r="H138" s="138">
        <v>1</v>
      </c>
      <c r="I138" s="139"/>
      <c r="J138" s="140">
        <f>ROUND(I138*H138,2)</f>
        <v>0</v>
      </c>
      <c r="K138" s="136" t="s">
        <v>1</v>
      </c>
      <c r="L138" s="32"/>
      <c r="M138" s="141" t="s">
        <v>1</v>
      </c>
      <c r="N138" s="142" t="s">
        <v>44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318</v>
      </c>
      <c r="AT138" s="145" t="s">
        <v>264</v>
      </c>
      <c r="AU138" s="145" t="s">
        <v>86</v>
      </c>
      <c r="AY138" s="17" t="s">
        <v>262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86</v>
      </c>
      <c r="BK138" s="146">
        <f>ROUND(I138*H138,2)</f>
        <v>0</v>
      </c>
      <c r="BL138" s="17" t="s">
        <v>318</v>
      </c>
      <c r="BM138" s="145" t="s">
        <v>4677</v>
      </c>
    </row>
    <row r="139" spans="2:47" s="1" customFormat="1" ht="107.25">
      <c r="B139" s="32"/>
      <c r="D139" s="147" t="s">
        <v>301</v>
      </c>
      <c r="F139" s="148" t="s">
        <v>4678</v>
      </c>
      <c r="I139" s="149"/>
      <c r="L139" s="32"/>
      <c r="M139" s="150"/>
      <c r="T139" s="56"/>
      <c r="AT139" s="17" t="s">
        <v>301</v>
      </c>
      <c r="AU139" s="17" t="s">
        <v>86</v>
      </c>
    </row>
    <row r="140" spans="2:65" s="1" customFormat="1" ht="66.75" customHeight="1">
      <c r="B140" s="32"/>
      <c r="C140" s="134" t="s">
        <v>293</v>
      </c>
      <c r="D140" s="134" t="s">
        <v>264</v>
      </c>
      <c r="E140" s="135" t="s">
        <v>644</v>
      </c>
      <c r="F140" s="136" t="s">
        <v>4679</v>
      </c>
      <c r="G140" s="137" t="s">
        <v>267</v>
      </c>
      <c r="H140" s="138">
        <v>1</v>
      </c>
      <c r="I140" s="139"/>
      <c r="J140" s="140">
        <f>ROUND(I140*H140,2)</f>
        <v>0</v>
      </c>
      <c r="K140" s="136" t="s">
        <v>1</v>
      </c>
      <c r="L140" s="32"/>
      <c r="M140" s="141" t="s">
        <v>1</v>
      </c>
      <c r="N140" s="142" t="s">
        <v>44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318</v>
      </c>
      <c r="AT140" s="145" t="s">
        <v>264</v>
      </c>
      <c r="AU140" s="145" t="s">
        <v>86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318</v>
      </c>
      <c r="BM140" s="145" t="s">
        <v>4680</v>
      </c>
    </row>
    <row r="141" spans="2:47" s="1" customFormat="1" ht="48.75">
      <c r="B141" s="32"/>
      <c r="D141" s="147" t="s">
        <v>301</v>
      </c>
      <c r="F141" s="148" t="s">
        <v>4681</v>
      </c>
      <c r="I141" s="149"/>
      <c r="L141" s="32"/>
      <c r="M141" s="150"/>
      <c r="T141" s="56"/>
      <c r="AT141" s="17" t="s">
        <v>301</v>
      </c>
      <c r="AU141" s="17" t="s">
        <v>86</v>
      </c>
    </row>
    <row r="142" spans="2:65" s="1" customFormat="1" ht="66.75" customHeight="1">
      <c r="B142" s="32"/>
      <c r="C142" s="134" t="s">
        <v>273</v>
      </c>
      <c r="D142" s="134" t="s">
        <v>264</v>
      </c>
      <c r="E142" s="135" t="s">
        <v>648</v>
      </c>
      <c r="F142" s="136" t="s">
        <v>4682</v>
      </c>
      <c r="G142" s="137" t="s">
        <v>267</v>
      </c>
      <c r="H142" s="138">
        <v>1</v>
      </c>
      <c r="I142" s="139"/>
      <c r="J142" s="140">
        <f>ROUND(I142*H142,2)</f>
        <v>0</v>
      </c>
      <c r="K142" s="136" t="s">
        <v>1</v>
      </c>
      <c r="L142" s="32"/>
      <c r="M142" s="141" t="s">
        <v>1</v>
      </c>
      <c r="N142" s="142" t="s">
        <v>44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318</v>
      </c>
      <c r="AT142" s="145" t="s">
        <v>264</v>
      </c>
      <c r="AU142" s="145" t="s">
        <v>86</v>
      </c>
      <c r="AY142" s="17" t="s">
        <v>262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86</v>
      </c>
      <c r="BK142" s="146">
        <f>ROUND(I142*H142,2)</f>
        <v>0</v>
      </c>
      <c r="BL142" s="17" t="s">
        <v>318</v>
      </c>
      <c r="BM142" s="145" t="s">
        <v>4683</v>
      </c>
    </row>
    <row r="143" spans="2:47" s="1" customFormat="1" ht="48.75">
      <c r="B143" s="32"/>
      <c r="D143" s="147" t="s">
        <v>301</v>
      </c>
      <c r="F143" s="148" t="s">
        <v>4684</v>
      </c>
      <c r="I143" s="149"/>
      <c r="L143" s="32"/>
      <c r="M143" s="150"/>
      <c r="T143" s="56"/>
      <c r="AT143" s="17" t="s">
        <v>301</v>
      </c>
      <c r="AU143" s="17" t="s">
        <v>86</v>
      </c>
    </row>
    <row r="144" spans="2:65" s="1" customFormat="1" ht="55.5" customHeight="1">
      <c r="B144" s="32"/>
      <c r="C144" s="134" t="s">
        <v>286</v>
      </c>
      <c r="D144" s="134" t="s">
        <v>264</v>
      </c>
      <c r="E144" s="135" t="s">
        <v>652</v>
      </c>
      <c r="F144" s="136" t="s">
        <v>4400</v>
      </c>
      <c r="G144" s="137" t="s">
        <v>267</v>
      </c>
      <c r="H144" s="138">
        <v>1</v>
      </c>
      <c r="I144" s="139"/>
      <c r="J144" s="140">
        <f>ROUND(I144*H144,2)</f>
        <v>0</v>
      </c>
      <c r="K144" s="136" t="s">
        <v>1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AR144" s="145" t="s">
        <v>318</v>
      </c>
      <c r="AT144" s="145" t="s">
        <v>264</v>
      </c>
      <c r="AU144" s="145" t="s">
        <v>86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318</v>
      </c>
      <c r="BM144" s="145" t="s">
        <v>4685</v>
      </c>
    </row>
    <row r="145" spans="2:47" s="1" customFormat="1" ht="48.75">
      <c r="B145" s="32"/>
      <c r="D145" s="147" t="s">
        <v>301</v>
      </c>
      <c r="F145" s="148" t="s">
        <v>4686</v>
      </c>
      <c r="I145" s="149"/>
      <c r="L145" s="32"/>
      <c r="M145" s="150"/>
      <c r="T145" s="56"/>
      <c r="AT145" s="17" t="s">
        <v>301</v>
      </c>
      <c r="AU145" s="17" t="s">
        <v>86</v>
      </c>
    </row>
    <row r="146" spans="2:65" s="1" customFormat="1" ht="55.5" customHeight="1">
      <c r="B146" s="32"/>
      <c r="C146" s="134" t="s">
        <v>290</v>
      </c>
      <c r="D146" s="134" t="s">
        <v>264</v>
      </c>
      <c r="E146" s="135" t="s">
        <v>656</v>
      </c>
      <c r="F146" s="136" t="s">
        <v>4687</v>
      </c>
      <c r="G146" s="137" t="s">
        <v>267</v>
      </c>
      <c r="H146" s="138">
        <v>1</v>
      </c>
      <c r="I146" s="139"/>
      <c r="J146" s="140">
        <f>ROUND(I146*H146,2)</f>
        <v>0</v>
      </c>
      <c r="K146" s="136" t="s">
        <v>1</v>
      </c>
      <c r="L146" s="32"/>
      <c r="M146" s="141" t="s">
        <v>1</v>
      </c>
      <c r="N146" s="142" t="s">
        <v>44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318</v>
      </c>
      <c r="AT146" s="145" t="s">
        <v>264</v>
      </c>
      <c r="AU146" s="145" t="s">
        <v>86</v>
      </c>
      <c r="AY146" s="17" t="s">
        <v>262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86</v>
      </c>
      <c r="BK146" s="146">
        <f>ROUND(I146*H146,2)</f>
        <v>0</v>
      </c>
      <c r="BL146" s="17" t="s">
        <v>318</v>
      </c>
      <c r="BM146" s="145" t="s">
        <v>4688</v>
      </c>
    </row>
    <row r="147" spans="2:47" s="1" customFormat="1" ht="48.75">
      <c r="B147" s="32"/>
      <c r="D147" s="147" t="s">
        <v>301</v>
      </c>
      <c r="F147" s="148" t="s">
        <v>4689</v>
      </c>
      <c r="I147" s="149"/>
      <c r="L147" s="32"/>
      <c r="M147" s="150"/>
      <c r="T147" s="56"/>
      <c r="AT147" s="17" t="s">
        <v>301</v>
      </c>
      <c r="AU147" s="17" t="s">
        <v>86</v>
      </c>
    </row>
    <row r="148" spans="2:65" s="1" customFormat="1" ht="66.75" customHeight="1">
      <c r="B148" s="32"/>
      <c r="C148" s="134" t="s">
        <v>270</v>
      </c>
      <c r="D148" s="134" t="s">
        <v>264</v>
      </c>
      <c r="E148" s="135" t="s">
        <v>607</v>
      </c>
      <c r="F148" s="136" t="s">
        <v>4690</v>
      </c>
      <c r="G148" s="137" t="s">
        <v>267</v>
      </c>
      <c r="H148" s="138">
        <v>1</v>
      </c>
      <c r="I148" s="139"/>
      <c r="J148" s="140">
        <f>ROUND(I148*H148,2)</f>
        <v>0</v>
      </c>
      <c r="K148" s="136" t="s">
        <v>1</v>
      </c>
      <c r="L148" s="32"/>
      <c r="M148" s="141" t="s">
        <v>1</v>
      </c>
      <c r="N148" s="142" t="s">
        <v>44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318</v>
      </c>
      <c r="AT148" s="145" t="s">
        <v>264</v>
      </c>
      <c r="AU148" s="145" t="s">
        <v>86</v>
      </c>
      <c r="AY148" s="17" t="s">
        <v>262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86</v>
      </c>
      <c r="BK148" s="146">
        <f>ROUND(I148*H148,2)</f>
        <v>0</v>
      </c>
      <c r="BL148" s="17" t="s">
        <v>318</v>
      </c>
      <c r="BM148" s="145" t="s">
        <v>4691</v>
      </c>
    </row>
    <row r="149" spans="2:47" s="1" customFormat="1" ht="48.75">
      <c r="B149" s="32"/>
      <c r="D149" s="147" t="s">
        <v>301</v>
      </c>
      <c r="F149" s="148" t="s">
        <v>4692</v>
      </c>
      <c r="I149" s="149"/>
      <c r="L149" s="32"/>
      <c r="M149" s="150"/>
      <c r="T149" s="56"/>
      <c r="AT149" s="17" t="s">
        <v>301</v>
      </c>
      <c r="AU149" s="17" t="s">
        <v>86</v>
      </c>
    </row>
    <row r="150" spans="2:63" s="11" customFormat="1" ht="25.9" customHeight="1">
      <c r="B150" s="124"/>
      <c r="D150" s="125" t="s">
        <v>78</v>
      </c>
      <c r="E150" s="126" t="s">
        <v>260</v>
      </c>
      <c r="F150" s="126" t="s">
        <v>4215</v>
      </c>
      <c r="I150" s="127"/>
      <c r="J150" s="128">
        <f>BK150</f>
        <v>0</v>
      </c>
      <c r="L150" s="124"/>
      <c r="M150" s="129"/>
      <c r="P150" s="130">
        <f>SUM(P151:P174)</f>
        <v>0</v>
      </c>
      <c r="R150" s="130">
        <f>SUM(R151:R174)</f>
        <v>0</v>
      </c>
      <c r="T150" s="131">
        <f>SUM(T151:T174)</f>
        <v>0</v>
      </c>
      <c r="AR150" s="125" t="s">
        <v>86</v>
      </c>
      <c r="AT150" s="132" t="s">
        <v>78</v>
      </c>
      <c r="AU150" s="132" t="s">
        <v>79</v>
      </c>
      <c r="AY150" s="125" t="s">
        <v>262</v>
      </c>
      <c r="BK150" s="133">
        <f>SUM(BK151:BK174)</f>
        <v>0</v>
      </c>
    </row>
    <row r="151" spans="2:65" s="1" customFormat="1" ht="24.2" customHeight="1">
      <c r="B151" s="32"/>
      <c r="C151" s="134" t="s">
        <v>263</v>
      </c>
      <c r="D151" s="134" t="s">
        <v>264</v>
      </c>
      <c r="E151" s="135" t="s">
        <v>668</v>
      </c>
      <c r="F151" s="136" t="s">
        <v>4693</v>
      </c>
      <c r="G151" s="137" t="s">
        <v>267</v>
      </c>
      <c r="H151" s="138">
        <v>12</v>
      </c>
      <c r="I151" s="139"/>
      <c r="J151" s="140">
        <f>ROUND(I151*H151,2)</f>
        <v>0</v>
      </c>
      <c r="K151" s="136" t="s">
        <v>1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318</v>
      </c>
      <c r="AT151" s="145" t="s">
        <v>264</v>
      </c>
      <c r="AU151" s="145" t="s">
        <v>86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318</v>
      </c>
      <c r="BM151" s="145" t="s">
        <v>4694</v>
      </c>
    </row>
    <row r="152" spans="2:47" s="1" customFormat="1" ht="48.75">
      <c r="B152" s="32"/>
      <c r="D152" s="147" t="s">
        <v>301</v>
      </c>
      <c r="F152" s="148" t="s">
        <v>4425</v>
      </c>
      <c r="I152" s="149"/>
      <c r="L152" s="32"/>
      <c r="M152" s="150"/>
      <c r="T152" s="56"/>
      <c r="AT152" s="17" t="s">
        <v>301</v>
      </c>
      <c r="AU152" s="17" t="s">
        <v>86</v>
      </c>
    </row>
    <row r="153" spans="2:65" s="1" customFormat="1" ht="21.75" customHeight="1">
      <c r="B153" s="32"/>
      <c r="C153" s="134" t="s">
        <v>297</v>
      </c>
      <c r="D153" s="134" t="s">
        <v>264</v>
      </c>
      <c r="E153" s="135" t="s">
        <v>672</v>
      </c>
      <c r="F153" s="136" t="s">
        <v>4695</v>
      </c>
      <c r="G153" s="137" t="s">
        <v>267</v>
      </c>
      <c r="H153" s="138">
        <v>4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318</v>
      </c>
      <c r="AT153" s="145" t="s">
        <v>264</v>
      </c>
      <c r="AU153" s="145" t="s">
        <v>86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318</v>
      </c>
      <c r="BM153" s="145" t="s">
        <v>4696</v>
      </c>
    </row>
    <row r="154" spans="2:47" s="1" customFormat="1" ht="48.75">
      <c r="B154" s="32"/>
      <c r="D154" s="147" t="s">
        <v>301</v>
      </c>
      <c r="F154" s="148" t="s">
        <v>4425</v>
      </c>
      <c r="I154" s="149"/>
      <c r="L154" s="32"/>
      <c r="M154" s="150"/>
      <c r="T154" s="56"/>
      <c r="AT154" s="17" t="s">
        <v>301</v>
      </c>
      <c r="AU154" s="17" t="s">
        <v>86</v>
      </c>
    </row>
    <row r="155" spans="2:65" s="1" customFormat="1" ht="24.2" customHeight="1">
      <c r="B155" s="32"/>
      <c r="C155" s="134" t="s">
        <v>326</v>
      </c>
      <c r="D155" s="134" t="s">
        <v>264</v>
      </c>
      <c r="E155" s="135" t="s">
        <v>676</v>
      </c>
      <c r="F155" s="136" t="s">
        <v>4697</v>
      </c>
      <c r="G155" s="137" t="s">
        <v>267</v>
      </c>
      <c r="H155" s="138">
        <v>2</v>
      </c>
      <c r="I155" s="139"/>
      <c r="J155" s="140">
        <f>ROUND(I155*H155,2)</f>
        <v>0</v>
      </c>
      <c r="K155" s="136" t="s">
        <v>1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318</v>
      </c>
      <c r="AT155" s="145" t="s">
        <v>264</v>
      </c>
      <c r="AU155" s="145" t="s">
        <v>86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318</v>
      </c>
      <c r="BM155" s="145" t="s">
        <v>4698</v>
      </c>
    </row>
    <row r="156" spans="2:47" s="1" customFormat="1" ht="48.75">
      <c r="B156" s="32"/>
      <c r="D156" s="147" t="s">
        <v>301</v>
      </c>
      <c r="F156" s="148" t="s">
        <v>4425</v>
      </c>
      <c r="I156" s="149"/>
      <c r="L156" s="32"/>
      <c r="M156" s="150"/>
      <c r="T156" s="56"/>
      <c r="AT156" s="17" t="s">
        <v>301</v>
      </c>
      <c r="AU156" s="17" t="s">
        <v>86</v>
      </c>
    </row>
    <row r="157" spans="2:65" s="1" customFormat="1" ht="24.2" customHeight="1">
      <c r="B157" s="32"/>
      <c r="C157" s="134" t="s">
        <v>303</v>
      </c>
      <c r="D157" s="134" t="s">
        <v>264</v>
      </c>
      <c r="E157" s="135" t="s">
        <v>680</v>
      </c>
      <c r="F157" s="136" t="s">
        <v>4699</v>
      </c>
      <c r="G157" s="137" t="s">
        <v>267</v>
      </c>
      <c r="H157" s="138">
        <v>2</v>
      </c>
      <c r="I157" s="139"/>
      <c r="J157" s="140">
        <f>ROUND(I157*H157,2)</f>
        <v>0</v>
      </c>
      <c r="K157" s="136" t="s">
        <v>1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318</v>
      </c>
      <c r="AT157" s="145" t="s">
        <v>264</v>
      </c>
      <c r="AU157" s="145" t="s">
        <v>86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318</v>
      </c>
      <c r="BM157" s="145" t="s">
        <v>4700</v>
      </c>
    </row>
    <row r="158" spans="2:47" s="1" customFormat="1" ht="48.75">
      <c r="B158" s="32"/>
      <c r="D158" s="147" t="s">
        <v>301</v>
      </c>
      <c r="F158" s="148" t="s">
        <v>4425</v>
      </c>
      <c r="I158" s="149"/>
      <c r="L158" s="32"/>
      <c r="M158" s="150"/>
      <c r="T158" s="56"/>
      <c r="AT158" s="17" t="s">
        <v>301</v>
      </c>
      <c r="AU158" s="17" t="s">
        <v>86</v>
      </c>
    </row>
    <row r="159" spans="2:65" s="1" customFormat="1" ht="24.2" customHeight="1">
      <c r="B159" s="32"/>
      <c r="C159" s="134" t="s">
        <v>307</v>
      </c>
      <c r="D159" s="134" t="s">
        <v>264</v>
      </c>
      <c r="E159" s="135" t="s">
        <v>686</v>
      </c>
      <c r="F159" s="136" t="s">
        <v>4701</v>
      </c>
      <c r="G159" s="137" t="s">
        <v>267</v>
      </c>
      <c r="H159" s="138">
        <v>4</v>
      </c>
      <c r="I159" s="139"/>
      <c r="J159" s="140">
        <f>ROUND(I159*H159,2)</f>
        <v>0</v>
      </c>
      <c r="K159" s="136" t="s">
        <v>1</v>
      </c>
      <c r="L159" s="32"/>
      <c r="M159" s="141" t="s">
        <v>1</v>
      </c>
      <c r="N159" s="142" t="s">
        <v>44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318</v>
      </c>
      <c r="AT159" s="145" t="s">
        <v>264</v>
      </c>
      <c r="AU159" s="145" t="s">
        <v>86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318</v>
      </c>
      <c r="BM159" s="145" t="s">
        <v>4702</v>
      </c>
    </row>
    <row r="160" spans="2:47" s="1" customFormat="1" ht="48.75">
      <c r="B160" s="32"/>
      <c r="D160" s="147" t="s">
        <v>301</v>
      </c>
      <c r="F160" s="148" t="s">
        <v>4425</v>
      </c>
      <c r="I160" s="149"/>
      <c r="L160" s="32"/>
      <c r="M160" s="150"/>
      <c r="T160" s="56"/>
      <c r="AT160" s="17" t="s">
        <v>301</v>
      </c>
      <c r="AU160" s="17" t="s">
        <v>86</v>
      </c>
    </row>
    <row r="161" spans="2:65" s="1" customFormat="1" ht="24.2" customHeight="1">
      <c r="B161" s="32"/>
      <c r="C161" s="134" t="s">
        <v>311</v>
      </c>
      <c r="D161" s="134" t="s">
        <v>264</v>
      </c>
      <c r="E161" s="135" t="s">
        <v>690</v>
      </c>
      <c r="F161" s="136" t="s">
        <v>4703</v>
      </c>
      <c r="G161" s="137" t="s">
        <v>267</v>
      </c>
      <c r="H161" s="138">
        <v>5</v>
      </c>
      <c r="I161" s="139"/>
      <c r="J161" s="140">
        <f>ROUND(I161*H161,2)</f>
        <v>0</v>
      </c>
      <c r="K161" s="136" t="s">
        <v>1</v>
      </c>
      <c r="L161" s="32"/>
      <c r="M161" s="141" t="s">
        <v>1</v>
      </c>
      <c r="N161" s="142" t="s">
        <v>44</v>
      </c>
      <c r="P161" s="143">
        <f>O161*H161</f>
        <v>0</v>
      </c>
      <c r="Q161" s="143">
        <v>0</v>
      </c>
      <c r="R161" s="143">
        <f>Q161*H161</f>
        <v>0</v>
      </c>
      <c r="S161" s="143">
        <v>0</v>
      </c>
      <c r="T161" s="144">
        <f>S161*H161</f>
        <v>0</v>
      </c>
      <c r="AR161" s="145" t="s">
        <v>318</v>
      </c>
      <c r="AT161" s="145" t="s">
        <v>264</v>
      </c>
      <c r="AU161" s="145" t="s">
        <v>86</v>
      </c>
      <c r="AY161" s="17" t="s">
        <v>262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7" t="s">
        <v>86</v>
      </c>
      <c r="BK161" s="146">
        <f>ROUND(I161*H161,2)</f>
        <v>0</v>
      </c>
      <c r="BL161" s="17" t="s">
        <v>318</v>
      </c>
      <c r="BM161" s="145" t="s">
        <v>4704</v>
      </c>
    </row>
    <row r="162" spans="2:47" s="1" customFormat="1" ht="48.75">
      <c r="B162" s="32"/>
      <c r="D162" s="147" t="s">
        <v>301</v>
      </c>
      <c r="F162" s="148" t="s">
        <v>4425</v>
      </c>
      <c r="I162" s="149"/>
      <c r="L162" s="32"/>
      <c r="M162" s="150"/>
      <c r="T162" s="56"/>
      <c r="AT162" s="17" t="s">
        <v>301</v>
      </c>
      <c r="AU162" s="17" t="s">
        <v>86</v>
      </c>
    </row>
    <row r="163" spans="2:65" s="1" customFormat="1" ht="24.2" customHeight="1">
      <c r="B163" s="32"/>
      <c r="C163" s="134" t="s">
        <v>8</v>
      </c>
      <c r="D163" s="134" t="s">
        <v>264</v>
      </c>
      <c r="E163" s="135" t="s">
        <v>4381</v>
      </c>
      <c r="F163" s="136" t="s">
        <v>4705</v>
      </c>
      <c r="G163" s="137" t="s">
        <v>267</v>
      </c>
      <c r="H163" s="138">
        <v>2</v>
      </c>
      <c r="I163" s="139"/>
      <c r="J163" s="140">
        <f>ROUND(I163*H163,2)</f>
        <v>0</v>
      </c>
      <c r="K163" s="136" t="s">
        <v>1</v>
      </c>
      <c r="L163" s="32"/>
      <c r="M163" s="141" t="s">
        <v>1</v>
      </c>
      <c r="N163" s="142" t="s">
        <v>44</v>
      </c>
      <c r="P163" s="143">
        <f>O163*H163</f>
        <v>0</v>
      </c>
      <c r="Q163" s="143">
        <v>0</v>
      </c>
      <c r="R163" s="143">
        <f>Q163*H163</f>
        <v>0</v>
      </c>
      <c r="S163" s="143">
        <v>0</v>
      </c>
      <c r="T163" s="144">
        <f>S163*H163</f>
        <v>0</v>
      </c>
      <c r="AR163" s="145" t="s">
        <v>318</v>
      </c>
      <c r="AT163" s="145" t="s">
        <v>264</v>
      </c>
      <c r="AU163" s="145" t="s">
        <v>86</v>
      </c>
      <c r="AY163" s="17" t="s">
        <v>262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7" t="s">
        <v>86</v>
      </c>
      <c r="BK163" s="146">
        <f>ROUND(I163*H163,2)</f>
        <v>0</v>
      </c>
      <c r="BL163" s="17" t="s">
        <v>318</v>
      </c>
      <c r="BM163" s="145" t="s">
        <v>4706</v>
      </c>
    </row>
    <row r="164" spans="2:47" s="1" customFormat="1" ht="48.75">
      <c r="B164" s="32"/>
      <c r="D164" s="147" t="s">
        <v>301</v>
      </c>
      <c r="F164" s="148" t="s">
        <v>4425</v>
      </c>
      <c r="I164" s="149"/>
      <c r="L164" s="32"/>
      <c r="M164" s="150"/>
      <c r="T164" s="56"/>
      <c r="AT164" s="17" t="s">
        <v>301</v>
      </c>
      <c r="AU164" s="17" t="s">
        <v>86</v>
      </c>
    </row>
    <row r="165" spans="2:65" s="1" customFormat="1" ht="24.2" customHeight="1">
      <c r="B165" s="32"/>
      <c r="C165" s="134" t="s">
        <v>318</v>
      </c>
      <c r="D165" s="134" t="s">
        <v>264</v>
      </c>
      <c r="E165" s="135" t="s">
        <v>4385</v>
      </c>
      <c r="F165" s="136" t="s">
        <v>4707</v>
      </c>
      <c r="G165" s="137" t="s">
        <v>267</v>
      </c>
      <c r="H165" s="138">
        <v>2</v>
      </c>
      <c r="I165" s="139"/>
      <c r="J165" s="140">
        <f>ROUND(I165*H165,2)</f>
        <v>0</v>
      </c>
      <c r="K165" s="136" t="s">
        <v>1</v>
      </c>
      <c r="L165" s="32"/>
      <c r="M165" s="141" t="s">
        <v>1</v>
      </c>
      <c r="N165" s="142" t="s">
        <v>44</v>
      </c>
      <c r="P165" s="143">
        <f>O165*H165</f>
        <v>0</v>
      </c>
      <c r="Q165" s="143">
        <v>0</v>
      </c>
      <c r="R165" s="143">
        <f>Q165*H165</f>
        <v>0</v>
      </c>
      <c r="S165" s="143">
        <v>0</v>
      </c>
      <c r="T165" s="144">
        <f>S165*H165</f>
        <v>0</v>
      </c>
      <c r="AR165" s="145" t="s">
        <v>318</v>
      </c>
      <c r="AT165" s="145" t="s">
        <v>264</v>
      </c>
      <c r="AU165" s="145" t="s">
        <v>86</v>
      </c>
      <c r="AY165" s="17" t="s">
        <v>262</v>
      </c>
      <c r="BE165" s="146">
        <f>IF(N165="základní",J165,0)</f>
        <v>0</v>
      </c>
      <c r="BF165" s="146">
        <f>IF(N165="snížená",J165,0)</f>
        <v>0</v>
      </c>
      <c r="BG165" s="146">
        <f>IF(N165="zákl. přenesená",J165,0)</f>
        <v>0</v>
      </c>
      <c r="BH165" s="146">
        <f>IF(N165="sníž. přenesená",J165,0)</f>
        <v>0</v>
      </c>
      <c r="BI165" s="146">
        <f>IF(N165="nulová",J165,0)</f>
        <v>0</v>
      </c>
      <c r="BJ165" s="17" t="s">
        <v>86</v>
      </c>
      <c r="BK165" s="146">
        <f>ROUND(I165*H165,2)</f>
        <v>0</v>
      </c>
      <c r="BL165" s="17" t="s">
        <v>318</v>
      </c>
      <c r="BM165" s="145" t="s">
        <v>4708</v>
      </c>
    </row>
    <row r="166" spans="2:47" s="1" customFormat="1" ht="48.75">
      <c r="B166" s="32"/>
      <c r="D166" s="147" t="s">
        <v>301</v>
      </c>
      <c r="F166" s="148" t="s">
        <v>4425</v>
      </c>
      <c r="I166" s="149"/>
      <c r="L166" s="32"/>
      <c r="M166" s="150"/>
      <c r="T166" s="56"/>
      <c r="AT166" s="17" t="s">
        <v>301</v>
      </c>
      <c r="AU166" s="17" t="s">
        <v>86</v>
      </c>
    </row>
    <row r="167" spans="2:65" s="1" customFormat="1" ht="24.2" customHeight="1">
      <c r="B167" s="32"/>
      <c r="C167" s="134" t="s">
        <v>322</v>
      </c>
      <c r="D167" s="134" t="s">
        <v>264</v>
      </c>
      <c r="E167" s="135" t="s">
        <v>694</v>
      </c>
      <c r="F167" s="136" t="s">
        <v>4709</v>
      </c>
      <c r="G167" s="137" t="s">
        <v>267</v>
      </c>
      <c r="H167" s="138">
        <v>1</v>
      </c>
      <c r="I167" s="139"/>
      <c r="J167" s="140">
        <f>ROUND(I167*H167,2)</f>
        <v>0</v>
      </c>
      <c r="K167" s="136" t="s">
        <v>1</v>
      </c>
      <c r="L167" s="32"/>
      <c r="M167" s="141" t="s">
        <v>1</v>
      </c>
      <c r="N167" s="142" t="s">
        <v>44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AR167" s="145" t="s">
        <v>318</v>
      </c>
      <c r="AT167" s="145" t="s">
        <v>264</v>
      </c>
      <c r="AU167" s="145" t="s">
        <v>86</v>
      </c>
      <c r="AY167" s="17" t="s">
        <v>262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86</v>
      </c>
      <c r="BK167" s="146">
        <f>ROUND(I167*H167,2)</f>
        <v>0</v>
      </c>
      <c r="BL167" s="17" t="s">
        <v>318</v>
      </c>
      <c r="BM167" s="145" t="s">
        <v>4710</v>
      </c>
    </row>
    <row r="168" spans="2:47" s="1" customFormat="1" ht="48.75">
      <c r="B168" s="32"/>
      <c r="D168" s="147" t="s">
        <v>301</v>
      </c>
      <c r="F168" s="148" t="s">
        <v>4425</v>
      </c>
      <c r="I168" s="149"/>
      <c r="L168" s="32"/>
      <c r="M168" s="150"/>
      <c r="T168" s="56"/>
      <c r="AT168" s="17" t="s">
        <v>301</v>
      </c>
      <c r="AU168" s="17" t="s">
        <v>86</v>
      </c>
    </row>
    <row r="169" spans="2:65" s="1" customFormat="1" ht="33" customHeight="1">
      <c r="B169" s="32"/>
      <c r="C169" s="134" t="s">
        <v>332</v>
      </c>
      <c r="D169" s="134" t="s">
        <v>264</v>
      </c>
      <c r="E169" s="135" t="s">
        <v>698</v>
      </c>
      <c r="F169" s="136" t="s">
        <v>4711</v>
      </c>
      <c r="G169" s="137" t="s">
        <v>267</v>
      </c>
      <c r="H169" s="138">
        <v>2</v>
      </c>
      <c r="I169" s="139"/>
      <c r="J169" s="140">
        <f>ROUND(I169*H169,2)</f>
        <v>0</v>
      </c>
      <c r="K169" s="136" t="s">
        <v>1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318</v>
      </c>
      <c r="AT169" s="145" t="s">
        <v>264</v>
      </c>
      <c r="AU169" s="145" t="s">
        <v>86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318</v>
      </c>
      <c r="BM169" s="145" t="s">
        <v>4712</v>
      </c>
    </row>
    <row r="170" spans="2:47" s="1" customFormat="1" ht="48.75">
      <c r="B170" s="32"/>
      <c r="D170" s="147" t="s">
        <v>301</v>
      </c>
      <c r="F170" s="148" t="s">
        <v>4425</v>
      </c>
      <c r="I170" s="149"/>
      <c r="L170" s="32"/>
      <c r="M170" s="150"/>
      <c r="T170" s="56"/>
      <c r="AT170" s="17" t="s">
        <v>301</v>
      </c>
      <c r="AU170" s="17" t="s">
        <v>86</v>
      </c>
    </row>
    <row r="171" spans="2:65" s="1" customFormat="1" ht="24.2" customHeight="1">
      <c r="B171" s="32"/>
      <c r="C171" s="134" t="s">
        <v>365</v>
      </c>
      <c r="D171" s="134" t="s">
        <v>264</v>
      </c>
      <c r="E171" s="135" t="s">
        <v>702</v>
      </c>
      <c r="F171" s="136" t="s">
        <v>4713</v>
      </c>
      <c r="G171" s="137" t="s">
        <v>267</v>
      </c>
      <c r="H171" s="138">
        <v>1</v>
      </c>
      <c r="I171" s="139"/>
      <c r="J171" s="140">
        <f>ROUND(I171*H171,2)</f>
        <v>0</v>
      </c>
      <c r="K171" s="136" t="s">
        <v>1</v>
      </c>
      <c r="L171" s="32"/>
      <c r="M171" s="141" t="s">
        <v>1</v>
      </c>
      <c r="N171" s="142" t="s">
        <v>44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AR171" s="145" t="s">
        <v>318</v>
      </c>
      <c r="AT171" s="145" t="s">
        <v>264</v>
      </c>
      <c r="AU171" s="145" t="s">
        <v>86</v>
      </c>
      <c r="AY171" s="17" t="s">
        <v>262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86</v>
      </c>
      <c r="BK171" s="146">
        <f>ROUND(I171*H171,2)</f>
        <v>0</v>
      </c>
      <c r="BL171" s="17" t="s">
        <v>318</v>
      </c>
      <c r="BM171" s="145" t="s">
        <v>4714</v>
      </c>
    </row>
    <row r="172" spans="2:47" s="1" customFormat="1" ht="48.75">
      <c r="B172" s="32"/>
      <c r="D172" s="147" t="s">
        <v>301</v>
      </c>
      <c r="F172" s="148" t="s">
        <v>4425</v>
      </c>
      <c r="I172" s="149"/>
      <c r="L172" s="32"/>
      <c r="M172" s="150"/>
      <c r="T172" s="56"/>
      <c r="AT172" s="17" t="s">
        <v>301</v>
      </c>
      <c r="AU172" s="17" t="s">
        <v>86</v>
      </c>
    </row>
    <row r="173" spans="2:65" s="1" customFormat="1" ht="37.9" customHeight="1">
      <c r="B173" s="32"/>
      <c r="C173" s="134" t="s">
        <v>370</v>
      </c>
      <c r="D173" s="134" t="s">
        <v>264</v>
      </c>
      <c r="E173" s="135" t="s">
        <v>709</v>
      </c>
      <c r="F173" s="136" t="s">
        <v>4715</v>
      </c>
      <c r="G173" s="137" t="s">
        <v>267</v>
      </c>
      <c r="H173" s="138">
        <v>7</v>
      </c>
      <c r="I173" s="139"/>
      <c r="J173" s="140">
        <f>ROUND(I173*H173,2)</f>
        <v>0</v>
      </c>
      <c r="K173" s="136" t="s">
        <v>1</v>
      </c>
      <c r="L173" s="32"/>
      <c r="M173" s="141" t="s">
        <v>1</v>
      </c>
      <c r="N173" s="142" t="s">
        <v>44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45" t="s">
        <v>318</v>
      </c>
      <c r="AT173" s="145" t="s">
        <v>264</v>
      </c>
      <c r="AU173" s="145" t="s">
        <v>86</v>
      </c>
      <c r="AY173" s="17" t="s">
        <v>262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86</v>
      </c>
      <c r="BK173" s="146">
        <f>ROUND(I173*H173,2)</f>
        <v>0</v>
      </c>
      <c r="BL173" s="17" t="s">
        <v>318</v>
      </c>
      <c r="BM173" s="145" t="s">
        <v>4716</v>
      </c>
    </row>
    <row r="174" spans="2:47" s="1" customFormat="1" ht="48.75">
      <c r="B174" s="32"/>
      <c r="D174" s="147" t="s">
        <v>301</v>
      </c>
      <c r="F174" s="148" t="s">
        <v>4425</v>
      </c>
      <c r="I174" s="149"/>
      <c r="L174" s="32"/>
      <c r="M174" s="150"/>
      <c r="T174" s="56"/>
      <c r="AT174" s="17" t="s">
        <v>301</v>
      </c>
      <c r="AU174" s="17" t="s">
        <v>86</v>
      </c>
    </row>
    <row r="175" spans="2:63" s="11" customFormat="1" ht="25.9" customHeight="1">
      <c r="B175" s="124"/>
      <c r="D175" s="125" t="s">
        <v>78</v>
      </c>
      <c r="E175" s="126" t="s">
        <v>330</v>
      </c>
      <c r="F175" s="126" t="s">
        <v>4241</v>
      </c>
      <c r="I175" s="127"/>
      <c r="J175" s="128">
        <f>BK175</f>
        <v>0</v>
      </c>
      <c r="L175" s="124"/>
      <c r="M175" s="129"/>
      <c r="P175" s="130">
        <f>SUM(P176:P197)</f>
        <v>0</v>
      </c>
      <c r="R175" s="130">
        <f>SUM(R176:R197)</f>
        <v>0</v>
      </c>
      <c r="T175" s="131">
        <f>SUM(T176:T197)</f>
        <v>0</v>
      </c>
      <c r="AR175" s="125" t="s">
        <v>86</v>
      </c>
      <c r="AT175" s="132" t="s">
        <v>78</v>
      </c>
      <c r="AU175" s="132" t="s">
        <v>79</v>
      </c>
      <c r="AY175" s="125" t="s">
        <v>262</v>
      </c>
      <c r="BK175" s="133">
        <f>SUM(BK176:BK197)</f>
        <v>0</v>
      </c>
    </row>
    <row r="176" spans="2:65" s="1" customFormat="1" ht="24.2" customHeight="1">
      <c r="B176" s="32"/>
      <c r="C176" s="134" t="s">
        <v>7</v>
      </c>
      <c r="D176" s="134" t="s">
        <v>264</v>
      </c>
      <c r="E176" s="135" t="s">
        <v>4389</v>
      </c>
      <c r="F176" s="136" t="s">
        <v>4504</v>
      </c>
      <c r="G176" s="137" t="s">
        <v>405</v>
      </c>
      <c r="H176" s="138">
        <v>12</v>
      </c>
      <c r="I176" s="139"/>
      <c r="J176" s="140">
        <f>ROUND(I176*H176,2)</f>
        <v>0</v>
      </c>
      <c r="K176" s="136" t="s">
        <v>1</v>
      </c>
      <c r="L176" s="32"/>
      <c r="M176" s="141" t="s">
        <v>1</v>
      </c>
      <c r="N176" s="142" t="s">
        <v>44</v>
      </c>
      <c r="P176" s="143">
        <f>O176*H176</f>
        <v>0</v>
      </c>
      <c r="Q176" s="143">
        <v>0</v>
      </c>
      <c r="R176" s="143">
        <f>Q176*H176</f>
        <v>0</v>
      </c>
      <c r="S176" s="143">
        <v>0</v>
      </c>
      <c r="T176" s="144">
        <f>S176*H176</f>
        <v>0</v>
      </c>
      <c r="AR176" s="145" t="s">
        <v>318</v>
      </c>
      <c r="AT176" s="145" t="s">
        <v>264</v>
      </c>
      <c r="AU176" s="145" t="s">
        <v>86</v>
      </c>
      <c r="AY176" s="17" t="s">
        <v>262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86</v>
      </c>
      <c r="BK176" s="146">
        <f>ROUND(I176*H176,2)</f>
        <v>0</v>
      </c>
      <c r="BL176" s="17" t="s">
        <v>318</v>
      </c>
      <c r="BM176" s="145" t="s">
        <v>4717</v>
      </c>
    </row>
    <row r="177" spans="2:47" s="1" customFormat="1" ht="48.75">
      <c r="B177" s="32"/>
      <c r="D177" s="147" t="s">
        <v>301</v>
      </c>
      <c r="F177" s="148" t="s">
        <v>4425</v>
      </c>
      <c r="I177" s="149"/>
      <c r="L177" s="32"/>
      <c r="M177" s="150"/>
      <c r="T177" s="56"/>
      <c r="AT177" s="17" t="s">
        <v>301</v>
      </c>
      <c r="AU177" s="17" t="s">
        <v>86</v>
      </c>
    </row>
    <row r="178" spans="2:65" s="1" customFormat="1" ht="24.2" customHeight="1">
      <c r="B178" s="32"/>
      <c r="C178" s="134" t="s">
        <v>377</v>
      </c>
      <c r="D178" s="134" t="s">
        <v>264</v>
      </c>
      <c r="E178" s="135" t="s">
        <v>4393</v>
      </c>
      <c r="F178" s="136" t="s">
        <v>4506</v>
      </c>
      <c r="G178" s="137" t="s">
        <v>405</v>
      </c>
      <c r="H178" s="138">
        <v>1</v>
      </c>
      <c r="I178" s="139"/>
      <c r="J178" s="140">
        <f>ROUND(I178*H178,2)</f>
        <v>0</v>
      </c>
      <c r="K178" s="136" t="s">
        <v>1</v>
      </c>
      <c r="L178" s="32"/>
      <c r="M178" s="141" t="s">
        <v>1</v>
      </c>
      <c r="N178" s="142" t="s">
        <v>44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AR178" s="145" t="s">
        <v>318</v>
      </c>
      <c r="AT178" s="145" t="s">
        <v>264</v>
      </c>
      <c r="AU178" s="145" t="s">
        <v>86</v>
      </c>
      <c r="AY178" s="17" t="s">
        <v>262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86</v>
      </c>
      <c r="BK178" s="146">
        <f>ROUND(I178*H178,2)</f>
        <v>0</v>
      </c>
      <c r="BL178" s="17" t="s">
        <v>318</v>
      </c>
      <c r="BM178" s="145" t="s">
        <v>4718</v>
      </c>
    </row>
    <row r="179" spans="2:47" s="1" customFormat="1" ht="48.75">
      <c r="B179" s="32"/>
      <c r="D179" s="147" t="s">
        <v>301</v>
      </c>
      <c r="F179" s="148" t="s">
        <v>4425</v>
      </c>
      <c r="I179" s="149"/>
      <c r="L179" s="32"/>
      <c r="M179" s="150"/>
      <c r="T179" s="56"/>
      <c r="AT179" s="17" t="s">
        <v>301</v>
      </c>
      <c r="AU179" s="17" t="s">
        <v>86</v>
      </c>
    </row>
    <row r="180" spans="2:65" s="1" customFormat="1" ht="24.2" customHeight="1">
      <c r="B180" s="32"/>
      <c r="C180" s="134" t="s">
        <v>381</v>
      </c>
      <c r="D180" s="134" t="s">
        <v>264</v>
      </c>
      <c r="E180" s="135" t="s">
        <v>4403</v>
      </c>
      <c r="F180" s="136" t="s">
        <v>4510</v>
      </c>
      <c r="G180" s="137" t="s">
        <v>405</v>
      </c>
      <c r="H180" s="138">
        <v>1</v>
      </c>
      <c r="I180" s="139"/>
      <c r="J180" s="140">
        <f>ROUND(I180*H180,2)</f>
        <v>0</v>
      </c>
      <c r="K180" s="136" t="s">
        <v>1</v>
      </c>
      <c r="L180" s="32"/>
      <c r="M180" s="141" t="s">
        <v>1</v>
      </c>
      <c r="N180" s="142" t="s">
        <v>44</v>
      </c>
      <c r="P180" s="143">
        <f>O180*H180</f>
        <v>0</v>
      </c>
      <c r="Q180" s="143">
        <v>0</v>
      </c>
      <c r="R180" s="143">
        <f>Q180*H180</f>
        <v>0</v>
      </c>
      <c r="S180" s="143">
        <v>0</v>
      </c>
      <c r="T180" s="144">
        <f>S180*H180</f>
        <v>0</v>
      </c>
      <c r="AR180" s="145" t="s">
        <v>318</v>
      </c>
      <c r="AT180" s="145" t="s">
        <v>264</v>
      </c>
      <c r="AU180" s="145" t="s">
        <v>86</v>
      </c>
      <c r="AY180" s="17" t="s">
        <v>262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86</v>
      </c>
      <c r="BK180" s="146">
        <f>ROUND(I180*H180,2)</f>
        <v>0</v>
      </c>
      <c r="BL180" s="17" t="s">
        <v>318</v>
      </c>
      <c r="BM180" s="145" t="s">
        <v>4719</v>
      </c>
    </row>
    <row r="181" spans="2:47" s="1" customFormat="1" ht="48.75">
      <c r="B181" s="32"/>
      <c r="D181" s="147" t="s">
        <v>301</v>
      </c>
      <c r="F181" s="148" t="s">
        <v>4425</v>
      </c>
      <c r="I181" s="149"/>
      <c r="L181" s="32"/>
      <c r="M181" s="150"/>
      <c r="T181" s="56"/>
      <c r="AT181" s="17" t="s">
        <v>301</v>
      </c>
      <c r="AU181" s="17" t="s">
        <v>86</v>
      </c>
    </row>
    <row r="182" spans="2:65" s="1" customFormat="1" ht="21.75" customHeight="1">
      <c r="B182" s="32"/>
      <c r="C182" s="134" t="s">
        <v>385</v>
      </c>
      <c r="D182" s="134" t="s">
        <v>264</v>
      </c>
      <c r="E182" s="135" t="s">
        <v>4406</v>
      </c>
      <c r="F182" s="136" t="s">
        <v>4514</v>
      </c>
      <c r="G182" s="137" t="s">
        <v>405</v>
      </c>
      <c r="H182" s="138">
        <v>14</v>
      </c>
      <c r="I182" s="139"/>
      <c r="J182" s="140">
        <f>ROUND(I182*H182,2)</f>
        <v>0</v>
      </c>
      <c r="K182" s="136" t="s">
        <v>1</v>
      </c>
      <c r="L182" s="32"/>
      <c r="M182" s="141" t="s">
        <v>1</v>
      </c>
      <c r="N182" s="142" t="s">
        <v>44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318</v>
      </c>
      <c r="AT182" s="145" t="s">
        <v>264</v>
      </c>
      <c r="AU182" s="145" t="s">
        <v>86</v>
      </c>
      <c r="AY182" s="17" t="s">
        <v>262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86</v>
      </c>
      <c r="BK182" s="146">
        <f>ROUND(I182*H182,2)</f>
        <v>0</v>
      </c>
      <c r="BL182" s="17" t="s">
        <v>318</v>
      </c>
      <c r="BM182" s="145" t="s">
        <v>4720</v>
      </c>
    </row>
    <row r="183" spans="2:47" s="1" customFormat="1" ht="48.75">
      <c r="B183" s="32"/>
      <c r="D183" s="147" t="s">
        <v>301</v>
      </c>
      <c r="F183" s="148" t="s">
        <v>4425</v>
      </c>
      <c r="I183" s="149"/>
      <c r="L183" s="32"/>
      <c r="M183" s="150"/>
      <c r="T183" s="56"/>
      <c r="AT183" s="17" t="s">
        <v>301</v>
      </c>
      <c r="AU183" s="17" t="s">
        <v>86</v>
      </c>
    </row>
    <row r="184" spans="2:65" s="1" customFormat="1" ht="37.9" customHeight="1">
      <c r="B184" s="32"/>
      <c r="C184" s="134" t="s">
        <v>390</v>
      </c>
      <c r="D184" s="134" t="s">
        <v>264</v>
      </c>
      <c r="E184" s="135" t="s">
        <v>4410</v>
      </c>
      <c r="F184" s="136" t="s">
        <v>4721</v>
      </c>
      <c r="G184" s="137" t="s">
        <v>405</v>
      </c>
      <c r="H184" s="138">
        <v>67</v>
      </c>
      <c r="I184" s="139"/>
      <c r="J184" s="140">
        <f>ROUND(I184*H184,2)</f>
        <v>0</v>
      </c>
      <c r="K184" s="136" t="s">
        <v>1</v>
      </c>
      <c r="L184" s="32"/>
      <c r="M184" s="141" t="s">
        <v>1</v>
      </c>
      <c r="N184" s="142" t="s">
        <v>44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318</v>
      </c>
      <c r="AT184" s="145" t="s">
        <v>264</v>
      </c>
      <c r="AU184" s="145" t="s">
        <v>86</v>
      </c>
      <c r="AY184" s="17" t="s">
        <v>262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86</v>
      </c>
      <c r="BK184" s="146">
        <f>ROUND(I184*H184,2)</f>
        <v>0</v>
      </c>
      <c r="BL184" s="17" t="s">
        <v>318</v>
      </c>
      <c r="BM184" s="145" t="s">
        <v>4722</v>
      </c>
    </row>
    <row r="185" spans="2:47" s="1" customFormat="1" ht="48.75">
      <c r="B185" s="32"/>
      <c r="D185" s="147" t="s">
        <v>301</v>
      </c>
      <c r="F185" s="148" t="s">
        <v>4425</v>
      </c>
      <c r="I185" s="149"/>
      <c r="L185" s="32"/>
      <c r="M185" s="150"/>
      <c r="T185" s="56"/>
      <c r="AT185" s="17" t="s">
        <v>301</v>
      </c>
      <c r="AU185" s="17" t="s">
        <v>86</v>
      </c>
    </row>
    <row r="186" spans="2:65" s="1" customFormat="1" ht="37.9" customHeight="1">
      <c r="B186" s="32"/>
      <c r="C186" s="134" t="s">
        <v>395</v>
      </c>
      <c r="D186" s="134" t="s">
        <v>264</v>
      </c>
      <c r="E186" s="135" t="s">
        <v>4414</v>
      </c>
      <c r="F186" s="136" t="s">
        <v>4723</v>
      </c>
      <c r="G186" s="137" t="s">
        <v>405</v>
      </c>
      <c r="H186" s="138">
        <v>2</v>
      </c>
      <c r="I186" s="139"/>
      <c r="J186" s="140">
        <f>ROUND(I186*H186,2)</f>
        <v>0</v>
      </c>
      <c r="K186" s="136" t="s">
        <v>1</v>
      </c>
      <c r="L186" s="32"/>
      <c r="M186" s="141" t="s">
        <v>1</v>
      </c>
      <c r="N186" s="142" t="s">
        <v>44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AR186" s="145" t="s">
        <v>318</v>
      </c>
      <c r="AT186" s="145" t="s">
        <v>264</v>
      </c>
      <c r="AU186" s="145" t="s">
        <v>86</v>
      </c>
      <c r="AY186" s="17" t="s">
        <v>262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86</v>
      </c>
      <c r="BK186" s="146">
        <f>ROUND(I186*H186,2)</f>
        <v>0</v>
      </c>
      <c r="BL186" s="17" t="s">
        <v>318</v>
      </c>
      <c r="BM186" s="145" t="s">
        <v>4724</v>
      </c>
    </row>
    <row r="187" spans="2:47" s="1" customFormat="1" ht="48.75">
      <c r="B187" s="32"/>
      <c r="D187" s="147" t="s">
        <v>301</v>
      </c>
      <c r="F187" s="148" t="s">
        <v>4425</v>
      </c>
      <c r="I187" s="149"/>
      <c r="L187" s="32"/>
      <c r="M187" s="150"/>
      <c r="T187" s="56"/>
      <c r="AT187" s="17" t="s">
        <v>301</v>
      </c>
      <c r="AU187" s="17" t="s">
        <v>86</v>
      </c>
    </row>
    <row r="188" spans="2:65" s="1" customFormat="1" ht="37.9" customHeight="1">
      <c r="B188" s="32"/>
      <c r="C188" s="134" t="s">
        <v>336</v>
      </c>
      <c r="D188" s="134" t="s">
        <v>264</v>
      </c>
      <c r="E188" s="135" t="s">
        <v>4418</v>
      </c>
      <c r="F188" s="136" t="s">
        <v>4725</v>
      </c>
      <c r="G188" s="137" t="s">
        <v>405</v>
      </c>
      <c r="H188" s="138">
        <v>45</v>
      </c>
      <c r="I188" s="139"/>
      <c r="J188" s="140">
        <f>ROUND(I188*H188,2)</f>
        <v>0</v>
      </c>
      <c r="K188" s="136" t="s">
        <v>1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318</v>
      </c>
      <c r="AT188" s="145" t="s">
        <v>264</v>
      </c>
      <c r="AU188" s="145" t="s">
        <v>86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318</v>
      </c>
      <c r="BM188" s="145" t="s">
        <v>4726</v>
      </c>
    </row>
    <row r="189" spans="2:47" s="1" customFormat="1" ht="48.75">
      <c r="B189" s="32"/>
      <c r="D189" s="147" t="s">
        <v>301</v>
      </c>
      <c r="F189" s="148" t="s">
        <v>4425</v>
      </c>
      <c r="I189" s="149"/>
      <c r="L189" s="32"/>
      <c r="M189" s="150"/>
      <c r="T189" s="56"/>
      <c r="AT189" s="17" t="s">
        <v>301</v>
      </c>
      <c r="AU189" s="17" t="s">
        <v>86</v>
      </c>
    </row>
    <row r="190" spans="2:65" s="1" customFormat="1" ht="37.9" customHeight="1">
      <c r="B190" s="32"/>
      <c r="C190" s="134" t="s">
        <v>341</v>
      </c>
      <c r="D190" s="134" t="s">
        <v>264</v>
      </c>
      <c r="E190" s="135" t="s">
        <v>4422</v>
      </c>
      <c r="F190" s="136" t="s">
        <v>4727</v>
      </c>
      <c r="G190" s="137" t="s">
        <v>405</v>
      </c>
      <c r="H190" s="138">
        <v>49</v>
      </c>
      <c r="I190" s="139"/>
      <c r="J190" s="140">
        <f>ROUND(I190*H190,2)</f>
        <v>0</v>
      </c>
      <c r="K190" s="136" t="s">
        <v>1</v>
      </c>
      <c r="L190" s="32"/>
      <c r="M190" s="141" t="s">
        <v>1</v>
      </c>
      <c r="N190" s="142" t="s">
        <v>44</v>
      </c>
      <c r="P190" s="143">
        <f>O190*H190</f>
        <v>0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AR190" s="145" t="s">
        <v>318</v>
      </c>
      <c r="AT190" s="145" t="s">
        <v>264</v>
      </c>
      <c r="AU190" s="145" t="s">
        <v>86</v>
      </c>
      <c r="AY190" s="17" t="s">
        <v>262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7" t="s">
        <v>86</v>
      </c>
      <c r="BK190" s="146">
        <f>ROUND(I190*H190,2)</f>
        <v>0</v>
      </c>
      <c r="BL190" s="17" t="s">
        <v>318</v>
      </c>
      <c r="BM190" s="145" t="s">
        <v>4728</v>
      </c>
    </row>
    <row r="191" spans="2:47" s="1" customFormat="1" ht="48.75">
      <c r="B191" s="32"/>
      <c r="D191" s="147" t="s">
        <v>301</v>
      </c>
      <c r="F191" s="148" t="s">
        <v>4425</v>
      </c>
      <c r="I191" s="149"/>
      <c r="L191" s="32"/>
      <c r="M191" s="150"/>
      <c r="T191" s="56"/>
      <c r="AT191" s="17" t="s">
        <v>301</v>
      </c>
      <c r="AU191" s="17" t="s">
        <v>86</v>
      </c>
    </row>
    <row r="192" spans="2:65" s="1" customFormat="1" ht="21.75" customHeight="1">
      <c r="B192" s="32"/>
      <c r="C192" s="134" t="s">
        <v>345</v>
      </c>
      <c r="D192" s="134" t="s">
        <v>264</v>
      </c>
      <c r="E192" s="135" t="s">
        <v>4426</v>
      </c>
      <c r="F192" s="136" t="s">
        <v>4524</v>
      </c>
      <c r="G192" s="137" t="s">
        <v>405</v>
      </c>
      <c r="H192" s="138">
        <v>163</v>
      </c>
      <c r="I192" s="139"/>
      <c r="J192" s="140">
        <f>ROUND(I192*H192,2)</f>
        <v>0</v>
      </c>
      <c r="K192" s="136" t="s">
        <v>1</v>
      </c>
      <c r="L192" s="32"/>
      <c r="M192" s="141" t="s">
        <v>1</v>
      </c>
      <c r="N192" s="142" t="s">
        <v>44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AR192" s="145" t="s">
        <v>318</v>
      </c>
      <c r="AT192" s="145" t="s">
        <v>264</v>
      </c>
      <c r="AU192" s="145" t="s">
        <v>86</v>
      </c>
      <c r="AY192" s="17" t="s">
        <v>262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86</v>
      </c>
      <c r="BK192" s="146">
        <f>ROUND(I192*H192,2)</f>
        <v>0</v>
      </c>
      <c r="BL192" s="17" t="s">
        <v>318</v>
      </c>
      <c r="BM192" s="145" t="s">
        <v>4729</v>
      </c>
    </row>
    <row r="193" spans="2:47" s="1" customFormat="1" ht="48.75">
      <c r="B193" s="32"/>
      <c r="D193" s="147" t="s">
        <v>301</v>
      </c>
      <c r="F193" s="148" t="s">
        <v>4425</v>
      </c>
      <c r="I193" s="149"/>
      <c r="L193" s="32"/>
      <c r="M193" s="150"/>
      <c r="T193" s="56"/>
      <c r="AT193" s="17" t="s">
        <v>301</v>
      </c>
      <c r="AU193" s="17" t="s">
        <v>86</v>
      </c>
    </row>
    <row r="194" spans="2:65" s="1" customFormat="1" ht="24.2" customHeight="1">
      <c r="B194" s="32"/>
      <c r="C194" s="134" t="s">
        <v>349</v>
      </c>
      <c r="D194" s="134" t="s">
        <v>264</v>
      </c>
      <c r="E194" s="135" t="s">
        <v>4429</v>
      </c>
      <c r="F194" s="136" t="s">
        <v>4730</v>
      </c>
      <c r="G194" s="137" t="s">
        <v>267</v>
      </c>
      <c r="H194" s="138">
        <v>5</v>
      </c>
      <c r="I194" s="139"/>
      <c r="J194" s="140">
        <f>ROUND(I194*H194,2)</f>
        <v>0</v>
      </c>
      <c r="K194" s="136" t="s">
        <v>1</v>
      </c>
      <c r="L194" s="32"/>
      <c r="M194" s="141" t="s">
        <v>1</v>
      </c>
      <c r="N194" s="142" t="s">
        <v>44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AR194" s="145" t="s">
        <v>318</v>
      </c>
      <c r="AT194" s="145" t="s">
        <v>264</v>
      </c>
      <c r="AU194" s="145" t="s">
        <v>86</v>
      </c>
      <c r="AY194" s="17" t="s">
        <v>262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86</v>
      </c>
      <c r="BK194" s="146">
        <f>ROUND(I194*H194,2)</f>
        <v>0</v>
      </c>
      <c r="BL194" s="17" t="s">
        <v>318</v>
      </c>
      <c r="BM194" s="145" t="s">
        <v>4731</v>
      </c>
    </row>
    <row r="195" spans="2:47" s="1" customFormat="1" ht="48.75">
      <c r="B195" s="32"/>
      <c r="D195" s="147" t="s">
        <v>301</v>
      </c>
      <c r="F195" s="148" t="s">
        <v>4425</v>
      </c>
      <c r="I195" s="149"/>
      <c r="L195" s="32"/>
      <c r="M195" s="150"/>
      <c r="T195" s="56"/>
      <c r="AT195" s="17" t="s">
        <v>301</v>
      </c>
      <c r="AU195" s="17" t="s">
        <v>86</v>
      </c>
    </row>
    <row r="196" spans="2:65" s="1" customFormat="1" ht="21.75" customHeight="1">
      <c r="B196" s="32"/>
      <c r="C196" s="134" t="s">
        <v>353</v>
      </c>
      <c r="D196" s="134" t="s">
        <v>264</v>
      </c>
      <c r="E196" s="135" t="s">
        <v>4432</v>
      </c>
      <c r="F196" s="136" t="s">
        <v>4528</v>
      </c>
      <c r="G196" s="137" t="s">
        <v>405</v>
      </c>
      <c r="H196" s="138">
        <v>177</v>
      </c>
      <c r="I196" s="139"/>
      <c r="J196" s="140">
        <f>ROUND(I196*H196,2)</f>
        <v>0</v>
      </c>
      <c r="K196" s="136" t="s">
        <v>1</v>
      </c>
      <c r="L196" s="32"/>
      <c r="M196" s="141" t="s">
        <v>1</v>
      </c>
      <c r="N196" s="142" t="s">
        <v>44</v>
      </c>
      <c r="P196" s="143">
        <f>O196*H196</f>
        <v>0</v>
      </c>
      <c r="Q196" s="143">
        <v>0</v>
      </c>
      <c r="R196" s="143">
        <f>Q196*H196</f>
        <v>0</v>
      </c>
      <c r="S196" s="143">
        <v>0</v>
      </c>
      <c r="T196" s="144">
        <f>S196*H196</f>
        <v>0</v>
      </c>
      <c r="AR196" s="145" t="s">
        <v>318</v>
      </c>
      <c r="AT196" s="145" t="s">
        <v>264</v>
      </c>
      <c r="AU196" s="145" t="s">
        <v>86</v>
      </c>
      <c r="AY196" s="17" t="s">
        <v>262</v>
      </c>
      <c r="BE196" s="146">
        <f>IF(N196="základní",J196,0)</f>
        <v>0</v>
      </c>
      <c r="BF196" s="146">
        <f>IF(N196="snížená",J196,0)</f>
        <v>0</v>
      </c>
      <c r="BG196" s="146">
        <f>IF(N196="zákl. přenesená",J196,0)</f>
        <v>0</v>
      </c>
      <c r="BH196" s="146">
        <f>IF(N196="sníž. přenesená",J196,0)</f>
        <v>0</v>
      </c>
      <c r="BI196" s="146">
        <f>IF(N196="nulová",J196,0)</f>
        <v>0</v>
      </c>
      <c r="BJ196" s="17" t="s">
        <v>86</v>
      </c>
      <c r="BK196" s="146">
        <f>ROUND(I196*H196,2)</f>
        <v>0</v>
      </c>
      <c r="BL196" s="17" t="s">
        <v>318</v>
      </c>
      <c r="BM196" s="145" t="s">
        <v>4732</v>
      </c>
    </row>
    <row r="197" spans="2:47" s="1" customFormat="1" ht="48.75">
      <c r="B197" s="32"/>
      <c r="D197" s="147" t="s">
        <v>301</v>
      </c>
      <c r="F197" s="148" t="s">
        <v>4425</v>
      </c>
      <c r="I197" s="149"/>
      <c r="L197" s="32"/>
      <c r="M197" s="150"/>
      <c r="T197" s="56"/>
      <c r="AT197" s="17" t="s">
        <v>301</v>
      </c>
      <c r="AU197" s="17" t="s">
        <v>86</v>
      </c>
    </row>
    <row r="198" spans="2:63" s="11" customFormat="1" ht="25.9" customHeight="1">
      <c r="B198" s="124"/>
      <c r="D198" s="125" t="s">
        <v>78</v>
      </c>
      <c r="E198" s="126" t="s">
        <v>400</v>
      </c>
      <c r="F198" s="126" t="s">
        <v>4538</v>
      </c>
      <c r="I198" s="127"/>
      <c r="J198" s="128">
        <f>BK198</f>
        <v>0</v>
      </c>
      <c r="L198" s="124"/>
      <c r="M198" s="129"/>
      <c r="P198" s="130">
        <f>SUM(P199:P208)</f>
        <v>0</v>
      </c>
      <c r="R198" s="130">
        <f>SUM(R199:R208)</f>
        <v>0</v>
      </c>
      <c r="T198" s="131">
        <f>SUM(T199:T208)</f>
        <v>0</v>
      </c>
      <c r="AR198" s="125" t="s">
        <v>86</v>
      </c>
      <c r="AT198" s="132" t="s">
        <v>78</v>
      </c>
      <c r="AU198" s="132" t="s">
        <v>79</v>
      </c>
      <c r="AY198" s="125" t="s">
        <v>262</v>
      </c>
      <c r="BK198" s="133">
        <f>SUM(BK199:BK208)</f>
        <v>0</v>
      </c>
    </row>
    <row r="199" spans="2:65" s="1" customFormat="1" ht="44.25" customHeight="1">
      <c r="B199" s="32"/>
      <c r="C199" s="134" t="s">
        <v>357</v>
      </c>
      <c r="D199" s="134" t="s">
        <v>264</v>
      </c>
      <c r="E199" s="135" t="s">
        <v>4435</v>
      </c>
      <c r="F199" s="136" t="s">
        <v>4733</v>
      </c>
      <c r="G199" s="137" t="s">
        <v>405</v>
      </c>
      <c r="H199" s="138">
        <v>1</v>
      </c>
      <c r="I199" s="139"/>
      <c r="J199" s="140">
        <f>ROUND(I199*H199,2)</f>
        <v>0</v>
      </c>
      <c r="K199" s="136" t="s">
        <v>1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AR199" s="145" t="s">
        <v>318</v>
      </c>
      <c r="AT199" s="145" t="s">
        <v>264</v>
      </c>
      <c r="AU199" s="145" t="s">
        <v>86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318</v>
      </c>
      <c r="BM199" s="145" t="s">
        <v>4734</v>
      </c>
    </row>
    <row r="200" spans="2:47" s="1" customFormat="1" ht="48.75">
      <c r="B200" s="32"/>
      <c r="D200" s="147" t="s">
        <v>301</v>
      </c>
      <c r="F200" s="148" t="s">
        <v>4425</v>
      </c>
      <c r="I200" s="149"/>
      <c r="L200" s="32"/>
      <c r="M200" s="150"/>
      <c r="T200" s="56"/>
      <c r="AT200" s="17" t="s">
        <v>301</v>
      </c>
      <c r="AU200" s="17" t="s">
        <v>86</v>
      </c>
    </row>
    <row r="201" spans="2:65" s="1" customFormat="1" ht="44.25" customHeight="1">
      <c r="B201" s="32"/>
      <c r="C201" s="134" t="s">
        <v>361</v>
      </c>
      <c r="D201" s="134" t="s">
        <v>264</v>
      </c>
      <c r="E201" s="135" t="s">
        <v>4438</v>
      </c>
      <c r="F201" s="136" t="s">
        <v>4735</v>
      </c>
      <c r="G201" s="137" t="s">
        <v>405</v>
      </c>
      <c r="H201" s="138">
        <v>67</v>
      </c>
      <c r="I201" s="139"/>
      <c r="J201" s="140">
        <f>ROUND(I201*H201,2)</f>
        <v>0</v>
      </c>
      <c r="K201" s="136" t="s">
        <v>1</v>
      </c>
      <c r="L201" s="32"/>
      <c r="M201" s="141" t="s">
        <v>1</v>
      </c>
      <c r="N201" s="142" t="s">
        <v>44</v>
      </c>
      <c r="P201" s="143">
        <f>O201*H201</f>
        <v>0</v>
      </c>
      <c r="Q201" s="143">
        <v>0</v>
      </c>
      <c r="R201" s="143">
        <f>Q201*H201</f>
        <v>0</v>
      </c>
      <c r="S201" s="143">
        <v>0</v>
      </c>
      <c r="T201" s="144">
        <f>S201*H201</f>
        <v>0</v>
      </c>
      <c r="AR201" s="145" t="s">
        <v>318</v>
      </c>
      <c r="AT201" s="145" t="s">
        <v>264</v>
      </c>
      <c r="AU201" s="145" t="s">
        <v>86</v>
      </c>
      <c r="AY201" s="17" t="s">
        <v>262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86</v>
      </c>
      <c r="BK201" s="146">
        <f>ROUND(I201*H201,2)</f>
        <v>0</v>
      </c>
      <c r="BL201" s="17" t="s">
        <v>318</v>
      </c>
      <c r="BM201" s="145" t="s">
        <v>4736</v>
      </c>
    </row>
    <row r="202" spans="2:47" s="1" customFormat="1" ht="48.75">
      <c r="B202" s="32"/>
      <c r="D202" s="147" t="s">
        <v>301</v>
      </c>
      <c r="F202" s="148" t="s">
        <v>4425</v>
      </c>
      <c r="I202" s="149"/>
      <c r="L202" s="32"/>
      <c r="M202" s="150"/>
      <c r="T202" s="56"/>
      <c r="AT202" s="17" t="s">
        <v>301</v>
      </c>
      <c r="AU202" s="17" t="s">
        <v>86</v>
      </c>
    </row>
    <row r="203" spans="2:65" s="1" customFormat="1" ht="44.25" customHeight="1">
      <c r="B203" s="32"/>
      <c r="C203" s="134" t="s">
        <v>411</v>
      </c>
      <c r="D203" s="134" t="s">
        <v>264</v>
      </c>
      <c r="E203" s="135" t="s">
        <v>4441</v>
      </c>
      <c r="F203" s="136" t="s">
        <v>4737</v>
      </c>
      <c r="G203" s="137" t="s">
        <v>405</v>
      </c>
      <c r="H203" s="138">
        <v>2</v>
      </c>
      <c r="I203" s="139"/>
      <c r="J203" s="140">
        <f>ROUND(I203*H203,2)</f>
        <v>0</v>
      </c>
      <c r="K203" s="136" t="s">
        <v>1</v>
      </c>
      <c r="L203" s="32"/>
      <c r="M203" s="141" t="s">
        <v>1</v>
      </c>
      <c r="N203" s="142" t="s">
        <v>44</v>
      </c>
      <c r="P203" s="143">
        <f>O203*H203</f>
        <v>0</v>
      </c>
      <c r="Q203" s="143">
        <v>0</v>
      </c>
      <c r="R203" s="143">
        <f>Q203*H203</f>
        <v>0</v>
      </c>
      <c r="S203" s="143">
        <v>0</v>
      </c>
      <c r="T203" s="144">
        <f>S203*H203</f>
        <v>0</v>
      </c>
      <c r="AR203" s="145" t="s">
        <v>318</v>
      </c>
      <c r="AT203" s="145" t="s">
        <v>264</v>
      </c>
      <c r="AU203" s="145" t="s">
        <v>86</v>
      </c>
      <c r="AY203" s="17" t="s">
        <v>262</v>
      </c>
      <c r="BE203" s="146">
        <f>IF(N203="základní",J203,0)</f>
        <v>0</v>
      </c>
      <c r="BF203" s="146">
        <f>IF(N203="snížená",J203,0)</f>
        <v>0</v>
      </c>
      <c r="BG203" s="146">
        <f>IF(N203="zákl. přenesená",J203,0)</f>
        <v>0</v>
      </c>
      <c r="BH203" s="146">
        <f>IF(N203="sníž. přenesená",J203,0)</f>
        <v>0</v>
      </c>
      <c r="BI203" s="146">
        <f>IF(N203="nulová",J203,0)</f>
        <v>0</v>
      </c>
      <c r="BJ203" s="17" t="s">
        <v>86</v>
      </c>
      <c r="BK203" s="146">
        <f>ROUND(I203*H203,2)</f>
        <v>0</v>
      </c>
      <c r="BL203" s="17" t="s">
        <v>318</v>
      </c>
      <c r="BM203" s="145" t="s">
        <v>4738</v>
      </c>
    </row>
    <row r="204" spans="2:47" s="1" customFormat="1" ht="48.75">
      <c r="B204" s="32"/>
      <c r="D204" s="147" t="s">
        <v>301</v>
      </c>
      <c r="F204" s="148" t="s">
        <v>4425</v>
      </c>
      <c r="I204" s="149"/>
      <c r="L204" s="32"/>
      <c r="M204" s="150"/>
      <c r="T204" s="56"/>
      <c r="AT204" s="17" t="s">
        <v>301</v>
      </c>
      <c r="AU204" s="17" t="s">
        <v>86</v>
      </c>
    </row>
    <row r="205" spans="2:65" s="1" customFormat="1" ht="44.25" customHeight="1">
      <c r="B205" s="32"/>
      <c r="C205" s="134" t="s">
        <v>415</v>
      </c>
      <c r="D205" s="134" t="s">
        <v>264</v>
      </c>
      <c r="E205" s="135" t="s">
        <v>4444</v>
      </c>
      <c r="F205" s="136" t="s">
        <v>4739</v>
      </c>
      <c r="G205" s="137" t="s">
        <v>405</v>
      </c>
      <c r="H205" s="138">
        <v>45</v>
      </c>
      <c r="I205" s="139"/>
      <c r="J205" s="140">
        <f>ROUND(I205*H205,2)</f>
        <v>0</v>
      </c>
      <c r="K205" s="136" t="s">
        <v>1</v>
      </c>
      <c r="L205" s="32"/>
      <c r="M205" s="141" t="s">
        <v>1</v>
      </c>
      <c r="N205" s="142" t="s">
        <v>44</v>
      </c>
      <c r="P205" s="143">
        <f>O205*H205</f>
        <v>0</v>
      </c>
      <c r="Q205" s="143">
        <v>0</v>
      </c>
      <c r="R205" s="143">
        <f>Q205*H205</f>
        <v>0</v>
      </c>
      <c r="S205" s="143">
        <v>0</v>
      </c>
      <c r="T205" s="144">
        <f>S205*H205</f>
        <v>0</v>
      </c>
      <c r="AR205" s="145" t="s">
        <v>318</v>
      </c>
      <c r="AT205" s="145" t="s">
        <v>264</v>
      </c>
      <c r="AU205" s="145" t="s">
        <v>86</v>
      </c>
      <c r="AY205" s="17" t="s">
        <v>262</v>
      </c>
      <c r="BE205" s="146">
        <f>IF(N205="základní",J205,0)</f>
        <v>0</v>
      </c>
      <c r="BF205" s="146">
        <f>IF(N205="snížená",J205,0)</f>
        <v>0</v>
      </c>
      <c r="BG205" s="146">
        <f>IF(N205="zákl. přenesená",J205,0)</f>
        <v>0</v>
      </c>
      <c r="BH205" s="146">
        <f>IF(N205="sníž. přenesená",J205,0)</f>
        <v>0</v>
      </c>
      <c r="BI205" s="146">
        <f>IF(N205="nulová",J205,0)</f>
        <v>0</v>
      </c>
      <c r="BJ205" s="17" t="s">
        <v>86</v>
      </c>
      <c r="BK205" s="146">
        <f>ROUND(I205*H205,2)</f>
        <v>0</v>
      </c>
      <c r="BL205" s="17" t="s">
        <v>318</v>
      </c>
      <c r="BM205" s="145" t="s">
        <v>4740</v>
      </c>
    </row>
    <row r="206" spans="2:47" s="1" customFormat="1" ht="48.75">
      <c r="B206" s="32"/>
      <c r="D206" s="147" t="s">
        <v>301</v>
      </c>
      <c r="F206" s="148" t="s">
        <v>4425</v>
      </c>
      <c r="I206" s="149"/>
      <c r="L206" s="32"/>
      <c r="M206" s="150"/>
      <c r="T206" s="56"/>
      <c r="AT206" s="17" t="s">
        <v>301</v>
      </c>
      <c r="AU206" s="17" t="s">
        <v>86</v>
      </c>
    </row>
    <row r="207" spans="2:65" s="1" customFormat="1" ht="49.15" customHeight="1">
      <c r="B207" s="32"/>
      <c r="C207" s="134" t="s">
        <v>419</v>
      </c>
      <c r="D207" s="134" t="s">
        <v>264</v>
      </c>
      <c r="E207" s="135" t="s">
        <v>4447</v>
      </c>
      <c r="F207" s="136" t="s">
        <v>4741</v>
      </c>
      <c r="G207" s="137" t="s">
        <v>405</v>
      </c>
      <c r="H207" s="138">
        <v>49</v>
      </c>
      <c r="I207" s="139"/>
      <c r="J207" s="140">
        <f>ROUND(I207*H207,2)</f>
        <v>0</v>
      </c>
      <c r="K207" s="136" t="s">
        <v>1</v>
      </c>
      <c r="L207" s="32"/>
      <c r="M207" s="141" t="s">
        <v>1</v>
      </c>
      <c r="N207" s="142" t="s">
        <v>44</v>
      </c>
      <c r="P207" s="143">
        <f>O207*H207</f>
        <v>0</v>
      </c>
      <c r="Q207" s="143">
        <v>0</v>
      </c>
      <c r="R207" s="143">
        <f>Q207*H207</f>
        <v>0</v>
      </c>
      <c r="S207" s="143">
        <v>0</v>
      </c>
      <c r="T207" s="144">
        <f>S207*H207</f>
        <v>0</v>
      </c>
      <c r="AR207" s="145" t="s">
        <v>318</v>
      </c>
      <c r="AT207" s="145" t="s">
        <v>264</v>
      </c>
      <c r="AU207" s="145" t="s">
        <v>86</v>
      </c>
      <c r="AY207" s="17" t="s">
        <v>262</v>
      </c>
      <c r="BE207" s="146">
        <f>IF(N207="základní",J207,0)</f>
        <v>0</v>
      </c>
      <c r="BF207" s="146">
        <f>IF(N207="snížená",J207,0)</f>
        <v>0</v>
      </c>
      <c r="BG207" s="146">
        <f>IF(N207="zákl. přenesená",J207,0)</f>
        <v>0</v>
      </c>
      <c r="BH207" s="146">
        <f>IF(N207="sníž. přenesená",J207,0)</f>
        <v>0</v>
      </c>
      <c r="BI207" s="146">
        <f>IF(N207="nulová",J207,0)</f>
        <v>0</v>
      </c>
      <c r="BJ207" s="17" t="s">
        <v>86</v>
      </c>
      <c r="BK207" s="146">
        <f>ROUND(I207*H207,2)</f>
        <v>0</v>
      </c>
      <c r="BL207" s="17" t="s">
        <v>318</v>
      </c>
      <c r="BM207" s="145" t="s">
        <v>4742</v>
      </c>
    </row>
    <row r="208" spans="2:47" s="1" customFormat="1" ht="48.75">
      <c r="B208" s="32"/>
      <c r="D208" s="147" t="s">
        <v>301</v>
      </c>
      <c r="F208" s="148" t="s">
        <v>4425</v>
      </c>
      <c r="I208" s="149"/>
      <c r="L208" s="32"/>
      <c r="M208" s="150"/>
      <c r="T208" s="56"/>
      <c r="AT208" s="17" t="s">
        <v>301</v>
      </c>
      <c r="AU208" s="17" t="s">
        <v>86</v>
      </c>
    </row>
    <row r="209" spans="2:63" s="11" customFormat="1" ht="25.9" customHeight="1">
      <c r="B209" s="124"/>
      <c r="D209" s="125" t="s">
        <v>78</v>
      </c>
      <c r="E209" s="126" t="s">
        <v>435</v>
      </c>
      <c r="F209" s="126" t="s">
        <v>4293</v>
      </c>
      <c r="I209" s="127"/>
      <c r="J209" s="128">
        <f>BK209</f>
        <v>0</v>
      </c>
      <c r="L209" s="124"/>
      <c r="M209" s="129"/>
      <c r="P209" s="130">
        <f>SUM(P210:P213)</f>
        <v>0</v>
      </c>
      <c r="R209" s="130">
        <f>SUM(R210:R213)</f>
        <v>0</v>
      </c>
      <c r="T209" s="131">
        <f>SUM(T210:T213)</f>
        <v>0</v>
      </c>
      <c r="AR209" s="125" t="s">
        <v>86</v>
      </c>
      <c r="AT209" s="132" t="s">
        <v>78</v>
      </c>
      <c r="AU209" s="132" t="s">
        <v>79</v>
      </c>
      <c r="AY209" s="125" t="s">
        <v>262</v>
      </c>
      <c r="BK209" s="133">
        <f>SUM(BK210:BK213)</f>
        <v>0</v>
      </c>
    </row>
    <row r="210" spans="2:65" s="1" customFormat="1" ht="16.5" customHeight="1">
      <c r="B210" s="32"/>
      <c r="C210" s="134" t="s">
        <v>423</v>
      </c>
      <c r="D210" s="134" t="s">
        <v>264</v>
      </c>
      <c r="E210" s="135" t="s">
        <v>4450</v>
      </c>
      <c r="F210" s="136" t="s">
        <v>4570</v>
      </c>
      <c r="G210" s="137" t="s">
        <v>267</v>
      </c>
      <c r="H210" s="138">
        <v>8</v>
      </c>
      <c r="I210" s="139"/>
      <c r="J210" s="140">
        <f>ROUND(I210*H210,2)</f>
        <v>0</v>
      </c>
      <c r="K210" s="136" t="s">
        <v>1</v>
      </c>
      <c r="L210" s="32"/>
      <c r="M210" s="141" t="s">
        <v>1</v>
      </c>
      <c r="N210" s="142" t="s">
        <v>44</v>
      </c>
      <c r="P210" s="143">
        <f>O210*H210</f>
        <v>0</v>
      </c>
      <c r="Q210" s="143">
        <v>0</v>
      </c>
      <c r="R210" s="143">
        <f>Q210*H210</f>
        <v>0</v>
      </c>
      <c r="S210" s="143">
        <v>0</v>
      </c>
      <c r="T210" s="144">
        <f>S210*H210</f>
        <v>0</v>
      </c>
      <c r="AR210" s="145" t="s">
        <v>318</v>
      </c>
      <c r="AT210" s="145" t="s">
        <v>264</v>
      </c>
      <c r="AU210" s="145" t="s">
        <v>86</v>
      </c>
      <c r="AY210" s="17" t="s">
        <v>262</v>
      </c>
      <c r="BE210" s="146">
        <f>IF(N210="základní",J210,0)</f>
        <v>0</v>
      </c>
      <c r="BF210" s="146">
        <f>IF(N210="snížená",J210,0)</f>
        <v>0</v>
      </c>
      <c r="BG210" s="146">
        <f>IF(N210="zákl. přenesená",J210,0)</f>
        <v>0</v>
      </c>
      <c r="BH210" s="146">
        <f>IF(N210="sníž. přenesená",J210,0)</f>
        <v>0</v>
      </c>
      <c r="BI210" s="146">
        <f>IF(N210="nulová",J210,0)</f>
        <v>0</v>
      </c>
      <c r="BJ210" s="17" t="s">
        <v>86</v>
      </c>
      <c r="BK210" s="146">
        <f>ROUND(I210*H210,2)</f>
        <v>0</v>
      </c>
      <c r="BL210" s="17" t="s">
        <v>318</v>
      </c>
      <c r="BM210" s="145" t="s">
        <v>4743</v>
      </c>
    </row>
    <row r="211" spans="2:47" s="1" customFormat="1" ht="48.75">
      <c r="B211" s="32"/>
      <c r="D211" s="147" t="s">
        <v>301</v>
      </c>
      <c r="F211" s="148" t="s">
        <v>4425</v>
      </c>
      <c r="I211" s="149"/>
      <c r="L211" s="32"/>
      <c r="M211" s="150"/>
      <c r="T211" s="56"/>
      <c r="AT211" s="17" t="s">
        <v>301</v>
      </c>
      <c r="AU211" s="17" t="s">
        <v>86</v>
      </c>
    </row>
    <row r="212" spans="2:65" s="1" customFormat="1" ht="16.5" customHeight="1">
      <c r="B212" s="32"/>
      <c r="C212" s="134" t="s">
        <v>427</v>
      </c>
      <c r="D212" s="134" t="s">
        <v>264</v>
      </c>
      <c r="E212" s="135" t="s">
        <v>4453</v>
      </c>
      <c r="F212" s="136" t="s">
        <v>4573</v>
      </c>
      <c r="G212" s="137" t="s">
        <v>267</v>
      </c>
      <c r="H212" s="138">
        <v>12</v>
      </c>
      <c r="I212" s="139"/>
      <c r="J212" s="140">
        <f>ROUND(I212*H212,2)</f>
        <v>0</v>
      </c>
      <c r="K212" s="136" t="s">
        <v>1</v>
      </c>
      <c r="L212" s="32"/>
      <c r="M212" s="141" t="s">
        <v>1</v>
      </c>
      <c r="N212" s="142" t="s">
        <v>44</v>
      </c>
      <c r="P212" s="143">
        <f>O212*H212</f>
        <v>0</v>
      </c>
      <c r="Q212" s="143">
        <v>0</v>
      </c>
      <c r="R212" s="143">
        <f>Q212*H212</f>
        <v>0</v>
      </c>
      <c r="S212" s="143">
        <v>0</v>
      </c>
      <c r="T212" s="144">
        <f>S212*H212</f>
        <v>0</v>
      </c>
      <c r="AR212" s="145" t="s">
        <v>318</v>
      </c>
      <c r="AT212" s="145" t="s">
        <v>264</v>
      </c>
      <c r="AU212" s="145" t="s">
        <v>86</v>
      </c>
      <c r="AY212" s="17" t="s">
        <v>262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7" t="s">
        <v>86</v>
      </c>
      <c r="BK212" s="146">
        <f>ROUND(I212*H212,2)</f>
        <v>0</v>
      </c>
      <c r="BL212" s="17" t="s">
        <v>318</v>
      </c>
      <c r="BM212" s="145" t="s">
        <v>4744</v>
      </c>
    </row>
    <row r="213" spans="2:47" s="1" customFormat="1" ht="48.75">
      <c r="B213" s="32"/>
      <c r="D213" s="147" t="s">
        <v>301</v>
      </c>
      <c r="F213" s="148" t="s">
        <v>4425</v>
      </c>
      <c r="I213" s="149"/>
      <c r="L213" s="32"/>
      <c r="M213" s="150"/>
      <c r="T213" s="56"/>
      <c r="AT213" s="17" t="s">
        <v>301</v>
      </c>
      <c r="AU213" s="17" t="s">
        <v>86</v>
      </c>
    </row>
    <row r="214" spans="2:63" s="11" customFormat="1" ht="25.9" customHeight="1">
      <c r="B214" s="124"/>
      <c r="D214" s="125" t="s">
        <v>78</v>
      </c>
      <c r="E214" s="126" t="s">
        <v>602</v>
      </c>
      <c r="F214" s="126" t="s">
        <v>4314</v>
      </c>
      <c r="I214" s="127"/>
      <c r="J214" s="128">
        <f>BK214</f>
        <v>0</v>
      </c>
      <c r="L214" s="124"/>
      <c r="M214" s="129"/>
      <c r="P214" s="130">
        <f>SUM(P215:P230)</f>
        <v>0</v>
      </c>
      <c r="R214" s="130">
        <f>SUM(R215:R230)</f>
        <v>0</v>
      </c>
      <c r="T214" s="131">
        <f>SUM(T215:T230)</f>
        <v>0</v>
      </c>
      <c r="AR214" s="125" t="s">
        <v>86</v>
      </c>
      <c r="AT214" s="132" t="s">
        <v>78</v>
      </c>
      <c r="AU214" s="132" t="s">
        <v>79</v>
      </c>
      <c r="AY214" s="125" t="s">
        <v>262</v>
      </c>
      <c r="BK214" s="133">
        <f>SUM(BK215:BK230)</f>
        <v>0</v>
      </c>
    </row>
    <row r="215" spans="2:65" s="1" customFormat="1" ht="24.2" customHeight="1">
      <c r="B215" s="32"/>
      <c r="C215" s="134" t="s">
        <v>431</v>
      </c>
      <c r="D215" s="134" t="s">
        <v>264</v>
      </c>
      <c r="E215" s="135" t="s">
        <v>4456</v>
      </c>
      <c r="F215" s="136" t="s">
        <v>4579</v>
      </c>
      <c r="G215" s="137" t="s">
        <v>1226</v>
      </c>
      <c r="H215" s="138">
        <v>2</v>
      </c>
      <c r="I215" s="139"/>
      <c r="J215" s="140">
        <f>ROUND(I215*H215,2)</f>
        <v>0</v>
      </c>
      <c r="K215" s="136" t="s">
        <v>1</v>
      </c>
      <c r="L215" s="32"/>
      <c r="M215" s="141" t="s">
        <v>1</v>
      </c>
      <c r="N215" s="142" t="s">
        <v>44</v>
      </c>
      <c r="P215" s="143">
        <f>O215*H215</f>
        <v>0</v>
      </c>
      <c r="Q215" s="143">
        <v>0</v>
      </c>
      <c r="R215" s="143">
        <f>Q215*H215</f>
        <v>0</v>
      </c>
      <c r="S215" s="143">
        <v>0</v>
      </c>
      <c r="T215" s="144">
        <f>S215*H215</f>
        <v>0</v>
      </c>
      <c r="AR215" s="145" t="s">
        <v>318</v>
      </c>
      <c r="AT215" s="145" t="s">
        <v>264</v>
      </c>
      <c r="AU215" s="145" t="s">
        <v>86</v>
      </c>
      <c r="AY215" s="17" t="s">
        <v>262</v>
      </c>
      <c r="BE215" s="146">
        <f>IF(N215="základní",J215,0)</f>
        <v>0</v>
      </c>
      <c r="BF215" s="146">
        <f>IF(N215="snížená",J215,0)</f>
        <v>0</v>
      </c>
      <c r="BG215" s="146">
        <f>IF(N215="zákl. přenesená",J215,0)</f>
        <v>0</v>
      </c>
      <c r="BH215" s="146">
        <f>IF(N215="sníž. přenesená",J215,0)</f>
        <v>0</v>
      </c>
      <c r="BI215" s="146">
        <f>IF(N215="nulová",J215,0)</f>
        <v>0</v>
      </c>
      <c r="BJ215" s="17" t="s">
        <v>86</v>
      </c>
      <c r="BK215" s="146">
        <f>ROUND(I215*H215,2)</f>
        <v>0</v>
      </c>
      <c r="BL215" s="17" t="s">
        <v>318</v>
      </c>
      <c r="BM215" s="145" t="s">
        <v>4745</v>
      </c>
    </row>
    <row r="216" spans="2:47" s="1" customFormat="1" ht="48.75">
      <c r="B216" s="32"/>
      <c r="D216" s="147" t="s">
        <v>301</v>
      </c>
      <c r="F216" s="148" t="s">
        <v>4425</v>
      </c>
      <c r="I216" s="149"/>
      <c r="L216" s="32"/>
      <c r="M216" s="150"/>
      <c r="T216" s="56"/>
      <c r="AT216" s="17" t="s">
        <v>301</v>
      </c>
      <c r="AU216" s="17" t="s">
        <v>86</v>
      </c>
    </row>
    <row r="217" spans="2:65" s="1" customFormat="1" ht="37.9" customHeight="1">
      <c r="B217" s="32"/>
      <c r="C217" s="134" t="s">
        <v>402</v>
      </c>
      <c r="D217" s="134" t="s">
        <v>264</v>
      </c>
      <c r="E217" s="135" t="s">
        <v>4459</v>
      </c>
      <c r="F217" s="136" t="s">
        <v>4746</v>
      </c>
      <c r="G217" s="137" t="s">
        <v>405</v>
      </c>
      <c r="H217" s="138">
        <v>12</v>
      </c>
      <c r="I217" s="139"/>
      <c r="J217" s="140">
        <f>ROUND(I217*H217,2)</f>
        <v>0</v>
      </c>
      <c r="K217" s="136" t="s">
        <v>1</v>
      </c>
      <c r="L217" s="32"/>
      <c r="M217" s="141" t="s">
        <v>1</v>
      </c>
      <c r="N217" s="142" t="s">
        <v>44</v>
      </c>
      <c r="P217" s="143">
        <f>O217*H217</f>
        <v>0</v>
      </c>
      <c r="Q217" s="143">
        <v>0</v>
      </c>
      <c r="R217" s="143">
        <f>Q217*H217</f>
        <v>0</v>
      </c>
      <c r="S217" s="143">
        <v>0</v>
      </c>
      <c r="T217" s="144">
        <f>S217*H217</f>
        <v>0</v>
      </c>
      <c r="AR217" s="145" t="s">
        <v>318</v>
      </c>
      <c r="AT217" s="145" t="s">
        <v>264</v>
      </c>
      <c r="AU217" s="145" t="s">
        <v>86</v>
      </c>
      <c r="AY217" s="17" t="s">
        <v>262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7" t="s">
        <v>86</v>
      </c>
      <c r="BK217" s="146">
        <f>ROUND(I217*H217,2)</f>
        <v>0</v>
      </c>
      <c r="BL217" s="17" t="s">
        <v>318</v>
      </c>
      <c r="BM217" s="145" t="s">
        <v>4747</v>
      </c>
    </row>
    <row r="218" spans="2:47" s="1" customFormat="1" ht="48.75">
      <c r="B218" s="32"/>
      <c r="D218" s="147" t="s">
        <v>301</v>
      </c>
      <c r="F218" s="148" t="s">
        <v>4425</v>
      </c>
      <c r="I218" s="149"/>
      <c r="L218" s="32"/>
      <c r="M218" s="150"/>
      <c r="T218" s="56"/>
      <c r="AT218" s="17" t="s">
        <v>301</v>
      </c>
      <c r="AU218" s="17" t="s">
        <v>86</v>
      </c>
    </row>
    <row r="219" spans="2:65" s="1" customFormat="1" ht="33" customHeight="1">
      <c r="B219" s="32"/>
      <c r="C219" s="134" t="s">
        <v>407</v>
      </c>
      <c r="D219" s="134" t="s">
        <v>264</v>
      </c>
      <c r="E219" s="135" t="s">
        <v>4462</v>
      </c>
      <c r="F219" s="136" t="s">
        <v>4748</v>
      </c>
      <c r="G219" s="137" t="s">
        <v>405</v>
      </c>
      <c r="H219" s="138">
        <v>1</v>
      </c>
      <c r="I219" s="139"/>
      <c r="J219" s="140">
        <f>ROUND(I219*H219,2)</f>
        <v>0</v>
      </c>
      <c r="K219" s="136" t="s">
        <v>1</v>
      </c>
      <c r="L219" s="32"/>
      <c r="M219" s="141" t="s">
        <v>1</v>
      </c>
      <c r="N219" s="142" t="s">
        <v>44</v>
      </c>
      <c r="P219" s="143">
        <f>O219*H219</f>
        <v>0</v>
      </c>
      <c r="Q219" s="143">
        <v>0</v>
      </c>
      <c r="R219" s="143">
        <f>Q219*H219</f>
        <v>0</v>
      </c>
      <c r="S219" s="143">
        <v>0</v>
      </c>
      <c r="T219" s="144">
        <f>S219*H219</f>
        <v>0</v>
      </c>
      <c r="AR219" s="145" t="s">
        <v>318</v>
      </c>
      <c r="AT219" s="145" t="s">
        <v>264</v>
      </c>
      <c r="AU219" s="145" t="s">
        <v>86</v>
      </c>
      <c r="AY219" s="17" t="s">
        <v>262</v>
      </c>
      <c r="BE219" s="146">
        <f>IF(N219="základní",J219,0)</f>
        <v>0</v>
      </c>
      <c r="BF219" s="146">
        <f>IF(N219="snížená",J219,0)</f>
        <v>0</v>
      </c>
      <c r="BG219" s="146">
        <f>IF(N219="zákl. přenesená",J219,0)</f>
        <v>0</v>
      </c>
      <c r="BH219" s="146">
        <f>IF(N219="sníž. přenesená",J219,0)</f>
        <v>0</v>
      </c>
      <c r="BI219" s="146">
        <f>IF(N219="nulová",J219,0)</f>
        <v>0</v>
      </c>
      <c r="BJ219" s="17" t="s">
        <v>86</v>
      </c>
      <c r="BK219" s="146">
        <f>ROUND(I219*H219,2)</f>
        <v>0</v>
      </c>
      <c r="BL219" s="17" t="s">
        <v>318</v>
      </c>
      <c r="BM219" s="145" t="s">
        <v>4749</v>
      </c>
    </row>
    <row r="220" spans="2:47" s="1" customFormat="1" ht="48.75">
      <c r="B220" s="32"/>
      <c r="D220" s="147" t="s">
        <v>301</v>
      </c>
      <c r="F220" s="148" t="s">
        <v>4425</v>
      </c>
      <c r="I220" s="149"/>
      <c r="L220" s="32"/>
      <c r="M220" s="150"/>
      <c r="T220" s="56"/>
      <c r="AT220" s="17" t="s">
        <v>301</v>
      </c>
      <c r="AU220" s="17" t="s">
        <v>86</v>
      </c>
    </row>
    <row r="221" spans="2:65" s="1" customFormat="1" ht="33" customHeight="1">
      <c r="B221" s="32"/>
      <c r="C221" s="134" t="s">
        <v>437</v>
      </c>
      <c r="D221" s="134" t="s">
        <v>264</v>
      </c>
      <c r="E221" s="135" t="s">
        <v>4465</v>
      </c>
      <c r="F221" s="136" t="s">
        <v>4750</v>
      </c>
      <c r="G221" s="137" t="s">
        <v>405</v>
      </c>
      <c r="H221" s="138">
        <v>1</v>
      </c>
      <c r="I221" s="139"/>
      <c r="J221" s="140">
        <f>ROUND(I221*H221,2)</f>
        <v>0</v>
      </c>
      <c r="K221" s="136" t="s">
        <v>1</v>
      </c>
      <c r="L221" s="32"/>
      <c r="M221" s="141" t="s">
        <v>1</v>
      </c>
      <c r="N221" s="142" t="s">
        <v>44</v>
      </c>
      <c r="P221" s="143">
        <f>O221*H221</f>
        <v>0</v>
      </c>
      <c r="Q221" s="143">
        <v>0</v>
      </c>
      <c r="R221" s="143">
        <f>Q221*H221</f>
        <v>0</v>
      </c>
      <c r="S221" s="143">
        <v>0</v>
      </c>
      <c r="T221" s="144">
        <f>S221*H221</f>
        <v>0</v>
      </c>
      <c r="AR221" s="145" t="s">
        <v>318</v>
      </c>
      <c r="AT221" s="145" t="s">
        <v>264</v>
      </c>
      <c r="AU221" s="145" t="s">
        <v>86</v>
      </c>
      <c r="AY221" s="17" t="s">
        <v>262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7" t="s">
        <v>86</v>
      </c>
      <c r="BK221" s="146">
        <f>ROUND(I221*H221,2)</f>
        <v>0</v>
      </c>
      <c r="BL221" s="17" t="s">
        <v>318</v>
      </c>
      <c r="BM221" s="145" t="s">
        <v>4751</v>
      </c>
    </row>
    <row r="222" spans="2:47" s="1" customFormat="1" ht="48.75">
      <c r="B222" s="32"/>
      <c r="D222" s="147" t="s">
        <v>301</v>
      </c>
      <c r="F222" s="148" t="s">
        <v>4425</v>
      </c>
      <c r="I222" s="149"/>
      <c r="L222" s="32"/>
      <c r="M222" s="150"/>
      <c r="T222" s="56"/>
      <c r="AT222" s="17" t="s">
        <v>301</v>
      </c>
      <c r="AU222" s="17" t="s">
        <v>86</v>
      </c>
    </row>
    <row r="223" spans="2:65" s="1" customFormat="1" ht="33" customHeight="1">
      <c r="B223" s="32"/>
      <c r="C223" s="134" t="s">
        <v>442</v>
      </c>
      <c r="D223" s="134" t="s">
        <v>264</v>
      </c>
      <c r="E223" s="135" t="s">
        <v>4468</v>
      </c>
      <c r="F223" s="136" t="s">
        <v>4752</v>
      </c>
      <c r="G223" s="137" t="s">
        <v>405</v>
      </c>
      <c r="H223" s="138">
        <v>67</v>
      </c>
      <c r="I223" s="139"/>
      <c r="J223" s="140">
        <f>ROUND(I223*H223,2)</f>
        <v>0</v>
      </c>
      <c r="K223" s="136" t="s">
        <v>1</v>
      </c>
      <c r="L223" s="32"/>
      <c r="M223" s="141" t="s">
        <v>1</v>
      </c>
      <c r="N223" s="142" t="s">
        <v>44</v>
      </c>
      <c r="P223" s="143">
        <f>O223*H223</f>
        <v>0</v>
      </c>
      <c r="Q223" s="143">
        <v>0</v>
      </c>
      <c r="R223" s="143">
        <f>Q223*H223</f>
        <v>0</v>
      </c>
      <c r="S223" s="143">
        <v>0</v>
      </c>
      <c r="T223" s="144">
        <f>S223*H223</f>
        <v>0</v>
      </c>
      <c r="AR223" s="145" t="s">
        <v>318</v>
      </c>
      <c r="AT223" s="145" t="s">
        <v>264</v>
      </c>
      <c r="AU223" s="145" t="s">
        <v>86</v>
      </c>
      <c r="AY223" s="17" t="s">
        <v>262</v>
      </c>
      <c r="BE223" s="146">
        <f>IF(N223="základní",J223,0)</f>
        <v>0</v>
      </c>
      <c r="BF223" s="146">
        <f>IF(N223="snížená",J223,0)</f>
        <v>0</v>
      </c>
      <c r="BG223" s="146">
        <f>IF(N223="zákl. přenesená",J223,0)</f>
        <v>0</v>
      </c>
      <c r="BH223" s="146">
        <f>IF(N223="sníž. přenesená",J223,0)</f>
        <v>0</v>
      </c>
      <c r="BI223" s="146">
        <f>IF(N223="nulová",J223,0)</f>
        <v>0</v>
      </c>
      <c r="BJ223" s="17" t="s">
        <v>86</v>
      </c>
      <c r="BK223" s="146">
        <f>ROUND(I223*H223,2)</f>
        <v>0</v>
      </c>
      <c r="BL223" s="17" t="s">
        <v>318</v>
      </c>
      <c r="BM223" s="145" t="s">
        <v>4753</v>
      </c>
    </row>
    <row r="224" spans="2:47" s="1" customFormat="1" ht="48.75">
      <c r="B224" s="32"/>
      <c r="D224" s="147" t="s">
        <v>301</v>
      </c>
      <c r="F224" s="148" t="s">
        <v>4425</v>
      </c>
      <c r="I224" s="149"/>
      <c r="L224" s="32"/>
      <c r="M224" s="150"/>
      <c r="T224" s="56"/>
      <c r="AT224" s="17" t="s">
        <v>301</v>
      </c>
      <c r="AU224" s="17" t="s">
        <v>86</v>
      </c>
    </row>
    <row r="225" spans="2:65" s="1" customFormat="1" ht="33" customHeight="1">
      <c r="B225" s="32"/>
      <c r="C225" s="134" t="s">
        <v>446</v>
      </c>
      <c r="D225" s="134" t="s">
        <v>264</v>
      </c>
      <c r="E225" s="135" t="s">
        <v>4471</v>
      </c>
      <c r="F225" s="136" t="s">
        <v>4754</v>
      </c>
      <c r="G225" s="137" t="s">
        <v>405</v>
      </c>
      <c r="H225" s="138">
        <v>2</v>
      </c>
      <c r="I225" s="139"/>
      <c r="J225" s="140">
        <f>ROUND(I225*H225,2)</f>
        <v>0</v>
      </c>
      <c r="K225" s="136" t="s">
        <v>1</v>
      </c>
      <c r="L225" s="32"/>
      <c r="M225" s="141" t="s">
        <v>1</v>
      </c>
      <c r="N225" s="142" t="s">
        <v>44</v>
      </c>
      <c r="P225" s="143">
        <f>O225*H225</f>
        <v>0</v>
      </c>
      <c r="Q225" s="143">
        <v>0</v>
      </c>
      <c r="R225" s="143">
        <f>Q225*H225</f>
        <v>0</v>
      </c>
      <c r="S225" s="143">
        <v>0</v>
      </c>
      <c r="T225" s="144">
        <f>S225*H225</f>
        <v>0</v>
      </c>
      <c r="AR225" s="145" t="s">
        <v>318</v>
      </c>
      <c r="AT225" s="145" t="s">
        <v>264</v>
      </c>
      <c r="AU225" s="145" t="s">
        <v>86</v>
      </c>
      <c r="AY225" s="17" t="s">
        <v>262</v>
      </c>
      <c r="BE225" s="146">
        <f>IF(N225="základní",J225,0)</f>
        <v>0</v>
      </c>
      <c r="BF225" s="146">
        <f>IF(N225="snížená",J225,0)</f>
        <v>0</v>
      </c>
      <c r="BG225" s="146">
        <f>IF(N225="zákl. přenesená",J225,0)</f>
        <v>0</v>
      </c>
      <c r="BH225" s="146">
        <f>IF(N225="sníž. přenesená",J225,0)</f>
        <v>0</v>
      </c>
      <c r="BI225" s="146">
        <f>IF(N225="nulová",J225,0)</f>
        <v>0</v>
      </c>
      <c r="BJ225" s="17" t="s">
        <v>86</v>
      </c>
      <c r="BK225" s="146">
        <f>ROUND(I225*H225,2)</f>
        <v>0</v>
      </c>
      <c r="BL225" s="17" t="s">
        <v>318</v>
      </c>
      <c r="BM225" s="145" t="s">
        <v>4755</v>
      </c>
    </row>
    <row r="226" spans="2:47" s="1" customFormat="1" ht="48.75">
      <c r="B226" s="32"/>
      <c r="D226" s="147" t="s">
        <v>301</v>
      </c>
      <c r="F226" s="148" t="s">
        <v>4425</v>
      </c>
      <c r="I226" s="149"/>
      <c r="L226" s="32"/>
      <c r="M226" s="150"/>
      <c r="T226" s="56"/>
      <c r="AT226" s="17" t="s">
        <v>301</v>
      </c>
      <c r="AU226" s="17" t="s">
        <v>86</v>
      </c>
    </row>
    <row r="227" spans="2:65" s="1" customFormat="1" ht="33" customHeight="1">
      <c r="B227" s="32"/>
      <c r="C227" s="134" t="s">
        <v>450</v>
      </c>
      <c r="D227" s="134" t="s">
        <v>264</v>
      </c>
      <c r="E227" s="135" t="s">
        <v>4474</v>
      </c>
      <c r="F227" s="136" t="s">
        <v>4756</v>
      </c>
      <c r="G227" s="137" t="s">
        <v>405</v>
      </c>
      <c r="H227" s="138">
        <v>45</v>
      </c>
      <c r="I227" s="139"/>
      <c r="J227" s="140">
        <f>ROUND(I227*H227,2)</f>
        <v>0</v>
      </c>
      <c r="K227" s="136" t="s">
        <v>1</v>
      </c>
      <c r="L227" s="32"/>
      <c r="M227" s="141" t="s">
        <v>1</v>
      </c>
      <c r="N227" s="142" t="s">
        <v>44</v>
      </c>
      <c r="P227" s="143">
        <f>O227*H227</f>
        <v>0</v>
      </c>
      <c r="Q227" s="143">
        <v>0</v>
      </c>
      <c r="R227" s="143">
        <f>Q227*H227</f>
        <v>0</v>
      </c>
      <c r="S227" s="143">
        <v>0</v>
      </c>
      <c r="T227" s="144">
        <f>S227*H227</f>
        <v>0</v>
      </c>
      <c r="AR227" s="145" t="s">
        <v>318</v>
      </c>
      <c r="AT227" s="145" t="s">
        <v>264</v>
      </c>
      <c r="AU227" s="145" t="s">
        <v>86</v>
      </c>
      <c r="AY227" s="17" t="s">
        <v>262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7" t="s">
        <v>86</v>
      </c>
      <c r="BK227" s="146">
        <f>ROUND(I227*H227,2)</f>
        <v>0</v>
      </c>
      <c r="BL227" s="17" t="s">
        <v>318</v>
      </c>
      <c r="BM227" s="145" t="s">
        <v>4757</v>
      </c>
    </row>
    <row r="228" spans="2:47" s="1" customFormat="1" ht="48.75">
      <c r="B228" s="32"/>
      <c r="D228" s="147" t="s">
        <v>301</v>
      </c>
      <c r="F228" s="148" t="s">
        <v>4425</v>
      </c>
      <c r="I228" s="149"/>
      <c r="L228" s="32"/>
      <c r="M228" s="150"/>
      <c r="T228" s="56"/>
      <c r="AT228" s="17" t="s">
        <v>301</v>
      </c>
      <c r="AU228" s="17" t="s">
        <v>86</v>
      </c>
    </row>
    <row r="229" spans="2:65" s="1" customFormat="1" ht="33" customHeight="1">
      <c r="B229" s="32"/>
      <c r="C229" s="134" t="s">
        <v>454</v>
      </c>
      <c r="D229" s="134" t="s">
        <v>264</v>
      </c>
      <c r="E229" s="135" t="s">
        <v>4477</v>
      </c>
      <c r="F229" s="136" t="s">
        <v>4758</v>
      </c>
      <c r="G229" s="137" t="s">
        <v>405</v>
      </c>
      <c r="H229" s="138">
        <v>49</v>
      </c>
      <c r="I229" s="139"/>
      <c r="J229" s="140">
        <f>ROUND(I229*H229,2)</f>
        <v>0</v>
      </c>
      <c r="K229" s="136" t="s">
        <v>1</v>
      </c>
      <c r="L229" s="32"/>
      <c r="M229" s="141" t="s">
        <v>1</v>
      </c>
      <c r="N229" s="142" t="s">
        <v>44</v>
      </c>
      <c r="P229" s="143">
        <f>O229*H229</f>
        <v>0</v>
      </c>
      <c r="Q229" s="143">
        <v>0</v>
      </c>
      <c r="R229" s="143">
        <f>Q229*H229</f>
        <v>0</v>
      </c>
      <c r="S229" s="143">
        <v>0</v>
      </c>
      <c r="T229" s="144">
        <f>S229*H229</f>
        <v>0</v>
      </c>
      <c r="AR229" s="145" t="s">
        <v>318</v>
      </c>
      <c r="AT229" s="145" t="s">
        <v>264</v>
      </c>
      <c r="AU229" s="145" t="s">
        <v>86</v>
      </c>
      <c r="AY229" s="17" t="s">
        <v>262</v>
      </c>
      <c r="BE229" s="146">
        <f>IF(N229="základní",J229,0)</f>
        <v>0</v>
      </c>
      <c r="BF229" s="146">
        <f>IF(N229="snížená",J229,0)</f>
        <v>0</v>
      </c>
      <c r="BG229" s="146">
        <f>IF(N229="zákl. přenesená",J229,0)</f>
        <v>0</v>
      </c>
      <c r="BH229" s="146">
        <f>IF(N229="sníž. přenesená",J229,0)</f>
        <v>0</v>
      </c>
      <c r="BI229" s="146">
        <f>IF(N229="nulová",J229,0)</f>
        <v>0</v>
      </c>
      <c r="BJ229" s="17" t="s">
        <v>86</v>
      </c>
      <c r="BK229" s="146">
        <f>ROUND(I229*H229,2)</f>
        <v>0</v>
      </c>
      <c r="BL229" s="17" t="s">
        <v>318</v>
      </c>
      <c r="BM229" s="145" t="s">
        <v>4759</v>
      </c>
    </row>
    <row r="230" spans="2:47" s="1" customFormat="1" ht="48.75">
      <c r="B230" s="32"/>
      <c r="D230" s="147" t="s">
        <v>301</v>
      </c>
      <c r="F230" s="148" t="s">
        <v>4425</v>
      </c>
      <c r="I230" s="149"/>
      <c r="L230" s="32"/>
      <c r="M230" s="150"/>
      <c r="T230" s="56"/>
      <c r="AT230" s="17" t="s">
        <v>301</v>
      </c>
      <c r="AU230" s="17" t="s">
        <v>86</v>
      </c>
    </row>
    <row r="231" spans="2:63" s="11" customFormat="1" ht="25.9" customHeight="1">
      <c r="B231" s="124"/>
      <c r="D231" s="125" t="s">
        <v>78</v>
      </c>
      <c r="E231" s="126" t="s">
        <v>659</v>
      </c>
      <c r="F231" s="126" t="s">
        <v>4327</v>
      </c>
      <c r="I231" s="127"/>
      <c r="J231" s="128">
        <f>BK231</f>
        <v>0</v>
      </c>
      <c r="L231" s="124"/>
      <c r="M231" s="129"/>
      <c r="P231" s="130">
        <f>SUM(P232:P239)</f>
        <v>0</v>
      </c>
      <c r="R231" s="130">
        <f>SUM(R232:R239)</f>
        <v>0</v>
      </c>
      <c r="T231" s="131">
        <f>SUM(T232:T239)</f>
        <v>0</v>
      </c>
      <c r="AR231" s="125" t="s">
        <v>86</v>
      </c>
      <c r="AT231" s="132" t="s">
        <v>78</v>
      </c>
      <c r="AU231" s="132" t="s">
        <v>79</v>
      </c>
      <c r="AY231" s="125" t="s">
        <v>262</v>
      </c>
      <c r="BK231" s="133">
        <f>SUM(BK232:BK239)</f>
        <v>0</v>
      </c>
    </row>
    <row r="232" spans="2:65" s="1" customFormat="1" ht="16.5" customHeight="1">
      <c r="B232" s="32"/>
      <c r="C232" s="134" t="s">
        <v>458</v>
      </c>
      <c r="D232" s="134" t="s">
        <v>264</v>
      </c>
      <c r="E232" s="135" t="s">
        <v>4480</v>
      </c>
      <c r="F232" s="136" t="s">
        <v>4626</v>
      </c>
      <c r="G232" s="137" t="s">
        <v>4274</v>
      </c>
      <c r="H232" s="138">
        <v>1</v>
      </c>
      <c r="I232" s="139"/>
      <c r="J232" s="140">
        <f>ROUND(I232*H232,2)</f>
        <v>0</v>
      </c>
      <c r="K232" s="136" t="s">
        <v>1</v>
      </c>
      <c r="L232" s="32"/>
      <c r="M232" s="141" t="s">
        <v>1</v>
      </c>
      <c r="N232" s="142" t="s">
        <v>44</v>
      </c>
      <c r="P232" s="143">
        <f>O232*H232</f>
        <v>0</v>
      </c>
      <c r="Q232" s="143">
        <v>0</v>
      </c>
      <c r="R232" s="143">
        <f>Q232*H232</f>
        <v>0</v>
      </c>
      <c r="S232" s="143">
        <v>0</v>
      </c>
      <c r="T232" s="144">
        <f>S232*H232</f>
        <v>0</v>
      </c>
      <c r="AR232" s="145" t="s">
        <v>4623</v>
      </c>
      <c r="AT232" s="145" t="s">
        <v>264</v>
      </c>
      <c r="AU232" s="145" t="s">
        <v>86</v>
      </c>
      <c r="AY232" s="17" t="s">
        <v>262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7" t="s">
        <v>86</v>
      </c>
      <c r="BK232" s="146">
        <f>ROUND(I232*H232,2)</f>
        <v>0</v>
      </c>
      <c r="BL232" s="17" t="s">
        <v>4623</v>
      </c>
      <c r="BM232" s="145" t="s">
        <v>4760</v>
      </c>
    </row>
    <row r="233" spans="2:47" s="1" customFormat="1" ht="48.75">
      <c r="B233" s="32"/>
      <c r="D233" s="147" t="s">
        <v>301</v>
      </c>
      <c r="F233" s="148" t="s">
        <v>4425</v>
      </c>
      <c r="I233" s="149"/>
      <c r="L233" s="32"/>
      <c r="M233" s="150"/>
      <c r="T233" s="56"/>
      <c r="AT233" s="17" t="s">
        <v>301</v>
      </c>
      <c r="AU233" s="17" t="s">
        <v>86</v>
      </c>
    </row>
    <row r="234" spans="2:65" s="1" customFormat="1" ht="16.5" customHeight="1">
      <c r="B234" s="32"/>
      <c r="C234" s="134" t="s">
        <v>466</v>
      </c>
      <c r="D234" s="134" t="s">
        <v>264</v>
      </c>
      <c r="E234" s="135" t="s">
        <v>4483</v>
      </c>
      <c r="F234" s="136" t="s">
        <v>4629</v>
      </c>
      <c r="G234" s="137" t="s">
        <v>4274</v>
      </c>
      <c r="H234" s="138">
        <v>1</v>
      </c>
      <c r="I234" s="139"/>
      <c r="J234" s="140">
        <f>ROUND(I234*H234,2)</f>
        <v>0</v>
      </c>
      <c r="K234" s="136" t="s">
        <v>1</v>
      </c>
      <c r="L234" s="32"/>
      <c r="M234" s="141" t="s">
        <v>1</v>
      </c>
      <c r="N234" s="142" t="s">
        <v>44</v>
      </c>
      <c r="P234" s="143">
        <f>O234*H234</f>
        <v>0</v>
      </c>
      <c r="Q234" s="143">
        <v>0</v>
      </c>
      <c r="R234" s="143">
        <f>Q234*H234</f>
        <v>0</v>
      </c>
      <c r="S234" s="143">
        <v>0</v>
      </c>
      <c r="T234" s="144">
        <f>S234*H234</f>
        <v>0</v>
      </c>
      <c r="AR234" s="145" t="s">
        <v>4623</v>
      </c>
      <c r="AT234" s="145" t="s">
        <v>264</v>
      </c>
      <c r="AU234" s="145" t="s">
        <v>86</v>
      </c>
      <c r="AY234" s="17" t="s">
        <v>262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7" t="s">
        <v>86</v>
      </c>
      <c r="BK234" s="146">
        <f>ROUND(I234*H234,2)</f>
        <v>0</v>
      </c>
      <c r="BL234" s="17" t="s">
        <v>4623</v>
      </c>
      <c r="BM234" s="145" t="s">
        <v>4761</v>
      </c>
    </row>
    <row r="235" spans="2:47" s="1" customFormat="1" ht="48.75">
      <c r="B235" s="32"/>
      <c r="D235" s="147" t="s">
        <v>301</v>
      </c>
      <c r="F235" s="148" t="s">
        <v>4425</v>
      </c>
      <c r="I235" s="149"/>
      <c r="L235" s="32"/>
      <c r="M235" s="150"/>
      <c r="T235" s="56"/>
      <c r="AT235" s="17" t="s">
        <v>301</v>
      </c>
      <c r="AU235" s="17" t="s">
        <v>86</v>
      </c>
    </row>
    <row r="236" spans="2:65" s="1" customFormat="1" ht="21.75" customHeight="1">
      <c r="B236" s="32"/>
      <c r="C236" s="134" t="s">
        <v>462</v>
      </c>
      <c r="D236" s="134" t="s">
        <v>264</v>
      </c>
      <c r="E236" s="135" t="s">
        <v>4486</v>
      </c>
      <c r="F236" s="136" t="s">
        <v>4632</v>
      </c>
      <c r="G236" s="137" t="s">
        <v>4274</v>
      </c>
      <c r="H236" s="138">
        <v>1</v>
      </c>
      <c r="I236" s="139"/>
      <c r="J236" s="140">
        <f>ROUND(I236*H236,2)</f>
        <v>0</v>
      </c>
      <c r="K236" s="136" t="s">
        <v>1</v>
      </c>
      <c r="L236" s="32"/>
      <c r="M236" s="141" t="s">
        <v>1</v>
      </c>
      <c r="N236" s="142" t="s">
        <v>44</v>
      </c>
      <c r="P236" s="143">
        <f>O236*H236</f>
        <v>0</v>
      </c>
      <c r="Q236" s="143">
        <v>0</v>
      </c>
      <c r="R236" s="143">
        <f>Q236*H236</f>
        <v>0</v>
      </c>
      <c r="S236" s="143">
        <v>0</v>
      </c>
      <c r="T236" s="144">
        <f>S236*H236</f>
        <v>0</v>
      </c>
      <c r="AR236" s="145" t="s">
        <v>4623</v>
      </c>
      <c r="AT236" s="145" t="s">
        <v>264</v>
      </c>
      <c r="AU236" s="145" t="s">
        <v>86</v>
      </c>
      <c r="AY236" s="17" t="s">
        <v>262</v>
      </c>
      <c r="BE236" s="146">
        <f>IF(N236="základní",J236,0)</f>
        <v>0</v>
      </c>
      <c r="BF236" s="146">
        <f>IF(N236="snížená",J236,0)</f>
        <v>0</v>
      </c>
      <c r="BG236" s="146">
        <f>IF(N236="zákl. přenesená",J236,0)</f>
        <v>0</v>
      </c>
      <c r="BH236" s="146">
        <f>IF(N236="sníž. přenesená",J236,0)</f>
        <v>0</v>
      </c>
      <c r="BI236" s="146">
        <f>IF(N236="nulová",J236,0)</f>
        <v>0</v>
      </c>
      <c r="BJ236" s="17" t="s">
        <v>86</v>
      </c>
      <c r="BK236" s="146">
        <f>ROUND(I236*H236,2)</f>
        <v>0</v>
      </c>
      <c r="BL236" s="17" t="s">
        <v>4623</v>
      </c>
      <c r="BM236" s="145" t="s">
        <v>4762</v>
      </c>
    </row>
    <row r="237" spans="2:47" s="1" customFormat="1" ht="48.75">
      <c r="B237" s="32"/>
      <c r="D237" s="147" t="s">
        <v>301</v>
      </c>
      <c r="F237" s="148" t="s">
        <v>4425</v>
      </c>
      <c r="I237" s="149"/>
      <c r="L237" s="32"/>
      <c r="M237" s="150"/>
      <c r="T237" s="56"/>
      <c r="AT237" s="17" t="s">
        <v>301</v>
      </c>
      <c r="AU237" s="17" t="s">
        <v>86</v>
      </c>
    </row>
    <row r="238" spans="2:65" s="1" customFormat="1" ht="16.5" customHeight="1">
      <c r="B238" s="32"/>
      <c r="C238" s="134" t="s">
        <v>473</v>
      </c>
      <c r="D238" s="134" t="s">
        <v>264</v>
      </c>
      <c r="E238" s="135" t="s">
        <v>4489</v>
      </c>
      <c r="F238" s="136" t="s">
        <v>4641</v>
      </c>
      <c r="G238" s="137" t="s">
        <v>4274</v>
      </c>
      <c r="H238" s="138">
        <v>1</v>
      </c>
      <c r="I238" s="139"/>
      <c r="J238" s="140">
        <f>ROUND(I238*H238,2)</f>
        <v>0</v>
      </c>
      <c r="K238" s="136" t="s">
        <v>1</v>
      </c>
      <c r="L238" s="32"/>
      <c r="M238" s="141" t="s">
        <v>1</v>
      </c>
      <c r="N238" s="142" t="s">
        <v>44</v>
      </c>
      <c r="P238" s="143">
        <f>O238*H238</f>
        <v>0</v>
      </c>
      <c r="Q238" s="143">
        <v>0</v>
      </c>
      <c r="R238" s="143">
        <f>Q238*H238</f>
        <v>0</v>
      </c>
      <c r="S238" s="143">
        <v>0</v>
      </c>
      <c r="T238" s="144">
        <f>S238*H238</f>
        <v>0</v>
      </c>
      <c r="AR238" s="145" t="s">
        <v>4623</v>
      </c>
      <c r="AT238" s="145" t="s">
        <v>264</v>
      </c>
      <c r="AU238" s="145" t="s">
        <v>86</v>
      </c>
      <c r="AY238" s="17" t="s">
        <v>262</v>
      </c>
      <c r="BE238" s="146">
        <f>IF(N238="základní",J238,0)</f>
        <v>0</v>
      </c>
      <c r="BF238" s="146">
        <f>IF(N238="snížená",J238,0)</f>
        <v>0</v>
      </c>
      <c r="BG238" s="146">
        <f>IF(N238="zákl. přenesená",J238,0)</f>
        <v>0</v>
      </c>
      <c r="BH238" s="146">
        <f>IF(N238="sníž. přenesená",J238,0)</f>
        <v>0</v>
      </c>
      <c r="BI238" s="146">
        <f>IF(N238="nulová",J238,0)</f>
        <v>0</v>
      </c>
      <c r="BJ238" s="17" t="s">
        <v>86</v>
      </c>
      <c r="BK238" s="146">
        <f>ROUND(I238*H238,2)</f>
        <v>0</v>
      </c>
      <c r="BL238" s="17" t="s">
        <v>4623</v>
      </c>
      <c r="BM238" s="145" t="s">
        <v>4763</v>
      </c>
    </row>
    <row r="239" spans="2:47" s="1" customFormat="1" ht="48.75">
      <c r="B239" s="32"/>
      <c r="D239" s="147" t="s">
        <v>301</v>
      </c>
      <c r="F239" s="148" t="s">
        <v>4425</v>
      </c>
      <c r="I239" s="149"/>
      <c r="L239" s="32"/>
      <c r="M239" s="150"/>
      <c r="T239" s="56"/>
      <c r="AT239" s="17" t="s">
        <v>301</v>
      </c>
      <c r="AU239" s="17" t="s">
        <v>86</v>
      </c>
    </row>
    <row r="240" spans="2:63" s="11" customFormat="1" ht="25.9" customHeight="1">
      <c r="B240" s="124"/>
      <c r="D240" s="125" t="s">
        <v>78</v>
      </c>
      <c r="E240" s="126" t="s">
        <v>683</v>
      </c>
      <c r="F240" s="126" t="s">
        <v>4331</v>
      </c>
      <c r="I240" s="127"/>
      <c r="J240" s="128">
        <f>BK240</f>
        <v>0</v>
      </c>
      <c r="L240" s="124"/>
      <c r="M240" s="129"/>
      <c r="P240" s="130">
        <f>SUM(P241:P242)</f>
        <v>0</v>
      </c>
      <c r="R240" s="130">
        <f>SUM(R241:R242)</f>
        <v>0</v>
      </c>
      <c r="T240" s="131">
        <f>SUM(T241:T242)</f>
        <v>0</v>
      </c>
      <c r="AR240" s="125" t="s">
        <v>86</v>
      </c>
      <c r="AT240" s="132" t="s">
        <v>78</v>
      </c>
      <c r="AU240" s="132" t="s">
        <v>79</v>
      </c>
      <c r="AY240" s="125" t="s">
        <v>262</v>
      </c>
      <c r="BK240" s="133">
        <f>SUM(BK241:BK242)</f>
        <v>0</v>
      </c>
    </row>
    <row r="241" spans="2:65" s="1" customFormat="1" ht="33" customHeight="1">
      <c r="B241" s="32"/>
      <c r="C241" s="134" t="s">
        <v>477</v>
      </c>
      <c r="D241" s="134" t="s">
        <v>264</v>
      </c>
      <c r="E241" s="135" t="s">
        <v>4499</v>
      </c>
      <c r="F241" s="136" t="s">
        <v>4764</v>
      </c>
      <c r="G241" s="137" t="s">
        <v>267</v>
      </c>
      <c r="H241" s="138">
        <v>2</v>
      </c>
      <c r="I241" s="139"/>
      <c r="J241" s="140">
        <f>ROUND(I241*H241,2)</f>
        <v>0</v>
      </c>
      <c r="K241" s="136" t="s">
        <v>1</v>
      </c>
      <c r="L241" s="32"/>
      <c r="M241" s="141" t="s">
        <v>1</v>
      </c>
      <c r="N241" s="142" t="s">
        <v>44</v>
      </c>
      <c r="P241" s="143">
        <f>O241*H241</f>
        <v>0</v>
      </c>
      <c r="Q241" s="143">
        <v>0</v>
      </c>
      <c r="R241" s="143">
        <f>Q241*H241</f>
        <v>0</v>
      </c>
      <c r="S241" s="143">
        <v>0</v>
      </c>
      <c r="T241" s="144">
        <f>S241*H241</f>
        <v>0</v>
      </c>
      <c r="AR241" s="145" t="s">
        <v>293</v>
      </c>
      <c r="AT241" s="145" t="s">
        <v>264</v>
      </c>
      <c r="AU241" s="145" t="s">
        <v>86</v>
      </c>
      <c r="AY241" s="17" t="s">
        <v>262</v>
      </c>
      <c r="BE241" s="146">
        <f>IF(N241="základní",J241,0)</f>
        <v>0</v>
      </c>
      <c r="BF241" s="146">
        <f>IF(N241="snížená",J241,0)</f>
        <v>0</v>
      </c>
      <c r="BG241" s="146">
        <f>IF(N241="zákl. přenesená",J241,0)</f>
        <v>0</v>
      </c>
      <c r="BH241" s="146">
        <f>IF(N241="sníž. přenesená",J241,0)</f>
        <v>0</v>
      </c>
      <c r="BI241" s="146">
        <f>IF(N241="nulová",J241,0)</f>
        <v>0</v>
      </c>
      <c r="BJ241" s="17" t="s">
        <v>86</v>
      </c>
      <c r="BK241" s="146">
        <f>ROUND(I241*H241,2)</f>
        <v>0</v>
      </c>
      <c r="BL241" s="17" t="s">
        <v>293</v>
      </c>
      <c r="BM241" s="145" t="s">
        <v>4765</v>
      </c>
    </row>
    <row r="242" spans="2:47" s="1" customFormat="1" ht="48.75">
      <c r="B242" s="32"/>
      <c r="D242" s="147" t="s">
        <v>301</v>
      </c>
      <c r="F242" s="148" t="s">
        <v>4425</v>
      </c>
      <c r="I242" s="149"/>
      <c r="L242" s="32"/>
      <c r="M242" s="159"/>
      <c r="N242" s="155"/>
      <c r="O242" s="155"/>
      <c r="P242" s="155"/>
      <c r="Q242" s="155"/>
      <c r="R242" s="155"/>
      <c r="S242" s="155"/>
      <c r="T242" s="160"/>
      <c r="AT242" s="17" t="s">
        <v>301</v>
      </c>
      <c r="AU242" s="17" t="s">
        <v>86</v>
      </c>
    </row>
    <row r="243" spans="2:12" s="1" customFormat="1" ht="6.95" customHeight="1">
      <c r="B243" s="44"/>
      <c r="C243" s="45"/>
      <c r="D243" s="45"/>
      <c r="E243" s="45"/>
      <c r="F243" s="45"/>
      <c r="G243" s="45"/>
      <c r="H243" s="45"/>
      <c r="I243" s="45"/>
      <c r="J243" s="45"/>
      <c r="K243" s="45"/>
      <c r="L243" s="32"/>
    </row>
  </sheetData>
  <sheetProtection algorithmName="SHA-512" hashValue="NGXEGrgWJ+asPSvR9Vjh93n8t+pJUTnAi6gpxCqvMMk+oZomG1NkwueQrNai487j4D8kpIvb9TVGbB0Mv91pHA==" saltValue="4yyqirYdYkMDoTHNa+Dkp4KtQ6ukLgddhujkrBNEjEeKmyXsOu3uEInAsMi9sMIuS8O1HGC6FH4lEGRnV2ZrMA==" spinCount="100000" sheet="1" objects="1" scenarios="1" formatColumns="0" formatRows="0" autoFilter="0"/>
  <autoFilter ref="C131:K242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2:BM2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192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.75">
      <c r="B8" s="20"/>
      <c r="D8" s="27" t="s">
        <v>222</v>
      </c>
      <c r="L8" s="20"/>
    </row>
    <row r="9" spans="2:12" ht="16.5" customHeight="1">
      <c r="B9" s="20"/>
      <c r="E9" s="248" t="s">
        <v>3828</v>
      </c>
      <c r="F9" s="209"/>
      <c r="G9" s="209"/>
      <c r="H9" s="209"/>
      <c r="L9" s="20"/>
    </row>
    <row r="10" spans="2:12" ht="12" customHeight="1">
      <c r="B10" s="20"/>
      <c r="D10" s="27" t="s">
        <v>224</v>
      </c>
      <c r="L10" s="20"/>
    </row>
    <row r="11" spans="2:12" s="1" customFormat="1" ht="16.5" customHeight="1">
      <c r="B11" s="32"/>
      <c r="E11" s="243" t="s">
        <v>4766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4205</v>
      </c>
      <c r="L12" s="32"/>
    </row>
    <row r="13" spans="2:12" s="1" customFormat="1" ht="16.5" customHeight="1">
      <c r="B13" s="32"/>
      <c r="E13" s="230" t="s">
        <v>4767</v>
      </c>
      <c r="F13" s="250"/>
      <c r="G13" s="250"/>
      <c r="H13" s="250"/>
      <c r="L13" s="32"/>
    </row>
    <row r="14" spans="2:12" s="1" customFormat="1" ht="11.25">
      <c r="B14" s="32"/>
      <c r="L14" s="32"/>
    </row>
    <row r="15" spans="2:12" s="1" customFormat="1" ht="12" customHeight="1">
      <c r="B15" s="32"/>
      <c r="D15" s="27" t="s">
        <v>18</v>
      </c>
      <c r="F15" s="25" t="s">
        <v>170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7. 6. 2023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26</v>
      </c>
      <c r="L18" s="32"/>
    </row>
    <row r="19" spans="2:12" s="1" customFormat="1" ht="18" customHeight="1">
      <c r="B19" s="32"/>
      <c r="E19" s="25" t="s">
        <v>27</v>
      </c>
      <c r="I19" s="27" t="s">
        <v>28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29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08"/>
      <c r="G22" s="208"/>
      <c r="H22" s="208"/>
      <c r="I22" s="27" t="s">
        <v>28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31</v>
      </c>
      <c r="I24" s="27" t="s">
        <v>25</v>
      </c>
      <c r="J24" s="25" t="s">
        <v>32</v>
      </c>
      <c r="L24" s="32"/>
    </row>
    <row r="25" spans="2:12" s="1" customFormat="1" ht="18" customHeight="1">
      <c r="B25" s="32"/>
      <c r="E25" s="25" t="s">
        <v>227</v>
      </c>
      <c r="I25" s="27" t="s">
        <v>28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35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1182</v>
      </c>
      <c r="I28" s="27" t="s">
        <v>28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37</v>
      </c>
      <c r="L30" s="32"/>
    </row>
    <row r="31" spans="2:12" s="7" customFormat="1" ht="35.25" customHeight="1">
      <c r="B31" s="94"/>
      <c r="E31" s="213" t="s">
        <v>4768</v>
      </c>
      <c r="F31" s="213"/>
      <c r="G31" s="213"/>
      <c r="H31" s="213"/>
      <c r="L31" s="94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5" t="s">
        <v>39</v>
      </c>
      <c r="J34" s="66">
        <f>ROUND(J130,2)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41</v>
      </c>
      <c r="I36" s="35" t="s">
        <v>40</v>
      </c>
      <c r="J36" s="35" t="s">
        <v>42</v>
      </c>
      <c r="L36" s="32"/>
    </row>
    <row r="37" spans="2:12" s="1" customFormat="1" ht="14.45" customHeight="1">
      <c r="B37" s="32"/>
      <c r="D37" s="55" t="s">
        <v>43</v>
      </c>
      <c r="E37" s="27" t="s">
        <v>44</v>
      </c>
      <c r="F37" s="86">
        <f>ROUND((SUM(BE130:BE212)),2)</f>
        <v>0</v>
      </c>
      <c r="I37" s="96">
        <v>0.21</v>
      </c>
      <c r="J37" s="86">
        <f>ROUND(((SUM(BE130:BE212))*I37),2)</f>
        <v>0</v>
      </c>
      <c r="L37" s="32"/>
    </row>
    <row r="38" spans="2:12" s="1" customFormat="1" ht="14.45" customHeight="1">
      <c r="B38" s="32"/>
      <c r="E38" s="27" t="s">
        <v>45</v>
      </c>
      <c r="F38" s="86">
        <f>ROUND((SUM(BF130:BF212)),2)</f>
        <v>0</v>
      </c>
      <c r="I38" s="96">
        <v>0.15</v>
      </c>
      <c r="J38" s="86">
        <f>ROUND(((SUM(BF130:BF212))*I38),2)</f>
        <v>0</v>
      </c>
      <c r="L38" s="32"/>
    </row>
    <row r="39" spans="2:12" s="1" customFormat="1" ht="14.45" customHeight="1" hidden="1">
      <c r="B39" s="32"/>
      <c r="E39" s="27" t="s">
        <v>46</v>
      </c>
      <c r="F39" s="86">
        <f>ROUND((SUM(BG130:BG212)),2)</f>
        <v>0</v>
      </c>
      <c r="I39" s="96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47</v>
      </c>
      <c r="F40" s="86">
        <f>ROUND((SUM(BH130:BH212)),2)</f>
        <v>0</v>
      </c>
      <c r="I40" s="96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48</v>
      </c>
      <c r="F41" s="86">
        <f>ROUND((SUM(BI130:BI212)),2)</f>
        <v>0</v>
      </c>
      <c r="I41" s="96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7"/>
      <c r="D43" s="98" t="s">
        <v>49</v>
      </c>
      <c r="E43" s="57"/>
      <c r="F43" s="57"/>
      <c r="G43" s="99" t="s">
        <v>50</v>
      </c>
      <c r="H43" s="100" t="s">
        <v>51</v>
      </c>
      <c r="I43" s="57"/>
      <c r="J43" s="101">
        <f>SUM(J34:J41)</f>
        <v>0</v>
      </c>
      <c r="K43" s="102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ht="16.5" customHeight="1">
      <c r="B87" s="20"/>
      <c r="E87" s="248" t="s">
        <v>3828</v>
      </c>
      <c r="F87" s="209"/>
      <c r="G87" s="209"/>
      <c r="H87" s="209"/>
      <c r="L87" s="20"/>
    </row>
    <row r="88" spans="2:12" ht="12" customHeight="1">
      <c r="B88" s="20"/>
      <c r="C88" s="27" t="s">
        <v>224</v>
      </c>
      <c r="L88" s="20"/>
    </row>
    <row r="89" spans="2:12" s="1" customFormat="1" ht="16.5" customHeight="1">
      <c r="B89" s="32"/>
      <c r="E89" s="243" t="s">
        <v>4766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4205</v>
      </c>
      <c r="L90" s="32"/>
    </row>
    <row r="91" spans="2:12" s="1" customFormat="1" ht="16.5" customHeight="1">
      <c r="B91" s="32"/>
      <c r="E91" s="230" t="str">
        <f>E13</f>
        <v>10.6, 10.7 - A - Zdravotechnické instalace - uznatelná část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Čelkovice</v>
      </c>
      <c r="I93" s="27" t="s">
        <v>22</v>
      </c>
      <c r="J93" s="52" t="str">
        <f>IF(J16="","",J16)</f>
        <v>7. 6. 2023</v>
      </c>
      <c r="L93" s="32"/>
    </row>
    <row r="94" spans="2:12" s="1" customFormat="1" ht="6.9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Vodárenská společnost Táborsko s.r.o.</v>
      </c>
      <c r="I95" s="27" t="s">
        <v>31</v>
      </c>
      <c r="J95" s="30" t="str">
        <f>E25</f>
        <v>Aquaprocon s.r.o., divize Praha</v>
      </c>
      <c r="L95" s="32"/>
    </row>
    <row r="96" spans="2:12" s="1" customFormat="1" ht="15.2" customHeight="1">
      <c r="B96" s="32"/>
      <c r="C96" s="27" t="s">
        <v>29</v>
      </c>
      <c r="F96" s="25" t="str">
        <f>IF(E22="","",E22)</f>
        <v>Vyplň údaj</v>
      </c>
      <c r="I96" s="27" t="s">
        <v>35</v>
      </c>
      <c r="J96" s="30" t="str">
        <f>E28</f>
        <v>Jaroslav Pelnář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5" t="s">
        <v>231</v>
      </c>
      <c r="D98" s="97"/>
      <c r="E98" s="97"/>
      <c r="F98" s="97"/>
      <c r="G98" s="97"/>
      <c r="H98" s="97"/>
      <c r="I98" s="97"/>
      <c r="J98" s="106" t="s">
        <v>232</v>
      </c>
      <c r="K98" s="97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7" t="s">
        <v>233</v>
      </c>
      <c r="J100" s="66">
        <f>J130</f>
        <v>0</v>
      </c>
      <c r="L100" s="32"/>
      <c r="AU100" s="17" t="s">
        <v>234</v>
      </c>
    </row>
    <row r="101" spans="2:12" s="8" customFormat="1" ht="24.95" customHeight="1">
      <c r="B101" s="108"/>
      <c r="D101" s="109" t="s">
        <v>1304</v>
      </c>
      <c r="E101" s="110"/>
      <c r="F101" s="110"/>
      <c r="G101" s="110"/>
      <c r="H101" s="110"/>
      <c r="I101" s="110"/>
      <c r="J101" s="111">
        <f>J131</f>
        <v>0</v>
      </c>
      <c r="L101" s="108"/>
    </row>
    <row r="102" spans="2:12" s="9" customFormat="1" ht="19.9" customHeight="1">
      <c r="B102" s="112"/>
      <c r="D102" s="113" t="s">
        <v>4769</v>
      </c>
      <c r="E102" s="114"/>
      <c r="F102" s="114"/>
      <c r="G102" s="114"/>
      <c r="H102" s="114"/>
      <c r="I102" s="114"/>
      <c r="J102" s="115">
        <f>J132</f>
        <v>0</v>
      </c>
      <c r="L102" s="112"/>
    </row>
    <row r="103" spans="2:12" s="9" customFormat="1" ht="19.9" customHeight="1">
      <c r="B103" s="112"/>
      <c r="D103" s="113" t="s">
        <v>4770</v>
      </c>
      <c r="E103" s="114"/>
      <c r="F103" s="114"/>
      <c r="G103" s="114"/>
      <c r="H103" s="114"/>
      <c r="I103" s="114"/>
      <c r="J103" s="115">
        <f>J153</f>
        <v>0</v>
      </c>
      <c r="L103" s="112"/>
    </row>
    <row r="104" spans="2:12" s="9" customFormat="1" ht="19.9" customHeight="1">
      <c r="B104" s="112"/>
      <c r="D104" s="113" t="s">
        <v>4771</v>
      </c>
      <c r="E104" s="114"/>
      <c r="F104" s="114"/>
      <c r="G104" s="114"/>
      <c r="H104" s="114"/>
      <c r="I104" s="114"/>
      <c r="J104" s="115">
        <f>J196</f>
        <v>0</v>
      </c>
      <c r="L104" s="112"/>
    </row>
    <row r="105" spans="2:12" s="8" customFormat="1" ht="24.95" customHeight="1">
      <c r="B105" s="108"/>
      <c r="D105" s="109" t="s">
        <v>4772</v>
      </c>
      <c r="E105" s="110"/>
      <c r="F105" s="110"/>
      <c r="G105" s="110"/>
      <c r="H105" s="110"/>
      <c r="I105" s="110"/>
      <c r="J105" s="111">
        <f>J203</f>
        <v>0</v>
      </c>
      <c r="L105" s="108"/>
    </row>
    <row r="106" spans="2:12" s="8" customFormat="1" ht="24.95" customHeight="1">
      <c r="B106" s="108"/>
      <c r="D106" s="109" t="s">
        <v>4773</v>
      </c>
      <c r="E106" s="110"/>
      <c r="F106" s="110"/>
      <c r="G106" s="110"/>
      <c r="H106" s="110"/>
      <c r="I106" s="110"/>
      <c r="J106" s="111">
        <f>J208</f>
        <v>0</v>
      </c>
      <c r="L106" s="108"/>
    </row>
    <row r="107" spans="2:12" s="1" customFormat="1" ht="21.75" customHeight="1">
      <c r="B107" s="32"/>
      <c r="L107" s="32"/>
    </row>
    <row r="108" spans="2:12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2"/>
    </row>
    <row r="112" spans="2:12" s="1" customFormat="1" ht="6.95" customHeight="1"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2"/>
    </row>
    <row r="113" spans="2:12" s="1" customFormat="1" ht="24.95" customHeight="1">
      <c r="B113" s="32"/>
      <c r="C113" s="21" t="s">
        <v>247</v>
      </c>
      <c r="L113" s="32"/>
    </row>
    <row r="114" spans="2:12" s="1" customFormat="1" ht="6.95" customHeight="1">
      <c r="B114" s="32"/>
      <c r="L114" s="32"/>
    </row>
    <row r="115" spans="2:12" s="1" customFormat="1" ht="12" customHeight="1">
      <c r="B115" s="32"/>
      <c r="C115" s="27" t="s">
        <v>16</v>
      </c>
      <c r="L115" s="32"/>
    </row>
    <row r="116" spans="2:12" s="1" customFormat="1" ht="16.5" customHeight="1">
      <c r="B116" s="32"/>
      <c r="E116" s="248" t="str">
        <f>E7</f>
        <v>ZPRACOVÁNÍ ČISTÍRENSKÝCH KALŮ AČOV TÁBOR</v>
      </c>
      <c r="F116" s="249"/>
      <c r="G116" s="249"/>
      <c r="H116" s="249"/>
      <c r="L116" s="32"/>
    </row>
    <row r="117" spans="2:12" ht="12" customHeight="1">
      <c r="B117" s="20"/>
      <c r="C117" s="27" t="s">
        <v>222</v>
      </c>
      <c r="L117" s="20"/>
    </row>
    <row r="118" spans="2:12" ht="16.5" customHeight="1">
      <c r="B118" s="20"/>
      <c r="E118" s="248" t="s">
        <v>3828</v>
      </c>
      <c r="F118" s="209"/>
      <c r="G118" s="209"/>
      <c r="H118" s="209"/>
      <c r="L118" s="20"/>
    </row>
    <row r="119" spans="2:12" ht="12" customHeight="1">
      <c r="B119" s="20"/>
      <c r="C119" s="27" t="s">
        <v>224</v>
      </c>
      <c r="L119" s="20"/>
    </row>
    <row r="120" spans="2:12" s="1" customFormat="1" ht="16.5" customHeight="1">
      <c r="B120" s="32"/>
      <c r="E120" s="243" t="s">
        <v>4766</v>
      </c>
      <c r="F120" s="250"/>
      <c r="G120" s="250"/>
      <c r="H120" s="250"/>
      <c r="L120" s="32"/>
    </row>
    <row r="121" spans="2:12" s="1" customFormat="1" ht="12" customHeight="1">
      <c r="B121" s="32"/>
      <c r="C121" s="27" t="s">
        <v>4205</v>
      </c>
      <c r="L121" s="32"/>
    </row>
    <row r="122" spans="2:12" s="1" customFormat="1" ht="16.5" customHeight="1">
      <c r="B122" s="32"/>
      <c r="E122" s="230" t="str">
        <f>E13</f>
        <v>10.6, 10.7 - A - Zdravotechnické instalace - uznatelná část</v>
      </c>
      <c r="F122" s="250"/>
      <c r="G122" s="250"/>
      <c r="H122" s="250"/>
      <c r="L122" s="32"/>
    </row>
    <row r="123" spans="2:12" s="1" customFormat="1" ht="6.95" customHeight="1">
      <c r="B123" s="32"/>
      <c r="L123" s="32"/>
    </row>
    <row r="124" spans="2:12" s="1" customFormat="1" ht="12" customHeight="1">
      <c r="B124" s="32"/>
      <c r="C124" s="27" t="s">
        <v>20</v>
      </c>
      <c r="F124" s="25" t="str">
        <f>F16</f>
        <v>Čelkovice</v>
      </c>
      <c r="I124" s="27" t="s">
        <v>22</v>
      </c>
      <c r="J124" s="52" t="str">
        <f>IF(J16="","",J16)</f>
        <v>7. 6. 2023</v>
      </c>
      <c r="L124" s="32"/>
    </row>
    <row r="125" spans="2:12" s="1" customFormat="1" ht="6.95" customHeight="1">
      <c r="B125" s="32"/>
      <c r="L125" s="32"/>
    </row>
    <row r="126" spans="2:12" s="1" customFormat="1" ht="25.7" customHeight="1">
      <c r="B126" s="32"/>
      <c r="C126" s="27" t="s">
        <v>24</v>
      </c>
      <c r="F126" s="25" t="str">
        <f>E19</f>
        <v>Vodárenská společnost Táborsko s.r.o.</v>
      </c>
      <c r="I126" s="27" t="s">
        <v>31</v>
      </c>
      <c r="J126" s="30" t="str">
        <f>E25</f>
        <v>Aquaprocon s.r.o., divize Praha</v>
      </c>
      <c r="L126" s="32"/>
    </row>
    <row r="127" spans="2:12" s="1" customFormat="1" ht="15.2" customHeight="1">
      <c r="B127" s="32"/>
      <c r="C127" s="27" t="s">
        <v>29</v>
      </c>
      <c r="F127" s="25" t="str">
        <f>IF(E22="","",E22)</f>
        <v>Vyplň údaj</v>
      </c>
      <c r="I127" s="27" t="s">
        <v>35</v>
      </c>
      <c r="J127" s="30" t="str">
        <f>E28</f>
        <v>Jaroslav Pelnář</v>
      </c>
      <c r="L127" s="32"/>
    </row>
    <row r="128" spans="2:12" s="1" customFormat="1" ht="10.35" customHeight="1">
      <c r="B128" s="32"/>
      <c r="L128" s="32"/>
    </row>
    <row r="129" spans="2:20" s="10" customFormat="1" ht="29.25" customHeight="1">
      <c r="B129" s="116"/>
      <c r="C129" s="117" t="s">
        <v>248</v>
      </c>
      <c r="D129" s="118" t="s">
        <v>64</v>
      </c>
      <c r="E129" s="118" t="s">
        <v>60</v>
      </c>
      <c r="F129" s="118" t="s">
        <v>61</v>
      </c>
      <c r="G129" s="118" t="s">
        <v>249</v>
      </c>
      <c r="H129" s="118" t="s">
        <v>250</v>
      </c>
      <c r="I129" s="118" t="s">
        <v>251</v>
      </c>
      <c r="J129" s="118" t="s">
        <v>232</v>
      </c>
      <c r="K129" s="119" t="s">
        <v>252</v>
      </c>
      <c r="L129" s="116"/>
      <c r="M129" s="59" t="s">
        <v>1</v>
      </c>
      <c r="N129" s="60" t="s">
        <v>43</v>
      </c>
      <c r="O129" s="60" t="s">
        <v>253</v>
      </c>
      <c r="P129" s="60" t="s">
        <v>254</v>
      </c>
      <c r="Q129" s="60" t="s">
        <v>255</v>
      </c>
      <c r="R129" s="60" t="s">
        <v>256</v>
      </c>
      <c r="S129" s="60" t="s">
        <v>257</v>
      </c>
      <c r="T129" s="61" t="s">
        <v>258</v>
      </c>
    </row>
    <row r="130" spans="2:63" s="1" customFormat="1" ht="22.9" customHeight="1">
      <c r="B130" s="32"/>
      <c r="C130" s="64" t="s">
        <v>259</v>
      </c>
      <c r="J130" s="120">
        <f>BK130</f>
        <v>0</v>
      </c>
      <c r="L130" s="32"/>
      <c r="M130" s="62"/>
      <c r="N130" s="53"/>
      <c r="O130" s="53"/>
      <c r="P130" s="121">
        <f>P131+P203+P208</f>
        <v>0</v>
      </c>
      <c r="Q130" s="53"/>
      <c r="R130" s="121">
        <f>R131+R203+R208</f>
        <v>0.9117900000000001</v>
      </c>
      <c r="S130" s="53"/>
      <c r="T130" s="122">
        <f>T131+T203+T208</f>
        <v>0.0374</v>
      </c>
      <c r="AT130" s="17" t="s">
        <v>78</v>
      </c>
      <c r="AU130" s="17" t="s">
        <v>234</v>
      </c>
      <c r="BK130" s="123">
        <f>BK131+BK203+BK208</f>
        <v>0</v>
      </c>
    </row>
    <row r="131" spans="2:63" s="11" customFormat="1" ht="25.9" customHeight="1">
      <c r="B131" s="124"/>
      <c r="D131" s="125" t="s">
        <v>78</v>
      </c>
      <c r="E131" s="126" t="s">
        <v>1569</v>
      </c>
      <c r="F131" s="126" t="s">
        <v>1570</v>
      </c>
      <c r="I131" s="127"/>
      <c r="J131" s="128">
        <f>BK131</f>
        <v>0</v>
      </c>
      <c r="L131" s="124"/>
      <c r="M131" s="129"/>
      <c r="P131" s="130">
        <f>P132+P153+P196</f>
        <v>0</v>
      </c>
      <c r="R131" s="130">
        <f>R132+R153+R196</f>
        <v>0.9083700000000001</v>
      </c>
      <c r="T131" s="131">
        <f>T132+T153+T196</f>
        <v>0</v>
      </c>
      <c r="AR131" s="125" t="s">
        <v>88</v>
      </c>
      <c r="AT131" s="132" t="s">
        <v>78</v>
      </c>
      <c r="AU131" s="132" t="s">
        <v>79</v>
      </c>
      <c r="AY131" s="125" t="s">
        <v>262</v>
      </c>
      <c r="BK131" s="133">
        <f>BK132+BK153+BK196</f>
        <v>0</v>
      </c>
    </row>
    <row r="132" spans="2:63" s="11" customFormat="1" ht="22.9" customHeight="1">
      <c r="B132" s="124"/>
      <c r="D132" s="125" t="s">
        <v>78</v>
      </c>
      <c r="E132" s="151" t="s">
        <v>4774</v>
      </c>
      <c r="F132" s="151" t="s">
        <v>4775</v>
      </c>
      <c r="I132" s="127"/>
      <c r="J132" s="152">
        <f>BK132</f>
        <v>0</v>
      </c>
      <c r="L132" s="124"/>
      <c r="M132" s="129"/>
      <c r="P132" s="130">
        <f>SUM(P133:P152)</f>
        <v>0</v>
      </c>
      <c r="R132" s="130">
        <f>SUM(R133:R152)</f>
        <v>0.08668999999999999</v>
      </c>
      <c r="T132" s="131">
        <f>SUM(T133:T152)</f>
        <v>0</v>
      </c>
      <c r="AR132" s="125" t="s">
        <v>88</v>
      </c>
      <c r="AT132" s="132" t="s">
        <v>78</v>
      </c>
      <c r="AU132" s="132" t="s">
        <v>86</v>
      </c>
      <c r="AY132" s="125" t="s">
        <v>262</v>
      </c>
      <c r="BK132" s="133">
        <f>SUM(BK133:BK152)</f>
        <v>0</v>
      </c>
    </row>
    <row r="133" spans="2:65" s="1" customFormat="1" ht="37.9" customHeight="1">
      <c r="B133" s="32"/>
      <c r="C133" s="134" t="s">
        <v>86</v>
      </c>
      <c r="D133" s="134" t="s">
        <v>264</v>
      </c>
      <c r="E133" s="135" t="s">
        <v>4776</v>
      </c>
      <c r="F133" s="136" t="s">
        <v>4777</v>
      </c>
      <c r="G133" s="137" t="s">
        <v>405</v>
      </c>
      <c r="H133" s="138">
        <v>6</v>
      </c>
      <c r="I133" s="139"/>
      <c r="J133" s="140">
        <f>ROUND(I133*H133,2)</f>
        <v>0</v>
      </c>
      <c r="K133" s="136" t="s">
        <v>1</v>
      </c>
      <c r="L133" s="32"/>
      <c r="M133" s="141" t="s">
        <v>1</v>
      </c>
      <c r="N133" s="142" t="s">
        <v>44</v>
      </c>
      <c r="P133" s="143">
        <f>O133*H133</f>
        <v>0</v>
      </c>
      <c r="Q133" s="143">
        <v>0.01232</v>
      </c>
      <c r="R133" s="143">
        <f>Q133*H133</f>
        <v>0.07392</v>
      </c>
      <c r="S133" s="143">
        <v>0</v>
      </c>
      <c r="T133" s="144">
        <f>S133*H133</f>
        <v>0</v>
      </c>
      <c r="AR133" s="145" t="s">
        <v>318</v>
      </c>
      <c r="AT133" s="145" t="s">
        <v>264</v>
      </c>
      <c r="AU133" s="145" t="s">
        <v>88</v>
      </c>
      <c r="AY133" s="17" t="s">
        <v>262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7" t="s">
        <v>86</v>
      </c>
      <c r="BK133" s="146">
        <f>ROUND(I133*H133,2)</f>
        <v>0</v>
      </c>
      <c r="BL133" s="17" t="s">
        <v>318</v>
      </c>
      <c r="BM133" s="145" t="s">
        <v>4778</v>
      </c>
    </row>
    <row r="134" spans="2:51" s="13" customFormat="1" ht="11.25">
      <c r="B134" s="167"/>
      <c r="D134" s="147" t="s">
        <v>1200</v>
      </c>
      <c r="E134" s="168" t="s">
        <v>1</v>
      </c>
      <c r="F134" s="169" t="s">
        <v>4779</v>
      </c>
      <c r="H134" s="170">
        <v>6</v>
      </c>
      <c r="I134" s="171"/>
      <c r="L134" s="167"/>
      <c r="M134" s="172"/>
      <c r="T134" s="173"/>
      <c r="AT134" s="168" t="s">
        <v>1200</v>
      </c>
      <c r="AU134" s="168" t="s">
        <v>88</v>
      </c>
      <c r="AV134" s="13" t="s">
        <v>88</v>
      </c>
      <c r="AW134" s="13" t="s">
        <v>34</v>
      </c>
      <c r="AX134" s="13" t="s">
        <v>86</v>
      </c>
      <c r="AY134" s="168" t="s">
        <v>262</v>
      </c>
    </row>
    <row r="135" spans="2:65" s="1" customFormat="1" ht="37.9" customHeight="1">
      <c r="B135" s="32"/>
      <c r="C135" s="134" t="s">
        <v>88</v>
      </c>
      <c r="D135" s="134" t="s">
        <v>264</v>
      </c>
      <c r="E135" s="135" t="s">
        <v>4780</v>
      </c>
      <c r="F135" s="136" t="s">
        <v>4781</v>
      </c>
      <c r="G135" s="137" t="s">
        <v>405</v>
      </c>
      <c r="H135" s="138">
        <v>2</v>
      </c>
      <c r="I135" s="139"/>
      <c r="J135" s="140">
        <f>ROUND(I135*H135,2)</f>
        <v>0</v>
      </c>
      <c r="K135" s="136" t="s">
        <v>1</v>
      </c>
      <c r="L135" s="32"/>
      <c r="M135" s="141" t="s">
        <v>1</v>
      </c>
      <c r="N135" s="142" t="s">
        <v>44</v>
      </c>
      <c r="P135" s="143">
        <f>O135*H135</f>
        <v>0</v>
      </c>
      <c r="Q135" s="143">
        <v>0.00142</v>
      </c>
      <c r="R135" s="143">
        <f>Q135*H135</f>
        <v>0.00284</v>
      </c>
      <c r="S135" s="143">
        <v>0</v>
      </c>
      <c r="T135" s="144">
        <f>S135*H135</f>
        <v>0</v>
      </c>
      <c r="AR135" s="145" t="s">
        <v>318</v>
      </c>
      <c r="AT135" s="145" t="s">
        <v>264</v>
      </c>
      <c r="AU135" s="145" t="s">
        <v>88</v>
      </c>
      <c r="AY135" s="17" t="s">
        <v>262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7" t="s">
        <v>86</v>
      </c>
      <c r="BK135" s="146">
        <f>ROUND(I135*H135,2)</f>
        <v>0</v>
      </c>
      <c r="BL135" s="17" t="s">
        <v>318</v>
      </c>
      <c r="BM135" s="145" t="s">
        <v>4782</v>
      </c>
    </row>
    <row r="136" spans="2:51" s="13" customFormat="1" ht="11.25">
      <c r="B136" s="167"/>
      <c r="D136" s="147" t="s">
        <v>1200</v>
      </c>
      <c r="E136" s="168" t="s">
        <v>1</v>
      </c>
      <c r="F136" s="169" t="s">
        <v>4783</v>
      </c>
      <c r="H136" s="170">
        <v>2</v>
      </c>
      <c r="I136" s="171"/>
      <c r="L136" s="167"/>
      <c r="M136" s="172"/>
      <c r="T136" s="173"/>
      <c r="AT136" s="168" t="s">
        <v>1200</v>
      </c>
      <c r="AU136" s="168" t="s">
        <v>88</v>
      </c>
      <c r="AV136" s="13" t="s">
        <v>88</v>
      </c>
      <c r="AW136" s="13" t="s">
        <v>34</v>
      </c>
      <c r="AX136" s="13" t="s">
        <v>86</v>
      </c>
      <c r="AY136" s="168" t="s">
        <v>262</v>
      </c>
    </row>
    <row r="137" spans="2:65" s="1" customFormat="1" ht="33" customHeight="1">
      <c r="B137" s="32"/>
      <c r="C137" s="134" t="s">
        <v>179</v>
      </c>
      <c r="D137" s="134" t="s">
        <v>264</v>
      </c>
      <c r="E137" s="135" t="s">
        <v>4784</v>
      </c>
      <c r="F137" s="136" t="s">
        <v>4785</v>
      </c>
      <c r="G137" s="137" t="s">
        <v>405</v>
      </c>
      <c r="H137" s="138">
        <v>3</v>
      </c>
      <c r="I137" s="139"/>
      <c r="J137" s="140">
        <f>ROUND(I137*H137,2)</f>
        <v>0</v>
      </c>
      <c r="K137" s="136" t="s">
        <v>1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0.00071</v>
      </c>
      <c r="R137" s="143">
        <f>Q137*H137</f>
        <v>0.00213</v>
      </c>
      <c r="S137" s="143">
        <v>0</v>
      </c>
      <c r="T137" s="144">
        <f>S137*H137</f>
        <v>0</v>
      </c>
      <c r="AR137" s="145" t="s">
        <v>318</v>
      </c>
      <c r="AT137" s="145" t="s">
        <v>264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318</v>
      </c>
      <c r="BM137" s="145" t="s">
        <v>4786</v>
      </c>
    </row>
    <row r="138" spans="2:51" s="13" customFormat="1" ht="11.25">
      <c r="B138" s="167"/>
      <c r="D138" s="147" t="s">
        <v>1200</v>
      </c>
      <c r="E138" s="168" t="s">
        <v>1</v>
      </c>
      <c r="F138" s="169" t="s">
        <v>4787</v>
      </c>
      <c r="H138" s="170">
        <v>3</v>
      </c>
      <c r="I138" s="171"/>
      <c r="L138" s="167"/>
      <c r="M138" s="172"/>
      <c r="T138" s="173"/>
      <c r="AT138" s="168" t="s">
        <v>1200</v>
      </c>
      <c r="AU138" s="168" t="s">
        <v>88</v>
      </c>
      <c r="AV138" s="13" t="s">
        <v>88</v>
      </c>
      <c r="AW138" s="13" t="s">
        <v>34</v>
      </c>
      <c r="AX138" s="13" t="s">
        <v>86</v>
      </c>
      <c r="AY138" s="168" t="s">
        <v>262</v>
      </c>
    </row>
    <row r="139" spans="2:65" s="1" customFormat="1" ht="33" customHeight="1">
      <c r="B139" s="32"/>
      <c r="C139" s="134" t="s">
        <v>293</v>
      </c>
      <c r="D139" s="134" t="s">
        <v>264</v>
      </c>
      <c r="E139" s="135" t="s">
        <v>4788</v>
      </c>
      <c r="F139" s="136" t="s">
        <v>4789</v>
      </c>
      <c r="G139" s="137" t="s">
        <v>405</v>
      </c>
      <c r="H139" s="138">
        <v>6</v>
      </c>
      <c r="I139" s="139"/>
      <c r="J139" s="140">
        <f>ROUND(I139*H139,2)</f>
        <v>0</v>
      </c>
      <c r="K139" s="136" t="s">
        <v>1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0.00048</v>
      </c>
      <c r="R139" s="143">
        <f>Q139*H139</f>
        <v>0.00288</v>
      </c>
      <c r="S139" s="143">
        <v>0</v>
      </c>
      <c r="T139" s="144">
        <f>S139*H139</f>
        <v>0</v>
      </c>
      <c r="AR139" s="145" t="s">
        <v>318</v>
      </c>
      <c r="AT139" s="145" t="s">
        <v>264</v>
      </c>
      <c r="AU139" s="145" t="s">
        <v>88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318</v>
      </c>
      <c r="BM139" s="145" t="s">
        <v>4790</v>
      </c>
    </row>
    <row r="140" spans="2:51" s="13" customFormat="1" ht="11.25">
      <c r="B140" s="167"/>
      <c r="D140" s="147" t="s">
        <v>1200</v>
      </c>
      <c r="E140" s="168" t="s">
        <v>1</v>
      </c>
      <c r="F140" s="169" t="s">
        <v>4779</v>
      </c>
      <c r="H140" s="170">
        <v>6</v>
      </c>
      <c r="I140" s="171"/>
      <c r="L140" s="167"/>
      <c r="M140" s="172"/>
      <c r="T140" s="173"/>
      <c r="AT140" s="168" t="s">
        <v>1200</v>
      </c>
      <c r="AU140" s="168" t="s">
        <v>88</v>
      </c>
      <c r="AV140" s="13" t="s">
        <v>88</v>
      </c>
      <c r="AW140" s="13" t="s">
        <v>34</v>
      </c>
      <c r="AX140" s="13" t="s">
        <v>86</v>
      </c>
      <c r="AY140" s="168" t="s">
        <v>262</v>
      </c>
    </row>
    <row r="141" spans="2:65" s="1" customFormat="1" ht="33" customHeight="1">
      <c r="B141" s="32"/>
      <c r="C141" s="134" t="s">
        <v>273</v>
      </c>
      <c r="D141" s="134" t="s">
        <v>264</v>
      </c>
      <c r="E141" s="135" t="s">
        <v>4791</v>
      </c>
      <c r="F141" s="136" t="s">
        <v>4792</v>
      </c>
      <c r="G141" s="137" t="s">
        <v>405</v>
      </c>
      <c r="H141" s="138">
        <v>5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0.0004</v>
      </c>
      <c r="R141" s="143">
        <f>Q141*H141</f>
        <v>0.002</v>
      </c>
      <c r="S141" s="143">
        <v>0</v>
      </c>
      <c r="T141" s="144">
        <f>S141*H141</f>
        <v>0</v>
      </c>
      <c r="AR141" s="145" t="s">
        <v>318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318</v>
      </c>
      <c r="BM141" s="145" t="s">
        <v>4793</v>
      </c>
    </row>
    <row r="142" spans="2:51" s="13" customFormat="1" ht="11.25">
      <c r="B142" s="167"/>
      <c r="D142" s="147" t="s">
        <v>1200</v>
      </c>
      <c r="E142" s="168" t="s">
        <v>1</v>
      </c>
      <c r="F142" s="169" t="s">
        <v>1406</v>
      </c>
      <c r="H142" s="170">
        <v>5</v>
      </c>
      <c r="I142" s="171"/>
      <c r="L142" s="167"/>
      <c r="M142" s="172"/>
      <c r="T142" s="173"/>
      <c r="AT142" s="168" t="s">
        <v>1200</v>
      </c>
      <c r="AU142" s="168" t="s">
        <v>88</v>
      </c>
      <c r="AV142" s="13" t="s">
        <v>88</v>
      </c>
      <c r="AW142" s="13" t="s">
        <v>34</v>
      </c>
      <c r="AX142" s="13" t="s">
        <v>86</v>
      </c>
      <c r="AY142" s="168" t="s">
        <v>262</v>
      </c>
    </row>
    <row r="143" spans="2:65" s="1" customFormat="1" ht="33" customHeight="1">
      <c r="B143" s="32"/>
      <c r="C143" s="134" t="s">
        <v>286</v>
      </c>
      <c r="D143" s="134" t="s">
        <v>264</v>
      </c>
      <c r="E143" s="135" t="s">
        <v>4794</v>
      </c>
      <c r="F143" s="136" t="s">
        <v>4795</v>
      </c>
      <c r="G143" s="137" t="s">
        <v>405</v>
      </c>
      <c r="H143" s="138">
        <v>2</v>
      </c>
      <c r="I143" s="139"/>
      <c r="J143" s="140">
        <f>ROUND(I143*H143,2)</f>
        <v>0</v>
      </c>
      <c r="K143" s="136" t="s">
        <v>1</v>
      </c>
      <c r="L143" s="32"/>
      <c r="M143" s="141" t="s">
        <v>1</v>
      </c>
      <c r="N143" s="142" t="s">
        <v>44</v>
      </c>
      <c r="P143" s="143">
        <f>O143*H143</f>
        <v>0</v>
      </c>
      <c r="Q143" s="143">
        <v>0.00041</v>
      </c>
      <c r="R143" s="143">
        <f>Q143*H143</f>
        <v>0.00082</v>
      </c>
      <c r="S143" s="143">
        <v>0</v>
      </c>
      <c r="T143" s="144">
        <f>S143*H143</f>
        <v>0</v>
      </c>
      <c r="AR143" s="145" t="s">
        <v>318</v>
      </c>
      <c r="AT143" s="145" t="s">
        <v>264</v>
      </c>
      <c r="AU143" s="145" t="s">
        <v>88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318</v>
      </c>
      <c r="BM143" s="145" t="s">
        <v>4796</v>
      </c>
    </row>
    <row r="144" spans="2:51" s="13" customFormat="1" ht="11.25">
      <c r="B144" s="167"/>
      <c r="D144" s="147" t="s">
        <v>1200</v>
      </c>
      <c r="E144" s="168" t="s">
        <v>1</v>
      </c>
      <c r="F144" s="169" t="s">
        <v>4783</v>
      </c>
      <c r="H144" s="170">
        <v>2</v>
      </c>
      <c r="I144" s="171"/>
      <c r="L144" s="167"/>
      <c r="M144" s="172"/>
      <c r="T144" s="173"/>
      <c r="AT144" s="168" t="s">
        <v>1200</v>
      </c>
      <c r="AU144" s="168" t="s">
        <v>88</v>
      </c>
      <c r="AV144" s="13" t="s">
        <v>88</v>
      </c>
      <c r="AW144" s="13" t="s">
        <v>34</v>
      </c>
      <c r="AX144" s="13" t="s">
        <v>86</v>
      </c>
      <c r="AY144" s="168" t="s">
        <v>262</v>
      </c>
    </row>
    <row r="145" spans="2:65" s="1" customFormat="1" ht="16.5" customHeight="1">
      <c r="B145" s="32"/>
      <c r="C145" s="134" t="s">
        <v>290</v>
      </c>
      <c r="D145" s="134" t="s">
        <v>264</v>
      </c>
      <c r="E145" s="135" t="s">
        <v>4797</v>
      </c>
      <c r="F145" s="136" t="s">
        <v>4798</v>
      </c>
      <c r="G145" s="137" t="s">
        <v>1257</v>
      </c>
      <c r="H145" s="138">
        <v>1</v>
      </c>
      <c r="I145" s="139"/>
      <c r="J145" s="140">
        <f>ROUND(I145*H145,2)</f>
        <v>0</v>
      </c>
      <c r="K145" s="136" t="s">
        <v>1</v>
      </c>
      <c r="L145" s="32"/>
      <c r="M145" s="141" t="s">
        <v>1</v>
      </c>
      <c r="N145" s="142" t="s">
        <v>44</v>
      </c>
      <c r="P145" s="143">
        <f>O145*H145</f>
        <v>0</v>
      </c>
      <c r="Q145" s="143">
        <v>0.00148</v>
      </c>
      <c r="R145" s="143">
        <f>Q145*H145</f>
        <v>0.00148</v>
      </c>
      <c r="S145" s="143">
        <v>0</v>
      </c>
      <c r="T145" s="144">
        <f>S145*H145</f>
        <v>0</v>
      </c>
      <c r="AR145" s="145" t="s">
        <v>318</v>
      </c>
      <c r="AT145" s="145" t="s">
        <v>264</v>
      </c>
      <c r="AU145" s="145" t="s">
        <v>88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318</v>
      </c>
      <c r="BM145" s="145" t="s">
        <v>4799</v>
      </c>
    </row>
    <row r="146" spans="2:51" s="13" customFormat="1" ht="11.25">
      <c r="B146" s="167"/>
      <c r="D146" s="147" t="s">
        <v>1200</v>
      </c>
      <c r="E146" s="168" t="s">
        <v>1</v>
      </c>
      <c r="F146" s="169" t="s">
        <v>1447</v>
      </c>
      <c r="H146" s="170">
        <v>1</v>
      </c>
      <c r="I146" s="171"/>
      <c r="L146" s="167"/>
      <c r="M146" s="172"/>
      <c r="T146" s="173"/>
      <c r="AT146" s="168" t="s">
        <v>1200</v>
      </c>
      <c r="AU146" s="168" t="s">
        <v>88</v>
      </c>
      <c r="AV146" s="13" t="s">
        <v>88</v>
      </c>
      <c r="AW146" s="13" t="s">
        <v>34</v>
      </c>
      <c r="AX146" s="13" t="s">
        <v>86</v>
      </c>
      <c r="AY146" s="168" t="s">
        <v>262</v>
      </c>
    </row>
    <row r="147" spans="2:65" s="1" customFormat="1" ht="16.5" customHeight="1">
      <c r="B147" s="32"/>
      <c r="C147" s="134" t="s">
        <v>270</v>
      </c>
      <c r="D147" s="134" t="s">
        <v>264</v>
      </c>
      <c r="E147" s="135" t="s">
        <v>4800</v>
      </c>
      <c r="F147" s="136" t="s">
        <v>4801</v>
      </c>
      <c r="G147" s="137" t="s">
        <v>1257</v>
      </c>
      <c r="H147" s="138">
        <v>3</v>
      </c>
      <c r="I147" s="139"/>
      <c r="J147" s="140">
        <f>ROUND(I147*H147,2)</f>
        <v>0</v>
      </c>
      <c r="K147" s="136" t="s">
        <v>1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8E-05</v>
      </c>
      <c r="R147" s="143">
        <f>Q147*H147</f>
        <v>0.00024000000000000003</v>
      </c>
      <c r="S147" s="143">
        <v>0</v>
      </c>
      <c r="T147" s="144">
        <f>S147*H147</f>
        <v>0</v>
      </c>
      <c r="AR147" s="145" t="s">
        <v>318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318</v>
      </c>
      <c r="BM147" s="145" t="s">
        <v>4802</v>
      </c>
    </row>
    <row r="148" spans="2:51" s="13" customFormat="1" ht="11.25">
      <c r="B148" s="167"/>
      <c r="D148" s="147" t="s">
        <v>1200</v>
      </c>
      <c r="E148" s="168" t="s">
        <v>1</v>
      </c>
      <c r="F148" s="169" t="s">
        <v>4787</v>
      </c>
      <c r="H148" s="170">
        <v>3</v>
      </c>
      <c r="I148" s="171"/>
      <c r="L148" s="167"/>
      <c r="M148" s="172"/>
      <c r="T148" s="173"/>
      <c r="AT148" s="168" t="s">
        <v>1200</v>
      </c>
      <c r="AU148" s="168" t="s">
        <v>88</v>
      </c>
      <c r="AV148" s="13" t="s">
        <v>88</v>
      </c>
      <c r="AW148" s="13" t="s">
        <v>34</v>
      </c>
      <c r="AX148" s="13" t="s">
        <v>86</v>
      </c>
      <c r="AY148" s="168" t="s">
        <v>262</v>
      </c>
    </row>
    <row r="149" spans="2:65" s="1" customFormat="1" ht="16.5" customHeight="1">
      <c r="B149" s="32"/>
      <c r="C149" s="134" t="s">
        <v>263</v>
      </c>
      <c r="D149" s="134" t="s">
        <v>264</v>
      </c>
      <c r="E149" s="135" t="s">
        <v>4803</v>
      </c>
      <c r="F149" s="136" t="s">
        <v>4804</v>
      </c>
      <c r="G149" s="137" t="s">
        <v>405</v>
      </c>
      <c r="H149" s="138">
        <v>24</v>
      </c>
      <c r="I149" s="139"/>
      <c r="J149" s="140">
        <f>ROUND(I149*H149,2)</f>
        <v>0</v>
      </c>
      <c r="K149" s="136" t="s">
        <v>1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318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318</v>
      </c>
      <c r="BM149" s="145" t="s">
        <v>4805</v>
      </c>
    </row>
    <row r="150" spans="2:51" s="13" customFormat="1" ht="11.25">
      <c r="B150" s="167"/>
      <c r="D150" s="147" t="s">
        <v>1200</v>
      </c>
      <c r="E150" s="168" t="s">
        <v>1</v>
      </c>
      <c r="F150" s="169" t="s">
        <v>4806</v>
      </c>
      <c r="H150" s="170">
        <v>24</v>
      </c>
      <c r="I150" s="171"/>
      <c r="L150" s="167"/>
      <c r="M150" s="172"/>
      <c r="T150" s="173"/>
      <c r="AT150" s="168" t="s">
        <v>1200</v>
      </c>
      <c r="AU150" s="168" t="s">
        <v>88</v>
      </c>
      <c r="AV150" s="13" t="s">
        <v>88</v>
      </c>
      <c r="AW150" s="13" t="s">
        <v>34</v>
      </c>
      <c r="AX150" s="13" t="s">
        <v>86</v>
      </c>
      <c r="AY150" s="168" t="s">
        <v>262</v>
      </c>
    </row>
    <row r="151" spans="2:65" s="1" customFormat="1" ht="16.5" customHeight="1">
      <c r="B151" s="32"/>
      <c r="C151" s="134" t="s">
        <v>297</v>
      </c>
      <c r="D151" s="134" t="s">
        <v>264</v>
      </c>
      <c r="E151" s="135" t="s">
        <v>4807</v>
      </c>
      <c r="F151" s="136" t="s">
        <v>4808</v>
      </c>
      <c r="G151" s="137" t="s">
        <v>1257</v>
      </c>
      <c r="H151" s="138">
        <v>2</v>
      </c>
      <c r="I151" s="139"/>
      <c r="J151" s="140">
        <f>ROUND(I151*H151,2)</f>
        <v>0</v>
      </c>
      <c r="K151" s="136" t="s">
        <v>1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0.00019</v>
      </c>
      <c r="R151" s="143">
        <f>Q151*H151</f>
        <v>0.00038</v>
      </c>
      <c r="S151" s="143">
        <v>0</v>
      </c>
      <c r="T151" s="144">
        <f>S151*H151</f>
        <v>0</v>
      </c>
      <c r="AR151" s="145" t="s">
        <v>318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318</v>
      </c>
      <c r="BM151" s="145" t="s">
        <v>4809</v>
      </c>
    </row>
    <row r="152" spans="2:51" s="13" customFormat="1" ht="11.25">
      <c r="B152" s="167"/>
      <c r="D152" s="147" t="s">
        <v>1200</v>
      </c>
      <c r="E152" s="168" t="s">
        <v>1</v>
      </c>
      <c r="F152" s="169" t="s">
        <v>4783</v>
      </c>
      <c r="H152" s="170">
        <v>2</v>
      </c>
      <c r="I152" s="171"/>
      <c r="L152" s="167"/>
      <c r="M152" s="172"/>
      <c r="T152" s="173"/>
      <c r="AT152" s="168" t="s">
        <v>1200</v>
      </c>
      <c r="AU152" s="168" t="s">
        <v>88</v>
      </c>
      <c r="AV152" s="13" t="s">
        <v>88</v>
      </c>
      <c r="AW152" s="13" t="s">
        <v>34</v>
      </c>
      <c r="AX152" s="13" t="s">
        <v>86</v>
      </c>
      <c r="AY152" s="168" t="s">
        <v>262</v>
      </c>
    </row>
    <row r="153" spans="2:63" s="11" customFormat="1" ht="22.9" customHeight="1">
      <c r="B153" s="124"/>
      <c r="D153" s="125" t="s">
        <v>78</v>
      </c>
      <c r="E153" s="151" t="s">
        <v>4810</v>
      </c>
      <c r="F153" s="151" t="s">
        <v>4811</v>
      </c>
      <c r="I153" s="127"/>
      <c r="J153" s="152">
        <f>BK153</f>
        <v>0</v>
      </c>
      <c r="L153" s="124"/>
      <c r="M153" s="129"/>
      <c r="P153" s="130">
        <f>SUM(P154:P195)</f>
        <v>0</v>
      </c>
      <c r="R153" s="130">
        <f>SUM(R154:R195)</f>
        <v>0.81303</v>
      </c>
      <c r="T153" s="131">
        <f>SUM(T154:T195)</f>
        <v>0</v>
      </c>
      <c r="AR153" s="125" t="s">
        <v>88</v>
      </c>
      <c r="AT153" s="132" t="s">
        <v>78</v>
      </c>
      <c r="AU153" s="132" t="s">
        <v>86</v>
      </c>
      <c r="AY153" s="125" t="s">
        <v>262</v>
      </c>
      <c r="BK153" s="133">
        <f>SUM(BK154:BK195)</f>
        <v>0</v>
      </c>
    </row>
    <row r="154" spans="2:65" s="1" customFormat="1" ht="16.5" customHeight="1">
      <c r="B154" s="32"/>
      <c r="C154" s="134" t="s">
        <v>326</v>
      </c>
      <c r="D154" s="134" t="s">
        <v>264</v>
      </c>
      <c r="E154" s="135" t="s">
        <v>4812</v>
      </c>
      <c r="F154" s="136" t="s">
        <v>4813</v>
      </c>
      <c r="G154" s="137" t="s">
        <v>405</v>
      </c>
      <c r="H154" s="138">
        <v>18</v>
      </c>
      <c r="I154" s="139"/>
      <c r="J154" s="140">
        <f>ROUND(I154*H154,2)</f>
        <v>0</v>
      </c>
      <c r="K154" s="136" t="s">
        <v>1</v>
      </c>
      <c r="L154" s="32"/>
      <c r="M154" s="141" t="s">
        <v>1</v>
      </c>
      <c r="N154" s="142" t="s">
        <v>44</v>
      </c>
      <c r="P154" s="143">
        <f>O154*H154</f>
        <v>0</v>
      </c>
      <c r="Q154" s="143">
        <v>0.00653</v>
      </c>
      <c r="R154" s="143">
        <f>Q154*H154</f>
        <v>0.11754</v>
      </c>
      <c r="S154" s="143">
        <v>0</v>
      </c>
      <c r="T154" s="144">
        <f>S154*H154</f>
        <v>0</v>
      </c>
      <c r="AR154" s="145" t="s">
        <v>318</v>
      </c>
      <c r="AT154" s="145" t="s">
        <v>264</v>
      </c>
      <c r="AU154" s="145" t="s">
        <v>88</v>
      </c>
      <c r="AY154" s="17" t="s">
        <v>262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86</v>
      </c>
      <c r="BK154" s="146">
        <f>ROUND(I154*H154,2)</f>
        <v>0</v>
      </c>
      <c r="BL154" s="17" t="s">
        <v>318</v>
      </c>
      <c r="BM154" s="145" t="s">
        <v>4814</v>
      </c>
    </row>
    <row r="155" spans="2:51" s="13" customFormat="1" ht="11.25">
      <c r="B155" s="167"/>
      <c r="D155" s="147" t="s">
        <v>1200</v>
      </c>
      <c r="E155" s="168" t="s">
        <v>1</v>
      </c>
      <c r="F155" s="169" t="s">
        <v>4815</v>
      </c>
      <c r="H155" s="170">
        <v>18</v>
      </c>
      <c r="I155" s="171"/>
      <c r="L155" s="167"/>
      <c r="M155" s="172"/>
      <c r="T155" s="173"/>
      <c r="AT155" s="168" t="s">
        <v>1200</v>
      </c>
      <c r="AU155" s="168" t="s">
        <v>88</v>
      </c>
      <c r="AV155" s="13" t="s">
        <v>88</v>
      </c>
      <c r="AW155" s="13" t="s">
        <v>34</v>
      </c>
      <c r="AX155" s="13" t="s">
        <v>86</v>
      </c>
      <c r="AY155" s="168" t="s">
        <v>262</v>
      </c>
    </row>
    <row r="156" spans="2:65" s="1" customFormat="1" ht="33" customHeight="1">
      <c r="B156" s="32"/>
      <c r="C156" s="134" t="s">
        <v>303</v>
      </c>
      <c r="D156" s="134" t="s">
        <v>264</v>
      </c>
      <c r="E156" s="135" t="s">
        <v>4816</v>
      </c>
      <c r="F156" s="136" t="s">
        <v>4817</v>
      </c>
      <c r="G156" s="137" t="s">
        <v>405</v>
      </c>
      <c r="H156" s="138">
        <v>18</v>
      </c>
      <c r="I156" s="139"/>
      <c r="J156" s="140">
        <f>ROUND(I156*H156,2)</f>
        <v>0</v>
      </c>
      <c r="K156" s="136" t="s">
        <v>1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6E-05</v>
      </c>
      <c r="R156" s="143">
        <f>Q156*H156</f>
        <v>0.00108</v>
      </c>
      <c r="S156" s="143">
        <v>0</v>
      </c>
      <c r="T156" s="144">
        <f>S156*H156</f>
        <v>0</v>
      </c>
      <c r="AR156" s="145" t="s">
        <v>318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318</v>
      </c>
      <c r="BM156" s="145" t="s">
        <v>4818</v>
      </c>
    </row>
    <row r="157" spans="2:51" s="13" customFormat="1" ht="11.25">
      <c r="B157" s="167"/>
      <c r="D157" s="147" t="s">
        <v>1200</v>
      </c>
      <c r="E157" s="168" t="s">
        <v>1</v>
      </c>
      <c r="F157" s="169" t="s">
        <v>4815</v>
      </c>
      <c r="H157" s="170">
        <v>18</v>
      </c>
      <c r="I157" s="171"/>
      <c r="L157" s="167"/>
      <c r="M157" s="172"/>
      <c r="T157" s="173"/>
      <c r="AT157" s="168" t="s">
        <v>1200</v>
      </c>
      <c r="AU157" s="168" t="s">
        <v>88</v>
      </c>
      <c r="AV157" s="13" t="s">
        <v>88</v>
      </c>
      <c r="AW157" s="13" t="s">
        <v>34</v>
      </c>
      <c r="AX157" s="13" t="s">
        <v>86</v>
      </c>
      <c r="AY157" s="168" t="s">
        <v>262</v>
      </c>
    </row>
    <row r="158" spans="2:65" s="1" customFormat="1" ht="33" customHeight="1">
      <c r="B158" s="32"/>
      <c r="C158" s="134" t="s">
        <v>307</v>
      </c>
      <c r="D158" s="134" t="s">
        <v>264</v>
      </c>
      <c r="E158" s="135" t="s">
        <v>4819</v>
      </c>
      <c r="F158" s="136" t="s">
        <v>4820</v>
      </c>
      <c r="G158" s="137" t="s">
        <v>405</v>
      </c>
      <c r="H158" s="138">
        <v>80</v>
      </c>
      <c r="I158" s="139"/>
      <c r="J158" s="140">
        <f>ROUND(I158*H158,2)</f>
        <v>0</v>
      </c>
      <c r="K158" s="136" t="s">
        <v>1</v>
      </c>
      <c r="L158" s="32"/>
      <c r="M158" s="141" t="s">
        <v>1</v>
      </c>
      <c r="N158" s="142" t="s">
        <v>44</v>
      </c>
      <c r="P158" s="143">
        <f>O158*H158</f>
        <v>0</v>
      </c>
      <c r="Q158" s="143">
        <v>0.0061</v>
      </c>
      <c r="R158" s="143">
        <f>Q158*H158</f>
        <v>0.48800000000000004</v>
      </c>
      <c r="S158" s="143">
        <v>0</v>
      </c>
      <c r="T158" s="144">
        <f>S158*H158</f>
        <v>0</v>
      </c>
      <c r="AR158" s="145" t="s">
        <v>318</v>
      </c>
      <c r="AT158" s="145" t="s">
        <v>264</v>
      </c>
      <c r="AU158" s="145" t="s">
        <v>88</v>
      </c>
      <c r="AY158" s="17" t="s">
        <v>262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7" t="s">
        <v>86</v>
      </c>
      <c r="BK158" s="146">
        <f>ROUND(I158*H158,2)</f>
        <v>0</v>
      </c>
      <c r="BL158" s="17" t="s">
        <v>318</v>
      </c>
      <c r="BM158" s="145" t="s">
        <v>4821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4822</v>
      </c>
      <c r="H159" s="170">
        <v>80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86</v>
      </c>
      <c r="AY159" s="168" t="s">
        <v>262</v>
      </c>
    </row>
    <row r="160" spans="2:65" s="1" customFormat="1" ht="33" customHeight="1">
      <c r="B160" s="32"/>
      <c r="C160" s="134" t="s">
        <v>311</v>
      </c>
      <c r="D160" s="134" t="s">
        <v>264</v>
      </c>
      <c r="E160" s="135" t="s">
        <v>4823</v>
      </c>
      <c r="F160" s="136" t="s">
        <v>4824</v>
      </c>
      <c r="G160" s="137" t="s">
        <v>405</v>
      </c>
      <c r="H160" s="138">
        <v>15</v>
      </c>
      <c r="I160" s="139"/>
      <c r="J160" s="140">
        <f>ROUND(I160*H160,2)</f>
        <v>0</v>
      </c>
      <c r="K160" s="136" t="s">
        <v>1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0.00153</v>
      </c>
      <c r="R160" s="143">
        <f>Q160*H160</f>
        <v>0.022949999999999998</v>
      </c>
      <c r="S160" s="143">
        <v>0</v>
      </c>
      <c r="T160" s="144">
        <f>S160*H160</f>
        <v>0</v>
      </c>
      <c r="AR160" s="145" t="s">
        <v>318</v>
      </c>
      <c r="AT160" s="145" t="s">
        <v>264</v>
      </c>
      <c r="AU160" s="145" t="s">
        <v>88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318</v>
      </c>
      <c r="BM160" s="145" t="s">
        <v>4825</v>
      </c>
    </row>
    <row r="161" spans="2:51" s="13" customFormat="1" ht="11.25">
      <c r="B161" s="167"/>
      <c r="D161" s="147" t="s">
        <v>1200</v>
      </c>
      <c r="E161" s="168" t="s">
        <v>1</v>
      </c>
      <c r="F161" s="169" t="s">
        <v>4826</v>
      </c>
      <c r="H161" s="170">
        <v>15</v>
      </c>
      <c r="I161" s="171"/>
      <c r="L161" s="167"/>
      <c r="M161" s="172"/>
      <c r="T161" s="173"/>
      <c r="AT161" s="168" t="s">
        <v>1200</v>
      </c>
      <c r="AU161" s="168" t="s">
        <v>88</v>
      </c>
      <c r="AV161" s="13" t="s">
        <v>88</v>
      </c>
      <c r="AW161" s="13" t="s">
        <v>34</v>
      </c>
      <c r="AX161" s="13" t="s">
        <v>86</v>
      </c>
      <c r="AY161" s="168" t="s">
        <v>262</v>
      </c>
    </row>
    <row r="162" spans="2:65" s="1" customFormat="1" ht="33" customHeight="1">
      <c r="B162" s="32"/>
      <c r="C162" s="134" t="s">
        <v>8</v>
      </c>
      <c r="D162" s="134" t="s">
        <v>264</v>
      </c>
      <c r="E162" s="135" t="s">
        <v>4827</v>
      </c>
      <c r="F162" s="136" t="s">
        <v>4828</v>
      </c>
      <c r="G162" s="137" t="s">
        <v>405</v>
      </c>
      <c r="H162" s="138">
        <v>55</v>
      </c>
      <c r="I162" s="139"/>
      <c r="J162" s="140">
        <f>ROUND(I162*H162,2)</f>
        <v>0</v>
      </c>
      <c r="K162" s="136" t="s">
        <v>1</v>
      </c>
      <c r="L162" s="32"/>
      <c r="M162" s="141" t="s">
        <v>1</v>
      </c>
      <c r="N162" s="142" t="s">
        <v>44</v>
      </c>
      <c r="P162" s="143">
        <f>O162*H162</f>
        <v>0</v>
      </c>
      <c r="Q162" s="143">
        <v>0.00126</v>
      </c>
      <c r="R162" s="143">
        <f>Q162*H162</f>
        <v>0.0693</v>
      </c>
      <c r="S162" s="143">
        <v>0</v>
      </c>
      <c r="T162" s="144">
        <f>S162*H162</f>
        <v>0</v>
      </c>
      <c r="AR162" s="145" t="s">
        <v>318</v>
      </c>
      <c r="AT162" s="145" t="s">
        <v>264</v>
      </c>
      <c r="AU162" s="145" t="s">
        <v>88</v>
      </c>
      <c r="AY162" s="17" t="s">
        <v>262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86</v>
      </c>
      <c r="BK162" s="146">
        <f>ROUND(I162*H162,2)</f>
        <v>0</v>
      </c>
      <c r="BL162" s="17" t="s">
        <v>318</v>
      </c>
      <c r="BM162" s="145" t="s">
        <v>4829</v>
      </c>
    </row>
    <row r="163" spans="2:51" s="13" customFormat="1" ht="11.25">
      <c r="B163" s="167"/>
      <c r="D163" s="147" t="s">
        <v>1200</v>
      </c>
      <c r="E163" s="168" t="s">
        <v>1</v>
      </c>
      <c r="F163" s="169" t="s">
        <v>4830</v>
      </c>
      <c r="H163" s="170">
        <v>55</v>
      </c>
      <c r="I163" s="171"/>
      <c r="L163" s="167"/>
      <c r="M163" s="172"/>
      <c r="T163" s="173"/>
      <c r="AT163" s="168" t="s">
        <v>1200</v>
      </c>
      <c r="AU163" s="168" t="s">
        <v>88</v>
      </c>
      <c r="AV163" s="13" t="s">
        <v>88</v>
      </c>
      <c r="AW163" s="13" t="s">
        <v>34</v>
      </c>
      <c r="AX163" s="13" t="s">
        <v>86</v>
      </c>
      <c r="AY163" s="168" t="s">
        <v>262</v>
      </c>
    </row>
    <row r="164" spans="2:65" s="1" customFormat="1" ht="16.5" customHeight="1">
      <c r="B164" s="32"/>
      <c r="C164" s="134" t="s">
        <v>318</v>
      </c>
      <c r="D164" s="134" t="s">
        <v>264</v>
      </c>
      <c r="E164" s="135" t="s">
        <v>4831</v>
      </c>
      <c r="F164" s="136" t="s">
        <v>4832</v>
      </c>
      <c r="G164" s="137" t="s">
        <v>1257</v>
      </c>
      <c r="H164" s="138">
        <v>25</v>
      </c>
      <c r="I164" s="139"/>
      <c r="J164" s="140">
        <f>ROUND(I164*H164,2)</f>
        <v>0</v>
      </c>
      <c r="K164" s="136" t="s">
        <v>1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318</v>
      </c>
      <c r="AT164" s="145" t="s">
        <v>264</v>
      </c>
      <c r="AU164" s="145" t="s">
        <v>88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318</v>
      </c>
      <c r="BM164" s="145" t="s">
        <v>4833</v>
      </c>
    </row>
    <row r="165" spans="2:51" s="13" customFormat="1" ht="11.25">
      <c r="B165" s="167"/>
      <c r="D165" s="147" t="s">
        <v>1200</v>
      </c>
      <c r="E165" s="168" t="s">
        <v>1</v>
      </c>
      <c r="F165" s="169" t="s">
        <v>4834</v>
      </c>
      <c r="H165" s="170">
        <v>25</v>
      </c>
      <c r="I165" s="171"/>
      <c r="L165" s="167"/>
      <c r="M165" s="172"/>
      <c r="T165" s="173"/>
      <c r="AT165" s="168" t="s">
        <v>1200</v>
      </c>
      <c r="AU165" s="168" t="s">
        <v>88</v>
      </c>
      <c r="AV165" s="13" t="s">
        <v>88</v>
      </c>
      <c r="AW165" s="13" t="s">
        <v>34</v>
      </c>
      <c r="AX165" s="13" t="s">
        <v>86</v>
      </c>
      <c r="AY165" s="168" t="s">
        <v>262</v>
      </c>
    </row>
    <row r="166" spans="2:65" s="1" customFormat="1" ht="16.5" customHeight="1">
      <c r="B166" s="32"/>
      <c r="C166" s="134" t="s">
        <v>322</v>
      </c>
      <c r="D166" s="134" t="s">
        <v>264</v>
      </c>
      <c r="E166" s="135" t="s">
        <v>4835</v>
      </c>
      <c r="F166" s="136" t="s">
        <v>4836</v>
      </c>
      <c r="G166" s="137" t="s">
        <v>405</v>
      </c>
      <c r="H166" s="138">
        <v>168</v>
      </c>
      <c r="I166" s="139"/>
      <c r="J166" s="140">
        <f>ROUND(I166*H166,2)</f>
        <v>0</v>
      </c>
      <c r="K166" s="136" t="s">
        <v>1</v>
      </c>
      <c r="L166" s="32"/>
      <c r="M166" s="141" t="s">
        <v>1</v>
      </c>
      <c r="N166" s="142" t="s">
        <v>44</v>
      </c>
      <c r="P166" s="143">
        <f>O166*H166</f>
        <v>0</v>
      </c>
      <c r="Q166" s="143">
        <v>0.00019</v>
      </c>
      <c r="R166" s="143">
        <f>Q166*H166</f>
        <v>0.031920000000000004</v>
      </c>
      <c r="S166" s="143">
        <v>0</v>
      </c>
      <c r="T166" s="144">
        <f>S166*H166</f>
        <v>0</v>
      </c>
      <c r="AR166" s="145" t="s">
        <v>318</v>
      </c>
      <c r="AT166" s="145" t="s">
        <v>264</v>
      </c>
      <c r="AU166" s="145" t="s">
        <v>88</v>
      </c>
      <c r="AY166" s="17" t="s">
        <v>262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86</v>
      </c>
      <c r="BK166" s="146">
        <f>ROUND(I166*H166,2)</f>
        <v>0</v>
      </c>
      <c r="BL166" s="17" t="s">
        <v>318</v>
      </c>
      <c r="BM166" s="145" t="s">
        <v>4837</v>
      </c>
    </row>
    <row r="167" spans="2:51" s="13" customFormat="1" ht="11.25">
      <c r="B167" s="167"/>
      <c r="D167" s="147" t="s">
        <v>1200</v>
      </c>
      <c r="E167" s="168" t="s">
        <v>1</v>
      </c>
      <c r="F167" s="169" t="s">
        <v>4838</v>
      </c>
      <c r="H167" s="170">
        <v>168</v>
      </c>
      <c r="I167" s="171"/>
      <c r="L167" s="167"/>
      <c r="M167" s="172"/>
      <c r="T167" s="173"/>
      <c r="AT167" s="168" t="s">
        <v>1200</v>
      </c>
      <c r="AU167" s="168" t="s">
        <v>88</v>
      </c>
      <c r="AV167" s="13" t="s">
        <v>88</v>
      </c>
      <c r="AW167" s="13" t="s">
        <v>34</v>
      </c>
      <c r="AX167" s="13" t="s">
        <v>86</v>
      </c>
      <c r="AY167" s="168" t="s">
        <v>262</v>
      </c>
    </row>
    <row r="168" spans="2:65" s="1" customFormat="1" ht="16.5" customHeight="1">
      <c r="B168" s="32"/>
      <c r="C168" s="134" t="s">
        <v>332</v>
      </c>
      <c r="D168" s="134" t="s">
        <v>264</v>
      </c>
      <c r="E168" s="135" t="s">
        <v>4839</v>
      </c>
      <c r="F168" s="136" t="s">
        <v>4840</v>
      </c>
      <c r="G168" s="137" t="s">
        <v>405</v>
      </c>
      <c r="H168" s="138">
        <v>168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1E-05</v>
      </c>
      <c r="R168" s="143">
        <f>Q168*H168</f>
        <v>0.00168</v>
      </c>
      <c r="S168" s="143">
        <v>0</v>
      </c>
      <c r="T168" s="144">
        <f>S168*H168</f>
        <v>0</v>
      </c>
      <c r="AR168" s="145" t="s">
        <v>318</v>
      </c>
      <c r="AT168" s="145" t="s">
        <v>264</v>
      </c>
      <c r="AU168" s="145" t="s">
        <v>88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318</v>
      </c>
      <c r="BM168" s="145" t="s">
        <v>4841</v>
      </c>
    </row>
    <row r="169" spans="2:51" s="13" customFormat="1" ht="11.25">
      <c r="B169" s="167"/>
      <c r="D169" s="147" t="s">
        <v>1200</v>
      </c>
      <c r="E169" s="168" t="s">
        <v>1</v>
      </c>
      <c r="F169" s="169" t="s">
        <v>4838</v>
      </c>
      <c r="H169" s="170">
        <v>168</v>
      </c>
      <c r="I169" s="171"/>
      <c r="L169" s="167"/>
      <c r="M169" s="172"/>
      <c r="T169" s="173"/>
      <c r="AT169" s="168" t="s">
        <v>1200</v>
      </c>
      <c r="AU169" s="168" t="s">
        <v>88</v>
      </c>
      <c r="AV169" s="13" t="s">
        <v>88</v>
      </c>
      <c r="AW169" s="13" t="s">
        <v>34</v>
      </c>
      <c r="AX169" s="13" t="s">
        <v>86</v>
      </c>
      <c r="AY169" s="168" t="s">
        <v>262</v>
      </c>
    </row>
    <row r="170" spans="2:65" s="1" customFormat="1" ht="24.2" customHeight="1">
      <c r="B170" s="32"/>
      <c r="C170" s="134" t="s">
        <v>365</v>
      </c>
      <c r="D170" s="134" t="s">
        <v>264</v>
      </c>
      <c r="E170" s="135" t="s">
        <v>4842</v>
      </c>
      <c r="F170" s="136" t="s">
        <v>4843</v>
      </c>
      <c r="G170" s="137" t="s">
        <v>405</v>
      </c>
      <c r="H170" s="138">
        <v>150</v>
      </c>
      <c r="I170" s="139"/>
      <c r="J170" s="140">
        <f>ROUND(I170*H170,2)</f>
        <v>0</v>
      </c>
      <c r="K170" s="136" t="s">
        <v>1</v>
      </c>
      <c r="L170" s="32"/>
      <c r="M170" s="141" t="s">
        <v>1</v>
      </c>
      <c r="N170" s="142" t="s">
        <v>44</v>
      </c>
      <c r="P170" s="143">
        <f>O170*H170</f>
        <v>0</v>
      </c>
      <c r="Q170" s="143">
        <v>7E-05</v>
      </c>
      <c r="R170" s="143">
        <f>Q170*H170</f>
        <v>0.010499999999999999</v>
      </c>
      <c r="S170" s="143">
        <v>0</v>
      </c>
      <c r="T170" s="144">
        <f>S170*H170</f>
        <v>0</v>
      </c>
      <c r="AR170" s="145" t="s">
        <v>318</v>
      </c>
      <c r="AT170" s="145" t="s">
        <v>264</v>
      </c>
      <c r="AU170" s="145" t="s">
        <v>88</v>
      </c>
      <c r="AY170" s="17" t="s">
        <v>262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86</v>
      </c>
      <c r="BK170" s="146">
        <f>ROUND(I170*H170,2)</f>
        <v>0</v>
      </c>
      <c r="BL170" s="17" t="s">
        <v>318</v>
      </c>
      <c r="BM170" s="145" t="s">
        <v>4844</v>
      </c>
    </row>
    <row r="171" spans="2:51" s="13" customFormat="1" ht="11.25">
      <c r="B171" s="167"/>
      <c r="D171" s="147" t="s">
        <v>1200</v>
      </c>
      <c r="E171" s="168" t="s">
        <v>1</v>
      </c>
      <c r="F171" s="169" t="s">
        <v>4845</v>
      </c>
      <c r="H171" s="170">
        <v>150</v>
      </c>
      <c r="I171" s="171"/>
      <c r="L171" s="167"/>
      <c r="M171" s="172"/>
      <c r="T171" s="173"/>
      <c r="AT171" s="168" t="s">
        <v>1200</v>
      </c>
      <c r="AU171" s="168" t="s">
        <v>88</v>
      </c>
      <c r="AV171" s="13" t="s">
        <v>88</v>
      </c>
      <c r="AW171" s="13" t="s">
        <v>34</v>
      </c>
      <c r="AX171" s="13" t="s">
        <v>86</v>
      </c>
      <c r="AY171" s="168" t="s">
        <v>262</v>
      </c>
    </row>
    <row r="172" spans="2:65" s="1" customFormat="1" ht="21.75" customHeight="1">
      <c r="B172" s="32"/>
      <c r="C172" s="134" t="s">
        <v>370</v>
      </c>
      <c r="D172" s="134" t="s">
        <v>264</v>
      </c>
      <c r="E172" s="135" t="s">
        <v>4846</v>
      </c>
      <c r="F172" s="136" t="s">
        <v>4847</v>
      </c>
      <c r="G172" s="137" t="s">
        <v>1257</v>
      </c>
      <c r="H172" s="138">
        <v>8</v>
      </c>
      <c r="I172" s="139"/>
      <c r="J172" s="140">
        <f>ROUND(I172*H172,2)</f>
        <v>0</v>
      </c>
      <c r="K172" s="136" t="s">
        <v>1</v>
      </c>
      <c r="L172" s="32"/>
      <c r="M172" s="141" t="s">
        <v>1</v>
      </c>
      <c r="N172" s="142" t="s">
        <v>44</v>
      </c>
      <c r="P172" s="143">
        <f>O172*H172</f>
        <v>0</v>
      </c>
      <c r="Q172" s="143">
        <v>0.00057</v>
      </c>
      <c r="R172" s="143">
        <f>Q172*H172</f>
        <v>0.00456</v>
      </c>
      <c r="S172" s="143">
        <v>0</v>
      </c>
      <c r="T172" s="144">
        <f>S172*H172</f>
        <v>0</v>
      </c>
      <c r="AR172" s="145" t="s">
        <v>318</v>
      </c>
      <c r="AT172" s="145" t="s">
        <v>264</v>
      </c>
      <c r="AU172" s="145" t="s">
        <v>88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318</v>
      </c>
      <c r="BM172" s="145" t="s">
        <v>4848</v>
      </c>
    </row>
    <row r="173" spans="2:51" s="13" customFormat="1" ht="11.25">
      <c r="B173" s="167"/>
      <c r="D173" s="147" t="s">
        <v>1200</v>
      </c>
      <c r="E173" s="168" t="s">
        <v>1</v>
      </c>
      <c r="F173" s="169" t="s">
        <v>4849</v>
      </c>
      <c r="H173" s="170">
        <v>8</v>
      </c>
      <c r="I173" s="171"/>
      <c r="L173" s="167"/>
      <c r="M173" s="172"/>
      <c r="T173" s="173"/>
      <c r="AT173" s="168" t="s">
        <v>1200</v>
      </c>
      <c r="AU173" s="168" t="s">
        <v>88</v>
      </c>
      <c r="AV173" s="13" t="s">
        <v>88</v>
      </c>
      <c r="AW173" s="13" t="s">
        <v>34</v>
      </c>
      <c r="AX173" s="13" t="s">
        <v>86</v>
      </c>
      <c r="AY173" s="168" t="s">
        <v>262</v>
      </c>
    </row>
    <row r="174" spans="2:65" s="1" customFormat="1" ht="21.75" customHeight="1">
      <c r="B174" s="32"/>
      <c r="C174" s="134" t="s">
        <v>7</v>
      </c>
      <c r="D174" s="134" t="s">
        <v>264</v>
      </c>
      <c r="E174" s="135" t="s">
        <v>4850</v>
      </c>
      <c r="F174" s="136" t="s">
        <v>4851</v>
      </c>
      <c r="G174" s="137" t="s">
        <v>1257</v>
      </c>
      <c r="H174" s="138">
        <v>1</v>
      </c>
      <c r="I174" s="139"/>
      <c r="J174" s="140">
        <f>ROUND(I174*H174,2)</f>
        <v>0</v>
      </c>
      <c r="K174" s="136" t="s">
        <v>1</v>
      </c>
      <c r="L174" s="32"/>
      <c r="M174" s="141" t="s">
        <v>1</v>
      </c>
      <c r="N174" s="142" t="s">
        <v>44</v>
      </c>
      <c r="P174" s="143">
        <f>O174*H174</f>
        <v>0</v>
      </c>
      <c r="Q174" s="143">
        <v>0.00262</v>
      </c>
      <c r="R174" s="143">
        <f>Q174*H174</f>
        <v>0.00262</v>
      </c>
      <c r="S174" s="143">
        <v>0</v>
      </c>
      <c r="T174" s="144">
        <f>S174*H174</f>
        <v>0</v>
      </c>
      <c r="AR174" s="145" t="s">
        <v>318</v>
      </c>
      <c r="AT174" s="145" t="s">
        <v>264</v>
      </c>
      <c r="AU174" s="145" t="s">
        <v>88</v>
      </c>
      <c r="AY174" s="17" t="s">
        <v>262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86</v>
      </c>
      <c r="BK174" s="146">
        <f>ROUND(I174*H174,2)</f>
        <v>0</v>
      </c>
      <c r="BL174" s="17" t="s">
        <v>318</v>
      </c>
      <c r="BM174" s="145" t="s">
        <v>4852</v>
      </c>
    </row>
    <row r="175" spans="2:51" s="13" customFormat="1" ht="11.25">
      <c r="B175" s="167"/>
      <c r="D175" s="147" t="s">
        <v>1200</v>
      </c>
      <c r="E175" s="168" t="s">
        <v>1</v>
      </c>
      <c r="F175" s="169" t="s">
        <v>1447</v>
      </c>
      <c r="H175" s="170">
        <v>1</v>
      </c>
      <c r="I175" s="171"/>
      <c r="L175" s="167"/>
      <c r="M175" s="172"/>
      <c r="T175" s="173"/>
      <c r="AT175" s="168" t="s">
        <v>1200</v>
      </c>
      <c r="AU175" s="168" t="s">
        <v>88</v>
      </c>
      <c r="AV175" s="13" t="s">
        <v>88</v>
      </c>
      <c r="AW175" s="13" t="s">
        <v>34</v>
      </c>
      <c r="AX175" s="13" t="s">
        <v>86</v>
      </c>
      <c r="AY175" s="168" t="s">
        <v>262</v>
      </c>
    </row>
    <row r="176" spans="2:65" s="1" customFormat="1" ht="21.75" customHeight="1">
      <c r="B176" s="32"/>
      <c r="C176" s="134" t="s">
        <v>377</v>
      </c>
      <c r="D176" s="134" t="s">
        <v>264</v>
      </c>
      <c r="E176" s="135" t="s">
        <v>4853</v>
      </c>
      <c r="F176" s="136" t="s">
        <v>4854</v>
      </c>
      <c r="G176" s="137" t="s">
        <v>1257</v>
      </c>
      <c r="H176" s="138">
        <v>1</v>
      </c>
      <c r="I176" s="139"/>
      <c r="J176" s="140">
        <f>ROUND(I176*H176,2)</f>
        <v>0</v>
      </c>
      <c r="K176" s="136" t="s">
        <v>1</v>
      </c>
      <c r="L176" s="32"/>
      <c r="M176" s="141" t="s">
        <v>1</v>
      </c>
      <c r="N176" s="142" t="s">
        <v>44</v>
      </c>
      <c r="P176" s="143">
        <f>O176*H176</f>
        <v>0</v>
      </c>
      <c r="Q176" s="143">
        <v>0.00152</v>
      </c>
      <c r="R176" s="143">
        <f>Q176*H176</f>
        <v>0.00152</v>
      </c>
      <c r="S176" s="143">
        <v>0</v>
      </c>
      <c r="T176" s="144">
        <f>S176*H176</f>
        <v>0</v>
      </c>
      <c r="AR176" s="145" t="s">
        <v>318</v>
      </c>
      <c r="AT176" s="145" t="s">
        <v>264</v>
      </c>
      <c r="AU176" s="145" t="s">
        <v>88</v>
      </c>
      <c r="AY176" s="17" t="s">
        <v>262</v>
      </c>
      <c r="BE176" s="146">
        <f>IF(N176="základní",J176,0)</f>
        <v>0</v>
      </c>
      <c r="BF176" s="146">
        <f>IF(N176="snížená",J176,0)</f>
        <v>0</v>
      </c>
      <c r="BG176" s="146">
        <f>IF(N176="zákl. přenesená",J176,0)</f>
        <v>0</v>
      </c>
      <c r="BH176" s="146">
        <f>IF(N176="sníž. přenesená",J176,0)</f>
        <v>0</v>
      </c>
      <c r="BI176" s="146">
        <f>IF(N176="nulová",J176,0)</f>
        <v>0</v>
      </c>
      <c r="BJ176" s="17" t="s">
        <v>86</v>
      </c>
      <c r="BK176" s="146">
        <f>ROUND(I176*H176,2)</f>
        <v>0</v>
      </c>
      <c r="BL176" s="17" t="s">
        <v>318</v>
      </c>
      <c r="BM176" s="145" t="s">
        <v>4855</v>
      </c>
    </row>
    <row r="177" spans="2:51" s="13" customFormat="1" ht="11.25">
      <c r="B177" s="167"/>
      <c r="D177" s="147" t="s">
        <v>1200</v>
      </c>
      <c r="E177" s="168" t="s">
        <v>1</v>
      </c>
      <c r="F177" s="169" t="s">
        <v>1447</v>
      </c>
      <c r="H177" s="170">
        <v>1</v>
      </c>
      <c r="I177" s="171"/>
      <c r="L177" s="167"/>
      <c r="M177" s="172"/>
      <c r="T177" s="173"/>
      <c r="AT177" s="168" t="s">
        <v>1200</v>
      </c>
      <c r="AU177" s="168" t="s">
        <v>88</v>
      </c>
      <c r="AV177" s="13" t="s">
        <v>88</v>
      </c>
      <c r="AW177" s="13" t="s">
        <v>34</v>
      </c>
      <c r="AX177" s="13" t="s">
        <v>86</v>
      </c>
      <c r="AY177" s="168" t="s">
        <v>262</v>
      </c>
    </row>
    <row r="178" spans="2:65" s="1" customFormat="1" ht="21.75" customHeight="1">
      <c r="B178" s="32"/>
      <c r="C178" s="134" t="s">
        <v>381</v>
      </c>
      <c r="D178" s="134" t="s">
        <v>264</v>
      </c>
      <c r="E178" s="135" t="s">
        <v>4856</v>
      </c>
      <c r="F178" s="136" t="s">
        <v>4857</v>
      </c>
      <c r="G178" s="137" t="s">
        <v>1257</v>
      </c>
      <c r="H178" s="138">
        <v>12</v>
      </c>
      <c r="I178" s="139"/>
      <c r="J178" s="140">
        <f>ROUND(I178*H178,2)</f>
        <v>0</v>
      </c>
      <c r="K178" s="136" t="s">
        <v>1</v>
      </c>
      <c r="L178" s="32"/>
      <c r="M178" s="141" t="s">
        <v>1</v>
      </c>
      <c r="N178" s="142" t="s">
        <v>44</v>
      </c>
      <c r="P178" s="143">
        <f>O178*H178</f>
        <v>0</v>
      </c>
      <c r="Q178" s="143">
        <v>0.00072</v>
      </c>
      <c r="R178" s="143">
        <f>Q178*H178</f>
        <v>0.00864</v>
      </c>
      <c r="S178" s="143">
        <v>0</v>
      </c>
      <c r="T178" s="144">
        <f>S178*H178</f>
        <v>0</v>
      </c>
      <c r="AR178" s="145" t="s">
        <v>318</v>
      </c>
      <c r="AT178" s="145" t="s">
        <v>264</v>
      </c>
      <c r="AU178" s="145" t="s">
        <v>88</v>
      </c>
      <c r="AY178" s="17" t="s">
        <v>262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86</v>
      </c>
      <c r="BK178" s="146">
        <f>ROUND(I178*H178,2)</f>
        <v>0</v>
      </c>
      <c r="BL178" s="17" t="s">
        <v>318</v>
      </c>
      <c r="BM178" s="145" t="s">
        <v>4858</v>
      </c>
    </row>
    <row r="179" spans="2:51" s="13" customFormat="1" ht="11.25">
      <c r="B179" s="167"/>
      <c r="D179" s="147" t="s">
        <v>1200</v>
      </c>
      <c r="E179" s="168" t="s">
        <v>1</v>
      </c>
      <c r="F179" s="169" t="s">
        <v>4859</v>
      </c>
      <c r="H179" s="170">
        <v>12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86</v>
      </c>
      <c r="AY179" s="168" t="s">
        <v>262</v>
      </c>
    </row>
    <row r="180" spans="2:65" s="1" customFormat="1" ht="16.5" customHeight="1">
      <c r="B180" s="32"/>
      <c r="C180" s="134" t="s">
        <v>385</v>
      </c>
      <c r="D180" s="134" t="s">
        <v>264</v>
      </c>
      <c r="E180" s="135" t="s">
        <v>4860</v>
      </c>
      <c r="F180" s="136" t="s">
        <v>4861</v>
      </c>
      <c r="G180" s="137" t="s">
        <v>1257</v>
      </c>
      <c r="H180" s="138">
        <v>1</v>
      </c>
      <c r="I180" s="139"/>
      <c r="J180" s="140">
        <f>ROUND(I180*H180,2)</f>
        <v>0</v>
      </c>
      <c r="K180" s="136" t="s">
        <v>1</v>
      </c>
      <c r="L180" s="32"/>
      <c r="M180" s="141" t="s">
        <v>1</v>
      </c>
      <c r="N180" s="142" t="s">
        <v>44</v>
      </c>
      <c r="P180" s="143">
        <f>O180*H180</f>
        <v>0</v>
      </c>
      <c r="Q180" s="143">
        <v>0.003</v>
      </c>
      <c r="R180" s="143">
        <f>Q180*H180</f>
        <v>0.003</v>
      </c>
      <c r="S180" s="143">
        <v>0</v>
      </c>
      <c r="T180" s="144">
        <f>S180*H180</f>
        <v>0</v>
      </c>
      <c r="AR180" s="145" t="s">
        <v>318</v>
      </c>
      <c r="AT180" s="145" t="s">
        <v>264</v>
      </c>
      <c r="AU180" s="145" t="s">
        <v>88</v>
      </c>
      <c r="AY180" s="17" t="s">
        <v>262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86</v>
      </c>
      <c r="BK180" s="146">
        <f>ROUND(I180*H180,2)</f>
        <v>0</v>
      </c>
      <c r="BL180" s="17" t="s">
        <v>318</v>
      </c>
      <c r="BM180" s="145" t="s">
        <v>4862</v>
      </c>
    </row>
    <row r="181" spans="2:51" s="13" customFormat="1" ht="11.25">
      <c r="B181" s="167"/>
      <c r="D181" s="147" t="s">
        <v>1200</v>
      </c>
      <c r="E181" s="168" t="s">
        <v>1</v>
      </c>
      <c r="F181" s="169" t="s">
        <v>1447</v>
      </c>
      <c r="H181" s="170">
        <v>1</v>
      </c>
      <c r="I181" s="171"/>
      <c r="L181" s="167"/>
      <c r="M181" s="172"/>
      <c r="T181" s="173"/>
      <c r="AT181" s="168" t="s">
        <v>1200</v>
      </c>
      <c r="AU181" s="168" t="s">
        <v>88</v>
      </c>
      <c r="AV181" s="13" t="s">
        <v>88</v>
      </c>
      <c r="AW181" s="13" t="s">
        <v>34</v>
      </c>
      <c r="AX181" s="13" t="s">
        <v>86</v>
      </c>
      <c r="AY181" s="168" t="s">
        <v>262</v>
      </c>
    </row>
    <row r="182" spans="2:65" s="1" customFormat="1" ht="16.5" customHeight="1">
      <c r="B182" s="32"/>
      <c r="C182" s="134" t="s">
        <v>390</v>
      </c>
      <c r="D182" s="134" t="s">
        <v>264</v>
      </c>
      <c r="E182" s="135" t="s">
        <v>4863</v>
      </c>
      <c r="F182" s="136" t="s">
        <v>4864</v>
      </c>
      <c r="G182" s="137" t="s">
        <v>1257</v>
      </c>
      <c r="H182" s="138">
        <v>2</v>
      </c>
      <c r="I182" s="139"/>
      <c r="J182" s="140">
        <f>ROUND(I182*H182,2)</f>
        <v>0</v>
      </c>
      <c r="K182" s="136" t="s">
        <v>1</v>
      </c>
      <c r="L182" s="32"/>
      <c r="M182" s="141" t="s">
        <v>1</v>
      </c>
      <c r="N182" s="142" t="s">
        <v>44</v>
      </c>
      <c r="P182" s="143">
        <f>O182*H182</f>
        <v>0</v>
      </c>
      <c r="Q182" s="143">
        <v>0.00099</v>
      </c>
      <c r="R182" s="143">
        <f>Q182*H182</f>
        <v>0.00198</v>
      </c>
      <c r="S182" s="143">
        <v>0</v>
      </c>
      <c r="T182" s="144">
        <f>S182*H182</f>
        <v>0</v>
      </c>
      <c r="AR182" s="145" t="s">
        <v>318</v>
      </c>
      <c r="AT182" s="145" t="s">
        <v>264</v>
      </c>
      <c r="AU182" s="145" t="s">
        <v>88</v>
      </c>
      <c r="AY182" s="17" t="s">
        <v>262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86</v>
      </c>
      <c r="BK182" s="146">
        <f>ROUND(I182*H182,2)</f>
        <v>0</v>
      </c>
      <c r="BL182" s="17" t="s">
        <v>318</v>
      </c>
      <c r="BM182" s="145" t="s">
        <v>4865</v>
      </c>
    </row>
    <row r="183" spans="2:51" s="13" customFormat="1" ht="11.25">
      <c r="B183" s="167"/>
      <c r="D183" s="147" t="s">
        <v>1200</v>
      </c>
      <c r="E183" s="168" t="s">
        <v>1</v>
      </c>
      <c r="F183" s="169" t="s">
        <v>4783</v>
      </c>
      <c r="H183" s="170">
        <v>2</v>
      </c>
      <c r="I183" s="171"/>
      <c r="L183" s="167"/>
      <c r="M183" s="172"/>
      <c r="T183" s="173"/>
      <c r="AT183" s="168" t="s">
        <v>1200</v>
      </c>
      <c r="AU183" s="168" t="s">
        <v>88</v>
      </c>
      <c r="AV183" s="13" t="s">
        <v>88</v>
      </c>
      <c r="AW183" s="13" t="s">
        <v>34</v>
      </c>
      <c r="AX183" s="13" t="s">
        <v>86</v>
      </c>
      <c r="AY183" s="168" t="s">
        <v>262</v>
      </c>
    </row>
    <row r="184" spans="2:65" s="1" customFormat="1" ht="16.5" customHeight="1">
      <c r="B184" s="32"/>
      <c r="C184" s="134" t="s">
        <v>395</v>
      </c>
      <c r="D184" s="134" t="s">
        <v>264</v>
      </c>
      <c r="E184" s="135" t="s">
        <v>4866</v>
      </c>
      <c r="F184" s="136" t="s">
        <v>4867</v>
      </c>
      <c r="G184" s="137" t="s">
        <v>1257</v>
      </c>
      <c r="H184" s="138">
        <v>3</v>
      </c>
      <c r="I184" s="139"/>
      <c r="J184" s="140">
        <f>ROUND(I184*H184,2)</f>
        <v>0</v>
      </c>
      <c r="K184" s="136" t="s">
        <v>1</v>
      </c>
      <c r="L184" s="32"/>
      <c r="M184" s="141" t="s">
        <v>1</v>
      </c>
      <c r="N184" s="142" t="s">
        <v>44</v>
      </c>
      <c r="P184" s="143">
        <f>O184*H184</f>
        <v>0</v>
      </c>
      <c r="Q184" s="143">
        <v>0.00022</v>
      </c>
      <c r="R184" s="143">
        <f>Q184*H184</f>
        <v>0.00066</v>
      </c>
      <c r="S184" s="143">
        <v>0</v>
      </c>
      <c r="T184" s="144">
        <f>S184*H184</f>
        <v>0</v>
      </c>
      <c r="AR184" s="145" t="s">
        <v>318</v>
      </c>
      <c r="AT184" s="145" t="s">
        <v>264</v>
      </c>
      <c r="AU184" s="145" t="s">
        <v>88</v>
      </c>
      <c r="AY184" s="17" t="s">
        <v>262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86</v>
      </c>
      <c r="BK184" s="146">
        <f>ROUND(I184*H184,2)</f>
        <v>0</v>
      </c>
      <c r="BL184" s="17" t="s">
        <v>318</v>
      </c>
      <c r="BM184" s="145" t="s">
        <v>4868</v>
      </c>
    </row>
    <row r="185" spans="2:51" s="13" customFormat="1" ht="11.25">
      <c r="B185" s="167"/>
      <c r="D185" s="147" t="s">
        <v>1200</v>
      </c>
      <c r="E185" s="168" t="s">
        <v>1</v>
      </c>
      <c r="F185" s="169" t="s">
        <v>4787</v>
      </c>
      <c r="H185" s="170">
        <v>3</v>
      </c>
      <c r="I185" s="171"/>
      <c r="L185" s="167"/>
      <c r="M185" s="172"/>
      <c r="T185" s="173"/>
      <c r="AT185" s="168" t="s">
        <v>1200</v>
      </c>
      <c r="AU185" s="168" t="s">
        <v>88</v>
      </c>
      <c r="AV185" s="13" t="s">
        <v>88</v>
      </c>
      <c r="AW185" s="13" t="s">
        <v>34</v>
      </c>
      <c r="AX185" s="13" t="s">
        <v>86</v>
      </c>
      <c r="AY185" s="168" t="s">
        <v>262</v>
      </c>
    </row>
    <row r="186" spans="2:65" s="1" customFormat="1" ht="24.2" customHeight="1">
      <c r="B186" s="32"/>
      <c r="C186" s="134" t="s">
        <v>336</v>
      </c>
      <c r="D186" s="134" t="s">
        <v>264</v>
      </c>
      <c r="E186" s="135" t="s">
        <v>4869</v>
      </c>
      <c r="F186" s="136" t="s">
        <v>4870</v>
      </c>
      <c r="G186" s="137" t="s">
        <v>1257</v>
      </c>
      <c r="H186" s="138">
        <v>1</v>
      </c>
      <c r="I186" s="139"/>
      <c r="J186" s="140">
        <f>ROUND(I186*H186,2)</f>
        <v>0</v>
      </c>
      <c r="K186" s="136" t="s">
        <v>1</v>
      </c>
      <c r="L186" s="32"/>
      <c r="M186" s="141" t="s">
        <v>1</v>
      </c>
      <c r="N186" s="142" t="s">
        <v>44</v>
      </c>
      <c r="P186" s="143">
        <f>O186*H186</f>
        <v>0</v>
      </c>
      <c r="Q186" s="143">
        <v>0.03634</v>
      </c>
      <c r="R186" s="143">
        <f>Q186*H186</f>
        <v>0.03634</v>
      </c>
      <c r="S186" s="143">
        <v>0</v>
      </c>
      <c r="T186" s="144">
        <f>S186*H186</f>
        <v>0</v>
      </c>
      <c r="AR186" s="145" t="s">
        <v>318</v>
      </c>
      <c r="AT186" s="145" t="s">
        <v>264</v>
      </c>
      <c r="AU186" s="145" t="s">
        <v>88</v>
      </c>
      <c r="AY186" s="17" t="s">
        <v>262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86</v>
      </c>
      <c r="BK186" s="146">
        <f>ROUND(I186*H186,2)</f>
        <v>0</v>
      </c>
      <c r="BL186" s="17" t="s">
        <v>318</v>
      </c>
      <c r="BM186" s="145" t="s">
        <v>4871</v>
      </c>
    </row>
    <row r="187" spans="2:51" s="13" customFormat="1" ht="11.25">
      <c r="B187" s="167"/>
      <c r="D187" s="147" t="s">
        <v>1200</v>
      </c>
      <c r="E187" s="168" t="s">
        <v>1</v>
      </c>
      <c r="F187" s="169" t="s">
        <v>1447</v>
      </c>
      <c r="H187" s="170">
        <v>1</v>
      </c>
      <c r="I187" s="171"/>
      <c r="L187" s="167"/>
      <c r="M187" s="172"/>
      <c r="T187" s="173"/>
      <c r="AT187" s="168" t="s">
        <v>1200</v>
      </c>
      <c r="AU187" s="168" t="s">
        <v>88</v>
      </c>
      <c r="AV187" s="13" t="s">
        <v>88</v>
      </c>
      <c r="AW187" s="13" t="s">
        <v>34</v>
      </c>
      <c r="AX187" s="13" t="s">
        <v>86</v>
      </c>
      <c r="AY187" s="168" t="s">
        <v>262</v>
      </c>
    </row>
    <row r="188" spans="2:65" s="1" customFormat="1" ht="16.5" customHeight="1">
      <c r="B188" s="32"/>
      <c r="C188" s="134" t="s">
        <v>341</v>
      </c>
      <c r="D188" s="134" t="s">
        <v>264</v>
      </c>
      <c r="E188" s="135" t="s">
        <v>4872</v>
      </c>
      <c r="F188" s="136" t="s">
        <v>4873</v>
      </c>
      <c r="G188" s="137" t="s">
        <v>1257</v>
      </c>
      <c r="H188" s="138">
        <v>1</v>
      </c>
      <c r="I188" s="139"/>
      <c r="J188" s="140">
        <f>ROUND(I188*H188,2)</f>
        <v>0</v>
      </c>
      <c r="K188" s="136" t="s">
        <v>1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0.00012</v>
      </c>
      <c r="R188" s="143">
        <f>Q188*H188</f>
        <v>0.00012</v>
      </c>
      <c r="S188" s="143">
        <v>0</v>
      </c>
      <c r="T188" s="144">
        <f>S188*H188</f>
        <v>0</v>
      </c>
      <c r="AR188" s="145" t="s">
        <v>318</v>
      </c>
      <c r="AT188" s="145" t="s">
        <v>264</v>
      </c>
      <c r="AU188" s="145" t="s">
        <v>88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318</v>
      </c>
      <c r="BM188" s="145" t="s">
        <v>4874</v>
      </c>
    </row>
    <row r="189" spans="2:51" s="13" customFormat="1" ht="11.25">
      <c r="B189" s="167"/>
      <c r="D189" s="147" t="s">
        <v>1200</v>
      </c>
      <c r="E189" s="168" t="s">
        <v>1</v>
      </c>
      <c r="F189" s="169" t="s">
        <v>1447</v>
      </c>
      <c r="H189" s="170">
        <v>1</v>
      </c>
      <c r="I189" s="171"/>
      <c r="L189" s="167"/>
      <c r="M189" s="172"/>
      <c r="T189" s="173"/>
      <c r="AT189" s="168" t="s">
        <v>1200</v>
      </c>
      <c r="AU189" s="168" t="s">
        <v>88</v>
      </c>
      <c r="AV189" s="13" t="s">
        <v>88</v>
      </c>
      <c r="AW189" s="13" t="s">
        <v>34</v>
      </c>
      <c r="AX189" s="13" t="s">
        <v>86</v>
      </c>
      <c r="AY189" s="168" t="s">
        <v>262</v>
      </c>
    </row>
    <row r="190" spans="2:65" s="1" customFormat="1" ht="16.5" customHeight="1">
      <c r="B190" s="32"/>
      <c r="C190" s="134" t="s">
        <v>345</v>
      </c>
      <c r="D190" s="134" t="s">
        <v>264</v>
      </c>
      <c r="E190" s="135" t="s">
        <v>4875</v>
      </c>
      <c r="F190" s="136" t="s">
        <v>4876</v>
      </c>
      <c r="G190" s="137" t="s">
        <v>1257</v>
      </c>
      <c r="H190" s="138">
        <v>1</v>
      </c>
      <c r="I190" s="139"/>
      <c r="J190" s="140">
        <f>ROUND(I190*H190,2)</f>
        <v>0</v>
      </c>
      <c r="K190" s="136" t="s">
        <v>1</v>
      </c>
      <c r="L190" s="32"/>
      <c r="M190" s="141" t="s">
        <v>1</v>
      </c>
      <c r="N190" s="142" t="s">
        <v>44</v>
      </c>
      <c r="P190" s="143">
        <f>O190*H190</f>
        <v>0</v>
      </c>
      <c r="Q190" s="143">
        <v>0.0036</v>
      </c>
      <c r="R190" s="143">
        <f>Q190*H190</f>
        <v>0.0036</v>
      </c>
      <c r="S190" s="143">
        <v>0</v>
      </c>
      <c r="T190" s="144">
        <f>S190*H190</f>
        <v>0</v>
      </c>
      <c r="AR190" s="145" t="s">
        <v>318</v>
      </c>
      <c r="AT190" s="145" t="s">
        <v>264</v>
      </c>
      <c r="AU190" s="145" t="s">
        <v>88</v>
      </c>
      <c r="AY190" s="17" t="s">
        <v>262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7" t="s">
        <v>86</v>
      </c>
      <c r="BK190" s="146">
        <f>ROUND(I190*H190,2)</f>
        <v>0</v>
      </c>
      <c r="BL190" s="17" t="s">
        <v>318</v>
      </c>
      <c r="BM190" s="145" t="s">
        <v>4877</v>
      </c>
    </row>
    <row r="191" spans="2:51" s="13" customFormat="1" ht="11.25">
      <c r="B191" s="167"/>
      <c r="D191" s="147" t="s">
        <v>1200</v>
      </c>
      <c r="E191" s="168" t="s">
        <v>1</v>
      </c>
      <c r="F191" s="169" t="s">
        <v>1447</v>
      </c>
      <c r="H191" s="170">
        <v>1</v>
      </c>
      <c r="I191" s="171"/>
      <c r="L191" s="167"/>
      <c r="M191" s="172"/>
      <c r="T191" s="173"/>
      <c r="AT191" s="168" t="s">
        <v>1200</v>
      </c>
      <c r="AU191" s="168" t="s">
        <v>88</v>
      </c>
      <c r="AV191" s="13" t="s">
        <v>88</v>
      </c>
      <c r="AW191" s="13" t="s">
        <v>34</v>
      </c>
      <c r="AX191" s="13" t="s">
        <v>86</v>
      </c>
      <c r="AY191" s="168" t="s">
        <v>262</v>
      </c>
    </row>
    <row r="192" spans="2:65" s="1" customFormat="1" ht="16.5" customHeight="1">
      <c r="B192" s="32"/>
      <c r="C192" s="134" t="s">
        <v>349</v>
      </c>
      <c r="D192" s="134" t="s">
        <v>264</v>
      </c>
      <c r="E192" s="135" t="s">
        <v>4878</v>
      </c>
      <c r="F192" s="136" t="s">
        <v>4879</v>
      </c>
      <c r="G192" s="137" t="s">
        <v>1257</v>
      </c>
      <c r="H192" s="138">
        <v>1</v>
      </c>
      <c r="I192" s="139"/>
      <c r="J192" s="140">
        <f>ROUND(I192*H192,2)</f>
        <v>0</v>
      </c>
      <c r="K192" s="136" t="s">
        <v>1</v>
      </c>
      <c r="L192" s="32"/>
      <c r="M192" s="141" t="s">
        <v>1</v>
      </c>
      <c r="N192" s="142" t="s">
        <v>44</v>
      </c>
      <c r="P192" s="143">
        <f>O192*H192</f>
        <v>0</v>
      </c>
      <c r="Q192" s="143">
        <v>0.00702</v>
      </c>
      <c r="R192" s="143">
        <f>Q192*H192</f>
        <v>0.00702</v>
      </c>
      <c r="S192" s="143">
        <v>0</v>
      </c>
      <c r="T192" s="144">
        <f>S192*H192</f>
        <v>0</v>
      </c>
      <c r="AR192" s="145" t="s">
        <v>318</v>
      </c>
      <c r="AT192" s="145" t="s">
        <v>264</v>
      </c>
      <c r="AU192" s="145" t="s">
        <v>88</v>
      </c>
      <c r="AY192" s="17" t="s">
        <v>262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86</v>
      </c>
      <c r="BK192" s="146">
        <f>ROUND(I192*H192,2)</f>
        <v>0</v>
      </c>
      <c r="BL192" s="17" t="s">
        <v>318</v>
      </c>
      <c r="BM192" s="145" t="s">
        <v>4880</v>
      </c>
    </row>
    <row r="193" spans="2:51" s="13" customFormat="1" ht="11.25">
      <c r="B193" s="167"/>
      <c r="D193" s="147" t="s">
        <v>1200</v>
      </c>
      <c r="E193" s="168" t="s">
        <v>1</v>
      </c>
      <c r="F193" s="169" t="s">
        <v>1447</v>
      </c>
      <c r="H193" s="170">
        <v>1</v>
      </c>
      <c r="I193" s="171"/>
      <c r="L193" s="167"/>
      <c r="M193" s="172"/>
      <c r="T193" s="173"/>
      <c r="AT193" s="168" t="s">
        <v>1200</v>
      </c>
      <c r="AU193" s="168" t="s">
        <v>88</v>
      </c>
      <c r="AV193" s="13" t="s">
        <v>88</v>
      </c>
      <c r="AW193" s="13" t="s">
        <v>34</v>
      </c>
      <c r="AX193" s="13" t="s">
        <v>86</v>
      </c>
      <c r="AY193" s="168" t="s">
        <v>262</v>
      </c>
    </row>
    <row r="194" spans="2:65" s="1" customFormat="1" ht="24.2" customHeight="1">
      <c r="B194" s="32"/>
      <c r="C194" s="134" t="s">
        <v>353</v>
      </c>
      <c r="D194" s="134" t="s">
        <v>264</v>
      </c>
      <c r="E194" s="135" t="s">
        <v>4881</v>
      </c>
      <c r="F194" s="136" t="s">
        <v>4882</v>
      </c>
      <c r="G194" s="137" t="s">
        <v>405</v>
      </c>
      <c r="H194" s="138">
        <v>3</v>
      </c>
      <c r="I194" s="139"/>
      <c r="J194" s="140">
        <f>ROUND(I194*H194,2)</f>
        <v>0</v>
      </c>
      <c r="K194" s="136" t="s">
        <v>1</v>
      </c>
      <c r="L194" s="32"/>
      <c r="M194" s="141" t="s">
        <v>1</v>
      </c>
      <c r="N194" s="142" t="s">
        <v>44</v>
      </c>
      <c r="P194" s="143">
        <f>O194*H194</f>
        <v>0</v>
      </c>
      <c r="Q194" s="143">
        <v>0</v>
      </c>
      <c r="R194" s="143">
        <f>Q194*H194</f>
        <v>0</v>
      </c>
      <c r="S194" s="143">
        <v>0</v>
      </c>
      <c r="T194" s="144">
        <f>S194*H194</f>
        <v>0</v>
      </c>
      <c r="AR194" s="145" t="s">
        <v>318</v>
      </c>
      <c r="AT194" s="145" t="s">
        <v>264</v>
      </c>
      <c r="AU194" s="145" t="s">
        <v>88</v>
      </c>
      <c r="AY194" s="17" t="s">
        <v>262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7" t="s">
        <v>86</v>
      </c>
      <c r="BK194" s="146">
        <f>ROUND(I194*H194,2)</f>
        <v>0</v>
      </c>
      <c r="BL194" s="17" t="s">
        <v>318</v>
      </c>
      <c r="BM194" s="145" t="s">
        <v>4883</v>
      </c>
    </row>
    <row r="195" spans="2:51" s="13" customFormat="1" ht="11.25">
      <c r="B195" s="167"/>
      <c r="D195" s="147" t="s">
        <v>1200</v>
      </c>
      <c r="E195" s="168" t="s">
        <v>1</v>
      </c>
      <c r="F195" s="169" t="s">
        <v>4787</v>
      </c>
      <c r="H195" s="170">
        <v>3</v>
      </c>
      <c r="I195" s="171"/>
      <c r="L195" s="167"/>
      <c r="M195" s="172"/>
      <c r="T195" s="173"/>
      <c r="AT195" s="168" t="s">
        <v>1200</v>
      </c>
      <c r="AU195" s="168" t="s">
        <v>88</v>
      </c>
      <c r="AV195" s="13" t="s">
        <v>88</v>
      </c>
      <c r="AW195" s="13" t="s">
        <v>34</v>
      </c>
      <c r="AX195" s="13" t="s">
        <v>86</v>
      </c>
      <c r="AY195" s="168" t="s">
        <v>262</v>
      </c>
    </row>
    <row r="196" spans="2:63" s="11" customFormat="1" ht="22.9" customHeight="1">
      <c r="B196" s="124"/>
      <c r="D196" s="125" t="s">
        <v>78</v>
      </c>
      <c r="E196" s="151" t="s">
        <v>4884</v>
      </c>
      <c r="F196" s="151" t="s">
        <v>4885</v>
      </c>
      <c r="I196" s="127"/>
      <c r="J196" s="152">
        <f>BK196</f>
        <v>0</v>
      </c>
      <c r="L196" s="124"/>
      <c r="M196" s="129"/>
      <c r="P196" s="130">
        <f>SUM(P197:P202)</f>
        <v>0</v>
      </c>
      <c r="R196" s="130">
        <f>SUM(R197:R202)</f>
        <v>0.00865</v>
      </c>
      <c r="T196" s="131">
        <f>SUM(T197:T202)</f>
        <v>0</v>
      </c>
      <c r="AR196" s="125" t="s">
        <v>88</v>
      </c>
      <c r="AT196" s="132" t="s">
        <v>78</v>
      </c>
      <c r="AU196" s="132" t="s">
        <v>86</v>
      </c>
      <c r="AY196" s="125" t="s">
        <v>262</v>
      </c>
      <c r="BK196" s="133">
        <f>SUM(BK197:BK202)</f>
        <v>0</v>
      </c>
    </row>
    <row r="197" spans="2:65" s="1" customFormat="1" ht="16.5" customHeight="1">
      <c r="B197" s="32"/>
      <c r="C197" s="134" t="s">
        <v>357</v>
      </c>
      <c r="D197" s="134" t="s">
        <v>264</v>
      </c>
      <c r="E197" s="135" t="s">
        <v>4886</v>
      </c>
      <c r="F197" s="136" t="s">
        <v>4887</v>
      </c>
      <c r="G197" s="137" t="s">
        <v>1257</v>
      </c>
      <c r="H197" s="138">
        <v>1</v>
      </c>
      <c r="I197" s="139"/>
      <c r="J197" s="140">
        <f>ROUND(I197*H197,2)</f>
        <v>0</v>
      </c>
      <c r="K197" s="136" t="s">
        <v>1</v>
      </c>
      <c r="L197" s="32"/>
      <c r="M197" s="141" t="s">
        <v>1</v>
      </c>
      <c r="N197" s="142" t="s">
        <v>44</v>
      </c>
      <c r="P197" s="143">
        <f>O197*H197</f>
        <v>0</v>
      </c>
      <c r="Q197" s="143">
        <v>0.00666</v>
      </c>
      <c r="R197" s="143">
        <f>Q197*H197</f>
        <v>0.00666</v>
      </c>
      <c r="S197" s="143">
        <v>0</v>
      </c>
      <c r="T197" s="144">
        <f>S197*H197</f>
        <v>0</v>
      </c>
      <c r="AR197" s="145" t="s">
        <v>318</v>
      </c>
      <c r="AT197" s="145" t="s">
        <v>264</v>
      </c>
      <c r="AU197" s="145" t="s">
        <v>88</v>
      </c>
      <c r="AY197" s="17" t="s">
        <v>262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86</v>
      </c>
      <c r="BK197" s="146">
        <f>ROUND(I197*H197,2)</f>
        <v>0</v>
      </c>
      <c r="BL197" s="17" t="s">
        <v>318</v>
      </c>
      <c r="BM197" s="145" t="s">
        <v>4888</v>
      </c>
    </row>
    <row r="198" spans="2:51" s="13" customFormat="1" ht="11.25">
      <c r="B198" s="167"/>
      <c r="D198" s="147" t="s">
        <v>1200</v>
      </c>
      <c r="E198" s="168" t="s">
        <v>1</v>
      </c>
      <c r="F198" s="169" t="s">
        <v>1447</v>
      </c>
      <c r="H198" s="170">
        <v>1</v>
      </c>
      <c r="I198" s="171"/>
      <c r="L198" s="167"/>
      <c r="M198" s="172"/>
      <c r="T198" s="173"/>
      <c r="AT198" s="168" t="s">
        <v>1200</v>
      </c>
      <c r="AU198" s="168" t="s">
        <v>88</v>
      </c>
      <c r="AV198" s="13" t="s">
        <v>88</v>
      </c>
      <c r="AW198" s="13" t="s">
        <v>34</v>
      </c>
      <c r="AX198" s="13" t="s">
        <v>86</v>
      </c>
      <c r="AY198" s="168" t="s">
        <v>262</v>
      </c>
    </row>
    <row r="199" spans="2:65" s="1" customFormat="1" ht="16.5" customHeight="1">
      <c r="B199" s="32"/>
      <c r="C199" s="134" t="s">
        <v>361</v>
      </c>
      <c r="D199" s="134" t="s">
        <v>264</v>
      </c>
      <c r="E199" s="135" t="s">
        <v>4889</v>
      </c>
      <c r="F199" s="136" t="s">
        <v>4890</v>
      </c>
      <c r="G199" s="137" t="s">
        <v>1257</v>
      </c>
      <c r="H199" s="138">
        <v>1</v>
      </c>
      <c r="I199" s="139"/>
      <c r="J199" s="140">
        <f>ROUND(I199*H199,2)</f>
        <v>0</v>
      </c>
      <c r="K199" s="136" t="s">
        <v>1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0.00015</v>
      </c>
      <c r="R199" s="143">
        <f>Q199*H199</f>
        <v>0.00015</v>
      </c>
      <c r="S199" s="143">
        <v>0</v>
      </c>
      <c r="T199" s="144">
        <f>S199*H199</f>
        <v>0</v>
      </c>
      <c r="AR199" s="145" t="s">
        <v>318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318</v>
      </c>
      <c r="BM199" s="145" t="s">
        <v>4891</v>
      </c>
    </row>
    <row r="200" spans="2:51" s="13" customFormat="1" ht="11.25">
      <c r="B200" s="167"/>
      <c r="D200" s="147" t="s">
        <v>1200</v>
      </c>
      <c r="E200" s="168" t="s">
        <v>1</v>
      </c>
      <c r="F200" s="169" t="s">
        <v>1447</v>
      </c>
      <c r="H200" s="170">
        <v>1</v>
      </c>
      <c r="I200" s="171"/>
      <c r="L200" s="167"/>
      <c r="M200" s="172"/>
      <c r="T200" s="173"/>
      <c r="AT200" s="168" t="s">
        <v>1200</v>
      </c>
      <c r="AU200" s="168" t="s">
        <v>88</v>
      </c>
      <c r="AV200" s="13" t="s">
        <v>88</v>
      </c>
      <c r="AW200" s="13" t="s">
        <v>34</v>
      </c>
      <c r="AX200" s="13" t="s">
        <v>86</v>
      </c>
      <c r="AY200" s="168" t="s">
        <v>262</v>
      </c>
    </row>
    <row r="201" spans="2:65" s="1" customFormat="1" ht="16.5" customHeight="1">
      <c r="B201" s="32"/>
      <c r="C201" s="134" t="s">
        <v>411</v>
      </c>
      <c r="D201" s="134" t="s">
        <v>264</v>
      </c>
      <c r="E201" s="135" t="s">
        <v>4892</v>
      </c>
      <c r="F201" s="136" t="s">
        <v>4893</v>
      </c>
      <c r="G201" s="137" t="s">
        <v>1257</v>
      </c>
      <c r="H201" s="138">
        <v>1</v>
      </c>
      <c r="I201" s="139"/>
      <c r="J201" s="140">
        <f>ROUND(I201*H201,2)</f>
        <v>0</v>
      </c>
      <c r="K201" s="136" t="s">
        <v>1</v>
      </c>
      <c r="L201" s="32"/>
      <c r="M201" s="141" t="s">
        <v>1</v>
      </c>
      <c r="N201" s="142" t="s">
        <v>44</v>
      </c>
      <c r="P201" s="143">
        <f>O201*H201</f>
        <v>0</v>
      </c>
      <c r="Q201" s="143">
        <v>0.00184</v>
      </c>
      <c r="R201" s="143">
        <f>Q201*H201</f>
        <v>0.00184</v>
      </c>
      <c r="S201" s="143">
        <v>0</v>
      </c>
      <c r="T201" s="144">
        <f>S201*H201</f>
        <v>0</v>
      </c>
      <c r="AR201" s="145" t="s">
        <v>318</v>
      </c>
      <c r="AT201" s="145" t="s">
        <v>264</v>
      </c>
      <c r="AU201" s="145" t="s">
        <v>88</v>
      </c>
      <c r="AY201" s="17" t="s">
        <v>262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7" t="s">
        <v>86</v>
      </c>
      <c r="BK201" s="146">
        <f>ROUND(I201*H201,2)</f>
        <v>0</v>
      </c>
      <c r="BL201" s="17" t="s">
        <v>318</v>
      </c>
      <c r="BM201" s="145" t="s">
        <v>4894</v>
      </c>
    </row>
    <row r="202" spans="2:51" s="13" customFormat="1" ht="11.25">
      <c r="B202" s="167"/>
      <c r="D202" s="147" t="s">
        <v>1200</v>
      </c>
      <c r="E202" s="168" t="s">
        <v>1</v>
      </c>
      <c r="F202" s="169" t="s">
        <v>1447</v>
      </c>
      <c r="H202" s="170">
        <v>1</v>
      </c>
      <c r="I202" s="171"/>
      <c r="L202" s="167"/>
      <c r="M202" s="172"/>
      <c r="T202" s="173"/>
      <c r="AT202" s="168" t="s">
        <v>1200</v>
      </c>
      <c r="AU202" s="168" t="s">
        <v>88</v>
      </c>
      <c r="AV202" s="13" t="s">
        <v>88</v>
      </c>
      <c r="AW202" s="13" t="s">
        <v>34</v>
      </c>
      <c r="AX202" s="13" t="s">
        <v>86</v>
      </c>
      <c r="AY202" s="168" t="s">
        <v>262</v>
      </c>
    </row>
    <row r="203" spans="2:63" s="11" customFormat="1" ht="25.9" customHeight="1">
      <c r="B203" s="124"/>
      <c r="D203" s="125" t="s">
        <v>78</v>
      </c>
      <c r="E203" s="126" t="s">
        <v>4895</v>
      </c>
      <c r="F203" s="126" t="s">
        <v>4896</v>
      </c>
      <c r="I203" s="127"/>
      <c r="J203" s="128">
        <f>BK203</f>
        <v>0</v>
      </c>
      <c r="L203" s="124"/>
      <c r="M203" s="129"/>
      <c r="P203" s="130">
        <f>SUM(P204:P207)</f>
        <v>0</v>
      </c>
      <c r="R203" s="130">
        <f>SUM(R204:R207)</f>
        <v>0</v>
      </c>
      <c r="T203" s="131">
        <f>SUM(T204:T207)</f>
        <v>0</v>
      </c>
      <c r="AR203" s="125" t="s">
        <v>293</v>
      </c>
      <c r="AT203" s="132" t="s">
        <v>78</v>
      </c>
      <c r="AU203" s="132" t="s">
        <v>79</v>
      </c>
      <c r="AY203" s="125" t="s">
        <v>262</v>
      </c>
      <c r="BK203" s="133">
        <f>SUM(BK204:BK207)</f>
        <v>0</v>
      </c>
    </row>
    <row r="204" spans="2:65" s="1" customFormat="1" ht="16.5" customHeight="1">
      <c r="B204" s="32"/>
      <c r="C204" s="134" t="s">
        <v>415</v>
      </c>
      <c r="D204" s="134" t="s">
        <v>264</v>
      </c>
      <c r="E204" s="135" t="s">
        <v>4897</v>
      </c>
      <c r="F204" s="136" t="s">
        <v>2465</v>
      </c>
      <c r="G204" s="137" t="s">
        <v>488</v>
      </c>
      <c r="H204" s="138">
        <v>1</v>
      </c>
      <c r="I204" s="139"/>
      <c r="J204" s="140">
        <f>ROUND(I204*H204,2)</f>
        <v>0</v>
      </c>
      <c r="K204" s="136" t="s">
        <v>1</v>
      </c>
      <c r="L204" s="32"/>
      <c r="M204" s="141" t="s">
        <v>1</v>
      </c>
      <c r="N204" s="142" t="s">
        <v>44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AR204" s="145" t="s">
        <v>4898</v>
      </c>
      <c r="AT204" s="145" t="s">
        <v>264</v>
      </c>
      <c r="AU204" s="145" t="s">
        <v>86</v>
      </c>
      <c r="AY204" s="17" t="s">
        <v>262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7" t="s">
        <v>86</v>
      </c>
      <c r="BK204" s="146">
        <f>ROUND(I204*H204,2)</f>
        <v>0</v>
      </c>
      <c r="BL204" s="17" t="s">
        <v>4898</v>
      </c>
      <c r="BM204" s="145" t="s">
        <v>4899</v>
      </c>
    </row>
    <row r="205" spans="2:51" s="13" customFormat="1" ht="11.25">
      <c r="B205" s="167"/>
      <c r="D205" s="147" t="s">
        <v>1200</v>
      </c>
      <c r="E205" s="168" t="s">
        <v>1</v>
      </c>
      <c r="F205" s="169" t="s">
        <v>1447</v>
      </c>
      <c r="H205" s="170">
        <v>1</v>
      </c>
      <c r="I205" s="171"/>
      <c r="L205" s="167"/>
      <c r="M205" s="172"/>
      <c r="T205" s="173"/>
      <c r="AT205" s="168" t="s">
        <v>1200</v>
      </c>
      <c r="AU205" s="168" t="s">
        <v>86</v>
      </c>
      <c r="AV205" s="13" t="s">
        <v>88</v>
      </c>
      <c r="AW205" s="13" t="s">
        <v>34</v>
      </c>
      <c r="AX205" s="13" t="s">
        <v>86</v>
      </c>
      <c r="AY205" s="168" t="s">
        <v>262</v>
      </c>
    </row>
    <row r="206" spans="2:65" s="1" customFormat="1" ht="16.5" customHeight="1">
      <c r="B206" s="32"/>
      <c r="C206" s="134" t="s">
        <v>419</v>
      </c>
      <c r="D206" s="134" t="s">
        <v>264</v>
      </c>
      <c r="E206" s="135" t="s">
        <v>4900</v>
      </c>
      <c r="F206" s="136" t="s">
        <v>4901</v>
      </c>
      <c r="G206" s="137" t="s">
        <v>488</v>
      </c>
      <c r="H206" s="138">
        <v>1</v>
      </c>
      <c r="I206" s="139"/>
      <c r="J206" s="140">
        <f>ROUND(I206*H206,2)</f>
        <v>0</v>
      </c>
      <c r="K206" s="136" t="s">
        <v>1</v>
      </c>
      <c r="L206" s="32"/>
      <c r="M206" s="141" t="s">
        <v>1</v>
      </c>
      <c r="N206" s="142" t="s">
        <v>44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45" t="s">
        <v>293</v>
      </c>
      <c r="AT206" s="145" t="s">
        <v>264</v>
      </c>
      <c r="AU206" s="145" t="s">
        <v>86</v>
      </c>
      <c r="AY206" s="17" t="s">
        <v>262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7" t="s">
        <v>86</v>
      </c>
      <c r="BK206" s="146">
        <f>ROUND(I206*H206,2)</f>
        <v>0</v>
      </c>
      <c r="BL206" s="17" t="s">
        <v>293</v>
      </c>
      <c r="BM206" s="145" t="s">
        <v>4902</v>
      </c>
    </row>
    <row r="207" spans="2:51" s="13" customFormat="1" ht="11.25">
      <c r="B207" s="167"/>
      <c r="D207" s="147" t="s">
        <v>1200</v>
      </c>
      <c r="E207" s="168" t="s">
        <v>1</v>
      </c>
      <c r="F207" s="169" t="s">
        <v>1447</v>
      </c>
      <c r="H207" s="170">
        <v>1</v>
      </c>
      <c r="I207" s="171"/>
      <c r="L207" s="167"/>
      <c r="M207" s="172"/>
      <c r="T207" s="173"/>
      <c r="AT207" s="168" t="s">
        <v>1200</v>
      </c>
      <c r="AU207" s="168" t="s">
        <v>86</v>
      </c>
      <c r="AV207" s="13" t="s">
        <v>88</v>
      </c>
      <c r="AW207" s="13" t="s">
        <v>34</v>
      </c>
      <c r="AX207" s="13" t="s">
        <v>86</v>
      </c>
      <c r="AY207" s="168" t="s">
        <v>262</v>
      </c>
    </row>
    <row r="208" spans="2:63" s="11" customFormat="1" ht="25.9" customHeight="1">
      <c r="B208" s="124"/>
      <c r="D208" s="125" t="s">
        <v>78</v>
      </c>
      <c r="E208" s="126" t="s">
        <v>4903</v>
      </c>
      <c r="F208" s="126" t="s">
        <v>4904</v>
      </c>
      <c r="I208" s="127"/>
      <c r="J208" s="128">
        <f>BK208</f>
        <v>0</v>
      </c>
      <c r="L208" s="124"/>
      <c r="M208" s="129"/>
      <c r="P208" s="130">
        <f>SUM(P209:P212)</f>
        <v>0</v>
      </c>
      <c r="R208" s="130">
        <f>SUM(R209:R212)</f>
        <v>0.00342</v>
      </c>
      <c r="T208" s="131">
        <f>SUM(T209:T212)</f>
        <v>0.0374</v>
      </c>
      <c r="AR208" s="125" t="s">
        <v>293</v>
      </c>
      <c r="AT208" s="132" t="s">
        <v>78</v>
      </c>
      <c r="AU208" s="132" t="s">
        <v>79</v>
      </c>
      <c r="AY208" s="125" t="s">
        <v>262</v>
      </c>
      <c r="BK208" s="133">
        <f>SUM(BK209:BK212)</f>
        <v>0</v>
      </c>
    </row>
    <row r="209" spans="2:65" s="1" customFormat="1" ht="24.2" customHeight="1">
      <c r="B209" s="32"/>
      <c r="C209" s="134" t="s">
        <v>423</v>
      </c>
      <c r="D209" s="134" t="s">
        <v>264</v>
      </c>
      <c r="E209" s="135" t="s">
        <v>4905</v>
      </c>
      <c r="F209" s="136" t="s">
        <v>4906</v>
      </c>
      <c r="G209" s="137" t="s">
        <v>1257</v>
      </c>
      <c r="H209" s="138">
        <v>1</v>
      </c>
      <c r="I209" s="139"/>
      <c r="J209" s="140">
        <f>ROUND(I209*H209,2)</f>
        <v>0</v>
      </c>
      <c r="K209" s="136" t="s">
        <v>1</v>
      </c>
      <c r="L209" s="32"/>
      <c r="M209" s="141" t="s">
        <v>1</v>
      </c>
      <c r="N209" s="142" t="s">
        <v>44</v>
      </c>
      <c r="P209" s="143">
        <f>O209*H209</f>
        <v>0</v>
      </c>
      <c r="Q209" s="143">
        <v>0.00132</v>
      </c>
      <c r="R209" s="143">
        <f>Q209*H209</f>
        <v>0.00132</v>
      </c>
      <c r="S209" s="143">
        <v>0.025</v>
      </c>
      <c r="T209" s="144">
        <f>S209*H209</f>
        <v>0.025</v>
      </c>
      <c r="AR209" s="145" t="s">
        <v>293</v>
      </c>
      <c r="AT209" s="145" t="s">
        <v>264</v>
      </c>
      <c r="AU209" s="145" t="s">
        <v>86</v>
      </c>
      <c r="AY209" s="17" t="s">
        <v>262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86</v>
      </c>
      <c r="BK209" s="146">
        <f>ROUND(I209*H209,2)</f>
        <v>0</v>
      </c>
      <c r="BL209" s="17" t="s">
        <v>293</v>
      </c>
      <c r="BM209" s="145" t="s">
        <v>4907</v>
      </c>
    </row>
    <row r="210" spans="2:51" s="13" customFormat="1" ht="11.25">
      <c r="B210" s="167"/>
      <c r="D210" s="147" t="s">
        <v>1200</v>
      </c>
      <c r="E210" s="168" t="s">
        <v>1</v>
      </c>
      <c r="F210" s="169" t="s">
        <v>1447</v>
      </c>
      <c r="H210" s="170">
        <v>1</v>
      </c>
      <c r="I210" s="171"/>
      <c r="L210" s="167"/>
      <c r="M210" s="172"/>
      <c r="T210" s="173"/>
      <c r="AT210" s="168" t="s">
        <v>1200</v>
      </c>
      <c r="AU210" s="168" t="s">
        <v>86</v>
      </c>
      <c r="AV210" s="13" t="s">
        <v>88</v>
      </c>
      <c r="AW210" s="13" t="s">
        <v>34</v>
      </c>
      <c r="AX210" s="13" t="s">
        <v>86</v>
      </c>
      <c r="AY210" s="168" t="s">
        <v>262</v>
      </c>
    </row>
    <row r="211" spans="2:65" s="1" customFormat="1" ht="24.2" customHeight="1">
      <c r="B211" s="32"/>
      <c r="C211" s="134" t="s">
        <v>427</v>
      </c>
      <c r="D211" s="134" t="s">
        <v>264</v>
      </c>
      <c r="E211" s="135" t="s">
        <v>4908</v>
      </c>
      <c r="F211" s="136" t="s">
        <v>4909</v>
      </c>
      <c r="G211" s="137" t="s">
        <v>1257</v>
      </c>
      <c r="H211" s="138">
        <v>2</v>
      </c>
      <c r="I211" s="139"/>
      <c r="J211" s="140">
        <f>ROUND(I211*H211,2)</f>
        <v>0</v>
      </c>
      <c r="K211" s="136" t="s">
        <v>1</v>
      </c>
      <c r="L211" s="32"/>
      <c r="M211" s="141" t="s">
        <v>1</v>
      </c>
      <c r="N211" s="142" t="s">
        <v>44</v>
      </c>
      <c r="P211" s="143">
        <f>O211*H211</f>
        <v>0</v>
      </c>
      <c r="Q211" s="143">
        <v>0.00105</v>
      </c>
      <c r="R211" s="143">
        <f>Q211*H211</f>
        <v>0.0021</v>
      </c>
      <c r="S211" s="143">
        <v>0.0062</v>
      </c>
      <c r="T211" s="144">
        <f>S211*H211</f>
        <v>0.0124</v>
      </c>
      <c r="AR211" s="145" t="s">
        <v>293</v>
      </c>
      <c r="AT211" s="145" t="s">
        <v>264</v>
      </c>
      <c r="AU211" s="145" t="s">
        <v>86</v>
      </c>
      <c r="AY211" s="17" t="s">
        <v>262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7" t="s">
        <v>86</v>
      </c>
      <c r="BK211" s="146">
        <f>ROUND(I211*H211,2)</f>
        <v>0</v>
      </c>
      <c r="BL211" s="17" t="s">
        <v>293</v>
      </c>
      <c r="BM211" s="145" t="s">
        <v>4910</v>
      </c>
    </row>
    <row r="212" spans="2:51" s="13" customFormat="1" ht="11.25">
      <c r="B212" s="167"/>
      <c r="D212" s="147" t="s">
        <v>1200</v>
      </c>
      <c r="E212" s="168" t="s">
        <v>1</v>
      </c>
      <c r="F212" s="169" t="s">
        <v>4783</v>
      </c>
      <c r="H212" s="170">
        <v>2</v>
      </c>
      <c r="I212" s="171"/>
      <c r="L212" s="167"/>
      <c r="M212" s="202"/>
      <c r="N212" s="203"/>
      <c r="O212" s="203"/>
      <c r="P212" s="203"/>
      <c r="Q212" s="203"/>
      <c r="R212" s="203"/>
      <c r="S212" s="203"/>
      <c r="T212" s="204"/>
      <c r="AT212" s="168" t="s">
        <v>1200</v>
      </c>
      <c r="AU212" s="168" t="s">
        <v>86</v>
      </c>
      <c r="AV212" s="13" t="s">
        <v>88</v>
      </c>
      <c r="AW212" s="13" t="s">
        <v>34</v>
      </c>
      <c r="AX212" s="13" t="s">
        <v>86</v>
      </c>
      <c r="AY212" s="168" t="s">
        <v>262</v>
      </c>
    </row>
    <row r="213" spans="2:12" s="1" customFormat="1" ht="6.95" customHeight="1">
      <c r="B213" s="44"/>
      <c r="C213" s="45"/>
      <c r="D213" s="45"/>
      <c r="E213" s="45"/>
      <c r="F213" s="45"/>
      <c r="G213" s="45"/>
      <c r="H213" s="45"/>
      <c r="I213" s="45"/>
      <c r="J213" s="45"/>
      <c r="K213" s="45"/>
      <c r="L213" s="32"/>
    </row>
  </sheetData>
  <sheetProtection algorithmName="SHA-512" hashValue="5auFatpIu/8X6eBsFximaVg86xmT3ZTikEQ+79xJyw2pPR9TLM7p52+vZZf9PtKHiJ101YSbEZamjHYyNMTg4g==" saltValue="00XEhwQTIaddoC1A8MXp97x28meP/0r7fzFHP/bVdVH6ySmY/hRrx40SA2dNIynzDPs5j3W3v0XkVZGpE4c/3w==" spinCount="100000" sheet="1" objects="1" scenarios="1" formatColumns="0" formatRows="0" autoFilter="0"/>
  <autoFilter ref="C129:K212"/>
  <mergeCells count="15">
    <mergeCell ref="E116:H116"/>
    <mergeCell ref="E120:H120"/>
    <mergeCell ref="E118:H118"/>
    <mergeCell ref="E122:H12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2:BM4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.75">
      <c r="B8" s="20"/>
      <c r="D8" s="27" t="s">
        <v>222</v>
      </c>
      <c r="L8" s="20"/>
    </row>
    <row r="9" spans="2:12" ht="16.5" customHeight="1">
      <c r="B9" s="20"/>
      <c r="E9" s="248" t="s">
        <v>3828</v>
      </c>
      <c r="F9" s="209"/>
      <c r="G9" s="209"/>
      <c r="H9" s="209"/>
      <c r="L9" s="20"/>
    </row>
    <row r="10" spans="2:12" ht="12" customHeight="1">
      <c r="B10" s="20"/>
      <c r="D10" s="27" t="s">
        <v>224</v>
      </c>
      <c r="L10" s="20"/>
    </row>
    <row r="11" spans="2:12" s="1" customFormat="1" ht="16.5" customHeight="1">
      <c r="B11" s="32"/>
      <c r="E11" s="243" t="s">
        <v>4766</v>
      </c>
      <c r="F11" s="250"/>
      <c r="G11" s="250"/>
      <c r="H11" s="250"/>
      <c r="L11" s="32"/>
    </row>
    <row r="12" spans="2:12" s="1" customFormat="1" ht="12" customHeight="1">
      <c r="B12" s="32"/>
      <c r="D12" s="27" t="s">
        <v>4205</v>
      </c>
      <c r="L12" s="32"/>
    </row>
    <row r="13" spans="2:12" s="1" customFormat="1" ht="16.5" customHeight="1">
      <c r="B13" s="32"/>
      <c r="E13" s="230" t="s">
        <v>4911</v>
      </c>
      <c r="F13" s="250"/>
      <c r="G13" s="250"/>
      <c r="H13" s="250"/>
      <c r="L13" s="32"/>
    </row>
    <row r="14" spans="2:12" s="1" customFormat="1" ht="11.25">
      <c r="B14" s="32"/>
      <c r="L14" s="32"/>
    </row>
    <row r="15" spans="2:12" s="1" customFormat="1" ht="12" customHeight="1">
      <c r="B15" s="32"/>
      <c r="D15" s="27" t="s">
        <v>18</v>
      </c>
      <c r="F15" s="25" t="s">
        <v>170</v>
      </c>
      <c r="I15" s="27" t="s">
        <v>19</v>
      </c>
      <c r="J15" s="25" t="s">
        <v>1</v>
      </c>
      <c r="L15" s="32"/>
    </row>
    <row r="16" spans="2:12" s="1" customFormat="1" ht="12" customHeight="1">
      <c r="B16" s="32"/>
      <c r="D16" s="27" t="s">
        <v>20</v>
      </c>
      <c r="F16" s="25" t="s">
        <v>21</v>
      </c>
      <c r="I16" s="27" t="s">
        <v>22</v>
      </c>
      <c r="J16" s="52" t="str">
        <f>'Rekapitulace stavby'!AN8</f>
        <v>7. 6. 2023</v>
      </c>
      <c r="L16" s="32"/>
    </row>
    <row r="17" spans="2:12" s="1" customFormat="1" ht="10.9" customHeight="1">
      <c r="B17" s="32"/>
      <c r="L17" s="32"/>
    </row>
    <row r="18" spans="2:12" s="1" customFormat="1" ht="12" customHeight="1">
      <c r="B18" s="32"/>
      <c r="D18" s="27" t="s">
        <v>24</v>
      </c>
      <c r="I18" s="27" t="s">
        <v>25</v>
      </c>
      <c r="J18" s="25" t="s">
        <v>26</v>
      </c>
      <c r="L18" s="32"/>
    </row>
    <row r="19" spans="2:12" s="1" customFormat="1" ht="18" customHeight="1">
      <c r="B19" s="32"/>
      <c r="E19" s="25" t="s">
        <v>27</v>
      </c>
      <c r="I19" s="27" t="s">
        <v>28</v>
      </c>
      <c r="J19" s="25" t="s">
        <v>1</v>
      </c>
      <c r="L19" s="32"/>
    </row>
    <row r="20" spans="2:12" s="1" customFormat="1" ht="6.95" customHeight="1">
      <c r="B20" s="32"/>
      <c r="L20" s="32"/>
    </row>
    <row r="21" spans="2:12" s="1" customFormat="1" ht="12" customHeight="1">
      <c r="B21" s="32"/>
      <c r="D21" s="27" t="s">
        <v>29</v>
      </c>
      <c r="I21" s="27" t="s">
        <v>25</v>
      </c>
      <c r="J21" s="28" t="str">
        <f>'Rekapitulace stavby'!AN13</f>
        <v>Vyplň údaj</v>
      </c>
      <c r="L21" s="32"/>
    </row>
    <row r="22" spans="2:12" s="1" customFormat="1" ht="18" customHeight="1">
      <c r="B22" s="32"/>
      <c r="E22" s="251" t="str">
        <f>'Rekapitulace stavby'!E14</f>
        <v>Vyplň údaj</v>
      </c>
      <c r="F22" s="208"/>
      <c r="G22" s="208"/>
      <c r="H22" s="208"/>
      <c r="I22" s="27" t="s">
        <v>28</v>
      </c>
      <c r="J22" s="28" t="str">
        <f>'Rekapitulace stavby'!AN14</f>
        <v>Vyplň údaj</v>
      </c>
      <c r="L22" s="32"/>
    </row>
    <row r="23" spans="2:12" s="1" customFormat="1" ht="6.95" customHeight="1">
      <c r="B23" s="32"/>
      <c r="L23" s="32"/>
    </row>
    <row r="24" spans="2:12" s="1" customFormat="1" ht="12" customHeight="1">
      <c r="B24" s="32"/>
      <c r="D24" s="27" t="s">
        <v>31</v>
      </c>
      <c r="I24" s="27" t="s">
        <v>25</v>
      </c>
      <c r="J24" s="25" t="s">
        <v>32</v>
      </c>
      <c r="L24" s="32"/>
    </row>
    <row r="25" spans="2:12" s="1" customFormat="1" ht="18" customHeight="1">
      <c r="B25" s="32"/>
      <c r="E25" s="25" t="s">
        <v>227</v>
      </c>
      <c r="I25" s="27" t="s">
        <v>28</v>
      </c>
      <c r="J25" s="25" t="s">
        <v>1</v>
      </c>
      <c r="L25" s="32"/>
    </row>
    <row r="26" spans="2:12" s="1" customFormat="1" ht="6.95" customHeight="1">
      <c r="B26" s="32"/>
      <c r="L26" s="32"/>
    </row>
    <row r="27" spans="2:12" s="1" customFormat="1" ht="12" customHeight="1">
      <c r="B27" s="32"/>
      <c r="D27" s="27" t="s">
        <v>35</v>
      </c>
      <c r="I27" s="27" t="s">
        <v>25</v>
      </c>
      <c r="J27" s="25" t="s">
        <v>1</v>
      </c>
      <c r="L27" s="32"/>
    </row>
    <row r="28" spans="2:12" s="1" customFormat="1" ht="18" customHeight="1">
      <c r="B28" s="32"/>
      <c r="E28" s="25" t="s">
        <v>36</v>
      </c>
      <c r="I28" s="27" t="s">
        <v>28</v>
      </c>
      <c r="J28" s="25" t="s">
        <v>1</v>
      </c>
      <c r="L28" s="32"/>
    </row>
    <row r="29" spans="2:12" s="1" customFormat="1" ht="6.95" customHeight="1">
      <c r="B29" s="32"/>
      <c r="L29" s="32"/>
    </row>
    <row r="30" spans="2:12" s="1" customFormat="1" ht="12" customHeight="1">
      <c r="B30" s="32"/>
      <c r="D30" s="27" t="s">
        <v>37</v>
      </c>
      <c r="L30" s="32"/>
    </row>
    <row r="31" spans="2:12" s="7" customFormat="1" ht="35.25" customHeight="1">
      <c r="B31" s="94"/>
      <c r="E31" s="213" t="s">
        <v>4912</v>
      </c>
      <c r="F31" s="213"/>
      <c r="G31" s="213"/>
      <c r="H31" s="213"/>
      <c r="L31" s="94"/>
    </row>
    <row r="32" spans="2:12" s="1" customFormat="1" ht="6.95" customHeight="1">
      <c r="B32" s="32"/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25.35" customHeight="1">
      <c r="B34" s="32"/>
      <c r="D34" s="95" t="s">
        <v>39</v>
      </c>
      <c r="J34" s="66">
        <f>ROUND(J134,2)</f>
        <v>0</v>
      </c>
      <c r="L34" s="32"/>
    </row>
    <row r="35" spans="2:12" s="1" customFormat="1" ht="6.95" customHeight="1">
      <c r="B35" s="32"/>
      <c r="D35" s="53"/>
      <c r="E35" s="53"/>
      <c r="F35" s="53"/>
      <c r="G35" s="53"/>
      <c r="H35" s="53"/>
      <c r="I35" s="53"/>
      <c r="J35" s="53"/>
      <c r="K35" s="53"/>
      <c r="L35" s="32"/>
    </row>
    <row r="36" spans="2:12" s="1" customFormat="1" ht="14.45" customHeight="1">
      <c r="B36" s="32"/>
      <c r="F36" s="35" t="s">
        <v>41</v>
      </c>
      <c r="I36" s="35" t="s">
        <v>40</v>
      </c>
      <c r="J36" s="35" t="s">
        <v>42</v>
      </c>
      <c r="L36" s="32"/>
    </row>
    <row r="37" spans="2:12" s="1" customFormat="1" ht="14.45" customHeight="1">
      <c r="B37" s="32"/>
      <c r="D37" s="55" t="s">
        <v>43</v>
      </c>
      <c r="E37" s="27" t="s">
        <v>44</v>
      </c>
      <c r="F37" s="86">
        <f>ROUND((SUM(BE134:BE478)),2)</f>
        <v>0</v>
      </c>
      <c r="I37" s="96">
        <v>0.21</v>
      </c>
      <c r="J37" s="86">
        <f>ROUND(((SUM(BE134:BE478))*I37),2)</f>
        <v>0</v>
      </c>
      <c r="L37" s="32"/>
    </row>
    <row r="38" spans="2:12" s="1" customFormat="1" ht="14.45" customHeight="1">
      <c r="B38" s="32"/>
      <c r="E38" s="27" t="s">
        <v>45</v>
      </c>
      <c r="F38" s="86">
        <f>ROUND((SUM(BF134:BF478)),2)</f>
        <v>0</v>
      </c>
      <c r="I38" s="96">
        <v>0.15</v>
      </c>
      <c r="J38" s="86">
        <f>ROUND(((SUM(BF134:BF478))*I38),2)</f>
        <v>0</v>
      </c>
      <c r="L38" s="32"/>
    </row>
    <row r="39" spans="2:12" s="1" customFormat="1" ht="14.45" customHeight="1" hidden="1">
      <c r="B39" s="32"/>
      <c r="E39" s="27" t="s">
        <v>46</v>
      </c>
      <c r="F39" s="86">
        <f>ROUND((SUM(BG134:BG478)),2)</f>
        <v>0</v>
      </c>
      <c r="I39" s="96">
        <v>0.21</v>
      </c>
      <c r="J39" s="86">
        <f>0</f>
        <v>0</v>
      </c>
      <c r="L39" s="32"/>
    </row>
    <row r="40" spans="2:12" s="1" customFormat="1" ht="14.45" customHeight="1" hidden="1">
      <c r="B40" s="32"/>
      <c r="E40" s="27" t="s">
        <v>47</v>
      </c>
      <c r="F40" s="86">
        <f>ROUND((SUM(BH134:BH478)),2)</f>
        <v>0</v>
      </c>
      <c r="I40" s="96">
        <v>0.15</v>
      </c>
      <c r="J40" s="86">
        <f>0</f>
        <v>0</v>
      </c>
      <c r="L40" s="32"/>
    </row>
    <row r="41" spans="2:12" s="1" customFormat="1" ht="14.45" customHeight="1" hidden="1">
      <c r="B41" s="32"/>
      <c r="E41" s="27" t="s">
        <v>48</v>
      </c>
      <c r="F41" s="86">
        <f>ROUND((SUM(BI134:BI478)),2)</f>
        <v>0</v>
      </c>
      <c r="I41" s="96">
        <v>0</v>
      </c>
      <c r="J41" s="86">
        <f>0</f>
        <v>0</v>
      </c>
      <c r="L41" s="32"/>
    </row>
    <row r="42" spans="2:12" s="1" customFormat="1" ht="6.95" customHeight="1">
      <c r="B42" s="32"/>
      <c r="L42" s="32"/>
    </row>
    <row r="43" spans="2:12" s="1" customFormat="1" ht="25.35" customHeight="1">
      <c r="B43" s="32"/>
      <c r="C43" s="97"/>
      <c r="D43" s="98" t="s">
        <v>49</v>
      </c>
      <c r="E43" s="57"/>
      <c r="F43" s="57"/>
      <c r="G43" s="99" t="s">
        <v>50</v>
      </c>
      <c r="H43" s="100" t="s">
        <v>51</v>
      </c>
      <c r="I43" s="57"/>
      <c r="J43" s="101">
        <f>SUM(J34:J41)</f>
        <v>0</v>
      </c>
      <c r="K43" s="102"/>
      <c r="L43" s="32"/>
    </row>
    <row r="44" spans="2:12" s="1" customFormat="1" ht="14.45" customHeight="1">
      <c r="B44" s="32"/>
      <c r="L44" s="32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ht="16.5" customHeight="1">
      <c r="B87" s="20"/>
      <c r="E87" s="248" t="s">
        <v>3828</v>
      </c>
      <c r="F87" s="209"/>
      <c r="G87" s="209"/>
      <c r="H87" s="209"/>
      <c r="L87" s="20"/>
    </row>
    <row r="88" spans="2:12" ht="12" customHeight="1">
      <c r="B88" s="20"/>
      <c r="C88" s="27" t="s">
        <v>224</v>
      </c>
      <c r="L88" s="20"/>
    </row>
    <row r="89" spans="2:12" s="1" customFormat="1" ht="16.5" customHeight="1">
      <c r="B89" s="32"/>
      <c r="E89" s="243" t="s">
        <v>4766</v>
      </c>
      <c r="F89" s="250"/>
      <c r="G89" s="250"/>
      <c r="H89" s="250"/>
      <c r="L89" s="32"/>
    </row>
    <row r="90" spans="2:12" s="1" customFormat="1" ht="12" customHeight="1">
      <c r="B90" s="32"/>
      <c r="C90" s="27" t="s">
        <v>4205</v>
      </c>
      <c r="L90" s="32"/>
    </row>
    <row r="91" spans="2:12" s="1" customFormat="1" ht="16.5" customHeight="1">
      <c r="B91" s="32"/>
      <c r="E91" s="230" t="str">
        <f>E13</f>
        <v>10.6, 10.7 - B - Vodovodní přípojka - uznatelná část</v>
      </c>
      <c r="F91" s="250"/>
      <c r="G91" s="250"/>
      <c r="H91" s="250"/>
      <c r="L91" s="32"/>
    </row>
    <row r="92" spans="2:12" s="1" customFormat="1" ht="6.95" customHeight="1">
      <c r="B92" s="32"/>
      <c r="L92" s="32"/>
    </row>
    <row r="93" spans="2:12" s="1" customFormat="1" ht="12" customHeight="1">
      <c r="B93" s="32"/>
      <c r="C93" s="27" t="s">
        <v>20</v>
      </c>
      <c r="F93" s="25" t="str">
        <f>F16</f>
        <v>Čelkovice</v>
      </c>
      <c r="I93" s="27" t="s">
        <v>22</v>
      </c>
      <c r="J93" s="52" t="str">
        <f>IF(J16="","",J16)</f>
        <v>7. 6. 2023</v>
      </c>
      <c r="L93" s="32"/>
    </row>
    <row r="94" spans="2:12" s="1" customFormat="1" ht="6.95" customHeight="1">
      <c r="B94" s="32"/>
      <c r="L94" s="32"/>
    </row>
    <row r="95" spans="2:12" s="1" customFormat="1" ht="25.7" customHeight="1">
      <c r="B95" s="32"/>
      <c r="C95" s="27" t="s">
        <v>24</v>
      </c>
      <c r="F95" s="25" t="str">
        <f>E19</f>
        <v>Vodárenská společnost Táborsko s.r.o.</v>
      </c>
      <c r="I95" s="27" t="s">
        <v>31</v>
      </c>
      <c r="J95" s="30" t="str">
        <f>E25</f>
        <v>Aquaprocon s.r.o., divize Praha</v>
      </c>
      <c r="L95" s="32"/>
    </row>
    <row r="96" spans="2:12" s="1" customFormat="1" ht="15.2" customHeight="1">
      <c r="B96" s="32"/>
      <c r="C96" s="27" t="s">
        <v>29</v>
      </c>
      <c r="F96" s="25" t="str">
        <f>IF(E22="","",E22)</f>
        <v>Vyplň údaj</v>
      </c>
      <c r="I96" s="27" t="s">
        <v>35</v>
      </c>
      <c r="J96" s="30" t="str">
        <f>E28</f>
        <v>ing. Iveta Heřmanská</v>
      </c>
      <c r="L96" s="32"/>
    </row>
    <row r="97" spans="2:12" s="1" customFormat="1" ht="10.35" customHeight="1">
      <c r="B97" s="32"/>
      <c r="L97" s="32"/>
    </row>
    <row r="98" spans="2:12" s="1" customFormat="1" ht="29.25" customHeight="1">
      <c r="B98" s="32"/>
      <c r="C98" s="105" t="s">
        <v>231</v>
      </c>
      <c r="D98" s="97"/>
      <c r="E98" s="97"/>
      <c r="F98" s="97"/>
      <c r="G98" s="97"/>
      <c r="H98" s="97"/>
      <c r="I98" s="97"/>
      <c r="J98" s="106" t="s">
        <v>232</v>
      </c>
      <c r="K98" s="97"/>
      <c r="L98" s="32"/>
    </row>
    <row r="99" spans="2:12" s="1" customFormat="1" ht="10.35" customHeight="1">
      <c r="B99" s="32"/>
      <c r="L99" s="32"/>
    </row>
    <row r="100" spans="2:47" s="1" customFormat="1" ht="22.9" customHeight="1">
      <c r="B100" s="32"/>
      <c r="C100" s="107" t="s">
        <v>233</v>
      </c>
      <c r="J100" s="66">
        <f>J134</f>
        <v>0</v>
      </c>
      <c r="L100" s="32"/>
      <c r="AU100" s="17" t="s">
        <v>234</v>
      </c>
    </row>
    <row r="101" spans="2:12" s="8" customFormat="1" ht="24.95" customHeight="1">
      <c r="B101" s="108"/>
      <c r="D101" s="109" t="s">
        <v>1184</v>
      </c>
      <c r="E101" s="110"/>
      <c r="F101" s="110"/>
      <c r="G101" s="110"/>
      <c r="H101" s="110"/>
      <c r="I101" s="110"/>
      <c r="J101" s="111">
        <f>J135</f>
        <v>0</v>
      </c>
      <c r="L101" s="108"/>
    </row>
    <row r="102" spans="2:12" s="9" customFormat="1" ht="19.9" customHeight="1">
      <c r="B102" s="112"/>
      <c r="D102" s="113" t="s">
        <v>1185</v>
      </c>
      <c r="E102" s="114"/>
      <c r="F102" s="114"/>
      <c r="G102" s="114"/>
      <c r="H102" s="114"/>
      <c r="I102" s="114"/>
      <c r="J102" s="115">
        <f>J136</f>
        <v>0</v>
      </c>
      <c r="L102" s="112"/>
    </row>
    <row r="103" spans="2:12" s="9" customFormat="1" ht="19.9" customHeight="1">
      <c r="B103" s="112"/>
      <c r="D103" s="113" t="s">
        <v>1187</v>
      </c>
      <c r="E103" s="114"/>
      <c r="F103" s="114"/>
      <c r="G103" s="114"/>
      <c r="H103" s="114"/>
      <c r="I103" s="114"/>
      <c r="J103" s="115">
        <f>J258</f>
        <v>0</v>
      </c>
      <c r="L103" s="112"/>
    </row>
    <row r="104" spans="2:12" s="9" customFormat="1" ht="19.9" customHeight="1">
      <c r="B104" s="112"/>
      <c r="D104" s="113" t="s">
        <v>1919</v>
      </c>
      <c r="E104" s="114"/>
      <c r="F104" s="114"/>
      <c r="G104" s="114"/>
      <c r="H104" s="114"/>
      <c r="I104" s="114"/>
      <c r="J104" s="115">
        <f>J262</f>
        <v>0</v>
      </c>
      <c r="L104" s="112"/>
    </row>
    <row r="105" spans="2:12" s="9" customFormat="1" ht="19.9" customHeight="1">
      <c r="B105" s="112"/>
      <c r="D105" s="113" t="s">
        <v>4913</v>
      </c>
      <c r="E105" s="114"/>
      <c r="F105" s="114"/>
      <c r="G105" s="114"/>
      <c r="H105" s="114"/>
      <c r="I105" s="114"/>
      <c r="J105" s="115">
        <f>J279</f>
        <v>0</v>
      </c>
      <c r="L105" s="112"/>
    </row>
    <row r="106" spans="2:12" s="9" customFormat="1" ht="19.9" customHeight="1">
      <c r="B106" s="112"/>
      <c r="D106" s="113" t="s">
        <v>4914</v>
      </c>
      <c r="E106" s="114"/>
      <c r="F106" s="114"/>
      <c r="G106" s="114"/>
      <c r="H106" s="114"/>
      <c r="I106" s="114"/>
      <c r="J106" s="115">
        <f>J295</f>
        <v>0</v>
      </c>
      <c r="L106" s="112"/>
    </row>
    <row r="107" spans="2:12" s="9" customFormat="1" ht="19.9" customHeight="1">
      <c r="B107" s="112"/>
      <c r="D107" s="113" t="s">
        <v>1188</v>
      </c>
      <c r="E107" s="114"/>
      <c r="F107" s="114"/>
      <c r="G107" s="114"/>
      <c r="H107" s="114"/>
      <c r="I107" s="114"/>
      <c r="J107" s="115">
        <f>J429</f>
        <v>0</v>
      </c>
      <c r="L107" s="112"/>
    </row>
    <row r="108" spans="2:12" s="9" customFormat="1" ht="19.9" customHeight="1">
      <c r="B108" s="112"/>
      <c r="D108" s="113" t="s">
        <v>1189</v>
      </c>
      <c r="E108" s="114"/>
      <c r="F108" s="114"/>
      <c r="G108" s="114"/>
      <c r="H108" s="114"/>
      <c r="I108" s="114"/>
      <c r="J108" s="115">
        <f>J438</f>
        <v>0</v>
      </c>
      <c r="L108" s="112"/>
    </row>
    <row r="109" spans="2:12" s="9" customFormat="1" ht="19.9" customHeight="1">
      <c r="B109" s="112"/>
      <c r="D109" s="113" t="s">
        <v>1882</v>
      </c>
      <c r="E109" s="114"/>
      <c r="F109" s="114"/>
      <c r="G109" s="114"/>
      <c r="H109" s="114"/>
      <c r="I109" s="114"/>
      <c r="J109" s="115">
        <f>J448</f>
        <v>0</v>
      </c>
      <c r="L109" s="112"/>
    </row>
    <row r="110" spans="2:12" s="9" customFormat="1" ht="19.9" customHeight="1">
      <c r="B110" s="112"/>
      <c r="D110" s="113" t="s">
        <v>1920</v>
      </c>
      <c r="E110" s="114"/>
      <c r="F110" s="114"/>
      <c r="G110" s="114"/>
      <c r="H110" s="114"/>
      <c r="I110" s="114"/>
      <c r="J110" s="115">
        <f>J477</f>
        <v>0</v>
      </c>
      <c r="L110" s="112"/>
    </row>
    <row r="111" spans="2:12" s="1" customFormat="1" ht="21.75" customHeight="1">
      <c r="B111" s="32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2"/>
    </row>
    <row r="117" spans="2:12" s="1" customFormat="1" ht="24.95" customHeight="1">
      <c r="B117" s="32"/>
      <c r="C117" s="21" t="s">
        <v>247</v>
      </c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16</v>
      </c>
      <c r="L119" s="32"/>
    </row>
    <row r="120" spans="2:12" s="1" customFormat="1" ht="16.5" customHeight="1">
      <c r="B120" s="32"/>
      <c r="E120" s="248" t="str">
        <f>E7</f>
        <v>ZPRACOVÁNÍ ČISTÍRENSKÝCH KALŮ AČOV TÁBOR</v>
      </c>
      <c r="F120" s="249"/>
      <c r="G120" s="249"/>
      <c r="H120" s="249"/>
      <c r="L120" s="32"/>
    </row>
    <row r="121" spans="2:12" ht="12" customHeight="1">
      <c r="B121" s="20"/>
      <c r="C121" s="27" t="s">
        <v>222</v>
      </c>
      <c r="L121" s="20"/>
    </row>
    <row r="122" spans="2:12" ht="16.5" customHeight="1">
      <c r="B122" s="20"/>
      <c r="E122" s="248" t="s">
        <v>3828</v>
      </c>
      <c r="F122" s="209"/>
      <c r="G122" s="209"/>
      <c r="H122" s="209"/>
      <c r="L122" s="20"/>
    </row>
    <row r="123" spans="2:12" ht="12" customHeight="1">
      <c r="B123" s="20"/>
      <c r="C123" s="27" t="s">
        <v>224</v>
      </c>
      <c r="L123" s="20"/>
    </row>
    <row r="124" spans="2:12" s="1" customFormat="1" ht="16.5" customHeight="1">
      <c r="B124" s="32"/>
      <c r="E124" s="243" t="s">
        <v>4766</v>
      </c>
      <c r="F124" s="250"/>
      <c r="G124" s="250"/>
      <c r="H124" s="250"/>
      <c r="L124" s="32"/>
    </row>
    <row r="125" spans="2:12" s="1" customFormat="1" ht="12" customHeight="1">
      <c r="B125" s="32"/>
      <c r="C125" s="27" t="s">
        <v>4205</v>
      </c>
      <c r="L125" s="32"/>
    </row>
    <row r="126" spans="2:12" s="1" customFormat="1" ht="16.5" customHeight="1">
      <c r="B126" s="32"/>
      <c r="E126" s="230" t="str">
        <f>E13</f>
        <v>10.6, 10.7 - B - Vodovodní přípojka - uznatelná část</v>
      </c>
      <c r="F126" s="250"/>
      <c r="G126" s="250"/>
      <c r="H126" s="250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F16</f>
        <v>Čelkovice</v>
      </c>
      <c r="I128" s="27" t="s">
        <v>22</v>
      </c>
      <c r="J128" s="52" t="str">
        <f>IF(J16="","",J16)</f>
        <v>7. 6. 2023</v>
      </c>
      <c r="L128" s="32"/>
    </row>
    <row r="129" spans="2:12" s="1" customFormat="1" ht="6.95" customHeight="1">
      <c r="B129" s="32"/>
      <c r="L129" s="32"/>
    </row>
    <row r="130" spans="2:12" s="1" customFormat="1" ht="25.7" customHeight="1">
      <c r="B130" s="32"/>
      <c r="C130" s="27" t="s">
        <v>24</v>
      </c>
      <c r="F130" s="25" t="str">
        <f>E19</f>
        <v>Vodárenská společnost Táborsko s.r.o.</v>
      </c>
      <c r="I130" s="27" t="s">
        <v>31</v>
      </c>
      <c r="J130" s="30" t="str">
        <f>E25</f>
        <v>Aquaprocon s.r.o., divize Praha</v>
      </c>
      <c r="L130" s="32"/>
    </row>
    <row r="131" spans="2:12" s="1" customFormat="1" ht="15.2" customHeight="1">
      <c r="B131" s="32"/>
      <c r="C131" s="27" t="s">
        <v>29</v>
      </c>
      <c r="F131" s="25" t="str">
        <f>IF(E22="","",E22)</f>
        <v>Vyplň údaj</v>
      </c>
      <c r="I131" s="27" t="s">
        <v>35</v>
      </c>
      <c r="J131" s="30" t="str">
        <f>E28</f>
        <v>ing. Iveta Heřmanská</v>
      </c>
      <c r="L131" s="32"/>
    </row>
    <row r="132" spans="2:12" s="1" customFormat="1" ht="10.35" customHeight="1">
      <c r="B132" s="32"/>
      <c r="L132" s="32"/>
    </row>
    <row r="133" spans="2:20" s="10" customFormat="1" ht="29.25" customHeight="1">
      <c r="B133" s="116"/>
      <c r="C133" s="117" t="s">
        <v>248</v>
      </c>
      <c r="D133" s="118" t="s">
        <v>64</v>
      </c>
      <c r="E133" s="118" t="s">
        <v>60</v>
      </c>
      <c r="F133" s="118" t="s">
        <v>61</v>
      </c>
      <c r="G133" s="118" t="s">
        <v>249</v>
      </c>
      <c r="H133" s="118" t="s">
        <v>250</v>
      </c>
      <c r="I133" s="118" t="s">
        <v>251</v>
      </c>
      <c r="J133" s="118" t="s">
        <v>232</v>
      </c>
      <c r="K133" s="119" t="s">
        <v>252</v>
      </c>
      <c r="L133" s="116"/>
      <c r="M133" s="59" t="s">
        <v>1</v>
      </c>
      <c r="N133" s="60" t="s">
        <v>43</v>
      </c>
      <c r="O133" s="60" t="s">
        <v>253</v>
      </c>
      <c r="P133" s="60" t="s">
        <v>254</v>
      </c>
      <c r="Q133" s="60" t="s">
        <v>255</v>
      </c>
      <c r="R133" s="60" t="s">
        <v>256</v>
      </c>
      <c r="S133" s="60" t="s">
        <v>257</v>
      </c>
      <c r="T133" s="61" t="s">
        <v>258</v>
      </c>
    </row>
    <row r="134" spans="2:63" s="1" customFormat="1" ht="22.9" customHeight="1">
      <c r="B134" s="32"/>
      <c r="C134" s="64" t="s">
        <v>259</v>
      </c>
      <c r="J134" s="120">
        <f>BK134</f>
        <v>0</v>
      </c>
      <c r="L134" s="32"/>
      <c r="M134" s="62"/>
      <c r="N134" s="53"/>
      <c r="O134" s="53"/>
      <c r="P134" s="121">
        <f>P135</f>
        <v>0</v>
      </c>
      <c r="Q134" s="53"/>
      <c r="R134" s="121">
        <f>R135</f>
        <v>32.403635980000004</v>
      </c>
      <c r="S134" s="53"/>
      <c r="T134" s="122">
        <f>T135</f>
        <v>17.868359999999996</v>
      </c>
      <c r="AT134" s="17" t="s">
        <v>78</v>
      </c>
      <c r="AU134" s="17" t="s">
        <v>234</v>
      </c>
      <c r="BK134" s="123">
        <f>BK135</f>
        <v>0</v>
      </c>
    </row>
    <row r="135" spans="2:63" s="11" customFormat="1" ht="25.9" customHeight="1">
      <c r="B135" s="124"/>
      <c r="D135" s="125" t="s">
        <v>78</v>
      </c>
      <c r="E135" s="126" t="s">
        <v>1191</v>
      </c>
      <c r="F135" s="126" t="s">
        <v>1192</v>
      </c>
      <c r="I135" s="127"/>
      <c r="J135" s="128">
        <f>BK135</f>
        <v>0</v>
      </c>
      <c r="L135" s="124"/>
      <c r="M135" s="129"/>
      <c r="P135" s="130">
        <f>P136+P258+P262+P279+P295+P429+P438+P448+P477</f>
        <v>0</v>
      </c>
      <c r="R135" s="130">
        <f>R136+R258+R262+R279+R295+R429+R438+R448+R477</f>
        <v>32.403635980000004</v>
      </c>
      <c r="T135" s="131">
        <f>T136+T258+T262+T279+T295+T429+T438+T448+T477</f>
        <v>17.868359999999996</v>
      </c>
      <c r="AR135" s="125" t="s">
        <v>86</v>
      </c>
      <c r="AT135" s="132" t="s">
        <v>78</v>
      </c>
      <c r="AU135" s="132" t="s">
        <v>79</v>
      </c>
      <c r="AY135" s="125" t="s">
        <v>262</v>
      </c>
      <c r="BK135" s="133">
        <f>BK136+BK258+BK262+BK279+BK295+BK429+BK438+BK448+BK477</f>
        <v>0</v>
      </c>
    </row>
    <row r="136" spans="2:63" s="11" customFormat="1" ht="22.9" customHeight="1">
      <c r="B136" s="124"/>
      <c r="D136" s="125" t="s">
        <v>78</v>
      </c>
      <c r="E136" s="151" t="s">
        <v>86</v>
      </c>
      <c r="F136" s="151" t="s">
        <v>1193</v>
      </c>
      <c r="I136" s="127"/>
      <c r="J136" s="152">
        <f>BK136</f>
        <v>0</v>
      </c>
      <c r="L136" s="124"/>
      <c r="M136" s="129"/>
      <c r="P136" s="130">
        <f>SUM(P137:P257)</f>
        <v>0</v>
      </c>
      <c r="R136" s="130">
        <f>SUM(R137:R257)</f>
        <v>31.3998628</v>
      </c>
      <c r="T136" s="131">
        <f>SUM(T137:T257)</f>
        <v>17.831449999999997</v>
      </c>
      <c r="AR136" s="125" t="s">
        <v>86</v>
      </c>
      <c r="AT136" s="132" t="s">
        <v>78</v>
      </c>
      <c r="AU136" s="132" t="s">
        <v>86</v>
      </c>
      <c r="AY136" s="125" t="s">
        <v>262</v>
      </c>
      <c r="BK136" s="133">
        <f>SUM(BK137:BK257)</f>
        <v>0</v>
      </c>
    </row>
    <row r="137" spans="2:65" s="1" customFormat="1" ht="24.2" customHeight="1">
      <c r="B137" s="32"/>
      <c r="C137" s="134" t="s">
        <v>86</v>
      </c>
      <c r="D137" s="134" t="s">
        <v>264</v>
      </c>
      <c r="E137" s="135" t="s">
        <v>4915</v>
      </c>
      <c r="F137" s="136" t="s">
        <v>4916</v>
      </c>
      <c r="G137" s="137" t="s">
        <v>1226</v>
      </c>
      <c r="H137" s="138">
        <v>19.595</v>
      </c>
      <c r="I137" s="139"/>
      <c r="J137" s="140">
        <f>ROUND(I137*H137,2)</f>
        <v>0</v>
      </c>
      <c r="K137" s="136" t="s">
        <v>1197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0</v>
      </c>
      <c r="R137" s="143">
        <f>Q137*H137</f>
        <v>0</v>
      </c>
      <c r="S137" s="143">
        <v>0.58</v>
      </c>
      <c r="T137" s="144">
        <f>S137*H137</f>
        <v>11.365099999999998</v>
      </c>
      <c r="AR137" s="145" t="s">
        <v>293</v>
      </c>
      <c r="AT137" s="145" t="s">
        <v>264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293</v>
      </c>
      <c r="BM137" s="145" t="s">
        <v>4917</v>
      </c>
    </row>
    <row r="138" spans="2:51" s="12" customFormat="1" ht="11.25">
      <c r="B138" s="161"/>
      <c r="D138" s="147" t="s">
        <v>1200</v>
      </c>
      <c r="E138" s="162" t="s">
        <v>1</v>
      </c>
      <c r="F138" s="163" t="s">
        <v>4918</v>
      </c>
      <c r="H138" s="162" t="s">
        <v>1</v>
      </c>
      <c r="I138" s="164"/>
      <c r="L138" s="161"/>
      <c r="M138" s="165"/>
      <c r="T138" s="166"/>
      <c r="AT138" s="162" t="s">
        <v>1200</v>
      </c>
      <c r="AU138" s="162" t="s">
        <v>88</v>
      </c>
      <c r="AV138" s="12" t="s">
        <v>86</v>
      </c>
      <c r="AW138" s="12" t="s">
        <v>34</v>
      </c>
      <c r="AX138" s="12" t="s">
        <v>79</v>
      </c>
      <c r="AY138" s="162" t="s">
        <v>262</v>
      </c>
    </row>
    <row r="139" spans="2:51" s="12" customFormat="1" ht="11.25">
      <c r="B139" s="161"/>
      <c r="D139" s="147" t="s">
        <v>1200</v>
      </c>
      <c r="E139" s="162" t="s">
        <v>1</v>
      </c>
      <c r="F139" s="163" t="s">
        <v>4919</v>
      </c>
      <c r="H139" s="162" t="s">
        <v>1</v>
      </c>
      <c r="I139" s="164"/>
      <c r="L139" s="161"/>
      <c r="M139" s="165"/>
      <c r="T139" s="166"/>
      <c r="AT139" s="162" t="s">
        <v>1200</v>
      </c>
      <c r="AU139" s="162" t="s">
        <v>88</v>
      </c>
      <c r="AV139" s="12" t="s">
        <v>86</v>
      </c>
      <c r="AW139" s="12" t="s">
        <v>34</v>
      </c>
      <c r="AX139" s="12" t="s">
        <v>79</v>
      </c>
      <c r="AY139" s="162" t="s">
        <v>262</v>
      </c>
    </row>
    <row r="140" spans="2:51" s="13" customFormat="1" ht="11.25">
      <c r="B140" s="167"/>
      <c r="D140" s="147" t="s">
        <v>1200</v>
      </c>
      <c r="E140" s="168" t="s">
        <v>1</v>
      </c>
      <c r="F140" s="169" t="s">
        <v>4920</v>
      </c>
      <c r="H140" s="170">
        <v>10.395</v>
      </c>
      <c r="I140" s="171"/>
      <c r="L140" s="167"/>
      <c r="M140" s="172"/>
      <c r="T140" s="173"/>
      <c r="AT140" s="168" t="s">
        <v>1200</v>
      </c>
      <c r="AU140" s="168" t="s">
        <v>88</v>
      </c>
      <c r="AV140" s="13" t="s">
        <v>88</v>
      </c>
      <c r="AW140" s="13" t="s">
        <v>34</v>
      </c>
      <c r="AX140" s="13" t="s">
        <v>79</v>
      </c>
      <c r="AY140" s="168" t="s">
        <v>262</v>
      </c>
    </row>
    <row r="141" spans="2:51" s="13" customFormat="1" ht="11.25">
      <c r="B141" s="167"/>
      <c r="D141" s="147" t="s">
        <v>1200</v>
      </c>
      <c r="E141" s="168" t="s">
        <v>1</v>
      </c>
      <c r="F141" s="169" t="s">
        <v>4921</v>
      </c>
      <c r="H141" s="170">
        <v>7.2</v>
      </c>
      <c r="I141" s="171"/>
      <c r="L141" s="167"/>
      <c r="M141" s="172"/>
      <c r="T141" s="173"/>
      <c r="AT141" s="168" t="s">
        <v>1200</v>
      </c>
      <c r="AU141" s="168" t="s">
        <v>88</v>
      </c>
      <c r="AV141" s="13" t="s">
        <v>88</v>
      </c>
      <c r="AW141" s="13" t="s">
        <v>34</v>
      </c>
      <c r="AX141" s="13" t="s">
        <v>79</v>
      </c>
      <c r="AY141" s="168" t="s">
        <v>262</v>
      </c>
    </row>
    <row r="142" spans="2:51" s="13" customFormat="1" ht="11.25">
      <c r="B142" s="167"/>
      <c r="D142" s="147" t="s">
        <v>1200</v>
      </c>
      <c r="E142" s="168" t="s">
        <v>1</v>
      </c>
      <c r="F142" s="169" t="s">
        <v>4922</v>
      </c>
      <c r="H142" s="170">
        <v>2</v>
      </c>
      <c r="I142" s="171"/>
      <c r="L142" s="167"/>
      <c r="M142" s="172"/>
      <c r="T142" s="173"/>
      <c r="AT142" s="168" t="s">
        <v>1200</v>
      </c>
      <c r="AU142" s="168" t="s">
        <v>88</v>
      </c>
      <c r="AV142" s="13" t="s">
        <v>88</v>
      </c>
      <c r="AW142" s="13" t="s">
        <v>34</v>
      </c>
      <c r="AX142" s="13" t="s">
        <v>79</v>
      </c>
      <c r="AY142" s="168" t="s">
        <v>262</v>
      </c>
    </row>
    <row r="143" spans="2:51" s="14" customFormat="1" ht="11.25">
      <c r="B143" s="174"/>
      <c r="D143" s="147" t="s">
        <v>1200</v>
      </c>
      <c r="E143" s="175" t="s">
        <v>1</v>
      </c>
      <c r="F143" s="176" t="s">
        <v>1205</v>
      </c>
      <c r="H143" s="177">
        <v>19.595</v>
      </c>
      <c r="I143" s="178"/>
      <c r="L143" s="174"/>
      <c r="M143" s="179"/>
      <c r="T143" s="180"/>
      <c r="AT143" s="175" t="s">
        <v>1200</v>
      </c>
      <c r="AU143" s="175" t="s">
        <v>88</v>
      </c>
      <c r="AV143" s="14" t="s">
        <v>293</v>
      </c>
      <c r="AW143" s="14" t="s">
        <v>34</v>
      </c>
      <c r="AX143" s="14" t="s">
        <v>86</v>
      </c>
      <c r="AY143" s="175" t="s">
        <v>262</v>
      </c>
    </row>
    <row r="144" spans="2:65" s="1" customFormat="1" ht="33" customHeight="1">
      <c r="B144" s="32"/>
      <c r="C144" s="134" t="s">
        <v>88</v>
      </c>
      <c r="D144" s="134" t="s">
        <v>264</v>
      </c>
      <c r="E144" s="135" t="s">
        <v>4923</v>
      </c>
      <c r="F144" s="136" t="s">
        <v>4924</v>
      </c>
      <c r="G144" s="137" t="s">
        <v>1226</v>
      </c>
      <c r="H144" s="138">
        <v>19.595</v>
      </c>
      <c r="I144" s="139"/>
      <c r="J144" s="140">
        <f>ROUND(I144*H144,2)</f>
        <v>0</v>
      </c>
      <c r="K144" s="136" t="s">
        <v>1197</v>
      </c>
      <c r="L144" s="32"/>
      <c r="M144" s="141" t="s">
        <v>1</v>
      </c>
      <c r="N144" s="142" t="s">
        <v>44</v>
      </c>
      <c r="P144" s="143">
        <f>O144*H144</f>
        <v>0</v>
      </c>
      <c r="Q144" s="143">
        <v>0</v>
      </c>
      <c r="R144" s="143">
        <f>Q144*H144</f>
        <v>0</v>
      </c>
      <c r="S144" s="143">
        <v>0.33</v>
      </c>
      <c r="T144" s="144">
        <f>S144*H144</f>
        <v>6.46635</v>
      </c>
      <c r="AR144" s="145" t="s">
        <v>293</v>
      </c>
      <c r="AT144" s="145" t="s">
        <v>264</v>
      </c>
      <c r="AU144" s="145" t="s">
        <v>88</v>
      </c>
      <c r="AY144" s="17" t="s">
        <v>262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7" t="s">
        <v>86</v>
      </c>
      <c r="BK144" s="146">
        <f>ROUND(I144*H144,2)</f>
        <v>0</v>
      </c>
      <c r="BL144" s="17" t="s">
        <v>293</v>
      </c>
      <c r="BM144" s="145" t="s">
        <v>4925</v>
      </c>
    </row>
    <row r="145" spans="2:51" s="12" customFormat="1" ht="11.25">
      <c r="B145" s="161"/>
      <c r="D145" s="147" t="s">
        <v>1200</v>
      </c>
      <c r="E145" s="162" t="s">
        <v>1</v>
      </c>
      <c r="F145" s="163" t="s">
        <v>4926</v>
      </c>
      <c r="H145" s="162" t="s">
        <v>1</v>
      </c>
      <c r="I145" s="164"/>
      <c r="L145" s="161"/>
      <c r="M145" s="165"/>
      <c r="T145" s="166"/>
      <c r="AT145" s="162" t="s">
        <v>1200</v>
      </c>
      <c r="AU145" s="162" t="s">
        <v>88</v>
      </c>
      <c r="AV145" s="12" t="s">
        <v>86</v>
      </c>
      <c r="AW145" s="12" t="s">
        <v>34</v>
      </c>
      <c r="AX145" s="12" t="s">
        <v>79</v>
      </c>
      <c r="AY145" s="162" t="s">
        <v>262</v>
      </c>
    </row>
    <row r="146" spans="2:51" s="12" customFormat="1" ht="11.25">
      <c r="B146" s="161"/>
      <c r="D146" s="147" t="s">
        <v>1200</v>
      </c>
      <c r="E146" s="162" t="s">
        <v>1</v>
      </c>
      <c r="F146" s="163" t="s">
        <v>4919</v>
      </c>
      <c r="H146" s="162" t="s">
        <v>1</v>
      </c>
      <c r="I146" s="164"/>
      <c r="L146" s="161"/>
      <c r="M146" s="165"/>
      <c r="T146" s="166"/>
      <c r="AT146" s="162" t="s">
        <v>1200</v>
      </c>
      <c r="AU146" s="162" t="s">
        <v>88</v>
      </c>
      <c r="AV146" s="12" t="s">
        <v>86</v>
      </c>
      <c r="AW146" s="12" t="s">
        <v>34</v>
      </c>
      <c r="AX146" s="12" t="s">
        <v>79</v>
      </c>
      <c r="AY146" s="162" t="s">
        <v>262</v>
      </c>
    </row>
    <row r="147" spans="2:51" s="13" customFormat="1" ht="11.25">
      <c r="B147" s="167"/>
      <c r="D147" s="147" t="s">
        <v>1200</v>
      </c>
      <c r="E147" s="168" t="s">
        <v>1</v>
      </c>
      <c r="F147" s="169" t="s">
        <v>4920</v>
      </c>
      <c r="H147" s="170">
        <v>10.395</v>
      </c>
      <c r="I147" s="171"/>
      <c r="L147" s="167"/>
      <c r="M147" s="172"/>
      <c r="T147" s="173"/>
      <c r="AT147" s="168" t="s">
        <v>1200</v>
      </c>
      <c r="AU147" s="168" t="s">
        <v>88</v>
      </c>
      <c r="AV147" s="13" t="s">
        <v>88</v>
      </c>
      <c r="AW147" s="13" t="s">
        <v>34</v>
      </c>
      <c r="AX147" s="13" t="s">
        <v>79</v>
      </c>
      <c r="AY147" s="168" t="s">
        <v>262</v>
      </c>
    </row>
    <row r="148" spans="2:51" s="13" customFormat="1" ht="11.25">
      <c r="B148" s="167"/>
      <c r="D148" s="147" t="s">
        <v>1200</v>
      </c>
      <c r="E148" s="168" t="s">
        <v>1</v>
      </c>
      <c r="F148" s="169" t="s">
        <v>4921</v>
      </c>
      <c r="H148" s="170">
        <v>7.2</v>
      </c>
      <c r="I148" s="171"/>
      <c r="L148" s="167"/>
      <c r="M148" s="172"/>
      <c r="T148" s="173"/>
      <c r="AT148" s="168" t="s">
        <v>1200</v>
      </c>
      <c r="AU148" s="168" t="s">
        <v>88</v>
      </c>
      <c r="AV148" s="13" t="s">
        <v>88</v>
      </c>
      <c r="AW148" s="13" t="s">
        <v>34</v>
      </c>
      <c r="AX148" s="13" t="s">
        <v>79</v>
      </c>
      <c r="AY148" s="168" t="s">
        <v>262</v>
      </c>
    </row>
    <row r="149" spans="2:51" s="13" customFormat="1" ht="11.25">
      <c r="B149" s="167"/>
      <c r="D149" s="147" t="s">
        <v>1200</v>
      </c>
      <c r="E149" s="168" t="s">
        <v>1</v>
      </c>
      <c r="F149" s="169" t="s">
        <v>4922</v>
      </c>
      <c r="H149" s="170">
        <v>2</v>
      </c>
      <c r="I149" s="171"/>
      <c r="L149" s="167"/>
      <c r="M149" s="172"/>
      <c r="T149" s="173"/>
      <c r="AT149" s="168" t="s">
        <v>1200</v>
      </c>
      <c r="AU149" s="168" t="s">
        <v>88</v>
      </c>
      <c r="AV149" s="13" t="s">
        <v>88</v>
      </c>
      <c r="AW149" s="13" t="s">
        <v>34</v>
      </c>
      <c r="AX149" s="13" t="s">
        <v>79</v>
      </c>
      <c r="AY149" s="168" t="s">
        <v>262</v>
      </c>
    </row>
    <row r="150" spans="2:51" s="14" customFormat="1" ht="11.25">
      <c r="B150" s="174"/>
      <c r="D150" s="147" t="s">
        <v>1200</v>
      </c>
      <c r="E150" s="175" t="s">
        <v>1</v>
      </c>
      <c r="F150" s="176" t="s">
        <v>1205</v>
      </c>
      <c r="H150" s="177">
        <v>19.595</v>
      </c>
      <c r="I150" s="178"/>
      <c r="L150" s="174"/>
      <c r="M150" s="179"/>
      <c r="T150" s="180"/>
      <c r="AT150" s="175" t="s">
        <v>1200</v>
      </c>
      <c r="AU150" s="175" t="s">
        <v>88</v>
      </c>
      <c r="AV150" s="14" t="s">
        <v>293</v>
      </c>
      <c r="AW150" s="14" t="s">
        <v>34</v>
      </c>
      <c r="AX150" s="14" t="s">
        <v>86</v>
      </c>
      <c r="AY150" s="175" t="s">
        <v>262</v>
      </c>
    </row>
    <row r="151" spans="2:65" s="1" customFormat="1" ht="24.2" customHeight="1">
      <c r="B151" s="32"/>
      <c r="C151" s="134" t="s">
        <v>179</v>
      </c>
      <c r="D151" s="134" t="s">
        <v>264</v>
      </c>
      <c r="E151" s="135" t="s">
        <v>1928</v>
      </c>
      <c r="F151" s="136" t="s">
        <v>1929</v>
      </c>
      <c r="G151" s="137" t="s">
        <v>704</v>
      </c>
      <c r="H151" s="138">
        <v>40</v>
      </c>
      <c r="I151" s="139"/>
      <c r="J151" s="140">
        <f>ROUND(I151*H151,2)</f>
        <v>0</v>
      </c>
      <c r="K151" s="136" t="s">
        <v>1197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3E-05</v>
      </c>
      <c r="R151" s="143">
        <f>Q151*H151</f>
        <v>0.0012000000000000001</v>
      </c>
      <c r="S151" s="143">
        <v>0</v>
      </c>
      <c r="T151" s="144">
        <f>S151*H151</f>
        <v>0</v>
      </c>
      <c r="AR151" s="145" t="s">
        <v>293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293</v>
      </c>
      <c r="BM151" s="145" t="s">
        <v>4927</v>
      </c>
    </row>
    <row r="152" spans="2:47" s="1" customFormat="1" ht="19.5">
      <c r="B152" s="32"/>
      <c r="D152" s="147" t="s">
        <v>301</v>
      </c>
      <c r="F152" s="148" t="s">
        <v>4928</v>
      </c>
      <c r="I152" s="149"/>
      <c r="L152" s="32"/>
      <c r="M152" s="150"/>
      <c r="T152" s="56"/>
      <c r="AT152" s="17" t="s">
        <v>301</v>
      </c>
      <c r="AU152" s="17" t="s">
        <v>88</v>
      </c>
    </row>
    <row r="153" spans="2:51" s="12" customFormat="1" ht="11.25">
      <c r="B153" s="161"/>
      <c r="D153" s="147" t="s">
        <v>1200</v>
      </c>
      <c r="E153" s="162" t="s">
        <v>1</v>
      </c>
      <c r="F153" s="163" t="s">
        <v>4929</v>
      </c>
      <c r="H153" s="162" t="s">
        <v>1</v>
      </c>
      <c r="I153" s="164"/>
      <c r="L153" s="161"/>
      <c r="M153" s="165"/>
      <c r="T153" s="166"/>
      <c r="AT153" s="162" t="s">
        <v>1200</v>
      </c>
      <c r="AU153" s="162" t="s">
        <v>88</v>
      </c>
      <c r="AV153" s="12" t="s">
        <v>86</v>
      </c>
      <c r="AW153" s="12" t="s">
        <v>34</v>
      </c>
      <c r="AX153" s="12" t="s">
        <v>79</v>
      </c>
      <c r="AY153" s="162" t="s">
        <v>262</v>
      </c>
    </row>
    <row r="154" spans="2:51" s="12" customFormat="1" ht="11.25">
      <c r="B154" s="161"/>
      <c r="D154" s="147" t="s">
        <v>1200</v>
      </c>
      <c r="E154" s="162" t="s">
        <v>1</v>
      </c>
      <c r="F154" s="163" t="s">
        <v>4930</v>
      </c>
      <c r="H154" s="162" t="s">
        <v>1</v>
      </c>
      <c r="I154" s="164"/>
      <c r="L154" s="161"/>
      <c r="M154" s="165"/>
      <c r="T154" s="166"/>
      <c r="AT154" s="162" t="s">
        <v>1200</v>
      </c>
      <c r="AU154" s="162" t="s">
        <v>88</v>
      </c>
      <c r="AV154" s="12" t="s">
        <v>86</v>
      </c>
      <c r="AW154" s="12" t="s">
        <v>34</v>
      </c>
      <c r="AX154" s="12" t="s">
        <v>79</v>
      </c>
      <c r="AY154" s="162" t="s">
        <v>262</v>
      </c>
    </row>
    <row r="155" spans="2:51" s="13" customFormat="1" ht="11.25">
      <c r="B155" s="167"/>
      <c r="D155" s="147" t="s">
        <v>1200</v>
      </c>
      <c r="E155" s="168" t="s">
        <v>1</v>
      </c>
      <c r="F155" s="169" t="s">
        <v>4931</v>
      </c>
      <c r="H155" s="170">
        <v>40</v>
      </c>
      <c r="I155" s="171"/>
      <c r="L155" s="167"/>
      <c r="M155" s="172"/>
      <c r="T155" s="173"/>
      <c r="AT155" s="168" t="s">
        <v>1200</v>
      </c>
      <c r="AU155" s="168" t="s">
        <v>88</v>
      </c>
      <c r="AV155" s="13" t="s">
        <v>88</v>
      </c>
      <c r="AW155" s="13" t="s">
        <v>34</v>
      </c>
      <c r="AX155" s="13" t="s">
        <v>86</v>
      </c>
      <c r="AY155" s="168" t="s">
        <v>262</v>
      </c>
    </row>
    <row r="156" spans="2:65" s="1" customFormat="1" ht="24.2" customHeight="1">
      <c r="B156" s="32"/>
      <c r="C156" s="134" t="s">
        <v>293</v>
      </c>
      <c r="D156" s="134" t="s">
        <v>264</v>
      </c>
      <c r="E156" s="135" t="s">
        <v>1934</v>
      </c>
      <c r="F156" s="136" t="s">
        <v>1935</v>
      </c>
      <c r="G156" s="137" t="s">
        <v>1936</v>
      </c>
      <c r="H156" s="138">
        <v>20</v>
      </c>
      <c r="I156" s="139"/>
      <c r="J156" s="140">
        <f>ROUND(I156*H156,2)</f>
        <v>0</v>
      </c>
      <c r="K156" s="136" t="s">
        <v>1197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4932</v>
      </c>
    </row>
    <row r="157" spans="2:51" s="12" customFormat="1" ht="11.25">
      <c r="B157" s="161"/>
      <c r="D157" s="147" t="s">
        <v>1200</v>
      </c>
      <c r="E157" s="162" t="s">
        <v>1</v>
      </c>
      <c r="F157" s="163" t="s">
        <v>4929</v>
      </c>
      <c r="H157" s="162" t="s">
        <v>1</v>
      </c>
      <c r="I157" s="164"/>
      <c r="L157" s="161"/>
      <c r="M157" s="165"/>
      <c r="T157" s="166"/>
      <c r="AT157" s="162" t="s">
        <v>1200</v>
      </c>
      <c r="AU157" s="162" t="s">
        <v>88</v>
      </c>
      <c r="AV157" s="12" t="s">
        <v>86</v>
      </c>
      <c r="AW157" s="12" t="s">
        <v>34</v>
      </c>
      <c r="AX157" s="12" t="s">
        <v>79</v>
      </c>
      <c r="AY157" s="162" t="s">
        <v>262</v>
      </c>
    </row>
    <row r="158" spans="2:51" s="12" customFormat="1" ht="11.25">
      <c r="B158" s="161"/>
      <c r="D158" s="147" t="s">
        <v>1200</v>
      </c>
      <c r="E158" s="162" t="s">
        <v>1</v>
      </c>
      <c r="F158" s="163" t="s">
        <v>4933</v>
      </c>
      <c r="H158" s="162" t="s">
        <v>1</v>
      </c>
      <c r="I158" s="164"/>
      <c r="L158" s="161"/>
      <c r="M158" s="165"/>
      <c r="T158" s="166"/>
      <c r="AT158" s="162" t="s">
        <v>1200</v>
      </c>
      <c r="AU158" s="162" t="s">
        <v>88</v>
      </c>
      <c r="AV158" s="12" t="s">
        <v>86</v>
      </c>
      <c r="AW158" s="12" t="s">
        <v>34</v>
      </c>
      <c r="AX158" s="12" t="s">
        <v>79</v>
      </c>
      <c r="AY158" s="162" t="s">
        <v>262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4934</v>
      </c>
      <c r="H159" s="170">
        <v>20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86</v>
      </c>
      <c r="AY159" s="168" t="s">
        <v>262</v>
      </c>
    </row>
    <row r="160" spans="2:65" s="1" customFormat="1" ht="16.5" customHeight="1">
      <c r="B160" s="32"/>
      <c r="C160" s="134" t="s">
        <v>273</v>
      </c>
      <c r="D160" s="134" t="s">
        <v>264</v>
      </c>
      <c r="E160" s="135" t="s">
        <v>4935</v>
      </c>
      <c r="F160" s="136" t="s">
        <v>4936</v>
      </c>
      <c r="G160" s="137" t="s">
        <v>405</v>
      </c>
      <c r="H160" s="138">
        <v>1</v>
      </c>
      <c r="I160" s="139"/>
      <c r="J160" s="140">
        <f>ROUND(I160*H160,2)</f>
        <v>0</v>
      </c>
      <c r="K160" s="136" t="s">
        <v>1197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0.0369</v>
      </c>
      <c r="R160" s="143">
        <f>Q160*H160</f>
        <v>0.0369</v>
      </c>
      <c r="S160" s="143">
        <v>0</v>
      </c>
      <c r="T160" s="144">
        <f>S160*H160</f>
        <v>0</v>
      </c>
      <c r="AR160" s="145" t="s">
        <v>293</v>
      </c>
      <c r="AT160" s="145" t="s">
        <v>264</v>
      </c>
      <c r="AU160" s="145" t="s">
        <v>88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293</v>
      </c>
      <c r="BM160" s="145" t="s">
        <v>4937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4938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3" customFormat="1" ht="11.25">
      <c r="B162" s="167"/>
      <c r="D162" s="147" t="s">
        <v>1200</v>
      </c>
      <c r="E162" s="168" t="s">
        <v>1</v>
      </c>
      <c r="F162" s="169" t="s">
        <v>4939</v>
      </c>
      <c r="H162" s="170">
        <v>1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86</v>
      </c>
      <c r="AY162" s="168" t="s">
        <v>262</v>
      </c>
    </row>
    <row r="163" spans="2:65" s="1" customFormat="1" ht="24.2" customHeight="1">
      <c r="B163" s="32"/>
      <c r="C163" s="134" t="s">
        <v>286</v>
      </c>
      <c r="D163" s="134" t="s">
        <v>264</v>
      </c>
      <c r="E163" s="135" t="s">
        <v>4940</v>
      </c>
      <c r="F163" s="136" t="s">
        <v>4941</v>
      </c>
      <c r="G163" s="137" t="s">
        <v>405</v>
      </c>
      <c r="H163" s="138">
        <v>2</v>
      </c>
      <c r="I163" s="139"/>
      <c r="J163" s="140">
        <f>ROUND(I163*H163,2)</f>
        <v>0</v>
      </c>
      <c r="K163" s="136" t="s">
        <v>1197</v>
      </c>
      <c r="L163" s="32"/>
      <c r="M163" s="141" t="s">
        <v>1</v>
      </c>
      <c r="N163" s="142" t="s">
        <v>44</v>
      </c>
      <c r="P163" s="143">
        <f>O163*H163</f>
        <v>0</v>
      </c>
      <c r="Q163" s="143">
        <v>0.00868</v>
      </c>
      <c r="R163" s="143">
        <f>Q163*H163</f>
        <v>0.01736</v>
      </c>
      <c r="S163" s="143">
        <v>0</v>
      </c>
      <c r="T163" s="144">
        <f>S163*H163</f>
        <v>0</v>
      </c>
      <c r="AR163" s="145" t="s">
        <v>293</v>
      </c>
      <c r="AT163" s="145" t="s">
        <v>264</v>
      </c>
      <c r="AU163" s="145" t="s">
        <v>88</v>
      </c>
      <c r="AY163" s="17" t="s">
        <v>262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7" t="s">
        <v>86</v>
      </c>
      <c r="BK163" s="146">
        <f>ROUND(I163*H163,2)</f>
        <v>0</v>
      </c>
      <c r="BL163" s="17" t="s">
        <v>293</v>
      </c>
      <c r="BM163" s="145" t="s">
        <v>4942</v>
      </c>
    </row>
    <row r="164" spans="2:51" s="12" customFormat="1" ht="11.25">
      <c r="B164" s="161"/>
      <c r="D164" s="147" t="s">
        <v>1200</v>
      </c>
      <c r="E164" s="162" t="s">
        <v>1</v>
      </c>
      <c r="F164" s="163" t="s">
        <v>4943</v>
      </c>
      <c r="H164" s="162" t="s">
        <v>1</v>
      </c>
      <c r="I164" s="164"/>
      <c r="L164" s="161"/>
      <c r="M164" s="165"/>
      <c r="T164" s="166"/>
      <c r="AT164" s="162" t="s">
        <v>1200</v>
      </c>
      <c r="AU164" s="162" t="s">
        <v>88</v>
      </c>
      <c r="AV164" s="12" t="s">
        <v>86</v>
      </c>
      <c r="AW164" s="12" t="s">
        <v>34</v>
      </c>
      <c r="AX164" s="12" t="s">
        <v>79</v>
      </c>
      <c r="AY164" s="162" t="s">
        <v>262</v>
      </c>
    </row>
    <row r="165" spans="2:51" s="13" customFormat="1" ht="11.25">
      <c r="B165" s="167"/>
      <c r="D165" s="147" t="s">
        <v>1200</v>
      </c>
      <c r="E165" s="168" t="s">
        <v>1</v>
      </c>
      <c r="F165" s="169" t="s">
        <v>4944</v>
      </c>
      <c r="H165" s="170">
        <v>2</v>
      </c>
      <c r="I165" s="171"/>
      <c r="L165" s="167"/>
      <c r="M165" s="172"/>
      <c r="T165" s="173"/>
      <c r="AT165" s="168" t="s">
        <v>1200</v>
      </c>
      <c r="AU165" s="168" t="s">
        <v>88</v>
      </c>
      <c r="AV165" s="13" t="s">
        <v>88</v>
      </c>
      <c r="AW165" s="13" t="s">
        <v>34</v>
      </c>
      <c r="AX165" s="13" t="s">
        <v>86</v>
      </c>
      <c r="AY165" s="168" t="s">
        <v>262</v>
      </c>
    </row>
    <row r="166" spans="2:65" s="1" customFormat="1" ht="33" customHeight="1">
      <c r="B166" s="32"/>
      <c r="C166" s="134" t="s">
        <v>290</v>
      </c>
      <c r="D166" s="134" t="s">
        <v>264</v>
      </c>
      <c r="E166" s="135" t="s">
        <v>4945</v>
      </c>
      <c r="F166" s="136" t="s">
        <v>4946</v>
      </c>
      <c r="G166" s="137" t="s">
        <v>1196</v>
      </c>
      <c r="H166" s="138">
        <v>24.895</v>
      </c>
      <c r="I166" s="139"/>
      <c r="J166" s="140">
        <f>ROUND(I166*H166,2)</f>
        <v>0</v>
      </c>
      <c r="K166" s="136" t="s">
        <v>1197</v>
      </c>
      <c r="L166" s="32"/>
      <c r="M166" s="141" t="s">
        <v>1</v>
      </c>
      <c r="N166" s="142" t="s">
        <v>44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293</v>
      </c>
      <c r="AT166" s="145" t="s">
        <v>264</v>
      </c>
      <c r="AU166" s="145" t="s">
        <v>88</v>
      </c>
      <c r="AY166" s="17" t="s">
        <v>262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86</v>
      </c>
      <c r="BK166" s="146">
        <f>ROUND(I166*H166,2)</f>
        <v>0</v>
      </c>
      <c r="BL166" s="17" t="s">
        <v>293</v>
      </c>
      <c r="BM166" s="145" t="s">
        <v>4947</v>
      </c>
    </row>
    <row r="167" spans="2:51" s="12" customFormat="1" ht="11.25">
      <c r="B167" s="161"/>
      <c r="D167" s="147" t="s">
        <v>1200</v>
      </c>
      <c r="E167" s="162" t="s">
        <v>1</v>
      </c>
      <c r="F167" s="163" t="s">
        <v>4948</v>
      </c>
      <c r="H167" s="162" t="s">
        <v>1</v>
      </c>
      <c r="I167" s="164"/>
      <c r="L167" s="161"/>
      <c r="M167" s="165"/>
      <c r="T167" s="166"/>
      <c r="AT167" s="162" t="s">
        <v>1200</v>
      </c>
      <c r="AU167" s="162" t="s">
        <v>88</v>
      </c>
      <c r="AV167" s="12" t="s">
        <v>86</v>
      </c>
      <c r="AW167" s="12" t="s">
        <v>34</v>
      </c>
      <c r="AX167" s="12" t="s">
        <v>79</v>
      </c>
      <c r="AY167" s="162" t="s">
        <v>262</v>
      </c>
    </row>
    <row r="168" spans="2:51" s="13" customFormat="1" ht="11.25">
      <c r="B168" s="167"/>
      <c r="D168" s="147" t="s">
        <v>1200</v>
      </c>
      <c r="E168" s="168" t="s">
        <v>1</v>
      </c>
      <c r="F168" s="169" t="s">
        <v>4949</v>
      </c>
      <c r="H168" s="170">
        <v>17.672</v>
      </c>
      <c r="I168" s="171"/>
      <c r="L168" s="167"/>
      <c r="M168" s="172"/>
      <c r="T168" s="173"/>
      <c r="AT168" s="168" t="s">
        <v>1200</v>
      </c>
      <c r="AU168" s="168" t="s">
        <v>88</v>
      </c>
      <c r="AV168" s="13" t="s">
        <v>88</v>
      </c>
      <c r="AW168" s="13" t="s">
        <v>34</v>
      </c>
      <c r="AX168" s="13" t="s">
        <v>79</v>
      </c>
      <c r="AY168" s="168" t="s">
        <v>262</v>
      </c>
    </row>
    <row r="169" spans="2:51" s="12" customFormat="1" ht="11.25">
      <c r="B169" s="161"/>
      <c r="D169" s="147" t="s">
        <v>1200</v>
      </c>
      <c r="E169" s="162" t="s">
        <v>1</v>
      </c>
      <c r="F169" s="163" t="s">
        <v>4950</v>
      </c>
      <c r="H169" s="162" t="s">
        <v>1</v>
      </c>
      <c r="I169" s="164"/>
      <c r="L169" s="161"/>
      <c r="M169" s="165"/>
      <c r="T169" s="166"/>
      <c r="AT169" s="162" t="s">
        <v>1200</v>
      </c>
      <c r="AU169" s="162" t="s">
        <v>88</v>
      </c>
      <c r="AV169" s="12" t="s">
        <v>86</v>
      </c>
      <c r="AW169" s="12" t="s">
        <v>34</v>
      </c>
      <c r="AX169" s="12" t="s">
        <v>79</v>
      </c>
      <c r="AY169" s="162" t="s">
        <v>262</v>
      </c>
    </row>
    <row r="170" spans="2:51" s="13" customFormat="1" ht="11.25">
      <c r="B170" s="167"/>
      <c r="D170" s="147" t="s">
        <v>1200</v>
      </c>
      <c r="E170" s="168" t="s">
        <v>1</v>
      </c>
      <c r="F170" s="169" t="s">
        <v>4951</v>
      </c>
      <c r="H170" s="170">
        <v>14.4</v>
      </c>
      <c r="I170" s="171"/>
      <c r="L170" s="167"/>
      <c r="M170" s="172"/>
      <c r="T170" s="173"/>
      <c r="AT170" s="168" t="s">
        <v>1200</v>
      </c>
      <c r="AU170" s="168" t="s">
        <v>88</v>
      </c>
      <c r="AV170" s="13" t="s">
        <v>88</v>
      </c>
      <c r="AW170" s="13" t="s">
        <v>34</v>
      </c>
      <c r="AX170" s="13" t="s">
        <v>79</v>
      </c>
      <c r="AY170" s="168" t="s">
        <v>262</v>
      </c>
    </row>
    <row r="171" spans="2:51" s="12" customFormat="1" ht="11.25">
      <c r="B171" s="161"/>
      <c r="D171" s="147" t="s">
        <v>1200</v>
      </c>
      <c r="E171" s="162" t="s">
        <v>1</v>
      </c>
      <c r="F171" s="163" t="s">
        <v>4952</v>
      </c>
      <c r="H171" s="162" t="s">
        <v>1</v>
      </c>
      <c r="I171" s="164"/>
      <c r="L171" s="161"/>
      <c r="M171" s="165"/>
      <c r="T171" s="166"/>
      <c r="AT171" s="162" t="s">
        <v>1200</v>
      </c>
      <c r="AU171" s="162" t="s">
        <v>88</v>
      </c>
      <c r="AV171" s="12" t="s">
        <v>86</v>
      </c>
      <c r="AW171" s="12" t="s">
        <v>34</v>
      </c>
      <c r="AX171" s="12" t="s">
        <v>79</v>
      </c>
      <c r="AY171" s="162" t="s">
        <v>262</v>
      </c>
    </row>
    <row r="172" spans="2:51" s="13" customFormat="1" ht="11.25">
      <c r="B172" s="167"/>
      <c r="D172" s="147" t="s">
        <v>1200</v>
      </c>
      <c r="E172" s="168" t="s">
        <v>1</v>
      </c>
      <c r="F172" s="169" t="s">
        <v>4953</v>
      </c>
      <c r="H172" s="170">
        <v>3.6</v>
      </c>
      <c r="I172" s="171"/>
      <c r="L172" s="167"/>
      <c r="M172" s="172"/>
      <c r="T172" s="173"/>
      <c r="AT172" s="168" t="s">
        <v>1200</v>
      </c>
      <c r="AU172" s="168" t="s">
        <v>88</v>
      </c>
      <c r="AV172" s="13" t="s">
        <v>88</v>
      </c>
      <c r="AW172" s="13" t="s">
        <v>34</v>
      </c>
      <c r="AX172" s="13" t="s">
        <v>79</v>
      </c>
      <c r="AY172" s="168" t="s">
        <v>262</v>
      </c>
    </row>
    <row r="173" spans="2:51" s="12" customFormat="1" ht="11.25">
      <c r="B173" s="161"/>
      <c r="D173" s="147" t="s">
        <v>1200</v>
      </c>
      <c r="E173" s="162" t="s">
        <v>1</v>
      </c>
      <c r="F173" s="163" t="s">
        <v>4954</v>
      </c>
      <c r="H173" s="162" t="s">
        <v>1</v>
      </c>
      <c r="I173" s="164"/>
      <c r="L173" s="161"/>
      <c r="M173" s="165"/>
      <c r="T173" s="166"/>
      <c r="AT173" s="162" t="s">
        <v>1200</v>
      </c>
      <c r="AU173" s="162" t="s">
        <v>88</v>
      </c>
      <c r="AV173" s="12" t="s">
        <v>86</v>
      </c>
      <c r="AW173" s="12" t="s">
        <v>34</v>
      </c>
      <c r="AX173" s="12" t="s">
        <v>79</v>
      </c>
      <c r="AY173" s="162" t="s">
        <v>262</v>
      </c>
    </row>
    <row r="174" spans="2:51" s="12" customFormat="1" ht="11.25">
      <c r="B174" s="161"/>
      <c r="D174" s="147" t="s">
        <v>1200</v>
      </c>
      <c r="E174" s="162" t="s">
        <v>1</v>
      </c>
      <c r="F174" s="163" t="s">
        <v>4955</v>
      </c>
      <c r="H174" s="162" t="s">
        <v>1</v>
      </c>
      <c r="I174" s="164"/>
      <c r="L174" s="161"/>
      <c r="M174" s="165"/>
      <c r="T174" s="166"/>
      <c r="AT174" s="162" t="s">
        <v>1200</v>
      </c>
      <c r="AU174" s="162" t="s">
        <v>88</v>
      </c>
      <c r="AV174" s="12" t="s">
        <v>86</v>
      </c>
      <c r="AW174" s="12" t="s">
        <v>34</v>
      </c>
      <c r="AX174" s="12" t="s">
        <v>79</v>
      </c>
      <c r="AY174" s="162" t="s">
        <v>262</v>
      </c>
    </row>
    <row r="175" spans="2:51" s="13" customFormat="1" ht="11.25">
      <c r="B175" s="167"/>
      <c r="D175" s="147" t="s">
        <v>1200</v>
      </c>
      <c r="E175" s="168" t="s">
        <v>1</v>
      </c>
      <c r="F175" s="169" t="s">
        <v>4956</v>
      </c>
      <c r="H175" s="170">
        <v>-5.717</v>
      </c>
      <c r="I175" s="171"/>
      <c r="L175" s="167"/>
      <c r="M175" s="172"/>
      <c r="T175" s="173"/>
      <c r="AT175" s="168" t="s">
        <v>1200</v>
      </c>
      <c r="AU175" s="168" t="s">
        <v>88</v>
      </c>
      <c r="AV175" s="13" t="s">
        <v>88</v>
      </c>
      <c r="AW175" s="13" t="s">
        <v>34</v>
      </c>
      <c r="AX175" s="13" t="s">
        <v>79</v>
      </c>
      <c r="AY175" s="168" t="s">
        <v>262</v>
      </c>
    </row>
    <row r="176" spans="2:51" s="13" customFormat="1" ht="11.25">
      <c r="B176" s="167"/>
      <c r="D176" s="147" t="s">
        <v>1200</v>
      </c>
      <c r="E176" s="168" t="s">
        <v>1</v>
      </c>
      <c r="F176" s="169" t="s">
        <v>4957</v>
      </c>
      <c r="H176" s="170">
        <v>-3.96</v>
      </c>
      <c r="I176" s="171"/>
      <c r="L176" s="167"/>
      <c r="M176" s="172"/>
      <c r="T176" s="173"/>
      <c r="AT176" s="168" t="s">
        <v>1200</v>
      </c>
      <c r="AU176" s="168" t="s">
        <v>88</v>
      </c>
      <c r="AV176" s="13" t="s">
        <v>88</v>
      </c>
      <c r="AW176" s="13" t="s">
        <v>34</v>
      </c>
      <c r="AX176" s="13" t="s">
        <v>79</v>
      </c>
      <c r="AY176" s="168" t="s">
        <v>262</v>
      </c>
    </row>
    <row r="177" spans="2:51" s="13" customFormat="1" ht="11.25">
      <c r="B177" s="167"/>
      <c r="D177" s="147" t="s">
        <v>1200</v>
      </c>
      <c r="E177" s="168" t="s">
        <v>1</v>
      </c>
      <c r="F177" s="169" t="s">
        <v>4958</v>
      </c>
      <c r="H177" s="170">
        <v>-1.1</v>
      </c>
      <c r="I177" s="171"/>
      <c r="L177" s="167"/>
      <c r="M177" s="172"/>
      <c r="T177" s="173"/>
      <c r="AT177" s="168" t="s">
        <v>1200</v>
      </c>
      <c r="AU177" s="168" t="s">
        <v>88</v>
      </c>
      <c r="AV177" s="13" t="s">
        <v>88</v>
      </c>
      <c r="AW177" s="13" t="s">
        <v>34</v>
      </c>
      <c r="AX177" s="13" t="s">
        <v>79</v>
      </c>
      <c r="AY177" s="168" t="s">
        <v>262</v>
      </c>
    </row>
    <row r="178" spans="2:51" s="15" customFormat="1" ht="11.25">
      <c r="B178" s="191"/>
      <c r="D178" s="147" t="s">
        <v>1200</v>
      </c>
      <c r="E178" s="192" t="s">
        <v>1</v>
      </c>
      <c r="F178" s="193" t="s">
        <v>1323</v>
      </c>
      <c r="H178" s="194">
        <v>24.895</v>
      </c>
      <c r="I178" s="195"/>
      <c r="L178" s="191"/>
      <c r="M178" s="196"/>
      <c r="T178" s="197"/>
      <c r="AT178" s="192" t="s">
        <v>1200</v>
      </c>
      <c r="AU178" s="192" t="s">
        <v>88</v>
      </c>
      <c r="AV178" s="15" t="s">
        <v>179</v>
      </c>
      <c r="AW178" s="15" t="s">
        <v>34</v>
      </c>
      <c r="AX178" s="15" t="s">
        <v>79</v>
      </c>
      <c r="AY178" s="192" t="s">
        <v>262</v>
      </c>
    </row>
    <row r="179" spans="2:51" s="13" customFormat="1" ht="11.25">
      <c r="B179" s="167"/>
      <c r="D179" s="147" t="s">
        <v>1200</v>
      </c>
      <c r="E179" s="168" t="s">
        <v>1</v>
      </c>
      <c r="F179" s="169" t="s">
        <v>4959</v>
      </c>
      <c r="H179" s="170">
        <v>24.895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86</v>
      </c>
      <c r="AY179" s="168" t="s">
        <v>262</v>
      </c>
    </row>
    <row r="180" spans="2:65" s="1" customFormat="1" ht="21.75" customHeight="1">
      <c r="B180" s="32"/>
      <c r="C180" s="134" t="s">
        <v>270</v>
      </c>
      <c r="D180" s="134" t="s">
        <v>264</v>
      </c>
      <c r="E180" s="135" t="s">
        <v>3893</v>
      </c>
      <c r="F180" s="136" t="s">
        <v>3894</v>
      </c>
      <c r="G180" s="137" t="s">
        <v>1226</v>
      </c>
      <c r="H180" s="138">
        <v>76.67</v>
      </c>
      <c r="I180" s="139"/>
      <c r="J180" s="140">
        <f>ROUND(I180*H180,2)</f>
        <v>0</v>
      </c>
      <c r="K180" s="136" t="s">
        <v>1197</v>
      </c>
      <c r="L180" s="32"/>
      <c r="M180" s="141" t="s">
        <v>1</v>
      </c>
      <c r="N180" s="142" t="s">
        <v>44</v>
      </c>
      <c r="P180" s="143">
        <f>O180*H180</f>
        <v>0</v>
      </c>
      <c r="Q180" s="143">
        <v>0.00084</v>
      </c>
      <c r="R180" s="143">
        <f>Q180*H180</f>
        <v>0.06440280000000001</v>
      </c>
      <c r="S180" s="143">
        <v>0</v>
      </c>
      <c r="T180" s="144">
        <f>S180*H180</f>
        <v>0</v>
      </c>
      <c r="AR180" s="145" t="s">
        <v>293</v>
      </c>
      <c r="AT180" s="145" t="s">
        <v>264</v>
      </c>
      <c r="AU180" s="145" t="s">
        <v>88</v>
      </c>
      <c r="AY180" s="17" t="s">
        <v>262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7" t="s">
        <v>86</v>
      </c>
      <c r="BK180" s="146">
        <f>ROUND(I180*H180,2)</f>
        <v>0</v>
      </c>
      <c r="BL180" s="17" t="s">
        <v>293</v>
      </c>
      <c r="BM180" s="145" t="s">
        <v>4960</v>
      </c>
    </row>
    <row r="181" spans="2:51" s="12" customFormat="1" ht="11.25">
      <c r="B181" s="161"/>
      <c r="D181" s="147" t="s">
        <v>1200</v>
      </c>
      <c r="E181" s="162" t="s">
        <v>1</v>
      </c>
      <c r="F181" s="163" t="s">
        <v>4948</v>
      </c>
      <c r="H181" s="162" t="s">
        <v>1</v>
      </c>
      <c r="I181" s="164"/>
      <c r="L181" s="161"/>
      <c r="M181" s="165"/>
      <c r="T181" s="166"/>
      <c r="AT181" s="162" t="s">
        <v>1200</v>
      </c>
      <c r="AU181" s="162" t="s">
        <v>88</v>
      </c>
      <c r="AV181" s="12" t="s">
        <v>86</v>
      </c>
      <c r="AW181" s="12" t="s">
        <v>34</v>
      </c>
      <c r="AX181" s="12" t="s">
        <v>79</v>
      </c>
      <c r="AY181" s="162" t="s">
        <v>262</v>
      </c>
    </row>
    <row r="182" spans="2:51" s="13" customFormat="1" ht="11.25">
      <c r="B182" s="167"/>
      <c r="D182" s="147" t="s">
        <v>1200</v>
      </c>
      <c r="E182" s="168" t="s">
        <v>1</v>
      </c>
      <c r="F182" s="169" t="s">
        <v>4961</v>
      </c>
      <c r="H182" s="170">
        <v>39.27</v>
      </c>
      <c r="I182" s="171"/>
      <c r="L182" s="167"/>
      <c r="M182" s="172"/>
      <c r="T182" s="173"/>
      <c r="AT182" s="168" t="s">
        <v>1200</v>
      </c>
      <c r="AU182" s="168" t="s">
        <v>88</v>
      </c>
      <c r="AV182" s="13" t="s">
        <v>88</v>
      </c>
      <c r="AW182" s="13" t="s">
        <v>34</v>
      </c>
      <c r="AX182" s="13" t="s">
        <v>79</v>
      </c>
      <c r="AY182" s="168" t="s">
        <v>262</v>
      </c>
    </row>
    <row r="183" spans="2:51" s="12" customFormat="1" ht="11.25">
      <c r="B183" s="161"/>
      <c r="D183" s="147" t="s">
        <v>1200</v>
      </c>
      <c r="E183" s="162" t="s">
        <v>1</v>
      </c>
      <c r="F183" s="163" t="s">
        <v>4950</v>
      </c>
      <c r="H183" s="162" t="s">
        <v>1</v>
      </c>
      <c r="I183" s="164"/>
      <c r="L183" s="161"/>
      <c r="M183" s="165"/>
      <c r="T183" s="166"/>
      <c r="AT183" s="162" t="s">
        <v>1200</v>
      </c>
      <c r="AU183" s="162" t="s">
        <v>88</v>
      </c>
      <c r="AV183" s="12" t="s">
        <v>86</v>
      </c>
      <c r="AW183" s="12" t="s">
        <v>34</v>
      </c>
      <c r="AX183" s="12" t="s">
        <v>79</v>
      </c>
      <c r="AY183" s="162" t="s">
        <v>262</v>
      </c>
    </row>
    <row r="184" spans="2:51" s="13" customFormat="1" ht="11.25">
      <c r="B184" s="167"/>
      <c r="D184" s="147" t="s">
        <v>1200</v>
      </c>
      <c r="E184" s="168" t="s">
        <v>1</v>
      </c>
      <c r="F184" s="169" t="s">
        <v>4962</v>
      </c>
      <c r="H184" s="170">
        <v>32</v>
      </c>
      <c r="I184" s="171"/>
      <c r="L184" s="167"/>
      <c r="M184" s="172"/>
      <c r="T184" s="173"/>
      <c r="AT184" s="168" t="s">
        <v>1200</v>
      </c>
      <c r="AU184" s="168" t="s">
        <v>88</v>
      </c>
      <c r="AV184" s="13" t="s">
        <v>88</v>
      </c>
      <c r="AW184" s="13" t="s">
        <v>34</v>
      </c>
      <c r="AX184" s="13" t="s">
        <v>79</v>
      </c>
      <c r="AY184" s="168" t="s">
        <v>262</v>
      </c>
    </row>
    <row r="185" spans="2:51" s="12" customFormat="1" ht="11.25">
      <c r="B185" s="161"/>
      <c r="D185" s="147" t="s">
        <v>1200</v>
      </c>
      <c r="E185" s="162" t="s">
        <v>1</v>
      </c>
      <c r="F185" s="163" t="s">
        <v>4952</v>
      </c>
      <c r="H185" s="162" t="s">
        <v>1</v>
      </c>
      <c r="I185" s="164"/>
      <c r="L185" s="161"/>
      <c r="M185" s="165"/>
      <c r="T185" s="166"/>
      <c r="AT185" s="162" t="s">
        <v>1200</v>
      </c>
      <c r="AU185" s="162" t="s">
        <v>88</v>
      </c>
      <c r="AV185" s="12" t="s">
        <v>86</v>
      </c>
      <c r="AW185" s="12" t="s">
        <v>34</v>
      </c>
      <c r="AX185" s="12" t="s">
        <v>79</v>
      </c>
      <c r="AY185" s="162" t="s">
        <v>262</v>
      </c>
    </row>
    <row r="186" spans="2:51" s="13" customFormat="1" ht="11.25">
      <c r="B186" s="167"/>
      <c r="D186" s="147" t="s">
        <v>1200</v>
      </c>
      <c r="E186" s="168" t="s">
        <v>1</v>
      </c>
      <c r="F186" s="169" t="s">
        <v>4963</v>
      </c>
      <c r="H186" s="170">
        <v>5.4</v>
      </c>
      <c r="I186" s="171"/>
      <c r="L186" s="167"/>
      <c r="M186" s="172"/>
      <c r="T186" s="173"/>
      <c r="AT186" s="168" t="s">
        <v>1200</v>
      </c>
      <c r="AU186" s="168" t="s">
        <v>88</v>
      </c>
      <c r="AV186" s="13" t="s">
        <v>88</v>
      </c>
      <c r="AW186" s="13" t="s">
        <v>34</v>
      </c>
      <c r="AX186" s="13" t="s">
        <v>79</v>
      </c>
      <c r="AY186" s="168" t="s">
        <v>262</v>
      </c>
    </row>
    <row r="187" spans="2:51" s="14" customFormat="1" ht="11.25">
      <c r="B187" s="174"/>
      <c r="D187" s="147" t="s">
        <v>1200</v>
      </c>
      <c r="E187" s="175" t="s">
        <v>1</v>
      </c>
      <c r="F187" s="176" t="s">
        <v>1205</v>
      </c>
      <c r="H187" s="177">
        <v>76.67</v>
      </c>
      <c r="I187" s="178"/>
      <c r="L187" s="174"/>
      <c r="M187" s="179"/>
      <c r="T187" s="180"/>
      <c r="AT187" s="175" t="s">
        <v>1200</v>
      </c>
      <c r="AU187" s="175" t="s">
        <v>88</v>
      </c>
      <c r="AV187" s="14" t="s">
        <v>293</v>
      </c>
      <c r="AW187" s="14" t="s">
        <v>34</v>
      </c>
      <c r="AX187" s="14" t="s">
        <v>86</v>
      </c>
      <c r="AY187" s="175" t="s">
        <v>262</v>
      </c>
    </row>
    <row r="188" spans="2:65" s="1" customFormat="1" ht="24.2" customHeight="1">
      <c r="B188" s="32"/>
      <c r="C188" s="134" t="s">
        <v>263</v>
      </c>
      <c r="D188" s="134" t="s">
        <v>264</v>
      </c>
      <c r="E188" s="135" t="s">
        <v>3906</v>
      </c>
      <c r="F188" s="136" t="s">
        <v>3907</v>
      </c>
      <c r="G188" s="137" t="s">
        <v>1226</v>
      </c>
      <c r="H188" s="138">
        <v>76.67</v>
      </c>
      <c r="I188" s="139"/>
      <c r="J188" s="140">
        <f>ROUND(I188*H188,2)</f>
        <v>0</v>
      </c>
      <c r="K188" s="136" t="s">
        <v>1197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293</v>
      </c>
      <c r="AT188" s="145" t="s">
        <v>264</v>
      </c>
      <c r="AU188" s="145" t="s">
        <v>88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293</v>
      </c>
      <c r="BM188" s="145" t="s">
        <v>4964</v>
      </c>
    </row>
    <row r="189" spans="2:65" s="1" customFormat="1" ht="37.9" customHeight="1">
      <c r="B189" s="32"/>
      <c r="C189" s="134" t="s">
        <v>297</v>
      </c>
      <c r="D189" s="134" t="s">
        <v>264</v>
      </c>
      <c r="E189" s="135" t="s">
        <v>1956</v>
      </c>
      <c r="F189" s="136" t="s">
        <v>1957</v>
      </c>
      <c r="G189" s="137" t="s">
        <v>1196</v>
      </c>
      <c r="H189" s="138">
        <v>11.328</v>
      </c>
      <c r="I189" s="139"/>
      <c r="J189" s="140">
        <f>ROUND(I189*H189,2)</f>
        <v>0</v>
      </c>
      <c r="K189" s="136" t="s">
        <v>1197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293</v>
      </c>
      <c r="AT189" s="145" t="s">
        <v>264</v>
      </c>
      <c r="AU189" s="145" t="s">
        <v>88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293</v>
      </c>
      <c r="BM189" s="145" t="s">
        <v>4965</v>
      </c>
    </row>
    <row r="190" spans="2:51" s="13" customFormat="1" ht="11.25">
      <c r="B190" s="167"/>
      <c r="D190" s="147" t="s">
        <v>1200</v>
      </c>
      <c r="E190" s="168" t="s">
        <v>1</v>
      </c>
      <c r="F190" s="169" t="s">
        <v>4966</v>
      </c>
      <c r="H190" s="170">
        <v>5.664</v>
      </c>
      <c r="I190" s="171"/>
      <c r="L190" s="167"/>
      <c r="M190" s="172"/>
      <c r="T190" s="173"/>
      <c r="AT190" s="168" t="s">
        <v>1200</v>
      </c>
      <c r="AU190" s="168" t="s">
        <v>88</v>
      </c>
      <c r="AV190" s="13" t="s">
        <v>88</v>
      </c>
      <c r="AW190" s="13" t="s">
        <v>34</v>
      </c>
      <c r="AX190" s="13" t="s">
        <v>79</v>
      </c>
      <c r="AY190" s="168" t="s">
        <v>262</v>
      </c>
    </row>
    <row r="191" spans="2:51" s="15" customFormat="1" ht="11.25">
      <c r="B191" s="191"/>
      <c r="D191" s="147" t="s">
        <v>1200</v>
      </c>
      <c r="E191" s="192" t="s">
        <v>1</v>
      </c>
      <c r="F191" s="193" t="s">
        <v>1323</v>
      </c>
      <c r="H191" s="194">
        <v>5.664</v>
      </c>
      <c r="I191" s="195"/>
      <c r="L191" s="191"/>
      <c r="M191" s="196"/>
      <c r="T191" s="197"/>
      <c r="AT191" s="192" t="s">
        <v>1200</v>
      </c>
      <c r="AU191" s="192" t="s">
        <v>88</v>
      </c>
      <c r="AV191" s="15" t="s">
        <v>179</v>
      </c>
      <c r="AW191" s="15" t="s">
        <v>34</v>
      </c>
      <c r="AX191" s="15" t="s">
        <v>79</v>
      </c>
      <c r="AY191" s="192" t="s">
        <v>262</v>
      </c>
    </row>
    <row r="192" spans="2:51" s="13" customFormat="1" ht="11.25">
      <c r="B192" s="167"/>
      <c r="D192" s="147" t="s">
        <v>1200</v>
      </c>
      <c r="E192" s="168" t="s">
        <v>1</v>
      </c>
      <c r="F192" s="169" t="s">
        <v>4967</v>
      </c>
      <c r="H192" s="170">
        <v>11.328</v>
      </c>
      <c r="I192" s="171"/>
      <c r="L192" s="167"/>
      <c r="M192" s="172"/>
      <c r="T192" s="173"/>
      <c r="AT192" s="168" t="s">
        <v>1200</v>
      </c>
      <c r="AU192" s="168" t="s">
        <v>88</v>
      </c>
      <c r="AV192" s="13" t="s">
        <v>88</v>
      </c>
      <c r="AW192" s="13" t="s">
        <v>34</v>
      </c>
      <c r="AX192" s="13" t="s">
        <v>86</v>
      </c>
      <c r="AY192" s="168" t="s">
        <v>262</v>
      </c>
    </row>
    <row r="193" spans="2:65" s="1" customFormat="1" ht="37.9" customHeight="1">
      <c r="B193" s="32"/>
      <c r="C193" s="134" t="s">
        <v>326</v>
      </c>
      <c r="D193" s="134" t="s">
        <v>264</v>
      </c>
      <c r="E193" s="135" t="s">
        <v>1329</v>
      </c>
      <c r="F193" s="136" t="s">
        <v>1330</v>
      </c>
      <c r="G193" s="137" t="s">
        <v>1196</v>
      </c>
      <c r="H193" s="138">
        <v>19.231</v>
      </c>
      <c r="I193" s="139"/>
      <c r="J193" s="140">
        <f>ROUND(I193*H193,2)</f>
        <v>0</v>
      </c>
      <c r="K193" s="136" t="s">
        <v>1197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AR193" s="145" t="s">
        <v>293</v>
      </c>
      <c r="AT193" s="145" t="s">
        <v>264</v>
      </c>
      <c r="AU193" s="145" t="s">
        <v>88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293</v>
      </c>
      <c r="BM193" s="145" t="s">
        <v>4968</v>
      </c>
    </row>
    <row r="194" spans="2:51" s="12" customFormat="1" ht="11.25">
      <c r="B194" s="161"/>
      <c r="D194" s="147" t="s">
        <v>1200</v>
      </c>
      <c r="E194" s="162" t="s">
        <v>1</v>
      </c>
      <c r="F194" s="163" t="s">
        <v>4969</v>
      </c>
      <c r="H194" s="162" t="s">
        <v>1</v>
      </c>
      <c r="I194" s="164"/>
      <c r="L194" s="161"/>
      <c r="M194" s="165"/>
      <c r="T194" s="166"/>
      <c r="AT194" s="162" t="s">
        <v>1200</v>
      </c>
      <c r="AU194" s="162" t="s">
        <v>88</v>
      </c>
      <c r="AV194" s="12" t="s">
        <v>86</v>
      </c>
      <c r="AW194" s="12" t="s">
        <v>34</v>
      </c>
      <c r="AX194" s="12" t="s">
        <v>79</v>
      </c>
      <c r="AY194" s="162" t="s">
        <v>262</v>
      </c>
    </row>
    <row r="195" spans="2:51" s="13" customFormat="1" ht="11.25">
      <c r="B195" s="167"/>
      <c r="D195" s="147" t="s">
        <v>1200</v>
      </c>
      <c r="E195" s="168" t="s">
        <v>1</v>
      </c>
      <c r="F195" s="169" t="s">
        <v>4970</v>
      </c>
      <c r="H195" s="170">
        <v>24.895</v>
      </c>
      <c r="I195" s="171"/>
      <c r="L195" s="167"/>
      <c r="M195" s="172"/>
      <c r="T195" s="173"/>
      <c r="AT195" s="168" t="s">
        <v>1200</v>
      </c>
      <c r="AU195" s="168" t="s">
        <v>88</v>
      </c>
      <c r="AV195" s="13" t="s">
        <v>88</v>
      </c>
      <c r="AW195" s="13" t="s">
        <v>34</v>
      </c>
      <c r="AX195" s="13" t="s">
        <v>79</v>
      </c>
      <c r="AY195" s="168" t="s">
        <v>262</v>
      </c>
    </row>
    <row r="196" spans="2:51" s="13" customFormat="1" ht="11.25">
      <c r="B196" s="167"/>
      <c r="D196" s="147" t="s">
        <v>1200</v>
      </c>
      <c r="E196" s="168" t="s">
        <v>1</v>
      </c>
      <c r="F196" s="169" t="s">
        <v>4971</v>
      </c>
      <c r="H196" s="170">
        <v>-5.664</v>
      </c>
      <c r="I196" s="171"/>
      <c r="L196" s="167"/>
      <c r="M196" s="172"/>
      <c r="T196" s="173"/>
      <c r="AT196" s="168" t="s">
        <v>1200</v>
      </c>
      <c r="AU196" s="168" t="s">
        <v>88</v>
      </c>
      <c r="AV196" s="13" t="s">
        <v>88</v>
      </c>
      <c r="AW196" s="13" t="s">
        <v>34</v>
      </c>
      <c r="AX196" s="13" t="s">
        <v>79</v>
      </c>
      <c r="AY196" s="168" t="s">
        <v>262</v>
      </c>
    </row>
    <row r="197" spans="2:51" s="14" customFormat="1" ht="11.25">
      <c r="B197" s="174"/>
      <c r="D197" s="147" t="s">
        <v>1200</v>
      </c>
      <c r="E197" s="175" t="s">
        <v>1</v>
      </c>
      <c r="F197" s="176" t="s">
        <v>1205</v>
      </c>
      <c r="H197" s="177">
        <v>19.231</v>
      </c>
      <c r="I197" s="178"/>
      <c r="L197" s="174"/>
      <c r="M197" s="179"/>
      <c r="T197" s="180"/>
      <c r="AT197" s="175" t="s">
        <v>1200</v>
      </c>
      <c r="AU197" s="175" t="s">
        <v>88</v>
      </c>
      <c r="AV197" s="14" t="s">
        <v>293</v>
      </c>
      <c r="AW197" s="14" t="s">
        <v>34</v>
      </c>
      <c r="AX197" s="14" t="s">
        <v>86</v>
      </c>
      <c r="AY197" s="175" t="s">
        <v>262</v>
      </c>
    </row>
    <row r="198" spans="2:65" s="1" customFormat="1" ht="37.9" customHeight="1">
      <c r="B198" s="32"/>
      <c r="C198" s="134" t="s">
        <v>303</v>
      </c>
      <c r="D198" s="134" t="s">
        <v>264</v>
      </c>
      <c r="E198" s="135" t="s">
        <v>1334</v>
      </c>
      <c r="F198" s="136" t="s">
        <v>1335</v>
      </c>
      <c r="G198" s="137" t="s">
        <v>1196</v>
      </c>
      <c r="H198" s="138">
        <v>38.462</v>
      </c>
      <c r="I198" s="139"/>
      <c r="J198" s="140">
        <f>ROUND(I198*H198,2)</f>
        <v>0</v>
      </c>
      <c r="K198" s="136" t="s">
        <v>1197</v>
      </c>
      <c r="L198" s="32"/>
      <c r="M198" s="141" t="s">
        <v>1</v>
      </c>
      <c r="N198" s="142" t="s">
        <v>44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AR198" s="145" t="s">
        <v>293</v>
      </c>
      <c r="AT198" s="145" t="s">
        <v>264</v>
      </c>
      <c r="AU198" s="145" t="s">
        <v>88</v>
      </c>
      <c r="AY198" s="17" t="s">
        <v>262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86</v>
      </c>
      <c r="BK198" s="146">
        <f>ROUND(I198*H198,2)</f>
        <v>0</v>
      </c>
      <c r="BL198" s="17" t="s">
        <v>293</v>
      </c>
      <c r="BM198" s="145" t="s">
        <v>4972</v>
      </c>
    </row>
    <row r="199" spans="2:51" s="13" customFormat="1" ht="11.25">
      <c r="B199" s="167"/>
      <c r="D199" s="147" t="s">
        <v>1200</v>
      </c>
      <c r="F199" s="169" t="s">
        <v>4973</v>
      </c>
      <c r="H199" s="170">
        <v>38.462</v>
      </c>
      <c r="I199" s="171"/>
      <c r="L199" s="167"/>
      <c r="M199" s="172"/>
      <c r="T199" s="173"/>
      <c r="AT199" s="168" t="s">
        <v>1200</v>
      </c>
      <c r="AU199" s="168" t="s">
        <v>88</v>
      </c>
      <c r="AV199" s="13" t="s">
        <v>88</v>
      </c>
      <c r="AW199" s="13" t="s">
        <v>4</v>
      </c>
      <c r="AX199" s="13" t="s">
        <v>86</v>
      </c>
      <c r="AY199" s="168" t="s">
        <v>262</v>
      </c>
    </row>
    <row r="200" spans="2:65" s="1" customFormat="1" ht="24.2" customHeight="1">
      <c r="B200" s="32"/>
      <c r="C200" s="134" t="s">
        <v>307</v>
      </c>
      <c r="D200" s="134" t="s">
        <v>264</v>
      </c>
      <c r="E200" s="135" t="s">
        <v>1969</v>
      </c>
      <c r="F200" s="136" t="s">
        <v>1970</v>
      </c>
      <c r="G200" s="137" t="s">
        <v>1196</v>
      </c>
      <c r="H200" s="138">
        <v>5.664</v>
      </c>
      <c r="I200" s="139"/>
      <c r="J200" s="140">
        <f>ROUND(I200*H200,2)</f>
        <v>0</v>
      </c>
      <c r="K200" s="136" t="s">
        <v>1197</v>
      </c>
      <c r="L200" s="32"/>
      <c r="M200" s="141" t="s">
        <v>1</v>
      </c>
      <c r="N200" s="142" t="s">
        <v>44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AR200" s="145" t="s">
        <v>293</v>
      </c>
      <c r="AT200" s="145" t="s">
        <v>264</v>
      </c>
      <c r="AU200" s="145" t="s">
        <v>88</v>
      </c>
      <c r="AY200" s="17" t="s">
        <v>262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7" t="s">
        <v>86</v>
      </c>
      <c r="BK200" s="146">
        <f>ROUND(I200*H200,2)</f>
        <v>0</v>
      </c>
      <c r="BL200" s="17" t="s">
        <v>293</v>
      </c>
      <c r="BM200" s="145" t="s">
        <v>4974</v>
      </c>
    </row>
    <row r="201" spans="2:51" s="13" customFormat="1" ht="11.25">
      <c r="B201" s="167"/>
      <c r="D201" s="147" t="s">
        <v>1200</v>
      </c>
      <c r="E201" s="168" t="s">
        <v>1</v>
      </c>
      <c r="F201" s="169" t="s">
        <v>4975</v>
      </c>
      <c r="H201" s="170">
        <v>5.664</v>
      </c>
      <c r="I201" s="171"/>
      <c r="L201" s="167"/>
      <c r="M201" s="172"/>
      <c r="T201" s="173"/>
      <c r="AT201" s="168" t="s">
        <v>1200</v>
      </c>
      <c r="AU201" s="168" t="s">
        <v>88</v>
      </c>
      <c r="AV201" s="13" t="s">
        <v>88</v>
      </c>
      <c r="AW201" s="13" t="s">
        <v>34</v>
      </c>
      <c r="AX201" s="13" t="s">
        <v>86</v>
      </c>
      <c r="AY201" s="168" t="s">
        <v>262</v>
      </c>
    </row>
    <row r="202" spans="2:65" s="1" customFormat="1" ht="33" customHeight="1">
      <c r="B202" s="32"/>
      <c r="C202" s="134" t="s">
        <v>311</v>
      </c>
      <c r="D202" s="134" t="s">
        <v>264</v>
      </c>
      <c r="E202" s="135" t="s">
        <v>1338</v>
      </c>
      <c r="F202" s="136" t="s">
        <v>1339</v>
      </c>
      <c r="G202" s="137" t="s">
        <v>1234</v>
      </c>
      <c r="H202" s="138">
        <v>35.681</v>
      </c>
      <c r="I202" s="139"/>
      <c r="J202" s="140">
        <f>ROUND(I202*H202,2)</f>
        <v>0</v>
      </c>
      <c r="K202" s="136" t="s">
        <v>1197</v>
      </c>
      <c r="L202" s="32"/>
      <c r="M202" s="141" t="s">
        <v>1</v>
      </c>
      <c r="N202" s="142" t="s">
        <v>44</v>
      </c>
      <c r="P202" s="143">
        <f>O202*H202</f>
        <v>0</v>
      </c>
      <c r="Q202" s="143">
        <v>0</v>
      </c>
      <c r="R202" s="143">
        <f>Q202*H202</f>
        <v>0</v>
      </c>
      <c r="S202" s="143">
        <v>0</v>
      </c>
      <c r="T202" s="144">
        <f>S202*H202</f>
        <v>0</v>
      </c>
      <c r="AR202" s="145" t="s">
        <v>293</v>
      </c>
      <c r="AT202" s="145" t="s">
        <v>264</v>
      </c>
      <c r="AU202" s="145" t="s">
        <v>88</v>
      </c>
      <c r="AY202" s="17" t="s">
        <v>262</v>
      </c>
      <c r="BE202" s="146">
        <f>IF(N202="základní",J202,0)</f>
        <v>0</v>
      </c>
      <c r="BF202" s="146">
        <f>IF(N202="snížená",J202,0)</f>
        <v>0</v>
      </c>
      <c r="BG202" s="146">
        <f>IF(N202="zákl. přenesená",J202,0)</f>
        <v>0</v>
      </c>
      <c r="BH202" s="146">
        <f>IF(N202="sníž. přenesená",J202,0)</f>
        <v>0</v>
      </c>
      <c r="BI202" s="146">
        <f>IF(N202="nulová",J202,0)</f>
        <v>0</v>
      </c>
      <c r="BJ202" s="17" t="s">
        <v>86</v>
      </c>
      <c r="BK202" s="146">
        <f>ROUND(I202*H202,2)</f>
        <v>0</v>
      </c>
      <c r="BL202" s="17" t="s">
        <v>293</v>
      </c>
      <c r="BM202" s="145" t="s">
        <v>4976</v>
      </c>
    </row>
    <row r="203" spans="2:51" s="13" customFormat="1" ht="11.25">
      <c r="B203" s="167"/>
      <c r="D203" s="147" t="s">
        <v>1200</v>
      </c>
      <c r="E203" s="168" t="s">
        <v>1</v>
      </c>
      <c r="F203" s="169" t="s">
        <v>4977</v>
      </c>
      <c r="H203" s="170">
        <v>19.231</v>
      </c>
      <c r="I203" s="171"/>
      <c r="L203" s="167"/>
      <c r="M203" s="172"/>
      <c r="T203" s="173"/>
      <c r="AT203" s="168" t="s">
        <v>1200</v>
      </c>
      <c r="AU203" s="168" t="s">
        <v>88</v>
      </c>
      <c r="AV203" s="13" t="s">
        <v>88</v>
      </c>
      <c r="AW203" s="13" t="s">
        <v>34</v>
      </c>
      <c r="AX203" s="13" t="s">
        <v>79</v>
      </c>
      <c r="AY203" s="168" t="s">
        <v>262</v>
      </c>
    </row>
    <row r="204" spans="2:51" s="15" customFormat="1" ht="11.25">
      <c r="B204" s="191"/>
      <c r="D204" s="147" t="s">
        <v>1200</v>
      </c>
      <c r="E204" s="192" t="s">
        <v>1</v>
      </c>
      <c r="F204" s="193" t="s">
        <v>1323</v>
      </c>
      <c r="H204" s="194">
        <v>19.231</v>
      </c>
      <c r="I204" s="195"/>
      <c r="L204" s="191"/>
      <c r="M204" s="196"/>
      <c r="T204" s="197"/>
      <c r="AT204" s="192" t="s">
        <v>1200</v>
      </c>
      <c r="AU204" s="192" t="s">
        <v>88</v>
      </c>
      <c r="AV204" s="15" t="s">
        <v>179</v>
      </c>
      <c r="AW204" s="15" t="s">
        <v>34</v>
      </c>
      <c r="AX204" s="15" t="s">
        <v>79</v>
      </c>
      <c r="AY204" s="192" t="s">
        <v>262</v>
      </c>
    </row>
    <row r="205" spans="2:51" s="13" customFormat="1" ht="11.25">
      <c r="B205" s="167"/>
      <c r="D205" s="147" t="s">
        <v>1200</v>
      </c>
      <c r="E205" s="168" t="s">
        <v>1</v>
      </c>
      <c r="F205" s="169" t="s">
        <v>4978</v>
      </c>
      <c r="H205" s="170">
        <v>35.681</v>
      </c>
      <c r="I205" s="171"/>
      <c r="L205" s="167"/>
      <c r="M205" s="172"/>
      <c r="T205" s="173"/>
      <c r="AT205" s="168" t="s">
        <v>1200</v>
      </c>
      <c r="AU205" s="168" t="s">
        <v>88</v>
      </c>
      <c r="AV205" s="13" t="s">
        <v>88</v>
      </c>
      <c r="AW205" s="13" t="s">
        <v>34</v>
      </c>
      <c r="AX205" s="13" t="s">
        <v>86</v>
      </c>
      <c r="AY205" s="168" t="s">
        <v>262</v>
      </c>
    </row>
    <row r="206" spans="2:65" s="1" customFormat="1" ht="16.5" customHeight="1">
      <c r="B206" s="32"/>
      <c r="C206" s="134" t="s">
        <v>8</v>
      </c>
      <c r="D206" s="134" t="s">
        <v>264</v>
      </c>
      <c r="E206" s="135" t="s">
        <v>1343</v>
      </c>
      <c r="F206" s="136" t="s">
        <v>1344</v>
      </c>
      <c r="G206" s="137" t="s">
        <v>1196</v>
      </c>
      <c r="H206" s="138">
        <v>24.895</v>
      </c>
      <c r="I206" s="139"/>
      <c r="J206" s="140">
        <f>ROUND(I206*H206,2)</f>
        <v>0</v>
      </c>
      <c r="K206" s="136" t="s">
        <v>1197</v>
      </c>
      <c r="L206" s="32"/>
      <c r="M206" s="141" t="s">
        <v>1</v>
      </c>
      <c r="N206" s="142" t="s">
        <v>44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45" t="s">
        <v>293</v>
      </c>
      <c r="AT206" s="145" t="s">
        <v>264</v>
      </c>
      <c r="AU206" s="145" t="s">
        <v>88</v>
      </c>
      <c r="AY206" s="17" t="s">
        <v>262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7" t="s">
        <v>86</v>
      </c>
      <c r="BK206" s="146">
        <f>ROUND(I206*H206,2)</f>
        <v>0</v>
      </c>
      <c r="BL206" s="17" t="s">
        <v>293</v>
      </c>
      <c r="BM206" s="145" t="s">
        <v>4979</v>
      </c>
    </row>
    <row r="207" spans="2:51" s="13" customFormat="1" ht="11.25">
      <c r="B207" s="167"/>
      <c r="D207" s="147" t="s">
        <v>1200</v>
      </c>
      <c r="E207" s="168" t="s">
        <v>1</v>
      </c>
      <c r="F207" s="169" t="s">
        <v>4977</v>
      </c>
      <c r="H207" s="170">
        <v>19.231</v>
      </c>
      <c r="I207" s="171"/>
      <c r="L207" s="167"/>
      <c r="M207" s="172"/>
      <c r="T207" s="173"/>
      <c r="AT207" s="168" t="s">
        <v>1200</v>
      </c>
      <c r="AU207" s="168" t="s">
        <v>88</v>
      </c>
      <c r="AV207" s="13" t="s">
        <v>88</v>
      </c>
      <c r="AW207" s="13" t="s">
        <v>34</v>
      </c>
      <c r="AX207" s="13" t="s">
        <v>79</v>
      </c>
      <c r="AY207" s="168" t="s">
        <v>262</v>
      </c>
    </row>
    <row r="208" spans="2:51" s="13" customFormat="1" ht="11.25">
      <c r="B208" s="167"/>
      <c r="D208" s="147" t="s">
        <v>1200</v>
      </c>
      <c r="E208" s="168" t="s">
        <v>1</v>
      </c>
      <c r="F208" s="169" t="s">
        <v>4975</v>
      </c>
      <c r="H208" s="170">
        <v>5.664</v>
      </c>
      <c r="I208" s="171"/>
      <c r="L208" s="167"/>
      <c r="M208" s="172"/>
      <c r="T208" s="173"/>
      <c r="AT208" s="168" t="s">
        <v>1200</v>
      </c>
      <c r="AU208" s="168" t="s">
        <v>88</v>
      </c>
      <c r="AV208" s="13" t="s">
        <v>88</v>
      </c>
      <c r="AW208" s="13" t="s">
        <v>34</v>
      </c>
      <c r="AX208" s="13" t="s">
        <v>79</v>
      </c>
      <c r="AY208" s="168" t="s">
        <v>262</v>
      </c>
    </row>
    <row r="209" spans="2:51" s="14" customFormat="1" ht="11.25">
      <c r="B209" s="174"/>
      <c r="D209" s="147" t="s">
        <v>1200</v>
      </c>
      <c r="E209" s="175" t="s">
        <v>1</v>
      </c>
      <c r="F209" s="176" t="s">
        <v>1205</v>
      </c>
      <c r="H209" s="177">
        <v>24.895</v>
      </c>
      <c r="I209" s="178"/>
      <c r="L209" s="174"/>
      <c r="M209" s="179"/>
      <c r="T209" s="180"/>
      <c r="AT209" s="175" t="s">
        <v>1200</v>
      </c>
      <c r="AU209" s="175" t="s">
        <v>88</v>
      </c>
      <c r="AV209" s="14" t="s">
        <v>293</v>
      </c>
      <c r="AW209" s="14" t="s">
        <v>34</v>
      </c>
      <c r="AX209" s="14" t="s">
        <v>86</v>
      </c>
      <c r="AY209" s="175" t="s">
        <v>262</v>
      </c>
    </row>
    <row r="210" spans="2:65" s="1" customFormat="1" ht="24.2" customHeight="1">
      <c r="B210" s="32"/>
      <c r="C210" s="134" t="s">
        <v>318</v>
      </c>
      <c r="D210" s="134" t="s">
        <v>264</v>
      </c>
      <c r="E210" s="135" t="s">
        <v>1978</v>
      </c>
      <c r="F210" s="136" t="s">
        <v>1195</v>
      </c>
      <c r="G210" s="137" t="s">
        <v>1196</v>
      </c>
      <c r="H210" s="138">
        <v>15.212</v>
      </c>
      <c r="I210" s="139"/>
      <c r="J210" s="140">
        <f>ROUND(I210*H210,2)</f>
        <v>0</v>
      </c>
      <c r="K210" s="136" t="s">
        <v>1197</v>
      </c>
      <c r="L210" s="32"/>
      <c r="M210" s="141" t="s">
        <v>1</v>
      </c>
      <c r="N210" s="142" t="s">
        <v>44</v>
      </c>
      <c r="P210" s="143">
        <f>O210*H210</f>
        <v>0</v>
      </c>
      <c r="Q210" s="143">
        <v>0</v>
      </c>
      <c r="R210" s="143">
        <f>Q210*H210</f>
        <v>0</v>
      </c>
      <c r="S210" s="143">
        <v>0</v>
      </c>
      <c r="T210" s="144">
        <f>S210*H210</f>
        <v>0</v>
      </c>
      <c r="AR210" s="145" t="s">
        <v>293</v>
      </c>
      <c r="AT210" s="145" t="s">
        <v>264</v>
      </c>
      <c r="AU210" s="145" t="s">
        <v>88</v>
      </c>
      <c r="AY210" s="17" t="s">
        <v>262</v>
      </c>
      <c r="BE210" s="146">
        <f>IF(N210="základní",J210,0)</f>
        <v>0</v>
      </c>
      <c r="BF210" s="146">
        <f>IF(N210="snížená",J210,0)</f>
        <v>0</v>
      </c>
      <c r="BG210" s="146">
        <f>IF(N210="zákl. přenesená",J210,0)</f>
        <v>0</v>
      </c>
      <c r="BH210" s="146">
        <f>IF(N210="sníž. přenesená",J210,0)</f>
        <v>0</v>
      </c>
      <c r="BI210" s="146">
        <f>IF(N210="nulová",J210,0)</f>
        <v>0</v>
      </c>
      <c r="BJ210" s="17" t="s">
        <v>86</v>
      </c>
      <c r="BK210" s="146">
        <f>ROUND(I210*H210,2)</f>
        <v>0</v>
      </c>
      <c r="BL210" s="17" t="s">
        <v>293</v>
      </c>
      <c r="BM210" s="145" t="s">
        <v>4980</v>
      </c>
    </row>
    <row r="211" spans="2:51" s="12" customFormat="1" ht="11.25">
      <c r="B211" s="161"/>
      <c r="D211" s="147" t="s">
        <v>1200</v>
      </c>
      <c r="E211" s="162" t="s">
        <v>1</v>
      </c>
      <c r="F211" s="163" t="s">
        <v>4981</v>
      </c>
      <c r="H211" s="162" t="s">
        <v>1</v>
      </c>
      <c r="I211" s="164"/>
      <c r="L211" s="161"/>
      <c r="M211" s="165"/>
      <c r="T211" s="166"/>
      <c r="AT211" s="162" t="s">
        <v>1200</v>
      </c>
      <c r="AU211" s="162" t="s">
        <v>88</v>
      </c>
      <c r="AV211" s="12" t="s">
        <v>86</v>
      </c>
      <c r="AW211" s="12" t="s">
        <v>34</v>
      </c>
      <c r="AX211" s="12" t="s">
        <v>79</v>
      </c>
      <c r="AY211" s="162" t="s">
        <v>262</v>
      </c>
    </row>
    <row r="212" spans="2:51" s="13" customFormat="1" ht="11.25">
      <c r="B212" s="167"/>
      <c r="D212" s="147" t="s">
        <v>1200</v>
      </c>
      <c r="E212" s="168" t="s">
        <v>1</v>
      </c>
      <c r="F212" s="169" t="s">
        <v>4982</v>
      </c>
      <c r="H212" s="170">
        <v>24.895</v>
      </c>
      <c r="I212" s="171"/>
      <c r="L212" s="167"/>
      <c r="M212" s="172"/>
      <c r="T212" s="173"/>
      <c r="AT212" s="168" t="s">
        <v>1200</v>
      </c>
      <c r="AU212" s="168" t="s">
        <v>88</v>
      </c>
      <c r="AV212" s="13" t="s">
        <v>88</v>
      </c>
      <c r="AW212" s="13" t="s">
        <v>34</v>
      </c>
      <c r="AX212" s="13" t="s">
        <v>79</v>
      </c>
      <c r="AY212" s="168" t="s">
        <v>262</v>
      </c>
    </row>
    <row r="213" spans="2:51" s="12" customFormat="1" ht="11.25">
      <c r="B213" s="161"/>
      <c r="D213" s="147" t="s">
        <v>1200</v>
      </c>
      <c r="E213" s="162" t="s">
        <v>1</v>
      </c>
      <c r="F213" s="163" t="s">
        <v>4983</v>
      </c>
      <c r="H213" s="162" t="s">
        <v>1</v>
      </c>
      <c r="I213" s="164"/>
      <c r="L213" s="161"/>
      <c r="M213" s="165"/>
      <c r="T213" s="166"/>
      <c r="AT213" s="162" t="s">
        <v>1200</v>
      </c>
      <c r="AU213" s="162" t="s">
        <v>88</v>
      </c>
      <c r="AV213" s="12" t="s">
        <v>86</v>
      </c>
      <c r="AW213" s="12" t="s">
        <v>34</v>
      </c>
      <c r="AX213" s="12" t="s">
        <v>79</v>
      </c>
      <c r="AY213" s="162" t="s">
        <v>262</v>
      </c>
    </row>
    <row r="214" spans="2:51" s="13" customFormat="1" ht="11.25">
      <c r="B214" s="167"/>
      <c r="D214" s="147" t="s">
        <v>1200</v>
      </c>
      <c r="E214" s="168" t="s">
        <v>1</v>
      </c>
      <c r="F214" s="169" t="s">
        <v>4984</v>
      </c>
      <c r="H214" s="170">
        <v>-0.036</v>
      </c>
      <c r="I214" s="171"/>
      <c r="L214" s="167"/>
      <c r="M214" s="172"/>
      <c r="T214" s="173"/>
      <c r="AT214" s="168" t="s">
        <v>1200</v>
      </c>
      <c r="AU214" s="168" t="s">
        <v>88</v>
      </c>
      <c r="AV214" s="13" t="s">
        <v>88</v>
      </c>
      <c r="AW214" s="13" t="s">
        <v>34</v>
      </c>
      <c r="AX214" s="13" t="s">
        <v>79</v>
      </c>
      <c r="AY214" s="168" t="s">
        <v>262</v>
      </c>
    </row>
    <row r="215" spans="2:51" s="13" customFormat="1" ht="11.25">
      <c r="B215" s="167"/>
      <c r="D215" s="147" t="s">
        <v>1200</v>
      </c>
      <c r="E215" s="168" t="s">
        <v>1</v>
      </c>
      <c r="F215" s="169" t="s">
        <v>4985</v>
      </c>
      <c r="H215" s="170">
        <v>-0.076</v>
      </c>
      <c r="I215" s="171"/>
      <c r="L215" s="167"/>
      <c r="M215" s="172"/>
      <c r="T215" s="173"/>
      <c r="AT215" s="168" t="s">
        <v>1200</v>
      </c>
      <c r="AU215" s="168" t="s">
        <v>88</v>
      </c>
      <c r="AV215" s="13" t="s">
        <v>88</v>
      </c>
      <c r="AW215" s="13" t="s">
        <v>34</v>
      </c>
      <c r="AX215" s="13" t="s">
        <v>79</v>
      </c>
      <c r="AY215" s="168" t="s">
        <v>262</v>
      </c>
    </row>
    <row r="216" spans="2:51" s="13" customFormat="1" ht="11.25">
      <c r="B216" s="167"/>
      <c r="D216" s="147" t="s">
        <v>1200</v>
      </c>
      <c r="E216" s="168" t="s">
        <v>1</v>
      </c>
      <c r="F216" s="169" t="s">
        <v>4986</v>
      </c>
      <c r="H216" s="170">
        <v>-0.01</v>
      </c>
      <c r="I216" s="171"/>
      <c r="L216" s="167"/>
      <c r="M216" s="172"/>
      <c r="T216" s="173"/>
      <c r="AT216" s="168" t="s">
        <v>1200</v>
      </c>
      <c r="AU216" s="168" t="s">
        <v>88</v>
      </c>
      <c r="AV216" s="13" t="s">
        <v>88</v>
      </c>
      <c r="AW216" s="13" t="s">
        <v>34</v>
      </c>
      <c r="AX216" s="13" t="s">
        <v>79</v>
      </c>
      <c r="AY216" s="168" t="s">
        <v>262</v>
      </c>
    </row>
    <row r="217" spans="2:51" s="13" customFormat="1" ht="11.25">
      <c r="B217" s="167"/>
      <c r="D217" s="147" t="s">
        <v>1200</v>
      </c>
      <c r="E217" s="168" t="s">
        <v>1</v>
      </c>
      <c r="F217" s="169" t="s">
        <v>4987</v>
      </c>
      <c r="H217" s="170">
        <v>-0.04</v>
      </c>
      <c r="I217" s="171"/>
      <c r="L217" s="167"/>
      <c r="M217" s="172"/>
      <c r="T217" s="173"/>
      <c r="AT217" s="168" t="s">
        <v>1200</v>
      </c>
      <c r="AU217" s="168" t="s">
        <v>88</v>
      </c>
      <c r="AV217" s="13" t="s">
        <v>88</v>
      </c>
      <c r="AW217" s="13" t="s">
        <v>34</v>
      </c>
      <c r="AX217" s="13" t="s">
        <v>79</v>
      </c>
      <c r="AY217" s="168" t="s">
        <v>262</v>
      </c>
    </row>
    <row r="218" spans="2:51" s="13" customFormat="1" ht="11.25">
      <c r="B218" s="167"/>
      <c r="D218" s="147" t="s">
        <v>1200</v>
      </c>
      <c r="E218" s="168" t="s">
        <v>1</v>
      </c>
      <c r="F218" s="169" t="s">
        <v>4988</v>
      </c>
      <c r="H218" s="170">
        <v>-7.311</v>
      </c>
      <c r="I218" s="171"/>
      <c r="L218" s="167"/>
      <c r="M218" s="172"/>
      <c r="T218" s="173"/>
      <c r="AT218" s="168" t="s">
        <v>1200</v>
      </c>
      <c r="AU218" s="168" t="s">
        <v>88</v>
      </c>
      <c r="AV218" s="13" t="s">
        <v>88</v>
      </c>
      <c r="AW218" s="13" t="s">
        <v>34</v>
      </c>
      <c r="AX218" s="13" t="s">
        <v>79</v>
      </c>
      <c r="AY218" s="168" t="s">
        <v>262</v>
      </c>
    </row>
    <row r="219" spans="2:51" s="13" customFormat="1" ht="11.25">
      <c r="B219" s="167"/>
      <c r="D219" s="147" t="s">
        <v>1200</v>
      </c>
      <c r="E219" s="168" t="s">
        <v>1</v>
      </c>
      <c r="F219" s="169" t="s">
        <v>4989</v>
      </c>
      <c r="H219" s="170">
        <v>-1.96</v>
      </c>
      <c r="I219" s="171"/>
      <c r="L219" s="167"/>
      <c r="M219" s="172"/>
      <c r="T219" s="173"/>
      <c r="AT219" s="168" t="s">
        <v>1200</v>
      </c>
      <c r="AU219" s="168" t="s">
        <v>88</v>
      </c>
      <c r="AV219" s="13" t="s">
        <v>88</v>
      </c>
      <c r="AW219" s="13" t="s">
        <v>34</v>
      </c>
      <c r="AX219" s="13" t="s">
        <v>79</v>
      </c>
      <c r="AY219" s="168" t="s">
        <v>262</v>
      </c>
    </row>
    <row r="220" spans="2:51" s="13" customFormat="1" ht="11.25">
      <c r="B220" s="167"/>
      <c r="D220" s="147" t="s">
        <v>1200</v>
      </c>
      <c r="E220" s="168" t="s">
        <v>1</v>
      </c>
      <c r="F220" s="169" t="s">
        <v>4990</v>
      </c>
      <c r="H220" s="170">
        <v>-0.25</v>
      </c>
      <c r="I220" s="171"/>
      <c r="L220" s="167"/>
      <c r="M220" s="172"/>
      <c r="T220" s="173"/>
      <c r="AT220" s="168" t="s">
        <v>1200</v>
      </c>
      <c r="AU220" s="168" t="s">
        <v>88</v>
      </c>
      <c r="AV220" s="13" t="s">
        <v>88</v>
      </c>
      <c r="AW220" s="13" t="s">
        <v>34</v>
      </c>
      <c r="AX220" s="13" t="s">
        <v>79</v>
      </c>
      <c r="AY220" s="168" t="s">
        <v>262</v>
      </c>
    </row>
    <row r="221" spans="2:51" s="15" customFormat="1" ht="11.25">
      <c r="B221" s="191"/>
      <c r="D221" s="147" t="s">
        <v>1200</v>
      </c>
      <c r="E221" s="192" t="s">
        <v>1</v>
      </c>
      <c r="F221" s="193" t="s">
        <v>1323</v>
      </c>
      <c r="H221" s="194">
        <v>15.212</v>
      </c>
      <c r="I221" s="195"/>
      <c r="L221" s="191"/>
      <c r="M221" s="196"/>
      <c r="T221" s="197"/>
      <c r="AT221" s="192" t="s">
        <v>1200</v>
      </c>
      <c r="AU221" s="192" t="s">
        <v>88</v>
      </c>
      <c r="AV221" s="15" t="s">
        <v>179</v>
      </c>
      <c r="AW221" s="15" t="s">
        <v>34</v>
      </c>
      <c r="AX221" s="15" t="s">
        <v>86</v>
      </c>
      <c r="AY221" s="192" t="s">
        <v>262</v>
      </c>
    </row>
    <row r="222" spans="2:51" s="12" customFormat="1" ht="11.25">
      <c r="B222" s="161"/>
      <c r="D222" s="147" t="s">
        <v>1200</v>
      </c>
      <c r="E222" s="162" t="s">
        <v>1</v>
      </c>
      <c r="F222" s="163" t="s">
        <v>4991</v>
      </c>
      <c r="H222" s="162" t="s">
        <v>1</v>
      </c>
      <c r="I222" s="164"/>
      <c r="L222" s="161"/>
      <c r="M222" s="165"/>
      <c r="T222" s="166"/>
      <c r="AT222" s="162" t="s">
        <v>1200</v>
      </c>
      <c r="AU222" s="162" t="s">
        <v>88</v>
      </c>
      <c r="AV222" s="12" t="s">
        <v>86</v>
      </c>
      <c r="AW222" s="12" t="s">
        <v>34</v>
      </c>
      <c r="AX222" s="12" t="s">
        <v>79</v>
      </c>
      <c r="AY222" s="162" t="s">
        <v>262</v>
      </c>
    </row>
    <row r="223" spans="2:51" s="13" customFormat="1" ht="11.25">
      <c r="B223" s="167"/>
      <c r="D223" s="147" t="s">
        <v>1200</v>
      </c>
      <c r="E223" s="168" t="s">
        <v>1</v>
      </c>
      <c r="F223" s="169" t="s">
        <v>4992</v>
      </c>
      <c r="H223" s="170">
        <v>5.198</v>
      </c>
      <c r="I223" s="171"/>
      <c r="L223" s="167"/>
      <c r="M223" s="172"/>
      <c r="T223" s="173"/>
      <c r="AT223" s="168" t="s">
        <v>1200</v>
      </c>
      <c r="AU223" s="168" t="s">
        <v>88</v>
      </c>
      <c r="AV223" s="13" t="s">
        <v>88</v>
      </c>
      <c r="AW223" s="13" t="s">
        <v>34</v>
      </c>
      <c r="AX223" s="13" t="s">
        <v>79</v>
      </c>
      <c r="AY223" s="168" t="s">
        <v>262</v>
      </c>
    </row>
    <row r="224" spans="2:51" s="13" customFormat="1" ht="11.25">
      <c r="B224" s="167"/>
      <c r="D224" s="147" t="s">
        <v>1200</v>
      </c>
      <c r="E224" s="168" t="s">
        <v>1</v>
      </c>
      <c r="F224" s="169" t="s">
        <v>4993</v>
      </c>
      <c r="H224" s="170">
        <v>3.6</v>
      </c>
      <c r="I224" s="171"/>
      <c r="L224" s="167"/>
      <c r="M224" s="172"/>
      <c r="T224" s="173"/>
      <c r="AT224" s="168" t="s">
        <v>1200</v>
      </c>
      <c r="AU224" s="168" t="s">
        <v>88</v>
      </c>
      <c r="AV224" s="13" t="s">
        <v>88</v>
      </c>
      <c r="AW224" s="13" t="s">
        <v>34</v>
      </c>
      <c r="AX224" s="13" t="s">
        <v>79</v>
      </c>
      <c r="AY224" s="168" t="s">
        <v>262</v>
      </c>
    </row>
    <row r="225" spans="2:51" s="13" customFormat="1" ht="11.25">
      <c r="B225" s="167"/>
      <c r="D225" s="147" t="s">
        <v>1200</v>
      </c>
      <c r="E225" s="168" t="s">
        <v>1</v>
      </c>
      <c r="F225" s="169" t="s">
        <v>4994</v>
      </c>
      <c r="H225" s="170">
        <v>0.5</v>
      </c>
      <c r="I225" s="171"/>
      <c r="L225" s="167"/>
      <c r="M225" s="172"/>
      <c r="T225" s="173"/>
      <c r="AT225" s="168" t="s">
        <v>1200</v>
      </c>
      <c r="AU225" s="168" t="s">
        <v>88</v>
      </c>
      <c r="AV225" s="13" t="s">
        <v>88</v>
      </c>
      <c r="AW225" s="13" t="s">
        <v>34</v>
      </c>
      <c r="AX225" s="13" t="s">
        <v>79</v>
      </c>
      <c r="AY225" s="168" t="s">
        <v>262</v>
      </c>
    </row>
    <row r="226" spans="2:51" s="13" customFormat="1" ht="11.25">
      <c r="B226" s="167"/>
      <c r="D226" s="147" t="s">
        <v>1200</v>
      </c>
      <c r="E226" s="168" t="s">
        <v>1</v>
      </c>
      <c r="F226" s="169" t="s">
        <v>4995</v>
      </c>
      <c r="H226" s="170">
        <v>0.25</v>
      </c>
      <c r="I226" s="171"/>
      <c r="L226" s="167"/>
      <c r="M226" s="172"/>
      <c r="T226" s="173"/>
      <c r="AT226" s="168" t="s">
        <v>1200</v>
      </c>
      <c r="AU226" s="168" t="s">
        <v>88</v>
      </c>
      <c r="AV226" s="13" t="s">
        <v>88</v>
      </c>
      <c r="AW226" s="13" t="s">
        <v>34</v>
      </c>
      <c r="AX226" s="13" t="s">
        <v>79</v>
      </c>
      <c r="AY226" s="168" t="s">
        <v>262</v>
      </c>
    </row>
    <row r="227" spans="2:51" s="15" customFormat="1" ht="11.25">
      <c r="B227" s="191"/>
      <c r="D227" s="147" t="s">
        <v>1200</v>
      </c>
      <c r="E227" s="192" t="s">
        <v>1</v>
      </c>
      <c r="F227" s="193" t="s">
        <v>1323</v>
      </c>
      <c r="H227" s="194">
        <v>9.548</v>
      </c>
      <c r="I227" s="195"/>
      <c r="L227" s="191"/>
      <c r="M227" s="196"/>
      <c r="T227" s="197"/>
      <c r="AT227" s="192" t="s">
        <v>1200</v>
      </c>
      <c r="AU227" s="192" t="s">
        <v>88</v>
      </c>
      <c r="AV227" s="15" t="s">
        <v>179</v>
      </c>
      <c r="AW227" s="15" t="s">
        <v>34</v>
      </c>
      <c r="AX227" s="15" t="s">
        <v>79</v>
      </c>
      <c r="AY227" s="192" t="s">
        <v>262</v>
      </c>
    </row>
    <row r="228" spans="2:51" s="12" customFormat="1" ht="11.25">
      <c r="B228" s="161"/>
      <c r="D228" s="147" t="s">
        <v>1200</v>
      </c>
      <c r="E228" s="162" t="s">
        <v>1</v>
      </c>
      <c r="F228" s="163" t="s">
        <v>4996</v>
      </c>
      <c r="H228" s="162" t="s">
        <v>1</v>
      </c>
      <c r="I228" s="164"/>
      <c r="L228" s="161"/>
      <c r="M228" s="165"/>
      <c r="T228" s="166"/>
      <c r="AT228" s="162" t="s">
        <v>1200</v>
      </c>
      <c r="AU228" s="162" t="s">
        <v>88</v>
      </c>
      <c r="AV228" s="12" t="s">
        <v>86</v>
      </c>
      <c r="AW228" s="12" t="s">
        <v>34</v>
      </c>
      <c r="AX228" s="12" t="s">
        <v>79</v>
      </c>
      <c r="AY228" s="162" t="s">
        <v>262</v>
      </c>
    </row>
    <row r="229" spans="2:51" s="13" customFormat="1" ht="11.25">
      <c r="B229" s="167"/>
      <c r="D229" s="147" t="s">
        <v>1200</v>
      </c>
      <c r="E229" s="168" t="s">
        <v>1</v>
      </c>
      <c r="F229" s="169" t="s">
        <v>4997</v>
      </c>
      <c r="H229" s="170">
        <v>5.664</v>
      </c>
      <c r="I229" s="171"/>
      <c r="L229" s="167"/>
      <c r="M229" s="172"/>
      <c r="T229" s="173"/>
      <c r="AT229" s="168" t="s">
        <v>1200</v>
      </c>
      <c r="AU229" s="168" t="s">
        <v>88</v>
      </c>
      <c r="AV229" s="13" t="s">
        <v>88</v>
      </c>
      <c r="AW229" s="13" t="s">
        <v>34</v>
      </c>
      <c r="AX229" s="13" t="s">
        <v>79</v>
      </c>
      <c r="AY229" s="168" t="s">
        <v>262</v>
      </c>
    </row>
    <row r="230" spans="2:51" s="15" customFormat="1" ht="11.25">
      <c r="B230" s="191"/>
      <c r="D230" s="147" t="s">
        <v>1200</v>
      </c>
      <c r="E230" s="192" t="s">
        <v>1</v>
      </c>
      <c r="F230" s="193" t="s">
        <v>1323</v>
      </c>
      <c r="H230" s="194">
        <v>5.664</v>
      </c>
      <c r="I230" s="195"/>
      <c r="L230" s="191"/>
      <c r="M230" s="196"/>
      <c r="T230" s="197"/>
      <c r="AT230" s="192" t="s">
        <v>1200</v>
      </c>
      <c r="AU230" s="192" t="s">
        <v>88</v>
      </c>
      <c r="AV230" s="15" t="s">
        <v>179</v>
      </c>
      <c r="AW230" s="15" t="s">
        <v>34</v>
      </c>
      <c r="AX230" s="15" t="s">
        <v>79</v>
      </c>
      <c r="AY230" s="192" t="s">
        <v>262</v>
      </c>
    </row>
    <row r="231" spans="2:65" s="1" customFormat="1" ht="16.5" customHeight="1">
      <c r="B231" s="32"/>
      <c r="C231" s="181" t="s">
        <v>322</v>
      </c>
      <c r="D231" s="181" t="s">
        <v>1114</v>
      </c>
      <c r="E231" s="182" t="s">
        <v>4998</v>
      </c>
      <c r="F231" s="183" t="s">
        <v>4999</v>
      </c>
      <c r="G231" s="184" t="s">
        <v>1234</v>
      </c>
      <c r="H231" s="185">
        <v>17.715</v>
      </c>
      <c r="I231" s="186"/>
      <c r="J231" s="187">
        <f>ROUND(I231*H231,2)</f>
        <v>0</v>
      </c>
      <c r="K231" s="183" t="s">
        <v>1197</v>
      </c>
      <c r="L231" s="188"/>
      <c r="M231" s="189" t="s">
        <v>1</v>
      </c>
      <c r="N231" s="190" t="s">
        <v>44</v>
      </c>
      <c r="P231" s="143">
        <f>O231*H231</f>
        <v>0</v>
      </c>
      <c r="Q231" s="143">
        <v>1</v>
      </c>
      <c r="R231" s="143">
        <f>Q231*H231</f>
        <v>17.715</v>
      </c>
      <c r="S231" s="143">
        <v>0</v>
      </c>
      <c r="T231" s="144">
        <f>S231*H231</f>
        <v>0</v>
      </c>
      <c r="AR231" s="145" t="s">
        <v>270</v>
      </c>
      <c r="AT231" s="145" t="s">
        <v>1114</v>
      </c>
      <c r="AU231" s="145" t="s">
        <v>88</v>
      </c>
      <c r="AY231" s="17" t="s">
        <v>262</v>
      </c>
      <c r="BE231" s="146">
        <f>IF(N231="základní",J231,0)</f>
        <v>0</v>
      </c>
      <c r="BF231" s="146">
        <f>IF(N231="snížená",J231,0)</f>
        <v>0</v>
      </c>
      <c r="BG231" s="146">
        <f>IF(N231="zákl. přenesená",J231,0)</f>
        <v>0</v>
      </c>
      <c r="BH231" s="146">
        <f>IF(N231="sníž. přenesená",J231,0)</f>
        <v>0</v>
      </c>
      <c r="BI231" s="146">
        <f>IF(N231="nulová",J231,0)</f>
        <v>0</v>
      </c>
      <c r="BJ231" s="17" t="s">
        <v>86</v>
      </c>
      <c r="BK231" s="146">
        <f>ROUND(I231*H231,2)</f>
        <v>0</v>
      </c>
      <c r="BL231" s="17" t="s">
        <v>293</v>
      </c>
      <c r="BM231" s="145" t="s">
        <v>5000</v>
      </c>
    </row>
    <row r="232" spans="2:51" s="12" customFormat="1" ht="11.25">
      <c r="B232" s="161"/>
      <c r="D232" s="147" t="s">
        <v>1200</v>
      </c>
      <c r="E232" s="162" t="s">
        <v>1</v>
      </c>
      <c r="F232" s="163" t="s">
        <v>5001</v>
      </c>
      <c r="H232" s="162" t="s">
        <v>1</v>
      </c>
      <c r="I232" s="164"/>
      <c r="L232" s="161"/>
      <c r="M232" s="165"/>
      <c r="T232" s="166"/>
      <c r="AT232" s="162" t="s">
        <v>1200</v>
      </c>
      <c r="AU232" s="162" t="s">
        <v>88</v>
      </c>
      <c r="AV232" s="12" t="s">
        <v>86</v>
      </c>
      <c r="AW232" s="12" t="s">
        <v>34</v>
      </c>
      <c r="AX232" s="12" t="s">
        <v>79</v>
      </c>
      <c r="AY232" s="162" t="s">
        <v>262</v>
      </c>
    </row>
    <row r="233" spans="2:51" s="13" customFormat="1" ht="11.25">
      <c r="B233" s="167"/>
      <c r="D233" s="147" t="s">
        <v>1200</v>
      </c>
      <c r="E233" s="168" t="s">
        <v>1</v>
      </c>
      <c r="F233" s="169" t="s">
        <v>5002</v>
      </c>
      <c r="H233" s="170">
        <v>17.715</v>
      </c>
      <c r="I233" s="171"/>
      <c r="L233" s="167"/>
      <c r="M233" s="172"/>
      <c r="T233" s="173"/>
      <c r="AT233" s="168" t="s">
        <v>1200</v>
      </c>
      <c r="AU233" s="168" t="s">
        <v>88</v>
      </c>
      <c r="AV233" s="13" t="s">
        <v>88</v>
      </c>
      <c r="AW233" s="13" t="s">
        <v>34</v>
      </c>
      <c r="AX233" s="13" t="s">
        <v>86</v>
      </c>
      <c r="AY233" s="168" t="s">
        <v>262</v>
      </c>
    </row>
    <row r="234" spans="2:65" s="1" customFormat="1" ht="24.2" customHeight="1">
      <c r="B234" s="32"/>
      <c r="C234" s="134" t="s">
        <v>332</v>
      </c>
      <c r="D234" s="134" t="s">
        <v>264</v>
      </c>
      <c r="E234" s="135" t="s">
        <v>3975</v>
      </c>
      <c r="F234" s="136" t="s">
        <v>3976</v>
      </c>
      <c r="G234" s="137" t="s">
        <v>1196</v>
      </c>
      <c r="H234" s="138">
        <v>7.311</v>
      </c>
      <c r="I234" s="139"/>
      <c r="J234" s="140">
        <f>ROUND(I234*H234,2)</f>
        <v>0</v>
      </c>
      <c r="K234" s="136" t="s">
        <v>1197</v>
      </c>
      <c r="L234" s="32"/>
      <c r="M234" s="141" t="s">
        <v>1</v>
      </c>
      <c r="N234" s="142" t="s">
        <v>44</v>
      </c>
      <c r="P234" s="143">
        <f>O234*H234</f>
        <v>0</v>
      </c>
      <c r="Q234" s="143">
        <v>0</v>
      </c>
      <c r="R234" s="143">
        <f>Q234*H234</f>
        <v>0</v>
      </c>
      <c r="S234" s="143">
        <v>0</v>
      </c>
      <c r="T234" s="144">
        <f>S234*H234</f>
        <v>0</v>
      </c>
      <c r="AR234" s="145" t="s">
        <v>293</v>
      </c>
      <c r="AT234" s="145" t="s">
        <v>264</v>
      </c>
      <c r="AU234" s="145" t="s">
        <v>88</v>
      </c>
      <c r="AY234" s="17" t="s">
        <v>262</v>
      </c>
      <c r="BE234" s="146">
        <f>IF(N234="základní",J234,0)</f>
        <v>0</v>
      </c>
      <c r="BF234" s="146">
        <f>IF(N234="snížená",J234,0)</f>
        <v>0</v>
      </c>
      <c r="BG234" s="146">
        <f>IF(N234="zákl. přenesená",J234,0)</f>
        <v>0</v>
      </c>
      <c r="BH234" s="146">
        <f>IF(N234="sníž. přenesená",J234,0)</f>
        <v>0</v>
      </c>
      <c r="BI234" s="146">
        <f>IF(N234="nulová",J234,0)</f>
        <v>0</v>
      </c>
      <c r="BJ234" s="17" t="s">
        <v>86</v>
      </c>
      <c r="BK234" s="146">
        <f>ROUND(I234*H234,2)</f>
        <v>0</v>
      </c>
      <c r="BL234" s="17" t="s">
        <v>293</v>
      </c>
      <c r="BM234" s="145" t="s">
        <v>5003</v>
      </c>
    </row>
    <row r="235" spans="2:51" s="12" customFormat="1" ht="11.25">
      <c r="B235" s="161"/>
      <c r="D235" s="147" t="s">
        <v>1200</v>
      </c>
      <c r="E235" s="162" t="s">
        <v>1</v>
      </c>
      <c r="F235" s="163" t="s">
        <v>5004</v>
      </c>
      <c r="H235" s="162" t="s">
        <v>1</v>
      </c>
      <c r="I235" s="164"/>
      <c r="L235" s="161"/>
      <c r="M235" s="165"/>
      <c r="T235" s="166"/>
      <c r="AT235" s="162" t="s">
        <v>1200</v>
      </c>
      <c r="AU235" s="162" t="s">
        <v>88</v>
      </c>
      <c r="AV235" s="12" t="s">
        <v>86</v>
      </c>
      <c r="AW235" s="12" t="s">
        <v>34</v>
      </c>
      <c r="AX235" s="12" t="s">
        <v>79</v>
      </c>
      <c r="AY235" s="162" t="s">
        <v>262</v>
      </c>
    </row>
    <row r="236" spans="2:51" s="12" customFormat="1" ht="11.25">
      <c r="B236" s="161"/>
      <c r="D236" s="147" t="s">
        <v>1200</v>
      </c>
      <c r="E236" s="162" t="s">
        <v>1</v>
      </c>
      <c r="F236" s="163" t="s">
        <v>4948</v>
      </c>
      <c r="H236" s="162" t="s">
        <v>1</v>
      </c>
      <c r="I236" s="164"/>
      <c r="L236" s="161"/>
      <c r="M236" s="165"/>
      <c r="T236" s="166"/>
      <c r="AT236" s="162" t="s">
        <v>1200</v>
      </c>
      <c r="AU236" s="162" t="s">
        <v>88</v>
      </c>
      <c r="AV236" s="12" t="s">
        <v>86</v>
      </c>
      <c r="AW236" s="12" t="s">
        <v>34</v>
      </c>
      <c r="AX236" s="12" t="s">
        <v>79</v>
      </c>
      <c r="AY236" s="162" t="s">
        <v>262</v>
      </c>
    </row>
    <row r="237" spans="2:51" s="13" customFormat="1" ht="11.25">
      <c r="B237" s="167"/>
      <c r="D237" s="147" t="s">
        <v>1200</v>
      </c>
      <c r="E237" s="168" t="s">
        <v>1</v>
      </c>
      <c r="F237" s="169" t="s">
        <v>5005</v>
      </c>
      <c r="H237" s="170">
        <v>3.773</v>
      </c>
      <c r="I237" s="171"/>
      <c r="L237" s="167"/>
      <c r="M237" s="172"/>
      <c r="T237" s="173"/>
      <c r="AT237" s="168" t="s">
        <v>1200</v>
      </c>
      <c r="AU237" s="168" t="s">
        <v>88</v>
      </c>
      <c r="AV237" s="13" t="s">
        <v>88</v>
      </c>
      <c r="AW237" s="13" t="s">
        <v>34</v>
      </c>
      <c r="AX237" s="13" t="s">
        <v>79</v>
      </c>
      <c r="AY237" s="168" t="s">
        <v>262</v>
      </c>
    </row>
    <row r="238" spans="2:51" s="12" customFormat="1" ht="11.25">
      <c r="B238" s="161"/>
      <c r="D238" s="147" t="s">
        <v>1200</v>
      </c>
      <c r="E238" s="162" t="s">
        <v>1</v>
      </c>
      <c r="F238" s="163" t="s">
        <v>4950</v>
      </c>
      <c r="H238" s="162" t="s">
        <v>1</v>
      </c>
      <c r="I238" s="164"/>
      <c r="L238" s="161"/>
      <c r="M238" s="165"/>
      <c r="T238" s="166"/>
      <c r="AT238" s="162" t="s">
        <v>1200</v>
      </c>
      <c r="AU238" s="162" t="s">
        <v>88</v>
      </c>
      <c r="AV238" s="12" t="s">
        <v>86</v>
      </c>
      <c r="AW238" s="12" t="s">
        <v>34</v>
      </c>
      <c r="AX238" s="12" t="s">
        <v>79</v>
      </c>
      <c r="AY238" s="162" t="s">
        <v>262</v>
      </c>
    </row>
    <row r="239" spans="2:51" s="13" customFormat="1" ht="11.25">
      <c r="B239" s="167"/>
      <c r="D239" s="147" t="s">
        <v>1200</v>
      </c>
      <c r="E239" s="168" t="s">
        <v>1</v>
      </c>
      <c r="F239" s="169" t="s">
        <v>5006</v>
      </c>
      <c r="H239" s="170">
        <v>2.952</v>
      </c>
      <c r="I239" s="171"/>
      <c r="L239" s="167"/>
      <c r="M239" s="172"/>
      <c r="T239" s="173"/>
      <c r="AT239" s="168" t="s">
        <v>1200</v>
      </c>
      <c r="AU239" s="168" t="s">
        <v>88</v>
      </c>
      <c r="AV239" s="13" t="s">
        <v>88</v>
      </c>
      <c r="AW239" s="13" t="s">
        <v>34</v>
      </c>
      <c r="AX239" s="13" t="s">
        <v>79</v>
      </c>
      <c r="AY239" s="168" t="s">
        <v>262</v>
      </c>
    </row>
    <row r="240" spans="2:51" s="12" customFormat="1" ht="11.25">
      <c r="B240" s="161"/>
      <c r="D240" s="147" t="s">
        <v>1200</v>
      </c>
      <c r="E240" s="162" t="s">
        <v>1</v>
      </c>
      <c r="F240" s="163" t="s">
        <v>4952</v>
      </c>
      <c r="H240" s="162" t="s">
        <v>1</v>
      </c>
      <c r="I240" s="164"/>
      <c r="L240" s="161"/>
      <c r="M240" s="165"/>
      <c r="T240" s="166"/>
      <c r="AT240" s="162" t="s">
        <v>1200</v>
      </c>
      <c r="AU240" s="162" t="s">
        <v>88</v>
      </c>
      <c r="AV240" s="12" t="s">
        <v>86</v>
      </c>
      <c r="AW240" s="12" t="s">
        <v>34</v>
      </c>
      <c r="AX240" s="12" t="s">
        <v>79</v>
      </c>
      <c r="AY240" s="162" t="s">
        <v>262</v>
      </c>
    </row>
    <row r="241" spans="2:51" s="13" customFormat="1" ht="11.25">
      <c r="B241" s="167"/>
      <c r="D241" s="147" t="s">
        <v>1200</v>
      </c>
      <c r="E241" s="168" t="s">
        <v>1</v>
      </c>
      <c r="F241" s="169" t="s">
        <v>5007</v>
      </c>
      <c r="H241" s="170">
        <v>1.018</v>
      </c>
      <c r="I241" s="171"/>
      <c r="L241" s="167"/>
      <c r="M241" s="172"/>
      <c r="T241" s="173"/>
      <c r="AT241" s="168" t="s">
        <v>1200</v>
      </c>
      <c r="AU241" s="168" t="s">
        <v>88</v>
      </c>
      <c r="AV241" s="13" t="s">
        <v>88</v>
      </c>
      <c r="AW241" s="13" t="s">
        <v>34</v>
      </c>
      <c r="AX241" s="13" t="s">
        <v>79</v>
      </c>
      <c r="AY241" s="168" t="s">
        <v>262</v>
      </c>
    </row>
    <row r="242" spans="2:51" s="12" customFormat="1" ht="11.25">
      <c r="B242" s="161"/>
      <c r="D242" s="147" t="s">
        <v>1200</v>
      </c>
      <c r="E242" s="162" t="s">
        <v>1</v>
      </c>
      <c r="F242" s="163" t="s">
        <v>4983</v>
      </c>
      <c r="H242" s="162" t="s">
        <v>1</v>
      </c>
      <c r="I242" s="164"/>
      <c r="L242" s="161"/>
      <c r="M242" s="165"/>
      <c r="T242" s="166"/>
      <c r="AT242" s="162" t="s">
        <v>1200</v>
      </c>
      <c r="AU242" s="162" t="s">
        <v>88</v>
      </c>
      <c r="AV242" s="12" t="s">
        <v>86</v>
      </c>
      <c r="AW242" s="12" t="s">
        <v>34</v>
      </c>
      <c r="AX242" s="12" t="s">
        <v>79</v>
      </c>
      <c r="AY242" s="162" t="s">
        <v>262</v>
      </c>
    </row>
    <row r="243" spans="2:51" s="13" customFormat="1" ht="11.25">
      <c r="B243" s="167"/>
      <c r="D243" s="147" t="s">
        <v>1200</v>
      </c>
      <c r="E243" s="168" t="s">
        <v>1</v>
      </c>
      <c r="F243" s="169" t="s">
        <v>5008</v>
      </c>
      <c r="H243" s="170">
        <v>-0.036</v>
      </c>
      <c r="I243" s="171"/>
      <c r="L243" s="167"/>
      <c r="M243" s="172"/>
      <c r="T243" s="173"/>
      <c r="AT243" s="168" t="s">
        <v>1200</v>
      </c>
      <c r="AU243" s="168" t="s">
        <v>88</v>
      </c>
      <c r="AV243" s="13" t="s">
        <v>88</v>
      </c>
      <c r="AW243" s="13" t="s">
        <v>34</v>
      </c>
      <c r="AX243" s="13" t="s">
        <v>79</v>
      </c>
      <c r="AY243" s="168" t="s">
        <v>262</v>
      </c>
    </row>
    <row r="244" spans="2:51" s="13" customFormat="1" ht="11.25">
      <c r="B244" s="167"/>
      <c r="D244" s="147" t="s">
        <v>1200</v>
      </c>
      <c r="E244" s="168" t="s">
        <v>1</v>
      </c>
      <c r="F244" s="169" t="s">
        <v>4985</v>
      </c>
      <c r="H244" s="170">
        <v>-0.076</v>
      </c>
      <c r="I244" s="171"/>
      <c r="L244" s="167"/>
      <c r="M244" s="172"/>
      <c r="T244" s="173"/>
      <c r="AT244" s="168" t="s">
        <v>1200</v>
      </c>
      <c r="AU244" s="168" t="s">
        <v>88</v>
      </c>
      <c r="AV244" s="13" t="s">
        <v>88</v>
      </c>
      <c r="AW244" s="13" t="s">
        <v>34</v>
      </c>
      <c r="AX244" s="13" t="s">
        <v>79</v>
      </c>
      <c r="AY244" s="168" t="s">
        <v>262</v>
      </c>
    </row>
    <row r="245" spans="2:51" s="13" customFormat="1" ht="11.25">
      <c r="B245" s="167"/>
      <c r="D245" s="147" t="s">
        <v>1200</v>
      </c>
      <c r="E245" s="168" t="s">
        <v>1</v>
      </c>
      <c r="F245" s="169" t="s">
        <v>5009</v>
      </c>
      <c r="H245" s="170">
        <v>-0.06</v>
      </c>
      <c r="I245" s="171"/>
      <c r="L245" s="167"/>
      <c r="M245" s="172"/>
      <c r="T245" s="173"/>
      <c r="AT245" s="168" t="s">
        <v>1200</v>
      </c>
      <c r="AU245" s="168" t="s">
        <v>88</v>
      </c>
      <c r="AV245" s="13" t="s">
        <v>88</v>
      </c>
      <c r="AW245" s="13" t="s">
        <v>34</v>
      </c>
      <c r="AX245" s="13" t="s">
        <v>79</v>
      </c>
      <c r="AY245" s="168" t="s">
        <v>262</v>
      </c>
    </row>
    <row r="246" spans="2:51" s="13" customFormat="1" ht="11.25">
      <c r="B246" s="167"/>
      <c r="D246" s="147" t="s">
        <v>1200</v>
      </c>
      <c r="E246" s="168" t="s">
        <v>1</v>
      </c>
      <c r="F246" s="169" t="s">
        <v>4986</v>
      </c>
      <c r="H246" s="170">
        <v>-0.01</v>
      </c>
      <c r="I246" s="171"/>
      <c r="L246" s="167"/>
      <c r="M246" s="172"/>
      <c r="T246" s="173"/>
      <c r="AT246" s="168" t="s">
        <v>1200</v>
      </c>
      <c r="AU246" s="168" t="s">
        <v>88</v>
      </c>
      <c r="AV246" s="13" t="s">
        <v>88</v>
      </c>
      <c r="AW246" s="13" t="s">
        <v>34</v>
      </c>
      <c r="AX246" s="13" t="s">
        <v>79</v>
      </c>
      <c r="AY246" s="168" t="s">
        <v>262</v>
      </c>
    </row>
    <row r="247" spans="2:51" s="12" customFormat="1" ht="11.25">
      <c r="B247" s="161"/>
      <c r="D247" s="147" t="s">
        <v>1200</v>
      </c>
      <c r="E247" s="162" t="s">
        <v>1</v>
      </c>
      <c r="F247" s="163" t="s">
        <v>5010</v>
      </c>
      <c r="H247" s="162" t="s">
        <v>1</v>
      </c>
      <c r="I247" s="164"/>
      <c r="L247" s="161"/>
      <c r="M247" s="165"/>
      <c r="T247" s="166"/>
      <c r="AT247" s="162" t="s">
        <v>1200</v>
      </c>
      <c r="AU247" s="162" t="s">
        <v>88</v>
      </c>
      <c r="AV247" s="12" t="s">
        <v>86</v>
      </c>
      <c r="AW247" s="12" t="s">
        <v>34</v>
      </c>
      <c r="AX247" s="12" t="s">
        <v>79</v>
      </c>
      <c r="AY247" s="162" t="s">
        <v>262</v>
      </c>
    </row>
    <row r="248" spans="2:51" s="13" customFormat="1" ht="11.25">
      <c r="B248" s="167"/>
      <c r="D248" s="147" t="s">
        <v>1200</v>
      </c>
      <c r="E248" s="168" t="s">
        <v>1</v>
      </c>
      <c r="F248" s="169" t="s">
        <v>5011</v>
      </c>
      <c r="H248" s="170">
        <v>-0.25</v>
      </c>
      <c r="I248" s="171"/>
      <c r="L248" s="167"/>
      <c r="M248" s="172"/>
      <c r="T248" s="173"/>
      <c r="AT248" s="168" t="s">
        <v>1200</v>
      </c>
      <c r="AU248" s="168" t="s">
        <v>88</v>
      </c>
      <c r="AV248" s="13" t="s">
        <v>88</v>
      </c>
      <c r="AW248" s="13" t="s">
        <v>34</v>
      </c>
      <c r="AX248" s="13" t="s">
        <v>79</v>
      </c>
      <c r="AY248" s="168" t="s">
        <v>262</v>
      </c>
    </row>
    <row r="249" spans="2:51" s="14" customFormat="1" ht="11.25">
      <c r="B249" s="174"/>
      <c r="D249" s="147" t="s">
        <v>1200</v>
      </c>
      <c r="E249" s="175" t="s">
        <v>1</v>
      </c>
      <c r="F249" s="176" t="s">
        <v>1205</v>
      </c>
      <c r="H249" s="177">
        <v>7.311</v>
      </c>
      <c r="I249" s="178"/>
      <c r="L249" s="174"/>
      <c r="M249" s="179"/>
      <c r="T249" s="180"/>
      <c r="AT249" s="175" t="s">
        <v>1200</v>
      </c>
      <c r="AU249" s="175" t="s">
        <v>88</v>
      </c>
      <c r="AV249" s="14" t="s">
        <v>293</v>
      </c>
      <c r="AW249" s="14" t="s">
        <v>34</v>
      </c>
      <c r="AX249" s="14" t="s">
        <v>86</v>
      </c>
      <c r="AY249" s="175" t="s">
        <v>262</v>
      </c>
    </row>
    <row r="250" spans="2:65" s="1" customFormat="1" ht="16.5" customHeight="1">
      <c r="B250" s="32"/>
      <c r="C250" s="181" t="s">
        <v>365</v>
      </c>
      <c r="D250" s="181" t="s">
        <v>1114</v>
      </c>
      <c r="E250" s="182" t="s">
        <v>5012</v>
      </c>
      <c r="F250" s="183" t="s">
        <v>5013</v>
      </c>
      <c r="G250" s="184" t="s">
        <v>1234</v>
      </c>
      <c r="H250" s="185">
        <v>13.565</v>
      </c>
      <c r="I250" s="186"/>
      <c r="J250" s="187">
        <f>ROUND(I250*H250,2)</f>
        <v>0</v>
      </c>
      <c r="K250" s="183" t="s">
        <v>1197</v>
      </c>
      <c r="L250" s="188"/>
      <c r="M250" s="189" t="s">
        <v>1</v>
      </c>
      <c r="N250" s="190" t="s">
        <v>44</v>
      </c>
      <c r="P250" s="143">
        <f>O250*H250</f>
        <v>0</v>
      </c>
      <c r="Q250" s="143">
        <v>1</v>
      </c>
      <c r="R250" s="143">
        <f>Q250*H250</f>
        <v>13.565</v>
      </c>
      <c r="S250" s="143">
        <v>0</v>
      </c>
      <c r="T250" s="144">
        <f>S250*H250</f>
        <v>0</v>
      </c>
      <c r="AR250" s="145" t="s">
        <v>270</v>
      </c>
      <c r="AT250" s="145" t="s">
        <v>1114</v>
      </c>
      <c r="AU250" s="145" t="s">
        <v>88</v>
      </c>
      <c r="AY250" s="17" t="s">
        <v>262</v>
      </c>
      <c r="BE250" s="146">
        <f>IF(N250="základní",J250,0)</f>
        <v>0</v>
      </c>
      <c r="BF250" s="146">
        <f>IF(N250="snížená",J250,0)</f>
        <v>0</v>
      </c>
      <c r="BG250" s="146">
        <f>IF(N250="zákl. přenesená",J250,0)</f>
        <v>0</v>
      </c>
      <c r="BH250" s="146">
        <f>IF(N250="sníž. přenesená",J250,0)</f>
        <v>0</v>
      </c>
      <c r="BI250" s="146">
        <f>IF(N250="nulová",J250,0)</f>
        <v>0</v>
      </c>
      <c r="BJ250" s="17" t="s">
        <v>86</v>
      </c>
      <c r="BK250" s="146">
        <f>ROUND(I250*H250,2)</f>
        <v>0</v>
      </c>
      <c r="BL250" s="17" t="s">
        <v>293</v>
      </c>
      <c r="BM250" s="145" t="s">
        <v>5014</v>
      </c>
    </row>
    <row r="251" spans="2:51" s="13" customFormat="1" ht="11.25">
      <c r="B251" s="167"/>
      <c r="D251" s="147" t="s">
        <v>1200</v>
      </c>
      <c r="E251" s="168" t="s">
        <v>1</v>
      </c>
      <c r="F251" s="169" t="s">
        <v>5015</v>
      </c>
      <c r="H251" s="170">
        <v>13.565</v>
      </c>
      <c r="I251" s="171"/>
      <c r="L251" s="167"/>
      <c r="M251" s="172"/>
      <c r="T251" s="173"/>
      <c r="AT251" s="168" t="s">
        <v>1200</v>
      </c>
      <c r="AU251" s="168" t="s">
        <v>88</v>
      </c>
      <c r="AV251" s="13" t="s">
        <v>88</v>
      </c>
      <c r="AW251" s="13" t="s">
        <v>34</v>
      </c>
      <c r="AX251" s="13" t="s">
        <v>86</v>
      </c>
      <c r="AY251" s="168" t="s">
        <v>262</v>
      </c>
    </row>
    <row r="252" spans="2:65" s="1" customFormat="1" ht="24.2" customHeight="1">
      <c r="B252" s="32"/>
      <c r="C252" s="134" t="s">
        <v>370</v>
      </c>
      <c r="D252" s="134" t="s">
        <v>264</v>
      </c>
      <c r="E252" s="135" t="s">
        <v>5016</v>
      </c>
      <c r="F252" s="136" t="s">
        <v>5017</v>
      </c>
      <c r="G252" s="137" t="s">
        <v>1226</v>
      </c>
      <c r="H252" s="138">
        <v>19.595</v>
      </c>
      <c r="I252" s="139"/>
      <c r="J252" s="140">
        <f>ROUND(I252*H252,2)</f>
        <v>0</v>
      </c>
      <c r="K252" s="136" t="s">
        <v>1197</v>
      </c>
      <c r="L252" s="32"/>
      <c r="M252" s="141" t="s">
        <v>1</v>
      </c>
      <c r="N252" s="142" t="s">
        <v>44</v>
      </c>
      <c r="P252" s="143">
        <f>O252*H252</f>
        <v>0</v>
      </c>
      <c r="Q252" s="143">
        <v>0</v>
      </c>
      <c r="R252" s="143">
        <f>Q252*H252</f>
        <v>0</v>
      </c>
      <c r="S252" s="143">
        <v>0</v>
      </c>
      <c r="T252" s="144">
        <f>S252*H252</f>
        <v>0</v>
      </c>
      <c r="AR252" s="145" t="s">
        <v>293</v>
      </c>
      <c r="AT252" s="145" t="s">
        <v>264</v>
      </c>
      <c r="AU252" s="145" t="s">
        <v>88</v>
      </c>
      <c r="AY252" s="17" t="s">
        <v>262</v>
      </c>
      <c r="BE252" s="146">
        <f>IF(N252="základní",J252,0)</f>
        <v>0</v>
      </c>
      <c r="BF252" s="146">
        <f>IF(N252="snížená",J252,0)</f>
        <v>0</v>
      </c>
      <c r="BG252" s="146">
        <f>IF(N252="zákl. přenesená",J252,0)</f>
        <v>0</v>
      </c>
      <c r="BH252" s="146">
        <f>IF(N252="sníž. přenesená",J252,0)</f>
        <v>0</v>
      </c>
      <c r="BI252" s="146">
        <f>IF(N252="nulová",J252,0)</f>
        <v>0</v>
      </c>
      <c r="BJ252" s="17" t="s">
        <v>86</v>
      </c>
      <c r="BK252" s="146">
        <f>ROUND(I252*H252,2)</f>
        <v>0</v>
      </c>
      <c r="BL252" s="17" t="s">
        <v>293</v>
      </c>
      <c r="BM252" s="145" t="s">
        <v>5018</v>
      </c>
    </row>
    <row r="253" spans="2:51" s="12" customFormat="1" ht="11.25">
      <c r="B253" s="161"/>
      <c r="D253" s="147" t="s">
        <v>1200</v>
      </c>
      <c r="E253" s="162" t="s">
        <v>1</v>
      </c>
      <c r="F253" s="163" t="s">
        <v>5019</v>
      </c>
      <c r="H253" s="162" t="s">
        <v>1</v>
      </c>
      <c r="I253" s="164"/>
      <c r="L253" s="161"/>
      <c r="M253" s="165"/>
      <c r="T253" s="166"/>
      <c r="AT253" s="162" t="s">
        <v>1200</v>
      </c>
      <c r="AU253" s="162" t="s">
        <v>88</v>
      </c>
      <c r="AV253" s="12" t="s">
        <v>86</v>
      </c>
      <c r="AW253" s="12" t="s">
        <v>34</v>
      </c>
      <c r="AX253" s="12" t="s">
        <v>79</v>
      </c>
      <c r="AY253" s="162" t="s">
        <v>262</v>
      </c>
    </row>
    <row r="254" spans="2:51" s="13" customFormat="1" ht="11.25">
      <c r="B254" s="167"/>
      <c r="D254" s="147" t="s">
        <v>1200</v>
      </c>
      <c r="E254" s="168" t="s">
        <v>1</v>
      </c>
      <c r="F254" s="169" t="s">
        <v>4920</v>
      </c>
      <c r="H254" s="170">
        <v>10.395</v>
      </c>
      <c r="I254" s="171"/>
      <c r="L254" s="167"/>
      <c r="M254" s="172"/>
      <c r="T254" s="173"/>
      <c r="AT254" s="168" t="s">
        <v>1200</v>
      </c>
      <c r="AU254" s="168" t="s">
        <v>88</v>
      </c>
      <c r="AV254" s="13" t="s">
        <v>88</v>
      </c>
      <c r="AW254" s="13" t="s">
        <v>34</v>
      </c>
      <c r="AX254" s="13" t="s">
        <v>79</v>
      </c>
      <c r="AY254" s="168" t="s">
        <v>262</v>
      </c>
    </row>
    <row r="255" spans="2:51" s="13" customFormat="1" ht="11.25">
      <c r="B255" s="167"/>
      <c r="D255" s="147" t="s">
        <v>1200</v>
      </c>
      <c r="E255" s="168" t="s">
        <v>1</v>
      </c>
      <c r="F255" s="169" t="s">
        <v>5020</v>
      </c>
      <c r="H255" s="170">
        <v>7.2</v>
      </c>
      <c r="I255" s="171"/>
      <c r="L255" s="167"/>
      <c r="M255" s="172"/>
      <c r="T255" s="173"/>
      <c r="AT255" s="168" t="s">
        <v>1200</v>
      </c>
      <c r="AU255" s="168" t="s">
        <v>88</v>
      </c>
      <c r="AV255" s="13" t="s">
        <v>88</v>
      </c>
      <c r="AW255" s="13" t="s">
        <v>34</v>
      </c>
      <c r="AX255" s="13" t="s">
        <v>79</v>
      </c>
      <c r="AY255" s="168" t="s">
        <v>262</v>
      </c>
    </row>
    <row r="256" spans="2:51" s="13" customFormat="1" ht="11.25">
      <c r="B256" s="167"/>
      <c r="D256" s="147" t="s">
        <v>1200</v>
      </c>
      <c r="E256" s="168" t="s">
        <v>1</v>
      </c>
      <c r="F256" s="169" t="s">
        <v>4922</v>
      </c>
      <c r="H256" s="170">
        <v>2</v>
      </c>
      <c r="I256" s="171"/>
      <c r="L256" s="167"/>
      <c r="M256" s="172"/>
      <c r="T256" s="173"/>
      <c r="AT256" s="168" t="s">
        <v>1200</v>
      </c>
      <c r="AU256" s="168" t="s">
        <v>88</v>
      </c>
      <c r="AV256" s="13" t="s">
        <v>88</v>
      </c>
      <c r="AW256" s="13" t="s">
        <v>34</v>
      </c>
      <c r="AX256" s="13" t="s">
        <v>79</v>
      </c>
      <c r="AY256" s="168" t="s">
        <v>262</v>
      </c>
    </row>
    <row r="257" spans="2:51" s="14" customFormat="1" ht="11.25">
      <c r="B257" s="174"/>
      <c r="D257" s="147" t="s">
        <v>1200</v>
      </c>
      <c r="E257" s="175" t="s">
        <v>1</v>
      </c>
      <c r="F257" s="176" t="s">
        <v>1205</v>
      </c>
      <c r="H257" s="177">
        <v>19.595</v>
      </c>
      <c r="I257" s="178"/>
      <c r="L257" s="174"/>
      <c r="M257" s="179"/>
      <c r="T257" s="180"/>
      <c r="AT257" s="175" t="s">
        <v>1200</v>
      </c>
      <c r="AU257" s="175" t="s">
        <v>88</v>
      </c>
      <c r="AV257" s="14" t="s">
        <v>293</v>
      </c>
      <c r="AW257" s="14" t="s">
        <v>34</v>
      </c>
      <c r="AX257" s="14" t="s">
        <v>86</v>
      </c>
      <c r="AY257" s="175" t="s">
        <v>262</v>
      </c>
    </row>
    <row r="258" spans="2:63" s="11" customFormat="1" ht="22.9" customHeight="1">
      <c r="B258" s="124"/>
      <c r="D258" s="125" t="s">
        <v>78</v>
      </c>
      <c r="E258" s="151" t="s">
        <v>179</v>
      </c>
      <c r="F258" s="151" t="s">
        <v>1218</v>
      </c>
      <c r="I258" s="127"/>
      <c r="J258" s="152">
        <f>BK258</f>
        <v>0</v>
      </c>
      <c r="L258" s="124"/>
      <c r="M258" s="129"/>
      <c r="P258" s="130">
        <f>SUM(P259:P261)</f>
        <v>0</v>
      </c>
      <c r="R258" s="130">
        <f>SUM(R259:R261)</f>
        <v>0</v>
      </c>
      <c r="T258" s="131">
        <f>SUM(T259:T261)</f>
        <v>0</v>
      </c>
      <c r="AR258" s="125" t="s">
        <v>86</v>
      </c>
      <c r="AT258" s="132" t="s">
        <v>78</v>
      </c>
      <c r="AU258" s="132" t="s">
        <v>86</v>
      </c>
      <c r="AY258" s="125" t="s">
        <v>262</v>
      </c>
      <c r="BK258" s="133">
        <f>SUM(BK259:BK261)</f>
        <v>0</v>
      </c>
    </row>
    <row r="259" spans="2:65" s="1" customFormat="1" ht="24.2" customHeight="1">
      <c r="B259" s="32"/>
      <c r="C259" s="134" t="s">
        <v>7</v>
      </c>
      <c r="D259" s="134" t="s">
        <v>264</v>
      </c>
      <c r="E259" s="135" t="s">
        <v>5021</v>
      </c>
      <c r="F259" s="136" t="s">
        <v>5022</v>
      </c>
      <c r="G259" s="137" t="s">
        <v>405</v>
      </c>
      <c r="H259" s="138">
        <v>8</v>
      </c>
      <c r="I259" s="139"/>
      <c r="J259" s="140">
        <f>ROUND(I259*H259,2)</f>
        <v>0</v>
      </c>
      <c r="K259" s="136" t="s">
        <v>1</v>
      </c>
      <c r="L259" s="32"/>
      <c r="M259" s="141" t="s">
        <v>1</v>
      </c>
      <c r="N259" s="142" t="s">
        <v>44</v>
      </c>
      <c r="P259" s="143">
        <f>O259*H259</f>
        <v>0</v>
      </c>
      <c r="Q259" s="143">
        <v>0</v>
      </c>
      <c r="R259" s="143">
        <f>Q259*H259</f>
        <v>0</v>
      </c>
      <c r="S259" s="143">
        <v>0</v>
      </c>
      <c r="T259" s="144">
        <f>S259*H259</f>
        <v>0</v>
      </c>
      <c r="AR259" s="145" t="s">
        <v>293</v>
      </c>
      <c r="AT259" s="145" t="s">
        <v>264</v>
      </c>
      <c r="AU259" s="145" t="s">
        <v>88</v>
      </c>
      <c r="AY259" s="17" t="s">
        <v>262</v>
      </c>
      <c r="BE259" s="146">
        <f>IF(N259="základní",J259,0)</f>
        <v>0</v>
      </c>
      <c r="BF259" s="146">
        <f>IF(N259="snížená",J259,0)</f>
        <v>0</v>
      </c>
      <c r="BG259" s="146">
        <f>IF(N259="zákl. přenesená",J259,0)</f>
        <v>0</v>
      </c>
      <c r="BH259" s="146">
        <f>IF(N259="sníž. přenesená",J259,0)</f>
        <v>0</v>
      </c>
      <c r="BI259" s="146">
        <f>IF(N259="nulová",J259,0)</f>
        <v>0</v>
      </c>
      <c r="BJ259" s="17" t="s">
        <v>86</v>
      </c>
      <c r="BK259" s="146">
        <f>ROUND(I259*H259,2)</f>
        <v>0</v>
      </c>
      <c r="BL259" s="17" t="s">
        <v>293</v>
      </c>
      <c r="BM259" s="145" t="s">
        <v>5023</v>
      </c>
    </row>
    <row r="260" spans="2:51" s="12" customFormat="1" ht="11.25">
      <c r="B260" s="161"/>
      <c r="D260" s="147" t="s">
        <v>1200</v>
      </c>
      <c r="E260" s="162" t="s">
        <v>1</v>
      </c>
      <c r="F260" s="163" t="s">
        <v>4950</v>
      </c>
      <c r="H260" s="162" t="s">
        <v>1</v>
      </c>
      <c r="I260" s="164"/>
      <c r="L260" s="161"/>
      <c r="M260" s="165"/>
      <c r="T260" s="166"/>
      <c r="AT260" s="162" t="s">
        <v>1200</v>
      </c>
      <c r="AU260" s="162" t="s">
        <v>88</v>
      </c>
      <c r="AV260" s="12" t="s">
        <v>86</v>
      </c>
      <c r="AW260" s="12" t="s">
        <v>34</v>
      </c>
      <c r="AX260" s="12" t="s">
        <v>79</v>
      </c>
      <c r="AY260" s="162" t="s">
        <v>262</v>
      </c>
    </row>
    <row r="261" spans="2:51" s="13" customFormat="1" ht="11.25">
      <c r="B261" s="167"/>
      <c r="D261" s="147" t="s">
        <v>1200</v>
      </c>
      <c r="E261" s="168" t="s">
        <v>1</v>
      </c>
      <c r="F261" s="169" t="s">
        <v>5024</v>
      </c>
      <c r="H261" s="170">
        <v>8</v>
      </c>
      <c r="I261" s="171"/>
      <c r="L261" s="167"/>
      <c r="M261" s="172"/>
      <c r="T261" s="173"/>
      <c r="AT261" s="168" t="s">
        <v>1200</v>
      </c>
      <c r="AU261" s="168" t="s">
        <v>88</v>
      </c>
      <c r="AV261" s="13" t="s">
        <v>88</v>
      </c>
      <c r="AW261" s="13" t="s">
        <v>34</v>
      </c>
      <c r="AX261" s="13" t="s">
        <v>86</v>
      </c>
      <c r="AY261" s="168" t="s">
        <v>262</v>
      </c>
    </row>
    <row r="262" spans="2:63" s="11" customFormat="1" ht="22.9" customHeight="1">
      <c r="B262" s="124"/>
      <c r="D262" s="125" t="s">
        <v>78</v>
      </c>
      <c r="E262" s="151" t="s">
        <v>293</v>
      </c>
      <c r="F262" s="151" t="s">
        <v>2284</v>
      </c>
      <c r="I262" s="127"/>
      <c r="J262" s="152">
        <f>BK262</f>
        <v>0</v>
      </c>
      <c r="L262" s="124"/>
      <c r="M262" s="129"/>
      <c r="P262" s="130">
        <f>SUM(P263:P278)</f>
        <v>0</v>
      </c>
      <c r="R262" s="130">
        <f>SUM(R263:R278)</f>
        <v>0.01278</v>
      </c>
      <c r="T262" s="131">
        <f>SUM(T263:T278)</f>
        <v>0</v>
      </c>
      <c r="AR262" s="125" t="s">
        <v>86</v>
      </c>
      <c r="AT262" s="132" t="s">
        <v>78</v>
      </c>
      <c r="AU262" s="132" t="s">
        <v>86</v>
      </c>
      <c r="AY262" s="125" t="s">
        <v>262</v>
      </c>
      <c r="BK262" s="133">
        <f>SUM(BK263:BK278)</f>
        <v>0</v>
      </c>
    </row>
    <row r="263" spans="2:65" s="1" customFormat="1" ht="16.5" customHeight="1">
      <c r="B263" s="32"/>
      <c r="C263" s="134" t="s">
        <v>377</v>
      </c>
      <c r="D263" s="134" t="s">
        <v>264</v>
      </c>
      <c r="E263" s="135" t="s">
        <v>4000</v>
      </c>
      <c r="F263" s="136" t="s">
        <v>4001</v>
      </c>
      <c r="G263" s="137" t="s">
        <v>1196</v>
      </c>
      <c r="H263" s="138">
        <v>1.96</v>
      </c>
      <c r="I263" s="139"/>
      <c r="J263" s="140">
        <f>ROUND(I263*H263,2)</f>
        <v>0</v>
      </c>
      <c r="K263" s="136" t="s">
        <v>1197</v>
      </c>
      <c r="L263" s="32"/>
      <c r="M263" s="141" t="s">
        <v>1</v>
      </c>
      <c r="N263" s="142" t="s">
        <v>44</v>
      </c>
      <c r="P263" s="143">
        <f>O263*H263</f>
        <v>0</v>
      </c>
      <c r="Q263" s="143">
        <v>0</v>
      </c>
      <c r="R263" s="143">
        <f>Q263*H263</f>
        <v>0</v>
      </c>
      <c r="S263" s="143">
        <v>0</v>
      </c>
      <c r="T263" s="144">
        <f>S263*H263</f>
        <v>0</v>
      </c>
      <c r="AR263" s="145" t="s">
        <v>293</v>
      </c>
      <c r="AT263" s="145" t="s">
        <v>264</v>
      </c>
      <c r="AU263" s="145" t="s">
        <v>88</v>
      </c>
      <c r="AY263" s="17" t="s">
        <v>262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7" t="s">
        <v>86</v>
      </c>
      <c r="BK263" s="146">
        <f>ROUND(I263*H263,2)</f>
        <v>0</v>
      </c>
      <c r="BL263" s="17" t="s">
        <v>293</v>
      </c>
      <c r="BM263" s="145" t="s">
        <v>5025</v>
      </c>
    </row>
    <row r="264" spans="2:51" s="12" customFormat="1" ht="11.25">
      <c r="B264" s="161"/>
      <c r="D264" s="147" t="s">
        <v>1200</v>
      </c>
      <c r="E264" s="162" t="s">
        <v>1</v>
      </c>
      <c r="F264" s="163" t="s">
        <v>5026</v>
      </c>
      <c r="H264" s="162" t="s">
        <v>1</v>
      </c>
      <c r="I264" s="164"/>
      <c r="L264" s="161"/>
      <c r="M264" s="165"/>
      <c r="T264" s="166"/>
      <c r="AT264" s="162" t="s">
        <v>1200</v>
      </c>
      <c r="AU264" s="162" t="s">
        <v>88</v>
      </c>
      <c r="AV264" s="12" t="s">
        <v>86</v>
      </c>
      <c r="AW264" s="12" t="s">
        <v>34</v>
      </c>
      <c r="AX264" s="12" t="s">
        <v>79</v>
      </c>
      <c r="AY264" s="162" t="s">
        <v>262</v>
      </c>
    </row>
    <row r="265" spans="2:51" s="13" customFormat="1" ht="11.25">
      <c r="B265" s="167"/>
      <c r="D265" s="147" t="s">
        <v>1200</v>
      </c>
      <c r="E265" s="168" t="s">
        <v>1</v>
      </c>
      <c r="F265" s="169" t="s">
        <v>5027</v>
      </c>
      <c r="H265" s="170">
        <v>1.04</v>
      </c>
      <c r="I265" s="171"/>
      <c r="L265" s="167"/>
      <c r="M265" s="172"/>
      <c r="T265" s="173"/>
      <c r="AT265" s="168" t="s">
        <v>1200</v>
      </c>
      <c r="AU265" s="168" t="s">
        <v>88</v>
      </c>
      <c r="AV265" s="13" t="s">
        <v>88</v>
      </c>
      <c r="AW265" s="13" t="s">
        <v>34</v>
      </c>
      <c r="AX265" s="13" t="s">
        <v>79</v>
      </c>
      <c r="AY265" s="168" t="s">
        <v>262</v>
      </c>
    </row>
    <row r="266" spans="2:51" s="12" customFormat="1" ht="11.25">
      <c r="B266" s="161"/>
      <c r="D266" s="147" t="s">
        <v>1200</v>
      </c>
      <c r="E266" s="162" t="s">
        <v>1</v>
      </c>
      <c r="F266" s="163" t="s">
        <v>5028</v>
      </c>
      <c r="H266" s="162" t="s">
        <v>1</v>
      </c>
      <c r="I266" s="164"/>
      <c r="L266" s="161"/>
      <c r="M266" s="165"/>
      <c r="T266" s="166"/>
      <c r="AT266" s="162" t="s">
        <v>1200</v>
      </c>
      <c r="AU266" s="162" t="s">
        <v>88</v>
      </c>
      <c r="AV266" s="12" t="s">
        <v>86</v>
      </c>
      <c r="AW266" s="12" t="s">
        <v>34</v>
      </c>
      <c r="AX266" s="12" t="s">
        <v>79</v>
      </c>
      <c r="AY266" s="162" t="s">
        <v>262</v>
      </c>
    </row>
    <row r="267" spans="2:51" s="13" customFormat="1" ht="11.25">
      <c r="B267" s="167"/>
      <c r="D267" s="147" t="s">
        <v>1200</v>
      </c>
      <c r="E267" s="168" t="s">
        <v>1</v>
      </c>
      <c r="F267" s="169" t="s">
        <v>5029</v>
      </c>
      <c r="H267" s="170">
        <v>0.72</v>
      </c>
      <c r="I267" s="171"/>
      <c r="L267" s="167"/>
      <c r="M267" s="172"/>
      <c r="T267" s="173"/>
      <c r="AT267" s="168" t="s">
        <v>1200</v>
      </c>
      <c r="AU267" s="168" t="s">
        <v>88</v>
      </c>
      <c r="AV267" s="13" t="s">
        <v>88</v>
      </c>
      <c r="AW267" s="13" t="s">
        <v>34</v>
      </c>
      <c r="AX267" s="13" t="s">
        <v>79</v>
      </c>
      <c r="AY267" s="168" t="s">
        <v>262</v>
      </c>
    </row>
    <row r="268" spans="2:51" s="12" customFormat="1" ht="11.25">
      <c r="B268" s="161"/>
      <c r="D268" s="147" t="s">
        <v>1200</v>
      </c>
      <c r="E268" s="162" t="s">
        <v>1</v>
      </c>
      <c r="F268" s="163" t="s">
        <v>4952</v>
      </c>
      <c r="H268" s="162" t="s">
        <v>1</v>
      </c>
      <c r="I268" s="164"/>
      <c r="L268" s="161"/>
      <c r="M268" s="165"/>
      <c r="T268" s="166"/>
      <c r="AT268" s="162" t="s">
        <v>1200</v>
      </c>
      <c r="AU268" s="162" t="s">
        <v>88</v>
      </c>
      <c r="AV268" s="12" t="s">
        <v>86</v>
      </c>
      <c r="AW268" s="12" t="s">
        <v>34</v>
      </c>
      <c r="AX268" s="12" t="s">
        <v>79</v>
      </c>
      <c r="AY268" s="162" t="s">
        <v>262</v>
      </c>
    </row>
    <row r="269" spans="2:51" s="13" customFormat="1" ht="11.25">
      <c r="B269" s="167"/>
      <c r="D269" s="147" t="s">
        <v>1200</v>
      </c>
      <c r="E269" s="168" t="s">
        <v>1</v>
      </c>
      <c r="F269" s="169" t="s">
        <v>5030</v>
      </c>
      <c r="H269" s="170">
        <v>0.2</v>
      </c>
      <c r="I269" s="171"/>
      <c r="L269" s="167"/>
      <c r="M269" s="172"/>
      <c r="T269" s="173"/>
      <c r="AT269" s="168" t="s">
        <v>1200</v>
      </c>
      <c r="AU269" s="168" t="s">
        <v>88</v>
      </c>
      <c r="AV269" s="13" t="s">
        <v>88</v>
      </c>
      <c r="AW269" s="13" t="s">
        <v>34</v>
      </c>
      <c r="AX269" s="13" t="s">
        <v>79</v>
      </c>
      <c r="AY269" s="168" t="s">
        <v>262</v>
      </c>
    </row>
    <row r="270" spans="2:51" s="14" customFormat="1" ht="11.25">
      <c r="B270" s="174"/>
      <c r="D270" s="147" t="s">
        <v>1200</v>
      </c>
      <c r="E270" s="175" t="s">
        <v>1</v>
      </c>
      <c r="F270" s="176" t="s">
        <v>1205</v>
      </c>
      <c r="H270" s="177">
        <v>1.96</v>
      </c>
      <c r="I270" s="178"/>
      <c r="L270" s="174"/>
      <c r="M270" s="179"/>
      <c r="T270" s="180"/>
      <c r="AT270" s="175" t="s">
        <v>1200</v>
      </c>
      <c r="AU270" s="175" t="s">
        <v>88</v>
      </c>
      <c r="AV270" s="14" t="s">
        <v>293</v>
      </c>
      <c r="AW270" s="14" t="s">
        <v>34</v>
      </c>
      <c r="AX270" s="14" t="s">
        <v>86</v>
      </c>
      <c r="AY270" s="175" t="s">
        <v>262</v>
      </c>
    </row>
    <row r="271" spans="2:65" s="1" customFormat="1" ht="24.2" customHeight="1">
      <c r="B271" s="32"/>
      <c r="C271" s="134" t="s">
        <v>381</v>
      </c>
      <c r="D271" s="134" t="s">
        <v>264</v>
      </c>
      <c r="E271" s="135" t="s">
        <v>5031</v>
      </c>
      <c r="F271" s="136" t="s">
        <v>5032</v>
      </c>
      <c r="G271" s="137" t="s">
        <v>1196</v>
      </c>
      <c r="H271" s="138">
        <v>0.25</v>
      </c>
      <c r="I271" s="139"/>
      <c r="J271" s="140">
        <f>ROUND(I271*H271,2)</f>
        <v>0</v>
      </c>
      <c r="K271" s="136" t="s">
        <v>1197</v>
      </c>
      <c r="L271" s="32"/>
      <c r="M271" s="141" t="s">
        <v>1</v>
      </c>
      <c r="N271" s="142" t="s">
        <v>44</v>
      </c>
      <c r="P271" s="143">
        <f>O271*H271</f>
        <v>0</v>
      </c>
      <c r="Q271" s="143">
        <v>0</v>
      </c>
      <c r="R271" s="143">
        <f>Q271*H271</f>
        <v>0</v>
      </c>
      <c r="S271" s="143">
        <v>0</v>
      </c>
      <c r="T271" s="144">
        <f>S271*H271</f>
        <v>0</v>
      </c>
      <c r="AR271" s="145" t="s">
        <v>293</v>
      </c>
      <c r="AT271" s="145" t="s">
        <v>264</v>
      </c>
      <c r="AU271" s="145" t="s">
        <v>88</v>
      </c>
      <c r="AY271" s="17" t="s">
        <v>262</v>
      </c>
      <c r="BE271" s="146">
        <f>IF(N271="základní",J271,0)</f>
        <v>0</v>
      </c>
      <c r="BF271" s="146">
        <f>IF(N271="snížená",J271,0)</f>
        <v>0</v>
      </c>
      <c r="BG271" s="146">
        <f>IF(N271="zákl. přenesená",J271,0)</f>
        <v>0</v>
      </c>
      <c r="BH271" s="146">
        <f>IF(N271="sníž. přenesená",J271,0)</f>
        <v>0</v>
      </c>
      <c r="BI271" s="146">
        <f>IF(N271="nulová",J271,0)</f>
        <v>0</v>
      </c>
      <c r="BJ271" s="17" t="s">
        <v>86</v>
      </c>
      <c r="BK271" s="146">
        <f>ROUND(I271*H271,2)</f>
        <v>0</v>
      </c>
      <c r="BL271" s="17" t="s">
        <v>293</v>
      </c>
      <c r="BM271" s="145" t="s">
        <v>5033</v>
      </c>
    </row>
    <row r="272" spans="2:51" s="13" customFormat="1" ht="11.25">
      <c r="B272" s="167"/>
      <c r="D272" s="147" t="s">
        <v>1200</v>
      </c>
      <c r="E272" s="168" t="s">
        <v>1</v>
      </c>
      <c r="F272" s="169" t="s">
        <v>5034</v>
      </c>
      <c r="H272" s="170">
        <v>0.125</v>
      </c>
      <c r="I272" s="171"/>
      <c r="L272" s="167"/>
      <c r="M272" s="172"/>
      <c r="T272" s="173"/>
      <c r="AT272" s="168" t="s">
        <v>1200</v>
      </c>
      <c r="AU272" s="168" t="s">
        <v>88</v>
      </c>
      <c r="AV272" s="13" t="s">
        <v>88</v>
      </c>
      <c r="AW272" s="13" t="s">
        <v>34</v>
      </c>
      <c r="AX272" s="13" t="s">
        <v>79</v>
      </c>
      <c r="AY272" s="168" t="s">
        <v>262</v>
      </c>
    </row>
    <row r="273" spans="2:51" s="13" customFormat="1" ht="11.25">
      <c r="B273" s="167"/>
      <c r="D273" s="147" t="s">
        <v>1200</v>
      </c>
      <c r="E273" s="168" t="s">
        <v>1</v>
      </c>
      <c r="F273" s="169" t="s">
        <v>5035</v>
      </c>
      <c r="H273" s="170">
        <v>0.125</v>
      </c>
      <c r="I273" s="171"/>
      <c r="L273" s="167"/>
      <c r="M273" s="172"/>
      <c r="T273" s="173"/>
      <c r="AT273" s="168" t="s">
        <v>1200</v>
      </c>
      <c r="AU273" s="168" t="s">
        <v>88</v>
      </c>
      <c r="AV273" s="13" t="s">
        <v>88</v>
      </c>
      <c r="AW273" s="13" t="s">
        <v>34</v>
      </c>
      <c r="AX273" s="13" t="s">
        <v>79</v>
      </c>
      <c r="AY273" s="168" t="s">
        <v>262</v>
      </c>
    </row>
    <row r="274" spans="2:51" s="14" customFormat="1" ht="11.25">
      <c r="B274" s="174"/>
      <c r="D274" s="147" t="s">
        <v>1200</v>
      </c>
      <c r="E274" s="175" t="s">
        <v>1</v>
      </c>
      <c r="F274" s="176" t="s">
        <v>1205</v>
      </c>
      <c r="H274" s="177">
        <v>0.25</v>
      </c>
      <c r="I274" s="178"/>
      <c r="L274" s="174"/>
      <c r="M274" s="179"/>
      <c r="T274" s="180"/>
      <c r="AT274" s="175" t="s">
        <v>1200</v>
      </c>
      <c r="AU274" s="175" t="s">
        <v>88</v>
      </c>
      <c r="AV274" s="14" t="s">
        <v>293</v>
      </c>
      <c r="AW274" s="14" t="s">
        <v>34</v>
      </c>
      <c r="AX274" s="14" t="s">
        <v>86</v>
      </c>
      <c r="AY274" s="175" t="s">
        <v>262</v>
      </c>
    </row>
    <row r="275" spans="2:65" s="1" customFormat="1" ht="16.5" customHeight="1">
      <c r="B275" s="32"/>
      <c r="C275" s="134" t="s">
        <v>385</v>
      </c>
      <c r="D275" s="134" t="s">
        <v>264</v>
      </c>
      <c r="E275" s="135" t="s">
        <v>5036</v>
      </c>
      <c r="F275" s="136" t="s">
        <v>5037</v>
      </c>
      <c r="G275" s="137" t="s">
        <v>1226</v>
      </c>
      <c r="H275" s="138">
        <v>2</v>
      </c>
      <c r="I275" s="139"/>
      <c r="J275" s="140">
        <f>ROUND(I275*H275,2)</f>
        <v>0</v>
      </c>
      <c r="K275" s="136" t="s">
        <v>1197</v>
      </c>
      <c r="L275" s="32"/>
      <c r="M275" s="141" t="s">
        <v>1</v>
      </c>
      <c r="N275" s="142" t="s">
        <v>44</v>
      </c>
      <c r="P275" s="143">
        <f>O275*H275</f>
        <v>0</v>
      </c>
      <c r="Q275" s="143">
        <v>0.00639</v>
      </c>
      <c r="R275" s="143">
        <f>Q275*H275</f>
        <v>0.01278</v>
      </c>
      <c r="S275" s="143">
        <v>0</v>
      </c>
      <c r="T275" s="144">
        <f>S275*H275</f>
        <v>0</v>
      </c>
      <c r="AR275" s="145" t="s">
        <v>293</v>
      </c>
      <c r="AT275" s="145" t="s">
        <v>264</v>
      </c>
      <c r="AU275" s="145" t="s">
        <v>88</v>
      </c>
      <c r="AY275" s="17" t="s">
        <v>262</v>
      </c>
      <c r="BE275" s="146">
        <f>IF(N275="základní",J275,0)</f>
        <v>0</v>
      </c>
      <c r="BF275" s="146">
        <f>IF(N275="snížená",J275,0)</f>
        <v>0</v>
      </c>
      <c r="BG275" s="146">
        <f>IF(N275="zákl. přenesená",J275,0)</f>
        <v>0</v>
      </c>
      <c r="BH275" s="146">
        <f>IF(N275="sníž. přenesená",J275,0)</f>
        <v>0</v>
      </c>
      <c r="BI275" s="146">
        <f>IF(N275="nulová",J275,0)</f>
        <v>0</v>
      </c>
      <c r="BJ275" s="17" t="s">
        <v>86</v>
      </c>
      <c r="BK275" s="146">
        <f>ROUND(I275*H275,2)</f>
        <v>0</v>
      </c>
      <c r="BL275" s="17" t="s">
        <v>293</v>
      </c>
      <c r="BM275" s="145" t="s">
        <v>5038</v>
      </c>
    </row>
    <row r="276" spans="2:51" s="13" customFormat="1" ht="11.25">
      <c r="B276" s="167"/>
      <c r="D276" s="147" t="s">
        <v>1200</v>
      </c>
      <c r="E276" s="168" t="s">
        <v>1</v>
      </c>
      <c r="F276" s="169" t="s">
        <v>5039</v>
      </c>
      <c r="H276" s="170">
        <v>1</v>
      </c>
      <c r="I276" s="171"/>
      <c r="L276" s="167"/>
      <c r="M276" s="172"/>
      <c r="T276" s="173"/>
      <c r="AT276" s="168" t="s">
        <v>1200</v>
      </c>
      <c r="AU276" s="168" t="s">
        <v>88</v>
      </c>
      <c r="AV276" s="13" t="s">
        <v>88</v>
      </c>
      <c r="AW276" s="13" t="s">
        <v>34</v>
      </c>
      <c r="AX276" s="13" t="s">
        <v>79</v>
      </c>
      <c r="AY276" s="168" t="s">
        <v>262</v>
      </c>
    </row>
    <row r="277" spans="2:51" s="13" customFormat="1" ht="11.25">
      <c r="B277" s="167"/>
      <c r="D277" s="147" t="s">
        <v>1200</v>
      </c>
      <c r="E277" s="168" t="s">
        <v>1</v>
      </c>
      <c r="F277" s="169" t="s">
        <v>5040</v>
      </c>
      <c r="H277" s="170">
        <v>1</v>
      </c>
      <c r="I277" s="171"/>
      <c r="L277" s="167"/>
      <c r="M277" s="172"/>
      <c r="T277" s="173"/>
      <c r="AT277" s="168" t="s">
        <v>1200</v>
      </c>
      <c r="AU277" s="168" t="s">
        <v>88</v>
      </c>
      <c r="AV277" s="13" t="s">
        <v>88</v>
      </c>
      <c r="AW277" s="13" t="s">
        <v>34</v>
      </c>
      <c r="AX277" s="13" t="s">
        <v>79</v>
      </c>
      <c r="AY277" s="168" t="s">
        <v>262</v>
      </c>
    </row>
    <row r="278" spans="2:51" s="14" customFormat="1" ht="11.25">
      <c r="B278" s="174"/>
      <c r="D278" s="147" t="s">
        <v>1200</v>
      </c>
      <c r="E278" s="175" t="s">
        <v>1</v>
      </c>
      <c r="F278" s="176" t="s">
        <v>1205</v>
      </c>
      <c r="H278" s="177">
        <v>2</v>
      </c>
      <c r="I278" s="178"/>
      <c r="L278" s="174"/>
      <c r="M278" s="179"/>
      <c r="T278" s="180"/>
      <c r="AT278" s="175" t="s">
        <v>1200</v>
      </c>
      <c r="AU278" s="175" t="s">
        <v>88</v>
      </c>
      <c r="AV278" s="14" t="s">
        <v>293</v>
      </c>
      <c r="AW278" s="14" t="s">
        <v>34</v>
      </c>
      <c r="AX278" s="14" t="s">
        <v>86</v>
      </c>
      <c r="AY278" s="175" t="s">
        <v>262</v>
      </c>
    </row>
    <row r="279" spans="2:63" s="11" customFormat="1" ht="22.9" customHeight="1">
      <c r="B279" s="124"/>
      <c r="D279" s="125" t="s">
        <v>78</v>
      </c>
      <c r="E279" s="151" t="s">
        <v>273</v>
      </c>
      <c r="F279" s="151" t="s">
        <v>5041</v>
      </c>
      <c r="I279" s="127"/>
      <c r="J279" s="152">
        <f>BK279</f>
        <v>0</v>
      </c>
      <c r="L279" s="124"/>
      <c r="M279" s="129"/>
      <c r="P279" s="130">
        <f>SUM(P280:P294)</f>
        <v>0</v>
      </c>
      <c r="R279" s="130">
        <f>SUM(R280:R294)</f>
        <v>0</v>
      </c>
      <c r="T279" s="131">
        <f>SUM(T280:T294)</f>
        <v>0</v>
      </c>
      <c r="AR279" s="125" t="s">
        <v>86</v>
      </c>
      <c r="AT279" s="132" t="s">
        <v>78</v>
      </c>
      <c r="AU279" s="132" t="s">
        <v>86</v>
      </c>
      <c r="AY279" s="125" t="s">
        <v>262</v>
      </c>
      <c r="BK279" s="133">
        <f>SUM(BK280:BK294)</f>
        <v>0</v>
      </c>
    </row>
    <row r="280" spans="2:65" s="1" customFormat="1" ht="21.75" customHeight="1">
      <c r="B280" s="32"/>
      <c r="C280" s="134" t="s">
        <v>390</v>
      </c>
      <c r="D280" s="134" t="s">
        <v>264</v>
      </c>
      <c r="E280" s="135" t="s">
        <v>5042</v>
      </c>
      <c r="F280" s="136" t="s">
        <v>5043</v>
      </c>
      <c r="G280" s="137" t="s">
        <v>1226</v>
      </c>
      <c r="H280" s="138">
        <v>39.19</v>
      </c>
      <c r="I280" s="139"/>
      <c r="J280" s="140">
        <f>ROUND(I280*H280,2)</f>
        <v>0</v>
      </c>
      <c r="K280" s="136" t="s">
        <v>1197</v>
      </c>
      <c r="L280" s="32"/>
      <c r="M280" s="141" t="s">
        <v>1</v>
      </c>
      <c r="N280" s="142" t="s">
        <v>44</v>
      </c>
      <c r="P280" s="143">
        <f>O280*H280</f>
        <v>0</v>
      </c>
      <c r="Q280" s="143">
        <v>0</v>
      </c>
      <c r="R280" s="143">
        <f>Q280*H280</f>
        <v>0</v>
      </c>
      <c r="S280" s="143">
        <v>0</v>
      </c>
      <c r="T280" s="144">
        <f>S280*H280</f>
        <v>0</v>
      </c>
      <c r="AR280" s="145" t="s">
        <v>293</v>
      </c>
      <c r="AT280" s="145" t="s">
        <v>264</v>
      </c>
      <c r="AU280" s="145" t="s">
        <v>88</v>
      </c>
      <c r="AY280" s="17" t="s">
        <v>262</v>
      </c>
      <c r="BE280" s="146">
        <f>IF(N280="základní",J280,0)</f>
        <v>0</v>
      </c>
      <c r="BF280" s="146">
        <f>IF(N280="snížená",J280,0)</f>
        <v>0</v>
      </c>
      <c r="BG280" s="146">
        <f>IF(N280="zákl. přenesená",J280,0)</f>
        <v>0</v>
      </c>
      <c r="BH280" s="146">
        <f>IF(N280="sníž. přenesená",J280,0)</f>
        <v>0</v>
      </c>
      <c r="BI280" s="146">
        <f>IF(N280="nulová",J280,0)</f>
        <v>0</v>
      </c>
      <c r="BJ280" s="17" t="s">
        <v>86</v>
      </c>
      <c r="BK280" s="146">
        <f>ROUND(I280*H280,2)</f>
        <v>0</v>
      </c>
      <c r="BL280" s="17" t="s">
        <v>293</v>
      </c>
      <c r="BM280" s="145" t="s">
        <v>5044</v>
      </c>
    </row>
    <row r="281" spans="2:51" s="12" customFormat="1" ht="11.25">
      <c r="B281" s="161"/>
      <c r="D281" s="147" t="s">
        <v>1200</v>
      </c>
      <c r="E281" s="162" t="s">
        <v>1</v>
      </c>
      <c r="F281" s="163" t="s">
        <v>5045</v>
      </c>
      <c r="H281" s="162" t="s">
        <v>1</v>
      </c>
      <c r="I281" s="164"/>
      <c r="L281" s="161"/>
      <c r="M281" s="165"/>
      <c r="T281" s="166"/>
      <c r="AT281" s="162" t="s">
        <v>1200</v>
      </c>
      <c r="AU281" s="162" t="s">
        <v>88</v>
      </c>
      <c r="AV281" s="12" t="s">
        <v>86</v>
      </c>
      <c r="AW281" s="12" t="s">
        <v>34</v>
      </c>
      <c r="AX281" s="12" t="s">
        <v>79</v>
      </c>
      <c r="AY281" s="162" t="s">
        <v>262</v>
      </c>
    </row>
    <row r="282" spans="2:51" s="12" customFormat="1" ht="11.25">
      <c r="B282" s="161"/>
      <c r="D282" s="147" t="s">
        <v>1200</v>
      </c>
      <c r="E282" s="162" t="s">
        <v>1</v>
      </c>
      <c r="F282" s="163" t="s">
        <v>4919</v>
      </c>
      <c r="H282" s="162" t="s">
        <v>1</v>
      </c>
      <c r="I282" s="164"/>
      <c r="L282" s="161"/>
      <c r="M282" s="165"/>
      <c r="T282" s="166"/>
      <c r="AT282" s="162" t="s">
        <v>1200</v>
      </c>
      <c r="AU282" s="162" t="s">
        <v>88</v>
      </c>
      <c r="AV282" s="12" t="s">
        <v>86</v>
      </c>
      <c r="AW282" s="12" t="s">
        <v>34</v>
      </c>
      <c r="AX282" s="12" t="s">
        <v>79</v>
      </c>
      <c r="AY282" s="162" t="s">
        <v>262</v>
      </c>
    </row>
    <row r="283" spans="2:51" s="13" customFormat="1" ht="11.25">
      <c r="B283" s="167"/>
      <c r="D283" s="147" t="s">
        <v>1200</v>
      </c>
      <c r="E283" s="168" t="s">
        <v>1</v>
      </c>
      <c r="F283" s="169" t="s">
        <v>4920</v>
      </c>
      <c r="H283" s="170">
        <v>10.395</v>
      </c>
      <c r="I283" s="171"/>
      <c r="L283" s="167"/>
      <c r="M283" s="172"/>
      <c r="T283" s="173"/>
      <c r="AT283" s="168" t="s">
        <v>1200</v>
      </c>
      <c r="AU283" s="168" t="s">
        <v>88</v>
      </c>
      <c r="AV283" s="13" t="s">
        <v>88</v>
      </c>
      <c r="AW283" s="13" t="s">
        <v>34</v>
      </c>
      <c r="AX283" s="13" t="s">
        <v>79</v>
      </c>
      <c r="AY283" s="168" t="s">
        <v>262</v>
      </c>
    </row>
    <row r="284" spans="2:51" s="13" customFormat="1" ht="11.25">
      <c r="B284" s="167"/>
      <c r="D284" s="147" t="s">
        <v>1200</v>
      </c>
      <c r="E284" s="168" t="s">
        <v>1</v>
      </c>
      <c r="F284" s="169" t="s">
        <v>4921</v>
      </c>
      <c r="H284" s="170">
        <v>7.2</v>
      </c>
      <c r="I284" s="171"/>
      <c r="L284" s="167"/>
      <c r="M284" s="172"/>
      <c r="T284" s="173"/>
      <c r="AT284" s="168" t="s">
        <v>1200</v>
      </c>
      <c r="AU284" s="168" t="s">
        <v>88</v>
      </c>
      <c r="AV284" s="13" t="s">
        <v>88</v>
      </c>
      <c r="AW284" s="13" t="s">
        <v>34</v>
      </c>
      <c r="AX284" s="13" t="s">
        <v>79</v>
      </c>
      <c r="AY284" s="168" t="s">
        <v>262</v>
      </c>
    </row>
    <row r="285" spans="2:51" s="13" customFormat="1" ht="11.25">
      <c r="B285" s="167"/>
      <c r="D285" s="147" t="s">
        <v>1200</v>
      </c>
      <c r="E285" s="168" t="s">
        <v>1</v>
      </c>
      <c r="F285" s="169" t="s">
        <v>4922</v>
      </c>
      <c r="H285" s="170">
        <v>2</v>
      </c>
      <c r="I285" s="171"/>
      <c r="L285" s="167"/>
      <c r="M285" s="172"/>
      <c r="T285" s="173"/>
      <c r="AT285" s="168" t="s">
        <v>1200</v>
      </c>
      <c r="AU285" s="168" t="s">
        <v>88</v>
      </c>
      <c r="AV285" s="13" t="s">
        <v>88</v>
      </c>
      <c r="AW285" s="13" t="s">
        <v>34</v>
      </c>
      <c r="AX285" s="13" t="s">
        <v>79</v>
      </c>
      <c r="AY285" s="168" t="s">
        <v>262</v>
      </c>
    </row>
    <row r="286" spans="2:51" s="15" customFormat="1" ht="11.25">
      <c r="B286" s="191"/>
      <c r="D286" s="147" t="s">
        <v>1200</v>
      </c>
      <c r="E286" s="192" t="s">
        <v>1</v>
      </c>
      <c r="F286" s="193" t="s">
        <v>1323</v>
      </c>
      <c r="H286" s="194">
        <v>19.595</v>
      </c>
      <c r="I286" s="195"/>
      <c r="L286" s="191"/>
      <c r="M286" s="196"/>
      <c r="T286" s="197"/>
      <c r="AT286" s="192" t="s">
        <v>1200</v>
      </c>
      <c r="AU286" s="192" t="s">
        <v>88</v>
      </c>
      <c r="AV286" s="15" t="s">
        <v>179</v>
      </c>
      <c r="AW286" s="15" t="s">
        <v>34</v>
      </c>
      <c r="AX286" s="15" t="s">
        <v>79</v>
      </c>
      <c r="AY286" s="192" t="s">
        <v>262</v>
      </c>
    </row>
    <row r="287" spans="2:51" s="13" customFormat="1" ht="11.25">
      <c r="B287" s="167"/>
      <c r="D287" s="147" t="s">
        <v>1200</v>
      </c>
      <c r="E287" s="168" t="s">
        <v>1</v>
      </c>
      <c r="F287" s="169" t="s">
        <v>5046</v>
      </c>
      <c r="H287" s="170">
        <v>39.19</v>
      </c>
      <c r="I287" s="171"/>
      <c r="L287" s="167"/>
      <c r="M287" s="172"/>
      <c r="T287" s="173"/>
      <c r="AT287" s="168" t="s">
        <v>1200</v>
      </c>
      <c r="AU287" s="168" t="s">
        <v>88</v>
      </c>
      <c r="AV287" s="13" t="s">
        <v>88</v>
      </c>
      <c r="AW287" s="13" t="s">
        <v>34</v>
      </c>
      <c r="AX287" s="13" t="s">
        <v>86</v>
      </c>
      <c r="AY287" s="168" t="s">
        <v>262</v>
      </c>
    </row>
    <row r="288" spans="2:65" s="1" customFormat="1" ht="16.5" customHeight="1">
      <c r="B288" s="32"/>
      <c r="C288" s="134" t="s">
        <v>395</v>
      </c>
      <c r="D288" s="134" t="s">
        <v>264</v>
      </c>
      <c r="E288" s="135" t="s">
        <v>5047</v>
      </c>
      <c r="F288" s="136" t="s">
        <v>5048</v>
      </c>
      <c r="G288" s="137" t="s">
        <v>1226</v>
      </c>
      <c r="H288" s="138">
        <v>19.595</v>
      </c>
      <c r="I288" s="139"/>
      <c r="J288" s="140">
        <f>ROUND(I288*H288,2)</f>
        <v>0</v>
      </c>
      <c r="K288" s="136" t="s">
        <v>1</v>
      </c>
      <c r="L288" s="32"/>
      <c r="M288" s="141" t="s">
        <v>1</v>
      </c>
      <c r="N288" s="142" t="s">
        <v>44</v>
      </c>
      <c r="P288" s="143">
        <f>O288*H288</f>
        <v>0</v>
      </c>
      <c r="Q288" s="143">
        <v>0</v>
      </c>
      <c r="R288" s="143">
        <f>Q288*H288</f>
        <v>0</v>
      </c>
      <c r="S288" s="143">
        <v>0</v>
      </c>
      <c r="T288" s="144">
        <f>S288*H288</f>
        <v>0</v>
      </c>
      <c r="AR288" s="145" t="s">
        <v>293</v>
      </c>
      <c r="AT288" s="145" t="s">
        <v>264</v>
      </c>
      <c r="AU288" s="145" t="s">
        <v>88</v>
      </c>
      <c r="AY288" s="17" t="s">
        <v>262</v>
      </c>
      <c r="BE288" s="146">
        <f>IF(N288="základní",J288,0)</f>
        <v>0</v>
      </c>
      <c r="BF288" s="146">
        <f>IF(N288="snížená",J288,0)</f>
        <v>0</v>
      </c>
      <c r="BG288" s="146">
        <f>IF(N288="zákl. přenesená",J288,0)</f>
        <v>0</v>
      </c>
      <c r="BH288" s="146">
        <f>IF(N288="sníž. přenesená",J288,0)</f>
        <v>0</v>
      </c>
      <c r="BI288" s="146">
        <f>IF(N288="nulová",J288,0)</f>
        <v>0</v>
      </c>
      <c r="BJ288" s="17" t="s">
        <v>86</v>
      </c>
      <c r="BK288" s="146">
        <f>ROUND(I288*H288,2)</f>
        <v>0</v>
      </c>
      <c r="BL288" s="17" t="s">
        <v>293</v>
      </c>
      <c r="BM288" s="145" t="s">
        <v>5049</v>
      </c>
    </row>
    <row r="289" spans="2:51" s="12" customFormat="1" ht="11.25">
      <c r="B289" s="161"/>
      <c r="D289" s="147" t="s">
        <v>1200</v>
      </c>
      <c r="E289" s="162" t="s">
        <v>1</v>
      </c>
      <c r="F289" s="163" t="s">
        <v>5050</v>
      </c>
      <c r="H289" s="162" t="s">
        <v>1</v>
      </c>
      <c r="I289" s="164"/>
      <c r="L289" s="161"/>
      <c r="M289" s="165"/>
      <c r="T289" s="166"/>
      <c r="AT289" s="162" t="s">
        <v>1200</v>
      </c>
      <c r="AU289" s="162" t="s">
        <v>88</v>
      </c>
      <c r="AV289" s="12" t="s">
        <v>86</v>
      </c>
      <c r="AW289" s="12" t="s">
        <v>34</v>
      </c>
      <c r="AX289" s="12" t="s">
        <v>79</v>
      </c>
      <c r="AY289" s="162" t="s">
        <v>262</v>
      </c>
    </row>
    <row r="290" spans="2:51" s="12" customFormat="1" ht="11.25">
      <c r="B290" s="161"/>
      <c r="D290" s="147" t="s">
        <v>1200</v>
      </c>
      <c r="E290" s="162" t="s">
        <v>1</v>
      </c>
      <c r="F290" s="163" t="s">
        <v>4919</v>
      </c>
      <c r="H290" s="162" t="s">
        <v>1</v>
      </c>
      <c r="I290" s="164"/>
      <c r="L290" s="161"/>
      <c r="M290" s="165"/>
      <c r="T290" s="166"/>
      <c r="AT290" s="162" t="s">
        <v>1200</v>
      </c>
      <c r="AU290" s="162" t="s">
        <v>88</v>
      </c>
      <c r="AV290" s="12" t="s">
        <v>86</v>
      </c>
      <c r="AW290" s="12" t="s">
        <v>34</v>
      </c>
      <c r="AX290" s="12" t="s">
        <v>79</v>
      </c>
      <c r="AY290" s="162" t="s">
        <v>262</v>
      </c>
    </row>
    <row r="291" spans="2:51" s="13" customFormat="1" ht="11.25">
      <c r="B291" s="167"/>
      <c r="D291" s="147" t="s">
        <v>1200</v>
      </c>
      <c r="E291" s="168" t="s">
        <v>1</v>
      </c>
      <c r="F291" s="169" t="s">
        <v>4920</v>
      </c>
      <c r="H291" s="170">
        <v>10.395</v>
      </c>
      <c r="I291" s="171"/>
      <c r="L291" s="167"/>
      <c r="M291" s="172"/>
      <c r="T291" s="173"/>
      <c r="AT291" s="168" t="s">
        <v>1200</v>
      </c>
      <c r="AU291" s="168" t="s">
        <v>88</v>
      </c>
      <c r="AV291" s="13" t="s">
        <v>88</v>
      </c>
      <c r="AW291" s="13" t="s">
        <v>34</v>
      </c>
      <c r="AX291" s="13" t="s">
        <v>79</v>
      </c>
      <c r="AY291" s="168" t="s">
        <v>262</v>
      </c>
    </row>
    <row r="292" spans="2:51" s="13" customFormat="1" ht="11.25">
      <c r="B292" s="167"/>
      <c r="D292" s="147" t="s">
        <v>1200</v>
      </c>
      <c r="E292" s="168" t="s">
        <v>1</v>
      </c>
      <c r="F292" s="169" t="s">
        <v>4921</v>
      </c>
      <c r="H292" s="170">
        <v>7.2</v>
      </c>
      <c r="I292" s="171"/>
      <c r="L292" s="167"/>
      <c r="M292" s="172"/>
      <c r="T292" s="173"/>
      <c r="AT292" s="168" t="s">
        <v>1200</v>
      </c>
      <c r="AU292" s="168" t="s">
        <v>88</v>
      </c>
      <c r="AV292" s="13" t="s">
        <v>88</v>
      </c>
      <c r="AW292" s="13" t="s">
        <v>34</v>
      </c>
      <c r="AX292" s="13" t="s">
        <v>79</v>
      </c>
      <c r="AY292" s="168" t="s">
        <v>262</v>
      </c>
    </row>
    <row r="293" spans="2:51" s="13" customFormat="1" ht="11.25">
      <c r="B293" s="167"/>
      <c r="D293" s="147" t="s">
        <v>1200</v>
      </c>
      <c r="E293" s="168" t="s">
        <v>1</v>
      </c>
      <c r="F293" s="169" t="s">
        <v>4922</v>
      </c>
      <c r="H293" s="170">
        <v>2</v>
      </c>
      <c r="I293" s="171"/>
      <c r="L293" s="167"/>
      <c r="M293" s="172"/>
      <c r="T293" s="173"/>
      <c r="AT293" s="168" t="s">
        <v>1200</v>
      </c>
      <c r="AU293" s="168" t="s">
        <v>88</v>
      </c>
      <c r="AV293" s="13" t="s">
        <v>88</v>
      </c>
      <c r="AW293" s="13" t="s">
        <v>34</v>
      </c>
      <c r="AX293" s="13" t="s">
        <v>79</v>
      </c>
      <c r="AY293" s="168" t="s">
        <v>262</v>
      </c>
    </row>
    <row r="294" spans="2:51" s="14" customFormat="1" ht="11.25">
      <c r="B294" s="174"/>
      <c r="D294" s="147" t="s">
        <v>1200</v>
      </c>
      <c r="E294" s="175" t="s">
        <v>1</v>
      </c>
      <c r="F294" s="176" t="s">
        <v>1205</v>
      </c>
      <c r="H294" s="177">
        <v>19.595</v>
      </c>
      <c r="I294" s="178"/>
      <c r="L294" s="174"/>
      <c r="M294" s="179"/>
      <c r="T294" s="180"/>
      <c r="AT294" s="175" t="s">
        <v>1200</v>
      </c>
      <c r="AU294" s="175" t="s">
        <v>88</v>
      </c>
      <c r="AV294" s="14" t="s">
        <v>293</v>
      </c>
      <c r="AW294" s="14" t="s">
        <v>34</v>
      </c>
      <c r="AX294" s="14" t="s">
        <v>86</v>
      </c>
      <c r="AY294" s="175" t="s">
        <v>262</v>
      </c>
    </row>
    <row r="295" spans="2:63" s="11" customFormat="1" ht="22.9" customHeight="1">
      <c r="B295" s="124"/>
      <c r="D295" s="125" t="s">
        <v>78</v>
      </c>
      <c r="E295" s="151" t="s">
        <v>270</v>
      </c>
      <c r="F295" s="151" t="s">
        <v>5051</v>
      </c>
      <c r="I295" s="127"/>
      <c r="J295" s="152">
        <f>BK295</f>
        <v>0</v>
      </c>
      <c r="L295" s="124"/>
      <c r="M295" s="129"/>
      <c r="P295" s="130">
        <f>SUM(P296:P428)</f>
        <v>0</v>
      </c>
      <c r="R295" s="130">
        <f>SUM(R296:R428)</f>
        <v>0.9878421799999999</v>
      </c>
      <c r="T295" s="131">
        <f>SUM(T296:T428)</f>
        <v>0</v>
      </c>
      <c r="AR295" s="125" t="s">
        <v>86</v>
      </c>
      <c r="AT295" s="132" t="s">
        <v>78</v>
      </c>
      <c r="AU295" s="132" t="s">
        <v>86</v>
      </c>
      <c r="AY295" s="125" t="s">
        <v>262</v>
      </c>
      <c r="BK295" s="133">
        <f>SUM(BK296:BK428)</f>
        <v>0</v>
      </c>
    </row>
    <row r="296" spans="2:65" s="1" customFormat="1" ht="24.2" customHeight="1">
      <c r="B296" s="32"/>
      <c r="C296" s="134" t="s">
        <v>336</v>
      </c>
      <c r="D296" s="134" t="s">
        <v>264</v>
      </c>
      <c r="E296" s="135" t="s">
        <v>5052</v>
      </c>
      <c r="F296" s="136" t="s">
        <v>5053</v>
      </c>
      <c r="G296" s="137" t="s">
        <v>1257</v>
      </c>
      <c r="H296" s="138">
        <v>2</v>
      </c>
      <c r="I296" s="139"/>
      <c r="J296" s="140">
        <f>ROUND(I296*H296,2)</f>
        <v>0</v>
      </c>
      <c r="K296" s="136" t="s">
        <v>1197</v>
      </c>
      <c r="L296" s="32"/>
      <c r="M296" s="141" t="s">
        <v>1</v>
      </c>
      <c r="N296" s="142" t="s">
        <v>44</v>
      </c>
      <c r="P296" s="143">
        <f>O296*H296</f>
        <v>0</v>
      </c>
      <c r="Q296" s="143">
        <v>0.00167</v>
      </c>
      <c r="R296" s="143">
        <f>Q296*H296</f>
        <v>0.00334</v>
      </c>
      <c r="S296" s="143">
        <v>0</v>
      </c>
      <c r="T296" s="144">
        <f>S296*H296</f>
        <v>0</v>
      </c>
      <c r="AR296" s="145" t="s">
        <v>293</v>
      </c>
      <c r="AT296" s="145" t="s">
        <v>264</v>
      </c>
      <c r="AU296" s="145" t="s">
        <v>88</v>
      </c>
      <c r="AY296" s="17" t="s">
        <v>262</v>
      </c>
      <c r="BE296" s="146">
        <f>IF(N296="základní",J296,0)</f>
        <v>0</v>
      </c>
      <c r="BF296" s="146">
        <f>IF(N296="snížená",J296,0)</f>
        <v>0</v>
      </c>
      <c r="BG296" s="146">
        <f>IF(N296="zákl. přenesená",J296,0)</f>
        <v>0</v>
      </c>
      <c r="BH296" s="146">
        <f>IF(N296="sníž. přenesená",J296,0)</f>
        <v>0</v>
      </c>
      <c r="BI296" s="146">
        <f>IF(N296="nulová",J296,0)</f>
        <v>0</v>
      </c>
      <c r="BJ296" s="17" t="s">
        <v>86</v>
      </c>
      <c r="BK296" s="146">
        <f>ROUND(I296*H296,2)</f>
        <v>0</v>
      </c>
      <c r="BL296" s="17" t="s">
        <v>293</v>
      </c>
      <c r="BM296" s="145" t="s">
        <v>5054</v>
      </c>
    </row>
    <row r="297" spans="2:51" s="12" customFormat="1" ht="11.25">
      <c r="B297" s="161"/>
      <c r="D297" s="147" t="s">
        <v>1200</v>
      </c>
      <c r="E297" s="162" t="s">
        <v>1</v>
      </c>
      <c r="F297" s="163" t="s">
        <v>5055</v>
      </c>
      <c r="H297" s="162" t="s">
        <v>1</v>
      </c>
      <c r="I297" s="164"/>
      <c r="L297" s="161"/>
      <c r="M297" s="165"/>
      <c r="T297" s="166"/>
      <c r="AT297" s="162" t="s">
        <v>1200</v>
      </c>
      <c r="AU297" s="162" t="s">
        <v>88</v>
      </c>
      <c r="AV297" s="12" t="s">
        <v>86</v>
      </c>
      <c r="AW297" s="12" t="s">
        <v>34</v>
      </c>
      <c r="AX297" s="12" t="s">
        <v>79</v>
      </c>
      <c r="AY297" s="162" t="s">
        <v>262</v>
      </c>
    </row>
    <row r="298" spans="2:51" s="13" customFormat="1" ht="11.25">
      <c r="B298" s="167"/>
      <c r="D298" s="147" t="s">
        <v>1200</v>
      </c>
      <c r="E298" s="168" t="s">
        <v>1</v>
      </c>
      <c r="F298" s="169" t="s">
        <v>5056</v>
      </c>
      <c r="H298" s="170">
        <v>1</v>
      </c>
      <c r="I298" s="171"/>
      <c r="L298" s="167"/>
      <c r="M298" s="172"/>
      <c r="T298" s="173"/>
      <c r="AT298" s="168" t="s">
        <v>1200</v>
      </c>
      <c r="AU298" s="168" t="s">
        <v>88</v>
      </c>
      <c r="AV298" s="13" t="s">
        <v>88</v>
      </c>
      <c r="AW298" s="13" t="s">
        <v>34</v>
      </c>
      <c r="AX298" s="13" t="s">
        <v>79</v>
      </c>
      <c r="AY298" s="168" t="s">
        <v>262</v>
      </c>
    </row>
    <row r="299" spans="2:51" s="13" customFormat="1" ht="11.25">
      <c r="B299" s="167"/>
      <c r="D299" s="147" t="s">
        <v>1200</v>
      </c>
      <c r="E299" s="168" t="s">
        <v>1</v>
      </c>
      <c r="F299" s="169" t="s">
        <v>5057</v>
      </c>
      <c r="H299" s="170">
        <v>1</v>
      </c>
      <c r="I299" s="171"/>
      <c r="L299" s="167"/>
      <c r="M299" s="172"/>
      <c r="T299" s="173"/>
      <c r="AT299" s="168" t="s">
        <v>1200</v>
      </c>
      <c r="AU299" s="168" t="s">
        <v>88</v>
      </c>
      <c r="AV299" s="13" t="s">
        <v>88</v>
      </c>
      <c r="AW299" s="13" t="s">
        <v>34</v>
      </c>
      <c r="AX299" s="13" t="s">
        <v>79</v>
      </c>
      <c r="AY299" s="168" t="s">
        <v>262</v>
      </c>
    </row>
    <row r="300" spans="2:51" s="14" customFormat="1" ht="11.25">
      <c r="B300" s="174"/>
      <c r="D300" s="147" t="s">
        <v>1200</v>
      </c>
      <c r="E300" s="175" t="s">
        <v>1</v>
      </c>
      <c r="F300" s="176" t="s">
        <v>1205</v>
      </c>
      <c r="H300" s="177">
        <v>2</v>
      </c>
      <c r="I300" s="178"/>
      <c r="L300" s="174"/>
      <c r="M300" s="179"/>
      <c r="T300" s="180"/>
      <c r="AT300" s="175" t="s">
        <v>1200</v>
      </c>
      <c r="AU300" s="175" t="s">
        <v>88</v>
      </c>
      <c r="AV300" s="14" t="s">
        <v>293</v>
      </c>
      <c r="AW300" s="14" t="s">
        <v>34</v>
      </c>
      <c r="AX300" s="14" t="s">
        <v>86</v>
      </c>
      <c r="AY300" s="175" t="s">
        <v>262</v>
      </c>
    </row>
    <row r="301" spans="2:65" s="1" customFormat="1" ht="16.5" customHeight="1">
      <c r="B301" s="32"/>
      <c r="C301" s="181" t="s">
        <v>341</v>
      </c>
      <c r="D301" s="181" t="s">
        <v>1114</v>
      </c>
      <c r="E301" s="182" t="s">
        <v>5058</v>
      </c>
      <c r="F301" s="183" t="s">
        <v>5059</v>
      </c>
      <c r="G301" s="184" t="s">
        <v>1257</v>
      </c>
      <c r="H301" s="185">
        <v>1.01</v>
      </c>
      <c r="I301" s="186"/>
      <c r="J301" s="187">
        <f>ROUND(I301*H301,2)</f>
        <v>0</v>
      </c>
      <c r="K301" s="183" t="s">
        <v>1</v>
      </c>
      <c r="L301" s="188"/>
      <c r="M301" s="189" t="s">
        <v>1</v>
      </c>
      <c r="N301" s="190" t="s">
        <v>44</v>
      </c>
      <c r="P301" s="143">
        <f>O301*H301</f>
        <v>0</v>
      </c>
      <c r="Q301" s="143">
        <v>0.016</v>
      </c>
      <c r="R301" s="143">
        <f>Q301*H301</f>
        <v>0.01616</v>
      </c>
      <c r="S301" s="143">
        <v>0</v>
      </c>
      <c r="T301" s="144">
        <f>S301*H301</f>
        <v>0</v>
      </c>
      <c r="AR301" s="145" t="s">
        <v>270</v>
      </c>
      <c r="AT301" s="145" t="s">
        <v>1114</v>
      </c>
      <c r="AU301" s="145" t="s">
        <v>88</v>
      </c>
      <c r="AY301" s="17" t="s">
        <v>262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7" t="s">
        <v>86</v>
      </c>
      <c r="BK301" s="146">
        <f>ROUND(I301*H301,2)</f>
        <v>0</v>
      </c>
      <c r="BL301" s="17" t="s">
        <v>293</v>
      </c>
      <c r="BM301" s="145" t="s">
        <v>5060</v>
      </c>
    </row>
    <row r="302" spans="2:51" s="12" customFormat="1" ht="11.25">
      <c r="B302" s="161"/>
      <c r="D302" s="147" t="s">
        <v>1200</v>
      </c>
      <c r="E302" s="162" t="s">
        <v>1</v>
      </c>
      <c r="F302" s="163" t="s">
        <v>5055</v>
      </c>
      <c r="H302" s="162" t="s">
        <v>1</v>
      </c>
      <c r="I302" s="164"/>
      <c r="L302" s="161"/>
      <c r="M302" s="165"/>
      <c r="T302" s="166"/>
      <c r="AT302" s="162" t="s">
        <v>1200</v>
      </c>
      <c r="AU302" s="162" t="s">
        <v>88</v>
      </c>
      <c r="AV302" s="12" t="s">
        <v>86</v>
      </c>
      <c r="AW302" s="12" t="s">
        <v>34</v>
      </c>
      <c r="AX302" s="12" t="s">
        <v>79</v>
      </c>
      <c r="AY302" s="162" t="s">
        <v>262</v>
      </c>
    </row>
    <row r="303" spans="2:51" s="13" customFormat="1" ht="11.25">
      <c r="B303" s="167"/>
      <c r="D303" s="147" t="s">
        <v>1200</v>
      </c>
      <c r="E303" s="168" t="s">
        <v>1</v>
      </c>
      <c r="F303" s="169" t="s">
        <v>5061</v>
      </c>
      <c r="H303" s="170">
        <v>1</v>
      </c>
      <c r="I303" s="171"/>
      <c r="L303" s="167"/>
      <c r="M303" s="172"/>
      <c r="T303" s="173"/>
      <c r="AT303" s="168" t="s">
        <v>1200</v>
      </c>
      <c r="AU303" s="168" t="s">
        <v>88</v>
      </c>
      <c r="AV303" s="13" t="s">
        <v>88</v>
      </c>
      <c r="AW303" s="13" t="s">
        <v>34</v>
      </c>
      <c r="AX303" s="13" t="s">
        <v>86</v>
      </c>
      <c r="AY303" s="168" t="s">
        <v>262</v>
      </c>
    </row>
    <row r="304" spans="2:51" s="13" customFormat="1" ht="11.25">
      <c r="B304" s="167"/>
      <c r="D304" s="147" t="s">
        <v>1200</v>
      </c>
      <c r="F304" s="169" t="s">
        <v>1796</v>
      </c>
      <c r="H304" s="170">
        <v>1.01</v>
      </c>
      <c r="I304" s="171"/>
      <c r="L304" s="167"/>
      <c r="M304" s="172"/>
      <c r="T304" s="173"/>
      <c r="AT304" s="168" t="s">
        <v>1200</v>
      </c>
      <c r="AU304" s="168" t="s">
        <v>88</v>
      </c>
      <c r="AV304" s="13" t="s">
        <v>88</v>
      </c>
      <c r="AW304" s="13" t="s">
        <v>4</v>
      </c>
      <c r="AX304" s="13" t="s">
        <v>86</v>
      </c>
      <c r="AY304" s="168" t="s">
        <v>262</v>
      </c>
    </row>
    <row r="305" spans="2:65" s="1" customFormat="1" ht="24.2" customHeight="1">
      <c r="B305" s="32"/>
      <c r="C305" s="181" t="s">
        <v>345</v>
      </c>
      <c r="D305" s="181" t="s">
        <v>1114</v>
      </c>
      <c r="E305" s="182" t="s">
        <v>5062</v>
      </c>
      <c r="F305" s="183" t="s">
        <v>5063</v>
      </c>
      <c r="G305" s="184" t="s">
        <v>1257</v>
      </c>
      <c r="H305" s="185">
        <v>1.01</v>
      </c>
      <c r="I305" s="186"/>
      <c r="J305" s="187">
        <f>ROUND(I305*H305,2)</f>
        <v>0</v>
      </c>
      <c r="K305" s="183" t="s">
        <v>1</v>
      </c>
      <c r="L305" s="188"/>
      <c r="M305" s="189" t="s">
        <v>1</v>
      </c>
      <c r="N305" s="190" t="s">
        <v>44</v>
      </c>
      <c r="P305" s="143">
        <f>O305*H305</f>
        <v>0</v>
      </c>
      <c r="Q305" s="143">
        <v>0.0096</v>
      </c>
      <c r="R305" s="143">
        <f>Q305*H305</f>
        <v>0.009696</v>
      </c>
      <c r="S305" s="143">
        <v>0</v>
      </c>
      <c r="T305" s="144">
        <f>S305*H305</f>
        <v>0</v>
      </c>
      <c r="AR305" s="145" t="s">
        <v>270</v>
      </c>
      <c r="AT305" s="145" t="s">
        <v>1114</v>
      </c>
      <c r="AU305" s="145" t="s">
        <v>88</v>
      </c>
      <c r="AY305" s="17" t="s">
        <v>262</v>
      </c>
      <c r="BE305" s="146">
        <f>IF(N305="základní",J305,0)</f>
        <v>0</v>
      </c>
      <c r="BF305" s="146">
        <f>IF(N305="snížená",J305,0)</f>
        <v>0</v>
      </c>
      <c r="BG305" s="146">
        <f>IF(N305="zákl. přenesená",J305,0)</f>
        <v>0</v>
      </c>
      <c r="BH305" s="146">
        <f>IF(N305="sníž. přenesená",J305,0)</f>
        <v>0</v>
      </c>
      <c r="BI305" s="146">
        <f>IF(N305="nulová",J305,0)</f>
        <v>0</v>
      </c>
      <c r="BJ305" s="17" t="s">
        <v>86</v>
      </c>
      <c r="BK305" s="146">
        <f>ROUND(I305*H305,2)</f>
        <v>0</v>
      </c>
      <c r="BL305" s="17" t="s">
        <v>293</v>
      </c>
      <c r="BM305" s="145" t="s">
        <v>5064</v>
      </c>
    </row>
    <row r="306" spans="2:51" s="12" customFormat="1" ht="11.25">
      <c r="B306" s="161"/>
      <c r="D306" s="147" t="s">
        <v>1200</v>
      </c>
      <c r="E306" s="162" t="s">
        <v>1</v>
      </c>
      <c r="F306" s="163" t="s">
        <v>5055</v>
      </c>
      <c r="H306" s="162" t="s">
        <v>1</v>
      </c>
      <c r="I306" s="164"/>
      <c r="L306" s="161"/>
      <c r="M306" s="165"/>
      <c r="T306" s="166"/>
      <c r="AT306" s="162" t="s">
        <v>1200</v>
      </c>
      <c r="AU306" s="162" t="s">
        <v>88</v>
      </c>
      <c r="AV306" s="12" t="s">
        <v>86</v>
      </c>
      <c r="AW306" s="12" t="s">
        <v>34</v>
      </c>
      <c r="AX306" s="12" t="s">
        <v>79</v>
      </c>
      <c r="AY306" s="162" t="s">
        <v>262</v>
      </c>
    </row>
    <row r="307" spans="2:51" s="13" customFormat="1" ht="11.25">
      <c r="B307" s="167"/>
      <c r="D307" s="147" t="s">
        <v>1200</v>
      </c>
      <c r="E307" s="168" t="s">
        <v>1</v>
      </c>
      <c r="F307" s="169" t="s">
        <v>5057</v>
      </c>
      <c r="H307" s="170">
        <v>1</v>
      </c>
      <c r="I307" s="171"/>
      <c r="L307" s="167"/>
      <c r="M307" s="172"/>
      <c r="T307" s="173"/>
      <c r="AT307" s="168" t="s">
        <v>1200</v>
      </c>
      <c r="AU307" s="168" t="s">
        <v>88</v>
      </c>
      <c r="AV307" s="13" t="s">
        <v>88</v>
      </c>
      <c r="AW307" s="13" t="s">
        <v>34</v>
      </c>
      <c r="AX307" s="13" t="s">
        <v>86</v>
      </c>
      <c r="AY307" s="168" t="s">
        <v>262</v>
      </c>
    </row>
    <row r="308" spans="2:51" s="13" customFormat="1" ht="11.25">
      <c r="B308" s="167"/>
      <c r="D308" s="147" t="s">
        <v>1200</v>
      </c>
      <c r="F308" s="169" t="s">
        <v>1796</v>
      </c>
      <c r="H308" s="170">
        <v>1.01</v>
      </c>
      <c r="I308" s="171"/>
      <c r="L308" s="167"/>
      <c r="M308" s="172"/>
      <c r="T308" s="173"/>
      <c r="AT308" s="168" t="s">
        <v>1200</v>
      </c>
      <c r="AU308" s="168" t="s">
        <v>88</v>
      </c>
      <c r="AV308" s="13" t="s">
        <v>88</v>
      </c>
      <c r="AW308" s="13" t="s">
        <v>4</v>
      </c>
      <c r="AX308" s="13" t="s">
        <v>86</v>
      </c>
      <c r="AY308" s="168" t="s">
        <v>262</v>
      </c>
    </row>
    <row r="309" spans="2:65" s="1" customFormat="1" ht="24.2" customHeight="1">
      <c r="B309" s="32"/>
      <c r="C309" s="134" t="s">
        <v>349</v>
      </c>
      <c r="D309" s="134" t="s">
        <v>264</v>
      </c>
      <c r="E309" s="135" t="s">
        <v>5065</v>
      </c>
      <c r="F309" s="136" t="s">
        <v>5066</v>
      </c>
      <c r="G309" s="137" t="s">
        <v>405</v>
      </c>
      <c r="H309" s="138">
        <v>11.55</v>
      </c>
      <c r="I309" s="139"/>
      <c r="J309" s="140">
        <f>ROUND(I309*H309,2)</f>
        <v>0</v>
      </c>
      <c r="K309" s="136" t="s">
        <v>1197</v>
      </c>
      <c r="L309" s="32"/>
      <c r="M309" s="141" t="s">
        <v>1</v>
      </c>
      <c r="N309" s="142" t="s">
        <v>44</v>
      </c>
      <c r="P309" s="143">
        <f>O309*H309</f>
        <v>0</v>
      </c>
      <c r="Q309" s="143">
        <v>0</v>
      </c>
      <c r="R309" s="143">
        <f>Q309*H309</f>
        <v>0</v>
      </c>
      <c r="S309" s="143">
        <v>0</v>
      </c>
      <c r="T309" s="144">
        <f>S309*H309</f>
        <v>0</v>
      </c>
      <c r="AR309" s="145" t="s">
        <v>293</v>
      </c>
      <c r="AT309" s="145" t="s">
        <v>264</v>
      </c>
      <c r="AU309" s="145" t="s">
        <v>88</v>
      </c>
      <c r="AY309" s="17" t="s">
        <v>262</v>
      </c>
      <c r="BE309" s="146">
        <f>IF(N309="základní",J309,0)</f>
        <v>0</v>
      </c>
      <c r="BF309" s="146">
        <f>IF(N309="snížená",J309,0)</f>
        <v>0</v>
      </c>
      <c r="BG309" s="146">
        <f>IF(N309="zákl. přenesená",J309,0)</f>
        <v>0</v>
      </c>
      <c r="BH309" s="146">
        <f>IF(N309="sníž. přenesená",J309,0)</f>
        <v>0</v>
      </c>
      <c r="BI309" s="146">
        <f>IF(N309="nulová",J309,0)</f>
        <v>0</v>
      </c>
      <c r="BJ309" s="17" t="s">
        <v>86</v>
      </c>
      <c r="BK309" s="146">
        <f>ROUND(I309*H309,2)</f>
        <v>0</v>
      </c>
      <c r="BL309" s="17" t="s">
        <v>293</v>
      </c>
      <c r="BM309" s="145" t="s">
        <v>5067</v>
      </c>
    </row>
    <row r="310" spans="2:51" s="12" customFormat="1" ht="11.25">
      <c r="B310" s="161"/>
      <c r="D310" s="147" t="s">
        <v>1200</v>
      </c>
      <c r="E310" s="162" t="s">
        <v>1</v>
      </c>
      <c r="F310" s="163" t="s">
        <v>5068</v>
      </c>
      <c r="H310" s="162" t="s">
        <v>1</v>
      </c>
      <c r="I310" s="164"/>
      <c r="L310" s="161"/>
      <c r="M310" s="165"/>
      <c r="T310" s="166"/>
      <c r="AT310" s="162" t="s">
        <v>1200</v>
      </c>
      <c r="AU310" s="162" t="s">
        <v>88</v>
      </c>
      <c r="AV310" s="12" t="s">
        <v>86</v>
      </c>
      <c r="AW310" s="12" t="s">
        <v>34</v>
      </c>
      <c r="AX310" s="12" t="s">
        <v>79</v>
      </c>
      <c r="AY310" s="162" t="s">
        <v>262</v>
      </c>
    </row>
    <row r="311" spans="2:51" s="13" customFormat="1" ht="11.25">
      <c r="B311" s="167"/>
      <c r="D311" s="147" t="s">
        <v>1200</v>
      </c>
      <c r="E311" s="168" t="s">
        <v>1</v>
      </c>
      <c r="F311" s="169" t="s">
        <v>5069</v>
      </c>
      <c r="H311" s="170">
        <v>11.55</v>
      </c>
      <c r="I311" s="171"/>
      <c r="L311" s="167"/>
      <c r="M311" s="172"/>
      <c r="T311" s="173"/>
      <c r="AT311" s="168" t="s">
        <v>1200</v>
      </c>
      <c r="AU311" s="168" t="s">
        <v>88</v>
      </c>
      <c r="AV311" s="13" t="s">
        <v>88</v>
      </c>
      <c r="AW311" s="13" t="s">
        <v>34</v>
      </c>
      <c r="AX311" s="13" t="s">
        <v>86</v>
      </c>
      <c r="AY311" s="168" t="s">
        <v>262</v>
      </c>
    </row>
    <row r="312" spans="2:65" s="1" customFormat="1" ht="21.75" customHeight="1">
      <c r="B312" s="32"/>
      <c r="C312" s="181" t="s">
        <v>353</v>
      </c>
      <c r="D312" s="181" t="s">
        <v>1114</v>
      </c>
      <c r="E312" s="182" t="s">
        <v>5070</v>
      </c>
      <c r="F312" s="183" t="s">
        <v>5071</v>
      </c>
      <c r="G312" s="184" t="s">
        <v>405</v>
      </c>
      <c r="H312" s="185">
        <v>11.723</v>
      </c>
      <c r="I312" s="186"/>
      <c r="J312" s="187">
        <f>ROUND(I312*H312,2)</f>
        <v>0</v>
      </c>
      <c r="K312" s="183" t="s">
        <v>1197</v>
      </c>
      <c r="L312" s="188"/>
      <c r="M312" s="189" t="s">
        <v>1</v>
      </c>
      <c r="N312" s="190" t="s">
        <v>44</v>
      </c>
      <c r="P312" s="143">
        <f>O312*H312</f>
        <v>0</v>
      </c>
      <c r="Q312" s="143">
        <v>0.00106</v>
      </c>
      <c r="R312" s="143">
        <f>Q312*H312</f>
        <v>0.01242638</v>
      </c>
      <c r="S312" s="143">
        <v>0</v>
      </c>
      <c r="T312" s="144">
        <f>S312*H312</f>
        <v>0</v>
      </c>
      <c r="AR312" s="145" t="s">
        <v>270</v>
      </c>
      <c r="AT312" s="145" t="s">
        <v>1114</v>
      </c>
      <c r="AU312" s="145" t="s">
        <v>88</v>
      </c>
      <c r="AY312" s="17" t="s">
        <v>262</v>
      </c>
      <c r="BE312" s="146">
        <f>IF(N312="základní",J312,0)</f>
        <v>0</v>
      </c>
      <c r="BF312" s="146">
        <f>IF(N312="snížená",J312,0)</f>
        <v>0</v>
      </c>
      <c r="BG312" s="146">
        <f>IF(N312="zákl. přenesená",J312,0)</f>
        <v>0</v>
      </c>
      <c r="BH312" s="146">
        <f>IF(N312="sníž. přenesená",J312,0)</f>
        <v>0</v>
      </c>
      <c r="BI312" s="146">
        <f>IF(N312="nulová",J312,0)</f>
        <v>0</v>
      </c>
      <c r="BJ312" s="17" t="s">
        <v>86</v>
      </c>
      <c r="BK312" s="146">
        <f>ROUND(I312*H312,2)</f>
        <v>0</v>
      </c>
      <c r="BL312" s="17" t="s">
        <v>293</v>
      </c>
      <c r="BM312" s="145" t="s">
        <v>5072</v>
      </c>
    </row>
    <row r="313" spans="2:51" s="13" customFormat="1" ht="11.25">
      <c r="B313" s="167"/>
      <c r="D313" s="147" t="s">
        <v>1200</v>
      </c>
      <c r="F313" s="169" t="s">
        <v>5073</v>
      </c>
      <c r="H313" s="170">
        <v>11.723</v>
      </c>
      <c r="I313" s="171"/>
      <c r="L313" s="167"/>
      <c r="M313" s="172"/>
      <c r="T313" s="173"/>
      <c r="AT313" s="168" t="s">
        <v>1200</v>
      </c>
      <c r="AU313" s="168" t="s">
        <v>88</v>
      </c>
      <c r="AV313" s="13" t="s">
        <v>88</v>
      </c>
      <c r="AW313" s="13" t="s">
        <v>4</v>
      </c>
      <c r="AX313" s="13" t="s">
        <v>86</v>
      </c>
      <c r="AY313" s="168" t="s">
        <v>262</v>
      </c>
    </row>
    <row r="314" spans="2:65" s="1" customFormat="1" ht="37.9" customHeight="1">
      <c r="B314" s="32"/>
      <c r="C314" s="134" t="s">
        <v>357</v>
      </c>
      <c r="D314" s="134" t="s">
        <v>264</v>
      </c>
      <c r="E314" s="135" t="s">
        <v>5074</v>
      </c>
      <c r="F314" s="136" t="s">
        <v>5075</v>
      </c>
      <c r="G314" s="137" t="s">
        <v>405</v>
      </c>
      <c r="H314" s="138">
        <v>8</v>
      </c>
      <c r="I314" s="139"/>
      <c r="J314" s="140">
        <f>ROUND(I314*H314,2)</f>
        <v>0</v>
      </c>
      <c r="K314" s="136" t="s">
        <v>1197</v>
      </c>
      <c r="L314" s="32"/>
      <c r="M314" s="141" t="s">
        <v>1</v>
      </c>
      <c r="N314" s="142" t="s">
        <v>44</v>
      </c>
      <c r="P314" s="143">
        <f>O314*H314</f>
        <v>0</v>
      </c>
      <c r="Q314" s="143">
        <v>0</v>
      </c>
      <c r="R314" s="143">
        <f>Q314*H314</f>
        <v>0</v>
      </c>
      <c r="S314" s="143">
        <v>0</v>
      </c>
      <c r="T314" s="144">
        <f>S314*H314</f>
        <v>0</v>
      </c>
      <c r="AR314" s="145" t="s">
        <v>293</v>
      </c>
      <c r="AT314" s="145" t="s">
        <v>264</v>
      </c>
      <c r="AU314" s="145" t="s">
        <v>88</v>
      </c>
      <c r="AY314" s="17" t="s">
        <v>262</v>
      </c>
      <c r="BE314" s="146">
        <f>IF(N314="základní",J314,0)</f>
        <v>0</v>
      </c>
      <c r="BF314" s="146">
        <f>IF(N314="snížená",J314,0)</f>
        <v>0</v>
      </c>
      <c r="BG314" s="146">
        <f>IF(N314="zákl. přenesená",J314,0)</f>
        <v>0</v>
      </c>
      <c r="BH314" s="146">
        <f>IF(N314="sníž. přenesená",J314,0)</f>
        <v>0</v>
      </c>
      <c r="BI314" s="146">
        <f>IF(N314="nulová",J314,0)</f>
        <v>0</v>
      </c>
      <c r="BJ314" s="17" t="s">
        <v>86</v>
      </c>
      <c r="BK314" s="146">
        <f>ROUND(I314*H314,2)</f>
        <v>0</v>
      </c>
      <c r="BL314" s="17" t="s">
        <v>293</v>
      </c>
      <c r="BM314" s="145" t="s">
        <v>5076</v>
      </c>
    </row>
    <row r="315" spans="2:51" s="13" customFormat="1" ht="11.25">
      <c r="B315" s="167"/>
      <c r="D315" s="147" t="s">
        <v>1200</v>
      </c>
      <c r="E315" s="168" t="s">
        <v>1</v>
      </c>
      <c r="F315" s="169" t="s">
        <v>5077</v>
      </c>
      <c r="H315" s="170">
        <v>8</v>
      </c>
      <c r="I315" s="171"/>
      <c r="L315" s="167"/>
      <c r="M315" s="172"/>
      <c r="T315" s="173"/>
      <c r="AT315" s="168" t="s">
        <v>1200</v>
      </c>
      <c r="AU315" s="168" t="s">
        <v>88</v>
      </c>
      <c r="AV315" s="13" t="s">
        <v>88</v>
      </c>
      <c r="AW315" s="13" t="s">
        <v>34</v>
      </c>
      <c r="AX315" s="13" t="s">
        <v>86</v>
      </c>
      <c r="AY315" s="168" t="s">
        <v>262</v>
      </c>
    </row>
    <row r="316" spans="2:65" s="1" customFormat="1" ht="16.5" customHeight="1">
      <c r="B316" s="32"/>
      <c r="C316" s="181" t="s">
        <v>361</v>
      </c>
      <c r="D316" s="181" t="s">
        <v>1114</v>
      </c>
      <c r="E316" s="182" t="s">
        <v>5078</v>
      </c>
      <c r="F316" s="183" t="s">
        <v>5079</v>
      </c>
      <c r="G316" s="184" t="s">
        <v>405</v>
      </c>
      <c r="H316" s="185">
        <v>8.12</v>
      </c>
      <c r="I316" s="186"/>
      <c r="J316" s="187">
        <f>ROUND(I316*H316,2)</f>
        <v>0</v>
      </c>
      <c r="K316" s="183" t="s">
        <v>1197</v>
      </c>
      <c r="L316" s="188"/>
      <c r="M316" s="189" t="s">
        <v>1</v>
      </c>
      <c r="N316" s="190" t="s">
        <v>44</v>
      </c>
      <c r="P316" s="143">
        <f>O316*H316</f>
        <v>0</v>
      </c>
      <c r="Q316" s="143">
        <v>0.00135</v>
      </c>
      <c r="R316" s="143">
        <f>Q316*H316</f>
        <v>0.010962</v>
      </c>
      <c r="S316" s="143">
        <v>0</v>
      </c>
      <c r="T316" s="144">
        <f>S316*H316</f>
        <v>0</v>
      </c>
      <c r="AR316" s="145" t="s">
        <v>270</v>
      </c>
      <c r="AT316" s="145" t="s">
        <v>1114</v>
      </c>
      <c r="AU316" s="145" t="s">
        <v>88</v>
      </c>
      <c r="AY316" s="17" t="s">
        <v>262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7" t="s">
        <v>86</v>
      </c>
      <c r="BK316" s="146">
        <f>ROUND(I316*H316,2)</f>
        <v>0</v>
      </c>
      <c r="BL316" s="17" t="s">
        <v>293</v>
      </c>
      <c r="BM316" s="145" t="s">
        <v>5080</v>
      </c>
    </row>
    <row r="317" spans="2:51" s="13" customFormat="1" ht="11.25">
      <c r="B317" s="167"/>
      <c r="D317" s="147" t="s">
        <v>1200</v>
      </c>
      <c r="F317" s="169" t="s">
        <v>5081</v>
      </c>
      <c r="H317" s="170">
        <v>8.12</v>
      </c>
      <c r="I317" s="171"/>
      <c r="L317" s="167"/>
      <c r="M317" s="172"/>
      <c r="T317" s="173"/>
      <c r="AT317" s="168" t="s">
        <v>1200</v>
      </c>
      <c r="AU317" s="168" t="s">
        <v>88</v>
      </c>
      <c r="AV317" s="13" t="s">
        <v>88</v>
      </c>
      <c r="AW317" s="13" t="s">
        <v>4</v>
      </c>
      <c r="AX317" s="13" t="s">
        <v>86</v>
      </c>
      <c r="AY317" s="168" t="s">
        <v>262</v>
      </c>
    </row>
    <row r="318" spans="2:65" s="1" customFormat="1" ht="24.2" customHeight="1">
      <c r="B318" s="32"/>
      <c r="C318" s="134" t="s">
        <v>411</v>
      </c>
      <c r="D318" s="134" t="s">
        <v>264</v>
      </c>
      <c r="E318" s="135" t="s">
        <v>5082</v>
      </c>
      <c r="F318" s="136" t="s">
        <v>5083</v>
      </c>
      <c r="G318" s="137" t="s">
        <v>405</v>
      </c>
      <c r="H318" s="138">
        <v>0.5</v>
      </c>
      <c r="I318" s="139"/>
      <c r="J318" s="140">
        <f>ROUND(I318*H318,2)</f>
        <v>0</v>
      </c>
      <c r="K318" s="136" t="s">
        <v>1197</v>
      </c>
      <c r="L318" s="32"/>
      <c r="M318" s="141" t="s">
        <v>1</v>
      </c>
      <c r="N318" s="142" t="s">
        <v>44</v>
      </c>
      <c r="P318" s="143">
        <f>O318*H318</f>
        <v>0</v>
      </c>
      <c r="Q318" s="143">
        <v>0</v>
      </c>
      <c r="R318" s="143">
        <f>Q318*H318</f>
        <v>0</v>
      </c>
      <c r="S318" s="143">
        <v>0</v>
      </c>
      <c r="T318" s="144">
        <f>S318*H318</f>
        <v>0</v>
      </c>
      <c r="AR318" s="145" t="s">
        <v>293</v>
      </c>
      <c r="AT318" s="145" t="s">
        <v>264</v>
      </c>
      <c r="AU318" s="145" t="s">
        <v>88</v>
      </c>
      <c r="AY318" s="17" t="s">
        <v>262</v>
      </c>
      <c r="BE318" s="146">
        <f>IF(N318="základní",J318,0)</f>
        <v>0</v>
      </c>
      <c r="BF318" s="146">
        <f>IF(N318="snížená",J318,0)</f>
        <v>0</v>
      </c>
      <c r="BG318" s="146">
        <f>IF(N318="zákl. přenesená",J318,0)</f>
        <v>0</v>
      </c>
      <c r="BH318" s="146">
        <f>IF(N318="sníž. přenesená",J318,0)</f>
        <v>0</v>
      </c>
      <c r="BI318" s="146">
        <f>IF(N318="nulová",J318,0)</f>
        <v>0</v>
      </c>
      <c r="BJ318" s="17" t="s">
        <v>86</v>
      </c>
      <c r="BK318" s="146">
        <f>ROUND(I318*H318,2)</f>
        <v>0</v>
      </c>
      <c r="BL318" s="17" t="s">
        <v>293</v>
      </c>
      <c r="BM318" s="145" t="s">
        <v>5084</v>
      </c>
    </row>
    <row r="319" spans="2:51" s="12" customFormat="1" ht="11.25">
      <c r="B319" s="161"/>
      <c r="D319" s="147" t="s">
        <v>1200</v>
      </c>
      <c r="E319" s="162" t="s">
        <v>1</v>
      </c>
      <c r="F319" s="163" t="s">
        <v>5085</v>
      </c>
      <c r="H319" s="162" t="s">
        <v>1</v>
      </c>
      <c r="I319" s="164"/>
      <c r="L319" s="161"/>
      <c r="M319" s="165"/>
      <c r="T319" s="166"/>
      <c r="AT319" s="162" t="s">
        <v>1200</v>
      </c>
      <c r="AU319" s="162" t="s">
        <v>88</v>
      </c>
      <c r="AV319" s="12" t="s">
        <v>86</v>
      </c>
      <c r="AW319" s="12" t="s">
        <v>34</v>
      </c>
      <c r="AX319" s="12" t="s">
        <v>79</v>
      </c>
      <c r="AY319" s="162" t="s">
        <v>262</v>
      </c>
    </row>
    <row r="320" spans="2:51" s="13" customFormat="1" ht="11.25">
      <c r="B320" s="167"/>
      <c r="D320" s="147" t="s">
        <v>1200</v>
      </c>
      <c r="E320" s="168" t="s">
        <v>1</v>
      </c>
      <c r="F320" s="169" t="s">
        <v>5086</v>
      </c>
      <c r="H320" s="170">
        <v>0.5</v>
      </c>
      <c r="I320" s="171"/>
      <c r="L320" s="167"/>
      <c r="M320" s="172"/>
      <c r="T320" s="173"/>
      <c r="AT320" s="168" t="s">
        <v>1200</v>
      </c>
      <c r="AU320" s="168" t="s">
        <v>88</v>
      </c>
      <c r="AV320" s="13" t="s">
        <v>88</v>
      </c>
      <c r="AW320" s="13" t="s">
        <v>34</v>
      </c>
      <c r="AX320" s="13" t="s">
        <v>86</v>
      </c>
      <c r="AY320" s="168" t="s">
        <v>262</v>
      </c>
    </row>
    <row r="321" spans="2:65" s="1" customFormat="1" ht="21.75" customHeight="1">
      <c r="B321" s="32"/>
      <c r="C321" s="181" t="s">
        <v>415</v>
      </c>
      <c r="D321" s="181" t="s">
        <v>1114</v>
      </c>
      <c r="E321" s="182" t="s">
        <v>5087</v>
      </c>
      <c r="F321" s="183" t="s">
        <v>5088</v>
      </c>
      <c r="G321" s="184" t="s">
        <v>405</v>
      </c>
      <c r="H321" s="185">
        <v>0.508</v>
      </c>
      <c r="I321" s="186"/>
      <c r="J321" s="187">
        <f>ROUND(I321*H321,2)</f>
        <v>0</v>
      </c>
      <c r="K321" s="183" t="s">
        <v>1197</v>
      </c>
      <c r="L321" s="188"/>
      <c r="M321" s="189" t="s">
        <v>1</v>
      </c>
      <c r="N321" s="190" t="s">
        <v>44</v>
      </c>
      <c r="P321" s="143">
        <f>O321*H321</f>
        <v>0</v>
      </c>
      <c r="Q321" s="143">
        <v>0.00663</v>
      </c>
      <c r="R321" s="143">
        <f>Q321*H321</f>
        <v>0.0033680399999999997</v>
      </c>
      <c r="S321" s="143">
        <v>0</v>
      </c>
      <c r="T321" s="144">
        <f>S321*H321</f>
        <v>0</v>
      </c>
      <c r="AR321" s="145" t="s">
        <v>270</v>
      </c>
      <c r="AT321" s="145" t="s">
        <v>1114</v>
      </c>
      <c r="AU321" s="145" t="s">
        <v>88</v>
      </c>
      <c r="AY321" s="17" t="s">
        <v>262</v>
      </c>
      <c r="BE321" s="146">
        <f>IF(N321="základní",J321,0)</f>
        <v>0</v>
      </c>
      <c r="BF321" s="146">
        <f>IF(N321="snížená",J321,0)</f>
        <v>0</v>
      </c>
      <c r="BG321" s="146">
        <f>IF(N321="zákl. přenesená",J321,0)</f>
        <v>0</v>
      </c>
      <c r="BH321" s="146">
        <f>IF(N321="sníž. přenesená",J321,0)</f>
        <v>0</v>
      </c>
      <c r="BI321" s="146">
        <f>IF(N321="nulová",J321,0)</f>
        <v>0</v>
      </c>
      <c r="BJ321" s="17" t="s">
        <v>86</v>
      </c>
      <c r="BK321" s="146">
        <f>ROUND(I321*H321,2)</f>
        <v>0</v>
      </c>
      <c r="BL321" s="17" t="s">
        <v>293</v>
      </c>
      <c r="BM321" s="145" t="s">
        <v>5089</v>
      </c>
    </row>
    <row r="322" spans="2:51" s="13" customFormat="1" ht="11.25">
      <c r="B322" s="167"/>
      <c r="D322" s="147" t="s">
        <v>1200</v>
      </c>
      <c r="F322" s="169" t="s">
        <v>5090</v>
      </c>
      <c r="H322" s="170">
        <v>0.508</v>
      </c>
      <c r="I322" s="171"/>
      <c r="L322" s="167"/>
      <c r="M322" s="172"/>
      <c r="T322" s="173"/>
      <c r="AT322" s="168" t="s">
        <v>1200</v>
      </c>
      <c r="AU322" s="168" t="s">
        <v>88</v>
      </c>
      <c r="AV322" s="13" t="s">
        <v>88</v>
      </c>
      <c r="AW322" s="13" t="s">
        <v>4</v>
      </c>
      <c r="AX322" s="13" t="s">
        <v>86</v>
      </c>
      <c r="AY322" s="168" t="s">
        <v>262</v>
      </c>
    </row>
    <row r="323" spans="2:65" s="1" customFormat="1" ht="24.2" customHeight="1">
      <c r="B323" s="32"/>
      <c r="C323" s="134" t="s">
        <v>419</v>
      </c>
      <c r="D323" s="134" t="s">
        <v>264</v>
      </c>
      <c r="E323" s="135" t="s">
        <v>5091</v>
      </c>
      <c r="F323" s="136" t="s">
        <v>5092</v>
      </c>
      <c r="G323" s="137" t="s">
        <v>405</v>
      </c>
      <c r="H323" s="138">
        <v>1</v>
      </c>
      <c r="I323" s="139"/>
      <c r="J323" s="140">
        <f>ROUND(I323*H323,2)</f>
        <v>0</v>
      </c>
      <c r="K323" s="136" t="s">
        <v>1197</v>
      </c>
      <c r="L323" s="32"/>
      <c r="M323" s="141" t="s">
        <v>1</v>
      </c>
      <c r="N323" s="142" t="s">
        <v>44</v>
      </c>
      <c r="P323" s="143">
        <f>O323*H323</f>
        <v>0</v>
      </c>
      <c r="Q323" s="143">
        <v>0</v>
      </c>
      <c r="R323" s="143">
        <f>Q323*H323</f>
        <v>0</v>
      </c>
      <c r="S323" s="143">
        <v>0</v>
      </c>
      <c r="T323" s="144">
        <f>S323*H323</f>
        <v>0</v>
      </c>
      <c r="AR323" s="145" t="s">
        <v>293</v>
      </c>
      <c r="AT323" s="145" t="s">
        <v>264</v>
      </c>
      <c r="AU323" s="145" t="s">
        <v>88</v>
      </c>
      <c r="AY323" s="17" t="s">
        <v>262</v>
      </c>
      <c r="BE323" s="146">
        <f>IF(N323="základní",J323,0)</f>
        <v>0</v>
      </c>
      <c r="BF323" s="146">
        <f>IF(N323="snížená",J323,0)</f>
        <v>0</v>
      </c>
      <c r="BG323" s="146">
        <f>IF(N323="zákl. přenesená",J323,0)</f>
        <v>0</v>
      </c>
      <c r="BH323" s="146">
        <f>IF(N323="sníž. přenesená",J323,0)</f>
        <v>0</v>
      </c>
      <c r="BI323" s="146">
        <f>IF(N323="nulová",J323,0)</f>
        <v>0</v>
      </c>
      <c r="BJ323" s="17" t="s">
        <v>86</v>
      </c>
      <c r="BK323" s="146">
        <f>ROUND(I323*H323,2)</f>
        <v>0</v>
      </c>
      <c r="BL323" s="17" t="s">
        <v>293</v>
      </c>
      <c r="BM323" s="145" t="s">
        <v>5093</v>
      </c>
    </row>
    <row r="324" spans="2:51" s="12" customFormat="1" ht="11.25">
      <c r="B324" s="161"/>
      <c r="D324" s="147" t="s">
        <v>1200</v>
      </c>
      <c r="E324" s="162" t="s">
        <v>1</v>
      </c>
      <c r="F324" s="163" t="s">
        <v>5094</v>
      </c>
      <c r="H324" s="162" t="s">
        <v>1</v>
      </c>
      <c r="I324" s="164"/>
      <c r="L324" s="161"/>
      <c r="M324" s="165"/>
      <c r="T324" s="166"/>
      <c r="AT324" s="162" t="s">
        <v>1200</v>
      </c>
      <c r="AU324" s="162" t="s">
        <v>88</v>
      </c>
      <c r="AV324" s="12" t="s">
        <v>86</v>
      </c>
      <c r="AW324" s="12" t="s">
        <v>34</v>
      </c>
      <c r="AX324" s="12" t="s">
        <v>79</v>
      </c>
      <c r="AY324" s="162" t="s">
        <v>262</v>
      </c>
    </row>
    <row r="325" spans="2:51" s="13" customFormat="1" ht="11.25">
      <c r="B325" s="167"/>
      <c r="D325" s="147" t="s">
        <v>1200</v>
      </c>
      <c r="E325" s="168" t="s">
        <v>1</v>
      </c>
      <c r="F325" s="169" t="s">
        <v>5095</v>
      </c>
      <c r="H325" s="170">
        <v>1</v>
      </c>
      <c r="I325" s="171"/>
      <c r="L325" s="167"/>
      <c r="M325" s="172"/>
      <c r="T325" s="173"/>
      <c r="AT325" s="168" t="s">
        <v>1200</v>
      </c>
      <c r="AU325" s="168" t="s">
        <v>88</v>
      </c>
      <c r="AV325" s="13" t="s">
        <v>88</v>
      </c>
      <c r="AW325" s="13" t="s">
        <v>34</v>
      </c>
      <c r="AX325" s="13" t="s">
        <v>86</v>
      </c>
      <c r="AY325" s="168" t="s">
        <v>262</v>
      </c>
    </row>
    <row r="326" spans="2:65" s="1" customFormat="1" ht="21.75" customHeight="1">
      <c r="B326" s="32"/>
      <c r="C326" s="181" t="s">
        <v>423</v>
      </c>
      <c r="D326" s="181" t="s">
        <v>1114</v>
      </c>
      <c r="E326" s="182" t="s">
        <v>5096</v>
      </c>
      <c r="F326" s="183" t="s">
        <v>5097</v>
      </c>
      <c r="G326" s="184" t="s">
        <v>405</v>
      </c>
      <c r="H326" s="185">
        <v>1.015</v>
      </c>
      <c r="I326" s="186"/>
      <c r="J326" s="187">
        <f>ROUND(I326*H326,2)</f>
        <v>0</v>
      </c>
      <c r="K326" s="183" t="s">
        <v>1197</v>
      </c>
      <c r="L326" s="188"/>
      <c r="M326" s="189" t="s">
        <v>1</v>
      </c>
      <c r="N326" s="190" t="s">
        <v>44</v>
      </c>
      <c r="P326" s="143">
        <f>O326*H326</f>
        <v>0</v>
      </c>
      <c r="Q326" s="143">
        <v>0.0131</v>
      </c>
      <c r="R326" s="143">
        <f>Q326*H326</f>
        <v>0.0132965</v>
      </c>
      <c r="S326" s="143">
        <v>0</v>
      </c>
      <c r="T326" s="144">
        <f>S326*H326</f>
        <v>0</v>
      </c>
      <c r="AR326" s="145" t="s">
        <v>270</v>
      </c>
      <c r="AT326" s="145" t="s">
        <v>1114</v>
      </c>
      <c r="AU326" s="145" t="s">
        <v>88</v>
      </c>
      <c r="AY326" s="17" t="s">
        <v>262</v>
      </c>
      <c r="BE326" s="146">
        <f>IF(N326="základní",J326,0)</f>
        <v>0</v>
      </c>
      <c r="BF326" s="146">
        <f>IF(N326="snížená",J326,0)</f>
        <v>0</v>
      </c>
      <c r="BG326" s="146">
        <f>IF(N326="zákl. přenesená",J326,0)</f>
        <v>0</v>
      </c>
      <c r="BH326" s="146">
        <f>IF(N326="sníž. přenesená",J326,0)</f>
        <v>0</v>
      </c>
      <c r="BI326" s="146">
        <f>IF(N326="nulová",J326,0)</f>
        <v>0</v>
      </c>
      <c r="BJ326" s="17" t="s">
        <v>86</v>
      </c>
      <c r="BK326" s="146">
        <f>ROUND(I326*H326,2)</f>
        <v>0</v>
      </c>
      <c r="BL326" s="17" t="s">
        <v>293</v>
      </c>
      <c r="BM326" s="145" t="s">
        <v>5098</v>
      </c>
    </row>
    <row r="327" spans="2:51" s="13" customFormat="1" ht="11.25">
      <c r="B327" s="167"/>
      <c r="D327" s="147" t="s">
        <v>1200</v>
      </c>
      <c r="F327" s="169" t="s">
        <v>5099</v>
      </c>
      <c r="H327" s="170">
        <v>1.015</v>
      </c>
      <c r="I327" s="171"/>
      <c r="L327" s="167"/>
      <c r="M327" s="172"/>
      <c r="T327" s="173"/>
      <c r="AT327" s="168" t="s">
        <v>1200</v>
      </c>
      <c r="AU327" s="168" t="s">
        <v>88</v>
      </c>
      <c r="AV327" s="13" t="s">
        <v>88</v>
      </c>
      <c r="AW327" s="13" t="s">
        <v>4</v>
      </c>
      <c r="AX327" s="13" t="s">
        <v>86</v>
      </c>
      <c r="AY327" s="168" t="s">
        <v>262</v>
      </c>
    </row>
    <row r="328" spans="2:65" s="1" customFormat="1" ht="24.2" customHeight="1">
      <c r="B328" s="32"/>
      <c r="C328" s="134" t="s">
        <v>427</v>
      </c>
      <c r="D328" s="134" t="s">
        <v>264</v>
      </c>
      <c r="E328" s="135" t="s">
        <v>5100</v>
      </c>
      <c r="F328" s="136" t="s">
        <v>5101</v>
      </c>
      <c r="G328" s="137" t="s">
        <v>1257</v>
      </c>
      <c r="H328" s="138">
        <v>1</v>
      </c>
      <c r="I328" s="139"/>
      <c r="J328" s="140">
        <f>ROUND(I328*H328,2)</f>
        <v>0</v>
      </c>
      <c r="K328" s="136" t="s">
        <v>1197</v>
      </c>
      <c r="L328" s="32"/>
      <c r="M328" s="141" t="s">
        <v>1</v>
      </c>
      <c r="N328" s="142" t="s">
        <v>44</v>
      </c>
      <c r="P328" s="143">
        <f>O328*H328</f>
        <v>0</v>
      </c>
      <c r="Q328" s="143">
        <v>0</v>
      </c>
      <c r="R328" s="143">
        <f>Q328*H328</f>
        <v>0</v>
      </c>
      <c r="S328" s="143">
        <v>0</v>
      </c>
      <c r="T328" s="144">
        <f>S328*H328</f>
        <v>0</v>
      </c>
      <c r="AR328" s="145" t="s">
        <v>293</v>
      </c>
      <c r="AT328" s="145" t="s">
        <v>264</v>
      </c>
      <c r="AU328" s="145" t="s">
        <v>88</v>
      </c>
      <c r="AY328" s="17" t="s">
        <v>262</v>
      </c>
      <c r="BE328" s="146">
        <f>IF(N328="základní",J328,0)</f>
        <v>0</v>
      </c>
      <c r="BF328" s="146">
        <f>IF(N328="snížená",J328,0)</f>
        <v>0</v>
      </c>
      <c r="BG328" s="146">
        <f>IF(N328="zákl. přenesená",J328,0)</f>
        <v>0</v>
      </c>
      <c r="BH328" s="146">
        <f>IF(N328="sníž. přenesená",J328,0)</f>
        <v>0</v>
      </c>
      <c r="BI328" s="146">
        <f>IF(N328="nulová",J328,0)</f>
        <v>0</v>
      </c>
      <c r="BJ328" s="17" t="s">
        <v>86</v>
      </c>
      <c r="BK328" s="146">
        <f>ROUND(I328*H328,2)</f>
        <v>0</v>
      </c>
      <c r="BL328" s="17" t="s">
        <v>293</v>
      </c>
      <c r="BM328" s="145" t="s">
        <v>5102</v>
      </c>
    </row>
    <row r="329" spans="2:51" s="13" customFormat="1" ht="11.25">
      <c r="B329" s="167"/>
      <c r="D329" s="147" t="s">
        <v>1200</v>
      </c>
      <c r="E329" s="168" t="s">
        <v>1</v>
      </c>
      <c r="F329" s="169" t="s">
        <v>5103</v>
      </c>
      <c r="H329" s="170">
        <v>1</v>
      </c>
      <c r="I329" s="171"/>
      <c r="L329" s="167"/>
      <c r="M329" s="172"/>
      <c r="T329" s="173"/>
      <c r="AT329" s="168" t="s">
        <v>1200</v>
      </c>
      <c r="AU329" s="168" t="s">
        <v>88</v>
      </c>
      <c r="AV329" s="13" t="s">
        <v>88</v>
      </c>
      <c r="AW329" s="13" t="s">
        <v>34</v>
      </c>
      <c r="AX329" s="13" t="s">
        <v>86</v>
      </c>
      <c r="AY329" s="168" t="s">
        <v>262</v>
      </c>
    </row>
    <row r="330" spans="2:65" s="1" customFormat="1" ht="16.5" customHeight="1">
      <c r="B330" s="32"/>
      <c r="C330" s="181" t="s">
        <v>431</v>
      </c>
      <c r="D330" s="181" t="s">
        <v>1114</v>
      </c>
      <c r="E330" s="182" t="s">
        <v>5104</v>
      </c>
      <c r="F330" s="183" t="s">
        <v>5105</v>
      </c>
      <c r="G330" s="184" t="s">
        <v>1257</v>
      </c>
      <c r="H330" s="185">
        <v>1.015</v>
      </c>
      <c r="I330" s="186"/>
      <c r="J330" s="187">
        <f>ROUND(I330*H330,2)</f>
        <v>0</v>
      </c>
      <c r="K330" s="183" t="s">
        <v>1197</v>
      </c>
      <c r="L330" s="188"/>
      <c r="M330" s="189" t="s">
        <v>1</v>
      </c>
      <c r="N330" s="190" t="s">
        <v>44</v>
      </c>
      <c r="P330" s="143">
        <f>O330*H330</f>
        <v>0</v>
      </c>
      <c r="Q330" s="143">
        <v>0.00043</v>
      </c>
      <c r="R330" s="143">
        <f>Q330*H330</f>
        <v>0.00043644999999999996</v>
      </c>
      <c r="S330" s="143">
        <v>0</v>
      </c>
      <c r="T330" s="144">
        <f>S330*H330</f>
        <v>0</v>
      </c>
      <c r="AR330" s="145" t="s">
        <v>270</v>
      </c>
      <c r="AT330" s="145" t="s">
        <v>1114</v>
      </c>
      <c r="AU330" s="145" t="s">
        <v>88</v>
      </c>
      <c r="AY330" s="17" t="s">
        <v>262</v>
      </c>
      <c r="BE330" s="146">
        <f>IF(N330="základní",J330,0)</f>
        <v>0</v>
      </c>
      <c r="BF330" s="146">
        <f>IF(N330="snížená",J330,0)</f>
        <v>0</v>
      </c>
      <c r="BG330" s="146">
        <f>IF(N330="zákl. přenesená",J330,0)</f>
        <v>0</v>
      </c>
      <c r="BH330" s="146">
        <f>IF(N330="sníž. přenesená",J330,0)</f>
        <v>0</v>
      </c>
      <c r="BI330" s="146">
        <f>IF(N330="nulová",J330,0)</f>
        <v>0</v>
      </c>
      <c r="BJ330" s="17" t="s">
        <v>86</v>
      </c>
      <c r="BK330" s="146">
        <f>ROUND(I330*H330,2)</f>
        <v>0</v>
      </c>
      <c r="BL330" s="17" t="s">
        <v>293</v>
      </c>
      <c r="BM330" s="145" t="s">
        <v>5106</v>
      </c>
    </row>
    <row r="331" spans="2:51" s="13" customFormat="1" ht="11.25">
      <c r="B331" s="167"/>
      <c r="D331" s="147" t="s">
        <v>1200</v>
      </c>
      <c r="F331" s="169" t="s">
        <v>5099</v>
      </c>
      <c r="H331" s="170">
        <v>1.015</v>
      </c>
      <c r="I331" s="171"/>
      <c r="L331" s="167"/>
      <c r="M331" s="172"/>
      <c r="T331" s="173"/>
      <c r="AT331" s="168" t="s">
        <v>1200</v>
      </c>
      <c r="AU331" s="168" t="s">
        <v>88</v>
      </c>
      <c r="AV331" s="13" t="s">
        <v>88</v>
      </c>
      <c r="AW331" s="13" t="s">
        <v>4</v>
      </c>
      <c r="AX331" s="13" t="s">
        <v>86</v>
      </c>
      <c r="AY331" s="168" t="s">
        <v>262</v>
      </c>
    </row>
    <row r="332" spans="2:65" s="1" customFormat="1" ht="24.2" customHeight="1">
      <c r="B332" s="32"/>
      <c r="C332" s="134" t="s">
        <v>402</v>
      </c>
      <c r="D332" s="134" t="s">
        <v>264</v>
      </c>
      <c r="E332" s="135" t="s">
        <v>5107</v>
      </c>
      <c r="F332" s="136" t="s">
        <v>5108</v>
      </c>
      <c r="G332" s="137" t="s">
        <v>1257</v>
      </c>
      <c r="H332" s="138">
        <v>1</v>
      </c>
      <c r="I332" s="139"/>
      <c r="J332" s="140">
        <f>ROUND(I332*H332,2)</f>
        <v>0</v>
      </c>
      <c r="K332" s="136" t="s">
        <v>1197</v>
      </c>
      <c r="L332" s="32"/>
      <c r="M332" s="141" t="s">
        <v>1</v>
      </c>
      <c r="N332" s="142" t="s">
        <v>44</v>
      </c>
      <c r="P332" s="143">
        <f>O332*H332</f>
        <v>0</v>
      </c>
      <c r="Q332" s="143">
        <v>0</v>
      </c>
      <c r="R332" s="143">
        <f>Q332*H332</f>
        <v>0</v>
      </c>
      <c r="S332" s="143">
        <v>0</v>
      </c>
      <c r="T332" s="144">
        <f>S332*H332</f>
        <v>0</v>
      </c>
      <c r="AR332" s="145" t="s">
        <v>293</v>
      </c>
      <c r="AT332" s="145" t="s">
        <v>264</v>
      </c>
      <c r="AU332" s="145" t="s">
        <v>88</v>
      </c>
      <c r="AY332" s="17" t="s">
        <v>262</v>
      </c>
      <c r="BE332" s="146">
        <f>IF(N332="základní",J332,0)</f>
        <v>0</v>
      </c>
      <c r="BF332" s="146">
        <f>IF(N332="snížená",J332,0)</f>
        <v>0</v>
      </c>
      <c r="BG332" s="146">
        <f>IF(N332="zákl. přenesená",J332,0)</f>
        <v>0</v>
      </c>
      <c r="BH332" s="146">
        <f>IF(N332="sníž. přenesená",J332,0)</f>
        <v>0</v>
      </c>
      <c r="BI332" s="146">
        <f>IF(N332="nulová",J332,0)</f>
        <v>0</v>
      </c>
      <c r="BJ332" s="17" t="s">
        <v>86</v>
      </c>
      <c r="BK332" s="146">
        <f>ROUND(I332*H332,2)</f>
        <v>0</v>
      </c>
      <c r="BL332" s="17" t="s">
        <v>293</v>
      </c>
      <c r="BM332" s="145" t="s">
        <v>5109</v>
      </c>
    </row>
    <row r="333" spans="2:51" s="13" customFormat="1" ht="11.25">
      <c r="B333" s="167"/>
      <c r="D333" s="147" t="s">
        <v>1200</v>
      </c>
      <c r="E333" s="168" t="s">
        <v>1</v>
      </c>
      <c r="F333" s="169" t="s">
        <v>5110</v>
      </c>
      <c r="H333" s="170">
        <v>1</v>
      </c>
      <c r="I333" s="171"/>
      <c r="L333" s="167"/>
      <c r="M333" s="172"/>
      <c r="T333" s="173"/>
      <c r="AT333" s="168" t="s">
        <v>1200</v>
      </c>
      <c r="AU333" s="168" t="s">
        <v>88</v>
      </c>
      <c r="AV333" s="13" t="s">
        <v>88</v>
      </c>
      <c r="AW333" s="13" t="s">
        <v>34</v>
      </c>
      <c r="AX333" s="13" t="s">
        <v>86</v>
      </c>
      <c r="AY333" s="168" t="s">
        <v>262</v>
      </c>
    </row>
    <row r="334" spans="2:65" s="1" customFormat="1" ht="24.2" customHeight="1">
      <c r="B334" s="32"/>
      <c r="C334" s="181" t="s">
        <v>407</v>
      </c>
      <c r="D334" s="181" t="s">
        <v>1114</v>
      </c>
      <c r="E334" s="182" t="s">
        <v>5111</v>
      </c>
      <c r="F334" s="183" t="s">
        <v>5112</v>
      </c>
      <c r="G334" s="184" t="s">
        <v>1257</v>
      </c>
      <c r="H334" s="185">
        <v>1.015</v>
      </c>
      <c r="I334" s="186"/>
      <c r="J334" s="187">
        <f>ROUND(I334*H334,2)</f>
        <v>0</v>
      </c>
      <c r="K334" s="183" t="s">
        <v>1</v>
      </c>
      <c r="L334" s="188"/>
      <c r="M334" s="189" t="s">
        <v>1</v>
      </c>
      <c r="N334" s="190" t="s">
        <v>44</v>
      </c>
      <c r="P334" s="143">
        <f>O334*H334</f>
        <v>0</v>
      </c>
      <c r="Q334" s="143">
        <v>0.00048</v>
      </c>
      <c r="R334" s="143">
        <f>Q334*H334</f>
        <v>0.00048719999999999997</v>
      </c>
      <c r="S334" s="143">
        <v>0</v>
      </c>
      <c r="T334" s="144">
        <f>S334*H334</f>
        <v>0</v>
      </c>
      <c r="AR334" s="145" t="s">
        <v>270</v>
      </c>
      <c r="AT334" s="145" t="s">
        <v>1114</v>
      </c>
      <c r="AU334" s="145" t="s">
        <v>88</v>
      </c>
      <c r="AY334" s="17" t="s">
        <v>262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7" t="s">
        <v>86</v>
      </c>
      <c r="BK334" s="146">
        <f>ROUND(I334*H334,2)</f>
        <v>0</v>
      </c>
      <c r="BL334" s="17" t="s">
        <v>293</v>
      </c>
      <c r="BM334" s="145" t="s">
        <v>5113</v>
      </c>
    </row>
    <row r="335" spans="2:51" s="13" customFormat="1" ht="11.25">
      <c r="B335" s="167"/>
      <c r="D335" s="147" t="s">
        <v>1200</v>
      </c>
      <c r="F335" s="169" t="s">
        <v>5099</v>
      </c>
      <c r="H335" s="170">
        <v>1.015</v>
      </c>
      <c r="I335" s="171"/>
      <c r="L335" s="167"/>
      <c r="M335" s="172"/>
      <c r="T335" s="173"/>
      <c r="AT335" s="168" t="s">
        <v>1200</v>
      </c>
      <c r="AU335" s="168" t="s">
        <v>88</v>
      </c>
      <c r="AV335" s="13" t="s">
        <v>88</v>
      </c>
      <c r="AW335" s="13" t="s">
        <v>4</v>
      </c>
      <c r="AX335" s="13" t="s">
        <v>86</v>
      </c>
      <c r="AY335" s="168" t="s">
        <v>262</v>
      </c>
    </row>
    <row r="336" spans="2:65" s="1" customFormat="1" ht="24.2" customHeight="1">
      <c r="B336" s="32"/>
      <c r="C336" s="134" t="s">
        <v>437</v>
      </c>
      <c r="D336" s="134" t="s">
        <v>264</v>
      </c>
      <c r="E336" s="135" t="s">
        <v>5114</v>
      </c>
      <c r="F336" s="136" t="s">
        <v>5115</v>
      </c>
      <c r="G336" s="137" t="s">
        <v>1257</v>
      </c>
      <c r="H336" s="138">
        <v>1</v>
      </c>
      <c r="I336" s="139"/>
      <c r="J336" s="140">
        <f>ROUND(I336*H336,2)</f>
        <v>0</v>
      </c>
      <c r="K336" s="136" t="s">
        <v>1197</v>
      </c>
      <c r="L336" s="32"/>
      <c r="M336" s="141" t="s">
        <v>1</v>
      </c>
      <c r="N336" s="142" t="s">
        <v>44</v>
      </c>
      <c r="P336" s="143">
        <f>O336*H336</f>
        <v>0</v>
      </c>
      <c r="Q336" s="143">
        <v>0</v>
      </c>
      <c r="R336" s="143">
        <f>Q336*H336</f>
        <v>0</v>
      </c>
      <c r="S336" s="143">
        <v>0</v>
      </c>
      <c r="T336" s="144">
        <f>S336*H336</f>
        <v>0</v>
      </c>
      <c r="AR336" s="145" t="s">
        <v>293</v>
      </c>
      <c r="AT336" s="145" t="s">
        <v>264</v>
      </c>
      <c r="AU336" s="145" t="s">
        <v>88</v>
      </c>
      <c r="AY336" s="17" t="s">
        <v>262</v>
      </c>
      <c r="BE336" s="146">
        <f>IF(N336="základní",J336,0)</f>
        <v>0</v>
      </c>
      <c r="BF336" s="146">
        <f>IF(N336="snížená",J336,0)</f>
        <v>0</v>
      </c>
      <c r="BG336" s="146">
        <f>IF(N336="zákl. přenesená",J336,0)</f>
        <v>0</v>
      </c>
      <c r="BH336" s="146">
        <f>IF(N336="sníž. přenesená",J336,0)</f>
        <v>0</v>
      </c>
      <c r="BI336" s="146">
        <f>IF(N336="nulová",J336,0)</f>
        <v>0</v>
      </c>
      <c r="BJ336" s="17" t="s">
        <v>86</v>
      </c>
      <c r="BK336" s="146">
        <f>ROUND(I336*H336,2)</f>
        <v>0</v>
      </c>
      <c r="BL336" s="17" t="s">
        <v>293</v>
      </c>
      <c r="BM336" s="145" t="s">
        <v>5116</v>
      </c>
    </row>
    <row r="337" spans="2:51" s="13" customFormat="1" ht="11.25">
      <c r="B337" s="167"/>
      <c r="D337" s="147" t="s">
        <v>1200</v>
      </c>
      <c r="E337" s="168" t="s">
        <v>1</v>
      </c>
      <c r="F337" s="169" t="s">
        <v>5117</v>
      </c>
      <c r="H337" s="170">
        <v>1</v>
      </c>
      <c r="I337" s="171"/>
      <c r="L337" s="167"/>
      <c r="M337" s="172"/>
      <c r="T337" s="173"/>
      <c r="AT337" s="168" t="s">
        <v>1200</v>
      </c>
      <c r="AU337" s="168" t="s">
        <v>88</v>
      </c>
      <c r="AV337" s="13" t="s">
        <v>88</v>
      </c>
      <c r="AW337" s="13" t="s">
        <v>34</v>
      </c>
      <c r="AX337" s="13" t="s">
        <v>86</v>
      </c>
      <c r="AY337" s="168" t="s">
        <v>262</v>
      </c>
    </row>
    <row r="338" spans="2:65" s="1" customFormat="1" ht="16.5" customHeight="1">
      <c r="B338" s="32"/>
      <c r="C338" s="181" t="s">
        <v>442</v>
      </c>
      <c r="D338" s="181" t="s">
        <v>1114</v>
      </c>
      <c r="E338" s="182" t="s">
        <v>5118</v>
      </c>
      <c r="F338" s="183" t="s">
        <v>5119</v>
      </c>
      <c r="G338" s="184" t="s">
        <v>1257</v>
      </c>
      <c r="H338" s="185">
        <v>1.015</v>
      </c>
      <c r="I338" s="186"/>
      <c r="J338" s="187">
        <f>ROUND(I338*H338,2)</f>
        <v>0</v>
      </c>
      <c r="K338" s="183" t="s">
        <v>1</v>
      </c>
      <c r="L338" s="188"/>
      <c r="M338" s="189" t="s">
        <v>1</v>
      </c>
      <c r="N338" s="190" t="s">
        <v>44</v>
      </c>
      <c r="P338" s="143">
        <f>O338*H338</f>
        <v>0</v>
      </c>
      <c r="Q338" s="143">
        <v>0.0008</v>
      </c>
      <c r="R338" s="143">
        <f>Q338*H338</f>
        <v>0.000812</v>
      </c>
      <c r="S338" s="143">
        <v>0</v>
      </c>
      <c r="T338" s="144">
        <f>S338*H338</f>
        <v>0</v>
      </c>
      <c r="AR338" s="145" t="s">
        <v>270</v>
      </c>
      <c r="AT338" s="145" t="s">
        <v>1114</v>
      </c>
      <c r="AU338" s="145" t="s">
        <v>88</v>
      </c>
      <c r="AY338" s="17" t="s">
        <v>262</v>
      </c>
      <c r="BE338" s="146">
        <f>IF(N338="základní",J338,0)</f>
        <v>0</v>
      </c>
      <c r="BF338" s="146">
        <f>IF(N338="snížená",J338,0)</f>
        <v>0</v>
      </c>
      <c r="BG338" s="146">
        <f>IF(N338="zákl. přenesená",J338,0)</f>
        <v>0</v>
      </c>
      <c r="BH338" s="146">
        <f>IF(N338="sníž. přenesená",J338,0)</f>
        <v>0</v>
      </c>
      <c r="BI338" s="146">
        <f>IF(N338="nulová",J338,0)</f>
        <v>0</v>
      </c>
      <c r="BJ338" s="17" t="s">
        <v>86</v>
      </c>
      <c r="BK338" s="146">
        <f>ROUND(I338*H338,2)</f>
        <v>0</v>
      </c>
      <c r="BL338" s="17" t="s">
        <v>293</v>
      </c>
      <c r="BM338" s="145" t="s">
        <v>5120</v>
      </c>
    </row>
    <row r="339" spans="2:51" s="13" customFormat="1" ht="11.25">
      <c r="B339" s="167"/>
      <c r="D339" s="147" t="s">
        <v>1200</v>
      </c>
      <c r="E339" s="168" t="s">
        <v>1</v>
      </c>
      <c r="F339" s="169" t="s">
        <v>86</v>
      </c>
      <c r="H339" s="170">
        <v>1</v>
      </c>
      <c r="I339" s="171"/>
      <c r="L339" s="167"/>
      <c r="M339" s="172"/>
      <c r="T339" s="173"/>
      <c r="AT339" s="168" t="s">
        <v>1200</v>
      </c>
      <c r="AU339" s="168" t="s">
        <v>88</v>
      </c>
      <c r="AV339" s="13" t="s">
        <v>88</v>
      </c>
      <c r="AW339" s="13" t="s">
        <v>34</v>
      </c>
      <c r="AX339" s="13" t="s">
        <v>86</v>
      </c>
      <c r="AY339" s="168" t="s">
        <v>262</v>
      </c>
    </row>
    <row r="340" spans="2:51" s="13" customFormat="1" ht="11.25">
      <c r="B340" s="167"/>
      <c r="D340" s="147" t="s">
        <v>1200</v>
      </c>
      <c r="F340" s="169" t="s">
        <v>5099</v>
      </c>
      <c r="H340" s="170">
        <v>1.015</v>
      </c>
      <c r="I340" s="171"/>
      <c r="L340" s="167"/>
      <c r="M340" s="172"/>
      <c r="T340" s="173"/>
      <c r="AT340" s="168" t="s">
        <v>1200</v>
      </c>
      <c r="AU340" s="168" t="s">
        <v>88</v>
      </c>
      <c r="AV340" s="13" t="s">
        <v>88</v>
      </c>
      <c r="AW340" s="13" t="s">
        <v>4</v>
      </c>
      <c r="AX340" s="13" t="s">
        <v>86</v>
      </c>
      <c r="AY340" s="168" t="s">
        <v>262</v>
      </c>
    </row>
    <row r="341" spans="2:65" s="1" customFormat="1" ht="21.75" customHeight="1">
      <c r="B341" s="32"/>
      <c r="C341" s="134" t="s">
        <v>446</v>
      </c>
      <c r="D341" s="134" t="s">
        <v>264</v>
      </c>
      <c r="E341" s="135" t="s">
        <v>5121</v>
      </c>
      <c r="F341" s="136" t="s">
        <v>5122</v>
      </c>
      <c r="G341" s="137" t="s">
        <v>1257</v>
      </c>
      <c r="H341" s="138">
        <v>1</v>
      </c>
      <c r="I341" s="139"/>
      <c r="J341" s="140">
        <f>ROUND(I341*H341,2)</f>
        <v>0</v>
      </c>
      <c r="K341" s="136" t="s">
        <v>1</v>
      </c>
      <c r="L341" s="32"/>
      <c r="M341" s="141" t="s">
        <v>1</v>
      </c>
      <c r="N341" s="142" t="s">
        <v>44</v>
      </c>
      <c r="P341" s="143">
        <f>O341*H341</f>
        <v>0</v>
      </c>
      <c r="Q341" s="143">
        <v>0</v>
      </c>
      <c r="R341" s="143">
        <f>Q341*H341</f>
        <v>0</v>
      </c>
      <c r="S341" s="143">
        <v>0</v>
      </c>
      <c r="T341" s="144">
        <f>S341*H341</f>
        <v>0</v>
      </c>
      <c r="AR341" s="145" t="s">
        <v>293</v>
      </c>
      <c r="AT341" s="145" t="s">
        <v>264</v>
      </c>
      <c r="AU341" s="145" t="s">
        <v>88</v>
      </c>
      <c r="AY341" s="17" t="s">
        <v>262</v>
      </c>
      <c r="BE341" s="146">
        <f>IF(N341="základní",J341,0)</f>
        <v>0</v>
      </c>
      <c r="BF341" s="146">
        <f>IF(N341="snížená",J341,0)</f>
        <v>0</v>
      </c>
      <c r="BG341" s="146">
        <f>IF(N341="zákl. přenesená",J341,0)</f>
        <v>0</v>
      </c>
      <c r="BH341" s="146">
        <f>IF(N341="sníž. přenesená",J341,0)</f>
        <v>0</v>
      </c>
      <c r="BI341" s="146">
        <f>IF(N341="nulová",J341,0)</f>
        <v>0</v>
      </c>
      <c r="BJ341" s="17" t="s">
        <v>86</v>
      </c>
      <c r="BK341" s="146">
        <f>ROUND(I341*H341,2)</f>
        <v>0</v>
      </c>
      <c r="BL341" s="17" t="s">
        <v>293</v>
      </c>
      <c r="BM341" s="145" t="s">
        <v>5123</v>
      </c>
    </row>
    <row r="342" spans="2:51" s="13" customFormat="1" ht="11.25">
      <c r="B342" s="167"/>
      <c r="D342" s="147" t="s">
        <v>1200</v>
      </c>
      <c r="E342" s="168" t="s">
        <v>1</v>
      </c>
      <c r="F342" s="169" t="s">
        <v>5124</v>
      </c>
      <c r="H342" s="170">
        <v>1</v>
      </c>
      <c r="I342" s="171"/>
      <c r="L342" s="167"/>
      <c r="M342" s="172"/>
      <c r="T342" s="173"/>
      <c r="AT342" s="168" t="s">
        <v>1200</v>
      </c>
      <c r="AU342" s="168" t="s">
        <v>88</v>
      </c>
      <c r="AV342" s="13" t="s">
        <v>88</v>
      </c>
      <c r="AW342" s="13" t="s">
        <v>34</v>
      </c>
      <c r="AX342" s="13" t="s">
        <v>86</v>
      </c>
      <c r="AY342" s="168" t="s">
        <v>262</v>
      </c>
    </row>
    <row r="343" spans="2:65" s="1" customFormat="1" ht="16.5" customHeight="1">
      <c r="B343" s="32"/>
      <c r="C343" s="181" t="s">
        <v>450</v>
      </c>
      <c r="D343" s="181" t="s">
        <v>1114</v>
      </c>
      <c r="E343" s="182" t="s">
        <v>5125</v>
      </c>
      <c r="F343" s="183" t="s">
        <v>5126</v>
      </c>
      <c r="G343" s="184" t="s">
        <v>1257</v>
      </c>
      <c r="H343" s="185">
        <v>1.015</v>
      </c>
      <c r="I343" s="186"/>
      <c r="J343" s="187">
        <f>ROUND(I343*H343,2)</f>
        <v>0</v>
      </c>
      <c r="K343" s="183" t="s">
        <v>1</v>
      </c>
      <c r="L343" s="188"/>
      <c r="M343" s="189" t="s">
        <v>1</v>
      </c>
      <c r="N343" s="190" t="s">
        <v>44</v>
      </c>
      <c r="P343" s="143">
        <f>O343*H343</f>
        <v>0</v>
      </c>
      <c r="Q343" s="143">
        <v>0.0003</v>
      </c>
      <c r="R343" s="143">
        <f>Q343*H343</f>
        <v>0.0003044999999999999</v>
      </c>
      <c r="S343" s="143">
        <v>0</v>
      </c>
      <c r="T343" s="144">
        <f>S343*H343</f>
        <v>0</v>
      </c>
      <c r="AR343" s="145" t="s">
        <v>270</v>
      </c>
      <c r="AT343" s="145" t="s">
        <v>1114</v>
      </c>
      <c r="AU343" s="145" t="s">
        <v>88</v>
      </c>
      <c r="AY343" s="17" t="s">
        <v>262</v>
      </c>
      <c r="BE343" s="146">
        <f>IF(N343="základní",J343,0)</f>
        <v>0</v>
      </c>
      <c r="BF343" s="146">
        <f>IF(N343="snížená",J343,0)</f>
        <v>0</v>
      </c>
      <c r="BG343" s="146">
        <f>IF(N343="zákl. přenesená",J343,0)</f>
        <v>0</v>
      </c>
      <c r="BH343" s="146">
        <f>IF(N343="sníž. přenesená",J343,0)</f>
        <v>0</v>
      </c>
      <c r="BI343" s="146">
        <f>IF(N343="nulová",J343,0)</f>
        <v>0</v>
      </c>
      <c r="BJ343" s="17" t="s">
        <v>86</v>
      </c>
      <c r="BK343" s="146">
        <f>ROUND(I343*H343,2)</f>
        <v>0</v>
      </c>
      <c r="BL343" s="17" t="s">
        <v>293</v>
      </c>
      <c r="BM343" s="145" t="s">
        <v>5127</v>
      </c>
    </row>
    <row r="344" spans="2:51" s="13" customFormat="1" ht="11.25">
      <c r="B344" s="167"/>
      <c r="D344" s="147" t="s">
        <v>1200</v>
      </c>
      <c r="E344" s="168" t="s">
        <v>1</v>
      </c>
      <c r="F344" s="169" t="s">
        <v>5124</v>
      </c>
      <c r="H344" s="170">
        <v>1</v>
      </c>
      <c r="I344" s="171"/>
      <c r="L344" s="167"/>
      <c r="M344" s="172"/>
      <c r="T344" s="173"/>
      <c r="AT344" s="168" t="s">
        <v>1200</v>
      </c>
      <c r="AU344" s="168" t="s">
        <v>88</v>
      </c>
      <c r="AV344" s="13" t="s">
        <v>88</v>
      </c>
      <c r="AW344" s="13" t="s">
        <v>34</v>
      </c>
      <c r="AX344" s="13" t="s">
        <v>86</v>
      </c>
      <c r="AY344" s="168" t="s">
        <v>262</v>
      </c>
    </row>
    <row r="345" spans="2:51" s="13" customFormat="1" ht="11.25">
      <c r="B345" s="167"/>
      <c r="D345" s="147" t="s">
        <v>1200</v>
      </c>
      <c r="F345" s="169" t="s">
        <v>5099</v>
      </c>
      <c r="H345" s="170">
        <v>1.015</v>
      </c>
      <c r="I345" s="171"/>
      <c r="L345" s="167"/>
      <c r="M345" s="172"/>
      <c r="T345" s="173"/>
      <c r="AT345" s="168" t="s">
        <v>1200</v>
      </c>
      <c r="AU345" s="168" t="s">
        <v>88</v>
      </c>
      <c r="AV345" s="13" t="s">
        <v>88</v>
      </c>
      <c r="AW345" s="13" t="s">
        <v>4</v>
      </c>
      <c r="AX345" s="13" t="s">
        <v>86</v>
      </c>
      <c r="AY345" s="168" t="s">
        <v>262</v>
      </c>
    </row>
    <row r="346" spans="2:65" s="1" customFormat="1" ht="24.2" customHeight="1">
      <c r="B346" s="32"/>
      <c r="C346" s="134" t="s">
        <v>454</v>
      </c>
      <c r="D346" s="134" t="s">
        <v>264</v>
      </c>
      <c r="E346" s="135" t="s">
        <v>5128</v>
      </c>
      <c r="F346" s="136" t="s">
        <v>5129</v>
      </c>
      <c r="G346" s="137" t="s">
        <v>1257</v>
      </c>
      <c r="H346" s="138">
        <v>1</v>
      </c>
      <c r="I346" s="139"/>
      <c r="J346" s="140">
        <f>ROUND(I346*H346,2)</f>
        <v>0</v>
      </c>
      <c r="K346" s="136" t="s">
        <v>1197</v>
      </c>
      <c r="L346" s="32"/>
      <c r="M346" s="141" t="s">
        <v>1</v>
      </c>
      <c r="N346" s="142" t="s">
        <v>44</v>
      </c>
      <c r="P346" s="143">
        <f>O346*H346</f>
        <v>0</v>
      </c>
      <c r="Q346" s="143">
        <v>0</v>
      </c>
      <c r="R346" s="143">
        <f>Q346*H346</f>
        <v>0</v>
      </c>
      <c r="S346" s="143">
        <v>0</v>
      </c>
      <c r="T346" s="144">
        <f>S346*H346</f>
        <v>0</v>
      </c>
      <c r="AR346" s="145" t="s">
        <v>293</v>
      </c>
      <c r="AT346" s="145" t="s">
        <v>264</v>
      </c>
      <c r="AU346" s="145" t="s">
        <v>88</v>
      </c>
      <c r="AY346" s="17" t="s">
        <v>262</v>
      </c>
      <c r="BE346" s="146">
        <f>IF(N346="základní",J346,0)</f>
        <v>0</v>
      </c>
      <c r="BF346" s="146">
        <f>IF(N346="snížená",J346,0)</f>
        <v>0</v>
      </c>
      <c r="BG346" s="146">
        <f>IF(N346="zákl. přenesená",J346,0)</f>
        <v>0</v>
      </c>
      <c r="BH346" s="146">
        <f>IF(N346="sníž. přenesená",J346,0)</f>
        <v>0</v>
      </c>
      <c r="BI346" s="146">
        <f>IF(N346="nulová",J346,0)</f>
        <v>0</v>
      </c>
      <c r="BJ346" s="17" t="s">
        <v>86</v>
      </c>
      <c r="BK346" s="146">
        <f>ROUND(I346*H346,2)</f>
        <v>0</v>
      </c>
      <c r="BL346" s="17" t="s">
        <v>293</v>
      </c>
      <c r="BM346" s="145" t="s">
        <v>5130</v>
      </c>
    </row>
    <row r="347" spans="2:51" s="13" customFormat="1" ht="11.25">
      <c r="B347" s="167"/>
      <c r="D347" s="147" t="s">
        <v>1200</v>
      </c>
      <c r="E347" s="168" t="s">
        <v>1</v>
      </c>
      <c r="F347" s="169" t="s">
        <v>5124</v>
      </c>
      <c r="H347" s="170">
        <v>1</v>
      </c>
      <c r="I347" s="171"/>
      <c r="L347" s="167"/>
      <c r="M347" s="172"/>
      <c r="T347" s="173"/>
      <c r="AT347" s="168" t="s">
        <v>1200</v>
      </c>
      <c r="AU347" s="168" t="s">
        <v>88</v>
      </c>
      <c r="AV347" s="13" t="s">
        <v>88</v>
      </c>
      <c r="AW347" s="13" t="s">
        <v>34</v>
      </c>
      <c r="AX347" s="13" t="s">
        <v>86</v>
      </c>
      <c r="AY347" s="168" t="s">
        <v>262</v>
      </c>
    </row>
    <row r="348" spans="2:65" s="1" customFormat="1" ht="16.5" customHeight="1">
      <c r="B348" s="32"/>
      <c r="C348" s="181" t="s">
        <v>458</v>
      </c>
      <c r="D348" s="181" t="s">
        <v>1114</v>
      </c>
      <c r="E348" s="182" t="s">
        <v>5131</v>
      </c>
      <c r="F348" s="183" t="s">
        <v>5132</v>
      </c>
      <c r="G348" s="184" t="s">
        <v>1257</v>
      </c>
      <c r="H348" s="185">
        <v>1.015</v>
      </c>
      <c r="I348" s="186"/>
      <c r="J348" s="187">
        <f>ROUND(I348*H348,2)</f>
        <v>0</v>
      </c>
      <c r="K348" s="183" t="s">
        <v>1197</v>
      </c>
      <c r="L348" s="188"/>
      <c r="M348" s="189" t="s">
        <v>1</v>
      </c>
      <c r="N348" s="190" t="s">
        <v>44</v>
      </c>
      <c r="P348" s="143">
        <f>O348*H348</f>
        <v>0</v>
      </c>
      <c r="Q348" s="143">
        <v>0.00121</v>
      </c>
      <c r="R348" s="143">
        <f>Q348*H348</f>
        <v>0.00122815</v>
      </c>
      <c r="S348" s="143">
        <v>0</v>
      </c>
      <c r="T348" s="144">
        <f>S348*H348</f>
        <v>0</v>
      </c>
      <c r="AR348" s="145" t="s">
        <v>270</v>
      </c>
      <c r="AT348" s="145" t="s">
        <v>1114</v>
      </c>
      <c r="AU348" s="145" t="s">
        <v>88</v>
      </c>
      <c r="AY348" s="17" t="s">
        <v>262</v>
      </c>
      <c r="BE348" s="146">
        <f>IF(N348="základní",J348,0)</f>
        <v>0</v>
      </c>
      <c r="BF348" s="146">
        <f>IF(N348="snížená",J348,0)</f>
        <v>0</v>
      </c>
      <c r="BG348" s="146">
        <f>IF(N348="zákl. přenesená",J348,0)</f>
        <v>0</v>
      </c>
      <c r="BH348" s="146">
        <f>IF(N348="sníž. přenesená",J348,0)</f>
        <v>0</v>
      </c>
      <c r="BI348" s="146">
        <f>IF(N348="nulová",J348,0)</f>
        <v>0</v>
      </c>
      <c r="BJ348" s="17" t="s">
        <v>86</v>
      </c>
      <c r="BK348" s="146">
        <f>ROUND(I348*H348,2)</f>
        <v>0</v>
      </c>
      <c r="BL348" s="17" t="s">
        <v>293</v>
      </c>
      <c r="BM348" s="145" t="s">
        <v>5133</v>
      </c>
    </row>
    <row r="349" spans="2:51" s="13" customFormat="1" ht="11.25">
      <c r="B349" s="167"/>
      <c r="D349" s="147" t="s">
        <v>1200</v>
      </c>
      <c r="F349" s="169" t="s">
        <v>5099</v>
      </c>
      <c r="H349" s="170">
        <v>1.015</v>
      </c>
      <c r="I349" s="171"/>
      <c r="L349" s="167"/>
      <c r="M349" s="172"/>
      <c r="T349" s="173"/>
      <c r="AT349" s="168" t="s">
        <v>1200</v>
      </c>
      <c r="AU349" s="168" t="s">
        <v>88</v>
      </c>
      <c r="AV349" s="13" t="s">
        <v>88</v>
      </c>
      <c r="AW349" s="13" t="s">
        <v>4</v>
      </c>
      <c r="AX349" s="13" t="s">
        <v>86</v>
      </c>
      <c r="AY349" s="168" t="s">
        <v>262</v>
      </c>
    </row>
    <row r="350" spans="2:65" s="1" customFormat="1" ht="24.2" customHeight="1">
      <c r="B350" s="32"/>
      <c r="C350" s="134" t="s">
        <v>466</v>
      </c>
      <c r="D350" s="134" t="s">
        <v>264</v>
      </c>
      <c r="E350" s="135" t="s">
        <v>5134</v>
      </c>
      <c r="F350" s="136" t="s">
        <v>5135</v>
      </c>
      <c r="G350" s="137" t="s">
        <v>1257</v>
      </c>
      <c r="H350" s="138">
        <v>5</v>
      </c>
      <c r="I350" s="139"/>
      <c r="J350" s="140">
        <f>ROUND(I350*H350,2)</f>
        <v>0</v>
      </c>
      <c r="K350" s="136" t="s">
        <v>1197</v>
      </c>
      <c r="L350" s="32"/>
      <c r="M350" s="141" t="s">
        <v>1</v>
      </c>
      <c r="N350" s="142" t="s">
        <v>44</v>
      </c>
      <c r="P350" s="143">
        <f>O350*H350</f>
        <v>0</v>
      </c>
      <c r="Q350" s="143">
        <v>0</v>
      </c>
      <c r="R350" s="143">
        <f>Q350*H350</f>
        <v>0</v>
      </c>
      <c r="S350" s="143">
        <v>0</v>
      </c>
      <c r="T350" s="144">
        <f>S350*H350</f>
        <v>0</v>
      </c>
      <c r="AR350" s="145" t="s">
        <v>293</v>
      </c>
      <c r="AT350" s="145" t="s">
        <v>264</v>
      </c>
      <c r="AU350" s="145" t="s">
        <v>88</v>
      </c>
      <c r="AY350" s="17" t="s">
        <v>262</v>
      </c>
      <c r="BE350" s="146">
        <f>IF(N350="základní",J350,0)</f>
        <v>0</v>
      </c>
      <c r="BF350" s="146">
        <f>IF(N350="snížená",J350,0)</f>
        <v>0</v>
      </c>
      <c r="BG350" s="146">
        <f>IF(N350="zákl. přenesená",J350,0)</f>
        <v>0</v>
      </c>
      <c r="BH350" s="146">
        <f>IF(N350="sníž. přenesená",J350,0)</f>
        <v>0</v>
      </c>
      <c r="BI350" s="146">
        <f>IF(N350="nulová",J350,0)</f>
        <v>0</v>
      </c>
      <c r="BJ350" s="17" t="s">
        <v>86</v>
      </c>
      <c r="BK350" s="146">
        <f>ROUND(I350*H350,2)</f>
        <v>0</v>
      </c>
      <c r="BL350" s="17" t="s">
        <v>293</v>
      </c>
      <c r="BM350" s="145" t="s">
        <v>5136</v>
      </c>
    </row>
    <row r="351" spans="2:51" s="13" customFormat="1" ht="11.25">
      <c r="B351" s="167"/>
      <c r="D351" s="147" t="s">
        <v>1200</v>
      </c>
      <c r="E351" s="168" t="s">
        <v>1</v>
      </c>
      <c r="F351" s="169" t="s">
        <v>5137</v>
      </c>
      <c r="H351" s="170">
        <v>2</v>
      </c>
      <c r="I351" s="171"/>
      <c r="L351" s="167"/>
      <c r="M351" s="172"/>
      <c r="T351" s="173"/>
      <c r="AT351" s="168" t="s">
        <v>1200</v>
      </c>
      <c r="AU351" s="168" t="s">
        <v>88</v>
      </c>
      <c r="AV351" s="13" t="s">
        <v>88</v>
      </c>
      <c r="AW351" s="13" t="s">
        <v>34</v>
      </c>
      <c r="AX351" s="13" t="s">
        <v>79</v>
      </c>
      <c r="AY351" s="168" t="s">
        <v>262</v>
      </c>
    </row>
    <row r="352" spans="2:51" s="13" customFormat="1" ht="11.25">
      <c r="B352" s="167"/>
      <c r="D352" s="147" t="s">
        <v>1200</v>
      </c>
      <c r="E352" s="168" t="s">
        <v>1</v>
      </c>
      <c r="F352" s="169" t="s">
        <v>5138</v>
      </c>
      <c r="H352" s="170">
        <v>1</v>
      </c>
      <c r="I352" s="171"/>
      <c r="L352" s="167"/>
      <c r="M352" s="172"/>
      <c r="T352" s="173"/>
      <c r="AT352" s="168" t="s">
        <v>1200</v>
      </c>
      <c r="AU352" s="168" t="s">
        <v>88</v>
      </c>
      <c r="AV352" s="13" t="s">
        <v>88</v>
      </c>
      <c r="AW352" s="13" t="s">
        <v>34</v>
      </c>
      <c r="AX352" s="13" t="s">
        <v>79</v>
      </c>
      <c r="AY352" s="168" t="s">
        <v>262</v>
      </c>
    </row>
    <row r="353" spans="2:51" s="13" customFormat="1" ht="11.25">
      <c r="B353" s="167"/>
      <c r="D353" s="147" t="s">
        <v>1200</v>
      </c>
      <c r="E353" s="168" t="s">
        <v>1</v>
      </c>
      <c r="F353" s="169" t="s">
        <v>5139</v>
      </c>
      <c r="H353" s="170">
        <v>2</v>
      </c>
      <c r="I353" s="171"/>
      <c r="L353" s="167"/>
      <c r="M353" s="172"/>
      <c r="T353" s="173"/>
      <c r="AT353" s="168" t="s">
        <v>1200</v>
      </c>
      <c r="AU353" s="168" t="s">
        <v>88</v>
      </c>
      <c r="AV353" s="13" t="s">
        <v>88</v>
      </c>
      <c r="AW353" s="13" t="s">
        <v>34</v>
      </c>
      <c r="AX353" s="13" t="s">
        <v>79</v>
      </c>
      <c r="AY353" s="168" t="s">
        <v>262</v>
      </c>
    </row>
    <row r="354" spans="2:51" s="14" customFormat="1" ht="11.25">
      <c r="B354" s="174"/>
      <c r="D354" s="147" t="s">
        <v>1200</v>
      </c>
      <c r="E354" s="175" t="s">
        <v>1</v>
      </c>
      <c r="F354" s="176" t="s">
        <v>1205</v>
      </c>
      <c r="H354" s="177">
        <v>5</v>
      </c>
      <c r="I354" s="178"/>
      <c r="L354" s="174"/>
      <c r="M354" s="179"/>
      <c r="T354" s="180"/>
      <c r="AT354" s="175" t="s">
        <v>1200</v>
      </c>
      <c r="AU354" s="175" t="s">
        <v>88</v>
      </c>
      <c r="AV354" s="14" t="s">
        <v>293</v>
      </c>
      <c r="AW354" s="14" t="s">
        <v>34</v>
      </c>
      <c r="AX354" s="14" t="s">
        <v>86</v>
      </c>
      <c r="AY354" s="175" t="s">
        <v>262</v>
      </c>
    </row>
    <row r="355" spans="2:65" s="1" customFormat="1" ht="16.5" customHeight="1">
      <c r="B355" s="32"/>
      <c r="C355" s="181" t="s">
        <v>462</v>
      </c>
      <c r="D355" s="181" t="s">
        <v>1114</v>
      </c>
      <c r="E355" s="182" t="s">
        <v>5140</v>
      </c>
      <c r="F355" s="183" t="s">
        <v>5141</v>
      </c>
      <c r="G355" s="184" t="s">
        <v>1257</v>
      </c>
      <c r="H355" s="185">
        <v>2.03</v>
      </c>
      <c r="I355" s="186"/>
      <c r="J355" s="187">
        <f>ROUND(I355*H355,2)</f>
        <v>0</v>
      </c>
      <c r="K355" s="183" t="s">
        <v>1197</v>
      </c>
      <c r="L355" s="188"/>
      <c r="M355" s="189" t="s">
        <v>1</v>
      </c>
      <c r="N355" s="190" t="s">
        <v>44</v>
      </c>
      <c r="P355" s="143">
        <f>O355*H355</f>
        <v>0</v>
      </c>
      <c r="Q355" s="143">
        <v>0.00082</v>
      </c>
      <c r="R355" s="143">
        <f>Q355*H355</f>
        <v>0.0016645999999999998</v>
      </c>
      <c r="S355" s="143">
        <v>0</v>
      </c>
      <c r="T355" s="144">
        <f>S355*H355</f>
        <v>0</v>
      </c>
      <c r="AR355" s="145" t="s">
        <v>270</v>
      </c>
      <c r="AT355" s="145" t="s">
        <v>1114</v>
      </c>
      <c r="AU355" s="145" t="s">
        <v>88</v>
      </c>
      <c r="AY355" s="17" t="s">
        <v>262</v>
      </c>
      <c r="BE355" s="146">
        <f>IF(N355="základní",J355,0)</f>
        <v>0</v>
      </c>
      <c r="BF355" s="146">
        <f>IF(N355="snížená",J355,0)</f>
        <v>0</v>
      </c>
      <c r="BG355" s="146">
        <f>IF(N355="zákl. přenesená",J355,0)</f>
        <v>0</v>
      </c>
      <c r="BH355" s="146">
        <f>IF(N355="sníž. přenesená",J355,0)</f>
        <v>0</v>
      </c>
      <c r="BI355" s="146">
        <f>IF(N355="nulová",J355,0)</f>
        <v>0</v>
      </c>
      <c r="BJ355" s="17" t="s">
        <v>86</v>
      </c>
      <c r="BK355" s="146">
        <f>ROUND(I355*H355,2)</f>
        <v>0</v>
      </c>
      <c r="BL355" s="17" t="s">
        <v>293</v>
      </c>
      <c r="BM355" s="145" t="s">
        <v>5142</v>
      </c>
    </row>
    <row r="356" spans="2:51" s="13" customFormat="1" ht="11.25">
      <c r="B356" s="167"/>
      <c r="D356" s="147" t="s">
        <v>1200</v>
      </c>
      <c r="E356" s="168" t="s">
        <v>1</v>
      </c>
      <c r="F356" s="169" t="s">
        <v>5143</v>
      </c>
      <c r="H356" s="170">
        <v>2</v>
      </c>
      <c r="I356" s="171"/>
      <c r="L356" s="167"/>
      <c r="M356" s="172"/>
      <c r="T356" s="173"/>
      <c r="AT356" s="168" t="s">
        <v>1200</v>
      </c>
      <c r="AU356" s="168" t="s">
        <v>88</v>
      </c>
      <c r="AV356" s="13" t="s">
        <v>88</v>
      </c>
      <c r="AW356" s="13" t="s">
        <v>34</v>
      </c>
      <c r="AX356" s="13" t="s">
        <v>86</v>
      </c>
      <c r="AY356" s="168" t="s">
        <v>262</v>
      </c>
    </row>
    <row r="357" spans="2:51" s="13" customFormat="1" ht="11.25">
      <c r="B357" s="167"/>
      <c r="D357" s="147" t="s">
        <v>1200</v>
      </c>
      <c r="F357" s="169" t="s">
        <v>5144</v>
      </c>
      <c r="H357" s="170">
        <v>2.03</v>
      </c>
      <c r="I357" s="171"/>
      <c r="L357" s="167"/>
      <c r="M357" s="172"/>
      <c r="T357" s="173"/>
      <c r="AT357" s="168" t="s">
        <v>1200</v>
      </c>
      <c r="AU357" s="168" t="s">
        <v>88</v>
      </c>
      <c r="AV357" s="13" t="s">
        <v>88</v>
      </c>
      <c r="AW357" s="13" t="s">
        <v>4</v>
      </c>
      <c r="AX357" s="13" t="s">
        <v>86</v>
      </c>
      <c r="AY357" s="168" t="s">
        <v>262</v>
      </c>
    </row>
    <row r="358" spans="2:65" s="1" customFormat="1" ht="16.5" customHeight="1">
      <c r="B358" s="32"/>
      <c r="C358" s="181" t="s">
        <v>473</v>
      </c>
      <c r="D358" s="181" t="s">
        <v>1114</v>
      </c>
      <c r="E358" s="182" t="s">
        <v>5145</v>
      </c>
      <c r="F358" s="183" t="s">
        <v>5146</v>
      </c>
      <c r="G358" s="184" t="s">
        <v>1257</v>
      </c>
      <c r="H358" s="185">
        <v>1.015</v>
      </c>
      <c r="I358" s="186"/>
      <c r="J358" s="187">
        <f>ROUND(I358*H358,2)</f>
        <v>0</v>
      </c>
      <c r="K358" s="183" t="s">
        <v>1197</v>
      </c>
      <c r="L358" s="188"/>
      <c r="M358" s="189" t="s">
        <v>1</v>
      </c>
      <c r="N358" s="190" t="s">
        <v>44</v>
      </c>
      <c r="P358" s="143">
        <f>O358*H358</f>
        <v>0</v>
      </c>
      <c r="Q358" s="143">
        <v>0.0018</v>
      </c>
      <c r="R358" s="143">
        <f>Q358*H358</f>
        <v>0.0018269999999999998</v>
      </c>
      <c r="S358" s="143">
        <v>0</v>
      </c>
      <c r="T358" s="144">
        <f>S358*H358</f>
        <v>0</v>
      </c>
      <c r="AR358" s="145" t="s">
        <v>270</v>
      </c>
      <c r="AT358" s="145" t="s">
        <v>1114</v>
      </c>
      <c r="AU358" s="145" t="s">
        <v>88</v>
      </c>
      <c r="AY358" s="17" t="s">
        <v>262</v>
      </c>
      <c r="BE358" s="146">
        <f>IF(N358="základní",J358,0)</f>
        <v>0</v>
      </c>
      <c r="BF358" s="146">
        <f>IF(N358="snížená",J358,0)</f>
        <v>0</v>
      </c>
      <c r="BG358" s="146">
        <f>IF(N358="zákl. přenesená",J358,0)</f>
        <v>0</v>
      </c>
      <c r="BH358" s="146">
        <f>IF(N358="sníž. přenesená",J358,0)</f>
        <v>0</v>
      </c>
      <c r="BI358" s="146">
        <f>IF(N358="nulová",J358,0)</f>
        <v>0</v>
      </c>
      <c r="BJ358" s="17" t="s">
        <v>86</v>
      </c>
      <c r="BK358" s="146">
        <f>ROUND(I358*H358,2)</f>
        <v>0</v>
      </c>
      <c r="BL358" s="17" t="s">
        <v>293</v>
      </c>
      <c r="BM358" s="145" t="s">
        <v>5147</v>
      </c>
    </row>
    <row r="359" spans="2:51" s="13" customFormat="1" ht="11.25">
      <c r="B359" s="167"/>
      <c r="D359" s="147" t="s">
        <v>1200</v>
      </c>
      <c r="E359" s="168" t="s">
        <v>1</v>
      </c>
      <c r="F359" s="169" t="s">
        <v>5138</v>
      </c>
      <c r="H359" s="170">
        <v>1</v>
      </c>
      <c r="I359" s="171"/>
      <c r="L359" s="167"/>
      <c r="M359" s="172"/>
      <c r="T359" s="173"/>
      <c r="AT359" s="168" t="s">
        <v>1200</v>
      </c>
      <c r="AU359" s="168" t="s">
        <v>88</v>
      </c>
      <c r="AV359" s="13" t="s">
        <v>88</v>
      </c>
      <c r="AW359" s="13" t="s">
        <v>34</v>
      </c>
      <c r="AX359" s="13" t="s">
        <v>86</v>
      </c>
      <c r="AY359" s="168" t="s">
        <v>262</v>
      </c>
    </row>
    <row r="360" spans="2:51" s="13" customFormat="1" ht="11.25">
      <c r="B360" s="167"/>
      <c r="D360" s="147" t="s">
        <v>1200</v>
      </c>
      <c r="F360" s="169" t="s">
        <v>5099</v>
      </c>
      <c r="H360" s="170">
        <v>1.015</v>
      </c>
      <c r="I360" s="171"/>
      <c r="L360" s="167"/>
      <c r="M360" s="172"/>
      <c r="T360" s="173"/>
      <c r="AT360" s="168" t="s">
        <v>1200</v>
      </c>
      <c r="AU360" s="168" t="s">
        <v>88</v>
      </c>
      <c r="AV360" s="13" t="s">
        <v>88</v>
      </c>
      <c r="AW360" s="13" t="s">
        <v>4</v>
      </c>
      <c r="AX360" s="13" t="s">
        <v>86</v>
      </c>
      <c r="AY360" s="168" t="s">
        <v>262</v>
      </c>
    </row>
    <row r="361" spans="2:65" s="1" customFormat="1" ht="24.2" customHeight="1">
      <c r="B361" s="32"/>
      <c r="C361" s="181" t="s">
        <v>477</v>
      </c>
      <c r="D361" s="181" t="s">
        <v>1114</v>
      </c>
      <c r="E361" s="182" t="s">
        <v>5148</v>
      </c>
      <c r="F361" s="183" t="s">
        <v>5149</v>
      </c>
      <c r="G361" s="184" t="s">
        <v>1257</v>
      </c>
      <c r="H361" s="185">
        <v>2.03</v>
      </c>
      <c r="I361" s="186"/>
      <c r="J361" s="187">
        <f>ROUND(I361*H361,2)</f>
        <v>0</v>
      </c>
      <c r="K361" s="183" t="s">
        <v>1</v>
      </c>
      <c r="L361" s="188"/>
      <c r="M361" s="189" t="s">
        <v>1</v>
      </c>
      <c r="N361" s="190" t="s">
        <v>44</v>
      </c>
      <c r="P361" s="143">
        <f>O361*H361</f>
        <v>0</v>
      </c>
      <c r="Q361" s="143">
        <v>0.00172</v>
      </c>
      <c r="R361" s="143">
        <f>Q361*H361</f>
        <v>0.0034915999999999997</v>
      </c>
      <c r="S361" s="143">
        <v>0</v>
      </c>
      <c r="T361" s="144">
        <f>S361*H361</f>
        <v>0</v>
      </c>
      <c r="AR361" s="145" t="s">
        <v>270</v>
      </c>
      <c r="AT361" s="145" t="s">
        <v>1114</v>
      </c>
      <c r="AU361" s="145" t="s">
        <v>88</v>
      </c>
      <c r="AY361" s="17" t="s">
        <v>262</v>
      </c>
      <c r="BE361" s="146">
        <f>IF(N361="základní",J361,0)</f>
        <v>0</v>
      </c>
      <c r="BF361" s="146">
        <f>IF(N361="snížená",J361,0)</f>
        <v>0</v>
      </c>
      <c r="BG361" s="146">
        <f>IF(N361="zákl. přenesená",J361,0)</f>
        <v>0</v>
      </c>
      <c r="BH361" s="146">
        <f>IF(N361="sníž. přenesená",J361,0)</f>
        <v>0</v>
      </c>
      <c r="BI361" s="146">
        <f>IF(N361="nulová",J361,0)</f>
        <v>0</v>
      </c>
      <c r="BJ361" s="17" t="s">
        <v>86</v>
      </c>
      <c r="BK361" s="146">
        <f>ROUND(I361*H361,2)</f>
        <v>0</v>
      </c>
      <c r="BL361" s="17" t="s">
        <v>293</v>
      </c>
      <c r="BM361" s="145" t="s">
        <v>5150</v>
      </c>
    </row>
    <row r="362" spans="2:51" s="13" customFormat="1" ht="11.25">
      <c r="B362" s="167"/>
      <c r="D362" s="147" t="s">
        <v>1200</v>
      </c>
      <c r="F362" s="169" t="s">
        <v>5144</v>
      </c>
      <c r="H362" s="170">
        <v>2.03</v>
      </c>
      <c r="I362" s="171"/>
      <c r="L362" s="167"/>
      <c r="M362" s="172"/>
      <c r="T362" s="173"/>
      <c r="AT362" s="168" t="s">
        <v>1200</v>
      </c>
      <c r="AU362" s="168" t="s">
        <v>88</v>
      </c>
      <c r="AV362" s="13" t="s">
        <v>88</v>
      </c>
      <c r="AW362" s="13" t="s">
        <v>4</v>
      </c>
      <c r="AX362" s="13" t="s">
        <v>86</v>
      </c>
      <c r="AY362" s="168" t="s">
        <v>262</v>
      </c>
    </row>
    <row r="363" spans="2:65" s="1" customFormat="1" ht="24.2" customHeight="1">
      <c r="B363" s="32"/>
      <c r="C363" s="134" t="s">
        <v>481</v>
      </c>
      <c r="D363" s="134" t="s">
        <v>264</v>
      </c>
      <c r="E363" s="135" t="s">
        <v>5151</v>
      </c>
      <c r="F363" s="136" t="s">
        <v>5152</v>
      </c>
      <c r="G363" s="137" t="s">
        <v>1257</v>
      </c>
      <c r="H363" s="138">
        <v>1</v>
      </c>
      <c r="I363" s="139"/>
      <c r="J363" s="140">
        <f>ROUND(I363*H363,2)</f>
        <v>0</v>
      </c>
      <c r="K363" s="136" t="s">
        <v>1</v>
      </c>
      <c r="L363" s="32"/>
      <c r="M363" s="141" t="s">
        <v>1</v>
      </c>
      <c r="N363" s="142" t="s">
        <v>44</v>
      </c>
      <c r="P363" s="143">
        <f>O363*H363</f>
        <v>0</v>
      </c>
      <c r="Q363" s="143">
        <v>0</v>
      </c>
      <c r="R363" s="143">
        <f>Q363*H363</f>
        <v>0</v>
      </c>
      <c r="S363" s="143">
        <v>0</v>
      </c>
      <c r="T363" s="144">
        <f>S363*H363</f>
        <v>0</v>
      </c>
      <c r="AR363" s="145" t="s">
        <v>293</v>
      </c>
      <c r="AT363" s="145" t="s">
        <v>264</v>
      </c>
      <c r="AU363" s="145" t="s">
        <v>88</v>
      </c>
      <c r="AY363" s="17" t="s">
        <v>262</v>
      </c>
      <c r="BE363" s="146">
        <f>IF(N363="základní",J363,0)</f>
        <v>0</v>
      </c>
      <c r="BF363" s="146">
        <f>IF(N363="snížená",J363,0)</f>
        <v>0</v>
      </c>
      <c r="BG363" s="146">
        <f>IF(N363="zákl. přenesená",J363,0)</f>
        <v>0</v>
      </c>
      <c r="BH363" s="146">
        <f>IF(N363="sníž. přenesená",J363,0)</f>
        <v>0</v>
      </c>
      <c r="BI363" s="146">
        <f>IF(N363="nulová",J363,0)</f>
        <v>0</v>
      </c>
      <c r="BJ363" s="17" t="s">
        <v>86</v>
      </c>
      <c r="BK363" s="146">
        <f>ROUND(I363*H363,2)</f>
        <v>0</v>
      </c>
      <c r="BL363" s="17" t="s">
        <v>293</v>
      </c>
      <c r="BM363" s="145" t="s">
        <v>5153</v>
      </c>
    </row>
    <row r="364" spans="2:51" s="13" customFormat="1" ht="11.25">
      <c r="B364" s="167"/>
      <c r="D364" s="147" t="s">
        <v>1200</v>
      </c>
      <c r="E364" s="168" t="s">
        <v>1</v>
      </c>
      <c r="F364" s="169" t="s">
        <v>5154</v>
      </c>
      <c r="H364" s="170">
        <v>1</v>
      </c>
      <c r="I364" s="171"/>
      <c r="L364" s="167"/>
      <c r="M364" s="172"/>
      <c r="T364" s="173"/>
      <c r="AT364" s="168" t="s">
        <v>1200</v>
      </c>
      <c r="AU364" s="168" t="s">
        <v>88</v>
      </c>
      <c r="AV364" s="13" t="s">
        <v>88</v>
      </c>
      <c r="AW364" s="13" t="s">
        <v>34</v>
      </c>
      <c r="AX364" s="13" t="s">
        <v>86</v>
      </c>
      <c r="AY364" s="168" t="s">
        <v>262</v>
      </c>
    </row>
    <row r="365" spans="2:65" s="1" customFormat="1" ht="24.2" customHeight="1">
      <c r="B365" s="32"/>
      <c r="C365" s="181" t="s">
        <v>485</v>
      </c>
      <c r="D365" s="181" t="s">
        <v>1114</v>
      </c>
      <c r="E365" s="182" t="s">
        <v>5155</v>
      </c>
      <c r="F365" s="183" t="s">
        <v>5156</v>
      </c>
      <c r="G365" s="184" t="s">
        <v>1257</v>
      </c>
      <c r="H365" s="185">
        <v>1.015</v>
      </c>
      <c r="I365" s="186"/>
      <c r="J365" s="187">
        <f>ROUND(I365*H365,2)</f>
        <v>0</v>
      </c>
      <c r="K365" s="183" t="s">
        <v>1</v>
      </c>
      <c r="L365" s="188"/>
      <c r="M365" s="189" t="s">
        <v>1</v>
      </c>
      <c r="N365" s="190" t="s">
        <v>44</v>
      </c>
      <c r="P365" s="143">
        <f>O365*H365</f>
        <v>0</v>
      </c>
      <c r="Q365" s="143">
        <v>0.0047</v>
      </c>
      <c r="R365" s="143">
        <f>Q365*H365</f>
        <v>0.0047705</v>
      </c>
      <c r="S365" s="143">
        <v>0</v>
      </c>
      <c r="T365" s="144">
        <f>S365*H365</f>
        <v>0</v>
      </c>
      <c r="AR365" s="145" t="s">
        <v>270</v>
      </c>
      <c r="AT365" s="145" t="s">
        <v>1114</v>
      </c>
      <c r="AU365" s="145" t="s">
        <v>88</v>
      </c>
      <c r="AY365" s="17" t="s">
        <v>262</v>
      </c>
      <c r="BE365" s="146">
        <f>IF(N365="základní",J365,0)</f>
        <v>0</v>
      </c>
      <c r="BF365" s="146">
        <f>IF(N365="snížená",J365,0)</f>
        <v>0</v>
      </c>
      <c r="BG365" s="146">
        <f>IF(N365="zákl. přenesená",J365,0)</f>
        <v>0</v>
      </c>
      <c r="BH365" s="146">
        <f>IF(N365="sníž. přenesená",J365,0)</f>
        <v>0</v>
      </c>
      <c r="BI365" s="146">
        <f>IF(N365="nulová",J365,0)</f>
        <v>0</v>
      </c>
      <c r="BJ365" s="17" t="s">
        <v>86</v>
      </c>
      <c r="BK365" s="146">
        <f>ROUND(I365*H365,2)</f>
        <v>0</v>
      </c>
      <c r="BL365" s="17" t="s">
        <v>293</v>
      </c>
      <c r="BM365" s="145" t="s">
        <v>5157</v>
      </c>
    </row>
    <row r="366" spans="2:51" s="13" customFormat="1" ht="11.25">
      <c r="B366" s="167"/>
      <c r="D366" s="147" t="s">
        <v>1200</v>
      </c>
      <c r="F366" s="169" t="s">
        <v>5099</v>
      </c>
      <c r="H366" s="170">
        <v>1.015</v>
      </c>
      <c r="I366" s="171"/>
      <c r="L366" s="167"/>
      <c r="M366" s="172"/>
      <c r="T366" s="173"/>
      <c r="AT366" s="168" t="s">
        <v>1200</v>
      </c>
      <c r="AU366" s="168" t="s">
        <v>88</v>
      </c>
      <c r="AV366" s="13" t="s">
        <v>88</v>
      </c>
      <c r="AW366" s="13" t="s">
        <v>4</v>
      </c>
      <c r="AX366" s="13" t="s">
        <v>86</v>
      </c>
      <c r="AY366" s="168" t="s">
        <v>262</v>
      </c>
    </row>
    <row r="367" spans="2:65" s="1" customFormat="1" ht="24.2" customHeight="1">
      <c r="B367" s="32"/>
      <c r="C367" s="134" t="s">
        <v>492</v>
      </c>
      <c r="D367" s="134" t="s">
        <v>264</v>
      </c>
      <c r="E367" s="135" t="s">
        <v>5158</v>
      </c>
      <c r="F367" s="136" t="s">
        <v>5159</v>
      </c>
      <c r="G367" s="137" t="s">
        <v>1257</v>
      </c>
      <c r="H367" s="138">
        <v>2</v>
      </c>
      <c r="I367" s="139"/>
      <c r="J367" s="140">
        <f>ROUND(I367*H367,2)</f>
        <v>0</v>
      </c>
      <c r="K367" s="136" t="s">
        <v>1197</v>
      </c>
      <c r="L367" s="32"/>
      <c r="M367" s="141" t="s">
        <v>1</v>
      </c>
      <c r="N367" s="142" t="s">
        <v>44</v>
      </c>
      <c r="P367" s="143">
        <f>O367*H367</f>
        <v>0</v>
      </c>
      <c r="Q367" s="143">
        <v>0</v>
      </c>
      <c r="R367" s="143">
        <f>Q367*H367</f>
        <v>0</v>
      </c>
      <c r="S367" s="143">
        <v>0</v>
      </c>
      <c r="T367" s="144">
        <f>S367*H367</f>
        <v>0</v>
      </c>
      <c r="AR367" s="145" t="s">
        <v>293</v>
      </c>
      <c r="AT367" s="145" t="s">
        <v>264</v>
      </c>
      <c r="AU367" s="145" t="s">
        <v>88</v>
      </c>
      <c r="AY367" s="17" t="s">
        <v>262</v>
      </c>
      <c r="BE367" s="146">
        <f>IF(N367="základní",J367,0)</f>
        <v>0</v>
      </c>
      <c r="BF367" s="146">
        <f>IF(N367="snížená",J367,0)</f>
        <v>0</v>
      </c>
      <c r="BG367" s="146">
        <f>IF(N367="zákl. přenesená",J367,0)</f>
        <v>0</v>
      </c>
      <c r="BH367" s="146">
        <f>IF(N367="sníž. přenesená",J367,0)</f>
        <v>0</v>
      </c>
      <c r="BI367" s="146">
        <f>IF(N367="nulová",J367,0)</f>
        <v>0</v>
      </c>
      <c r="BJ367" s="17" t="s">
        <v>86</v>
      </c>
      <c r="BK367" s="146">
        <f>ROUND(I367*H367,2)</f>
        <v>0</v>
      </c>
      <c r="BL367" s="17" t="s">
        <v>293</v>
      </c>
      <c r="BM367" s="145" t="s">
        <v>5160</v>
      </c>
    </row>
    <row r="368" spans="2:51" s="12" customFormat="1" ht="11.25">
      <c r="B368" s="161"/>
      <c r="D368" s="147" t="s">
        <v>1200</v>
      </c>
      <c r="E368" s="162" t="s">
        <v>1</v>
      </c>
      <c r="F368" s="163" t="s">
        <v>5161</v>
      </c>
      <c r="H368" s="162" t="s">
        <v>1</v>
      </c>
      <c r="I368" s="164"/>
      <c r="L368" s="161"/>
      <c r="M368" s="165"/>
      <c r="T368" s="166"/>
      <c r="AT368" s="162" t="s">
        <v>1200</v>
      </c>
      <c r="AU368" s="162" t="s">
        <v>88</v>
      </c>
      <c r="AV368" s="12" t="s">
        <v>86</v>
      </c>
      <c r="AW368" s="12" t="s">
        <v>34</v>
      </c>
      <c r="AX368" s="12" t="s">
        <v>79</v>
      </c>
      <c r="AY368" s="162" t="s">
        <v>262</v>
      </c>
    </row>
    <row r="369" spans="2:51" s="13" customFormat="1" ht="11.25">
      <c r="B369" s="167"/>
      <c r="D369" s="147" t="s">
        <v>1200</v>
      </c>
      <c r="E369" s="168" t="s">
        <v>1</v>
      </c>
      <c r="F369" s="169" t="s">
        <v>88</v>
      </c>
      <c r="H369" s="170">
        <v>2</v>
      </c>
      <c r="I369" s="171"/>
      <c r="L369" s="167"/>
      <c r="M369" s="172"/>
      <c r="T369" s="173"/>
      <c r="AT369" s="168" t="s">
        <v>1200</v>
      </c>
      <c r="AU369" s="168" t="s">
        <v>88</v>
      </c>
      <c r="AV369" s="13" t="s">
        <v>88</v>
      </c>
      <c r="AW369" s="13" t="s">
        <v>34</v>
      </c>
      <c r="AX369" s="13" t="s">
        <v>86</v>
      </c>
      <c r="AY369" s="168" t="s">
        <v>262</v>
      </c>
    </row>
    <row r="370" spans="2:65" s="1" customFormat="1" ht="16.5" customHeight="1">
      <c r="B370" s="32"/>
      <c r="C370" s="181" t="s">
        <v>496</v>
      </c>
      <c r="D370" s="181" t="s">
        <v>1114</v>
      </c>
      <c r="E370" s="182" t="s">
        <v>5162</v>
      </c>
      <c r="F370" s="183" t="s">
        <v>5163</v>
      </c>
      <c r="G370" s="184" t="s">
        <v>1257</v>
      </c>
      <c r="H370" s="185">
        <v>2.03</v>
      </c>
      <c r="I370" s="186"/>
      <c r="J370" s="187">
        <f>ROUND(I370*H370,2)</f>
        <v>0</v>
      </c>
      <c r="K370" s="183" t="s">
        <v>1197</v>
      </c>
      <c r="L370" s="188"/>
      <c r="M370" s="189" t="s">
        <v>1</v>
      </c>
      <c r="N370" s="190" t="s">
        <v>44</v>
      </c>
      <c r="P370" s="143">
        <f>O370*H370</f>
        <v>0</v>
      </c>
      <c r="Q370" s="143">
        <v>0.00359</v>
      </c>
      <c r="R370" s="143">
        <f>Q370*H370</f>
        <v>0.007287699999999999</v>
      </c>
      <c r="S370" s="143">
        <v>0</v>
      </c>
      <c r="T370" s="144">
        <f>S370*H370</f>
        <v>0</v>
      </c>
      <c r="AR370" s="145" t="s">
        <v>270</v>
      </c>
      <c r="AT370" s="145" t="s">
        <v>1114</v>
      </c>
      <c r="AU370" s="145" t="s">
        <v>88</v>
      </c>
      <c r="AY370" s="17" t="s">
        <v>262</v>
      </c>
      <c r="BE370" s="146">
        <f>IF(N370="základní",J370,0)</f>
        <v>0</v>
      </c>
      <c r="BF370" s="146">
        <f>IF(N370="snížená",J370,0)</f>
        <v>0</v>
      </c>
      <c r="BG370" s="146">
        <f>IF(N370="zákl. přenesená",J370,0)</f>
        <v>0</v>
      </c>
      <c r="BH370" s="146">
        <f>IF(N370="sníž. přenesená",J370,0)</f>
        <v>0</v>
      </c>
      <c r="BI370" s="146">
        <f>IF(N370="nulová",J370,0)</f>
        <v>0</v>
      </c>
      <c r="BJ370" s="17" t="s">
        <v>86</v>
      </c>
      <c r="BK370" s="146">
        <f>ROUND(I370*H370,2)</f>
        <v>0</v>
      </c>
      <c r="BL370" s="17" t="s">
        <v>293</v>
      </c>
      <c r="BM370" s="145" t="s">
        <v>5164</v>
      </c>
    </row>
    <row r="371" spans="2:51" s="13" customFormat="1" ht="11.25">
      <c r="B371" s="167"/>
      <c r="D371" s="147" t="s">
        <v>1200</v>
      </c>
      <c r="F371" s="169" t="s">
        <v>5144</v>
      </c>
      <c r="H371" s="170">
        <v>2.03</v>
      </c>
      <c r="I371" s="171"/>
      <c r="L371" s="167"/>
      <c r="M371" s="172"/>
      <c r="T371" s="173"/>
      <c r="AT371" s="168" t="s">
        <v>1200</v>
      </c>
      <c r="AU371" s="168" t="s">
        <v>88</v>
      </c>
      <c r="AV371" s="13" t="s">
        <v>88</v>
      </c>
      <c r="AW371" s="13" t="s">
        <v>4</v>
      </c>
      <c r="AX371" s="13" t="s">
        <v>86</v>
      </c>
      <c r="AY371" s="168" t="s">
        <v>262</v>
      </c>
    </row>
    <row r="372" spans="2:65" s="1" customFormat="1" ht="24.2" customHeight="1">
      <c r="B372" s="32"/>
      <c r="C372" s="134" t="s">
        <v>499</v>
      </c>
      <c r="D372" s="134" t="s">
        <v>264</v>
      </c>
      <c r="E372" s="135" t="s">
        <v>5165</v>
      </c>
      <c r="F372" s="136" t="s">
        <v>5166</v>
      </c>
      <c r="G372" s="137" t="s">
        <v>1257</v>
      </c>
      <c r="H372" s="138">
        <v>1</v>
      </c>
      <c r="I372" s="139"/>
      <c r="J372" s="140">
        <f>ROUND(I372*H372,2)</f>
        <v>0</v>
      </c>
      <c r="K372" s="136" t="s">
        <v>1</v>
      </c>
      <c r="L372" s="32"/>
      <c r="M372" s="141" t="s">
        <v>1</v>
      </c>
      <c r="N372" s="142" t="s">
        <v>44</v>
      </c>
      <c r="P372" s="143">
        <f>O372*H372</f>
        <v>0</v>
      </c>
      <c r="Q372" s="143">
        <v>0.0018</v>
      </c>
      <c r="R372" s="143">
        <f>Q372*H372</f>
        <v>0.0018</v>
      </c>
      <c r="S372" s="143">
        <v>0</v>
      </c>
      <c r="T372" s="144">
        <f>S372*H372</f>
        <v>0</v>
      </c>
      <c r="AR372" s="145" t="s">
        <v>293</v>
      </c>
      <c r="AT372" s="145" t="s">
        <v>264</v>
      </c>
      <c r="AU372" s="145" t="s">
        <v>88</v>
      </c>
      <c r="AY372" s="17" t="s">
        <v>262</v>
      </c>
      <c r="BE372" s="146">
        <f>IF(N372="základní",J372,0)</f>
        <v>0</v>
      </c>
      <c r="BF372" s="146">
        <f>IF(N372="snížená",J372,0)</f>
        <v>0</v>
      </c>
      <c r="BG372" s="146">
        <f>IF(N372="zákl. přenesená",J372,0)</f>
        <v>0</v>
      </c>
      <c r="BH372" s="146">
        <f>IF(N372="sníž. přenesená",J372,0)</f>
        <v>0</v>
      </c>
      <c r="BI372" s="146">
        <f>IF(N372="nulová",J372,0)</f>
        <v>0</v>
      </c>
      <c r="BJ372" s="17" t="s">
        <v>86</v>
      </c>
      <c r="BK372" s="146">
        <f>ROUND(I372*H372,2)</f>
        <v>0</v>
      </c>
      <c r="BL372" s="17" t="s">
        <v>293</v>
      </c>
      <c r="BM372" s="145" t="s">
        <v>5167</v>
      </c>
    </row>
    <row r="373" spans="2:47" s="1" customFormat="1" ht="29.25">
      <c r="B373" s="32"/>
      <c r="D373" s="147" t="s">
        <v>301</v>
      </c>
      <c r="F373" s="148" t="s">
        <v>5168</v>
      </c>
      <c r="I373" s="149"/>
      <c r="L373" s="32"/>
      <c r="M373" s="150"/>
      <c r="T373" s="56"/>
      <c r="AT373" s="17" t="s">
        <v>301</v>
      </c>
      <c r="AU373" s="17" t="s">
        <v>88</v>
      </c>
    </row>
    <row r="374" spans="2:51" s="12" customFormat="1" ht="11.25">
      <c r="B374" s="161"/>
      <c r="D374" s="147" t="s">
        <v>1200</v>
      </c>
      <c r="E374" s="162" t="s">
        <v>1</v>
      </c>
      <c r="F374" s="163" t="s">
        <v>5068</v>
      </c>
      <c r="H374" s="162" t="s">
        <v>1</v>
      </c>
      <c r="I374" s="164"/>
      <c r="L374" s="161"/>
      <c r="M374" s="165"/>
      <c r="T374" s="166"/>
      <c r="AT374" s="162" t="s">
        <v>1200</v>
      </c>
      <c r="AU374" s="162" t="s">
        <v>88</v>
      </c>
      <c r="AV374" s="12" t="s">
        <v>86</v>
      </c>
      <c r="AW374" s="12" t="s">
        <v>34</v>
      </c>
      <c r="AX374" s="12" t="s">
        <v>79</v>
      </c>
      <c r="AY374" s="162" t="s">
        <v>262</v>
      </c>
    </row>
    <row r="375" spans="2:51" s="13" customFormat="1" ht="11.25">
      <c r="B375" s="167"/>
      <c r="D375" s="147" t="s">
        <v>1200</v>
      </c>
      <c r="E375" s="168" t="s">
        <v>1</v>
      </c>
      <c r="F375" s="169" t="s">
        <v>86</v>
      </c>
      <c r="H375" s="170">
        <v>1</v>
      </c>
      <c r="I375" s="171"/>
      <c r="L375" s="167"/>
      <c r="M375" s="172"/>
      <c r="T375" s="173"/>
      <c r="AT375" s="168" t="s">
        <v>1200</v>
      </c>
      <c r="AU375" s="168" t="s">
        <v>88</v>
      </c>
      <c r="AV375" s="13" t="s">
        <v>88</v>
      </c>
      <c r="AW375" s="13" t="s">
        <v>34</v>
      </c>
      <c r="AX375" s="13" t="s">
        <v>86</v>
      </c>
      <c r="AY375" s="168" t="s">
        <v>262</v>
      </c>
    </row>
    <row r="376" spans="2:65" s="1" customFormat="1" ht="21.75" customHeight="1">
      <c r="B376" s="32"/>
      <c r="C376" s="134" t="s">
        <v>503</v>
      </c>
      <c r="D376" s="134" t="s">
        <v>264</v>
      </c>
      <c r="E376" s="135" t="s">
        <v>5169</v>
      </c>
      <c r="F376" s="136" t="s">
        <v>5170</v>
      </c>
      <c r="G376" s="137" t="s">
        <v>1257</v>
      </c>
      <c r="H376" s="138">
        <v>1</v>
      </c>
      <c r="I376" s="139"/>
      <c r="J376" s="140">
        <f>ROUND(I376*H376,2)</f>
        <v>0</v>
      </c>
      <c r="K376" s="136" t="s">
        <v>1197</v>
      </c>
      <c r="L376" s="32"/>
      <c r="M376" s="141" t="s">
        <v>1</v>
      </c>
      <c r="N376" s="142" t="s">
        <v>44</v>
      </c>
      <c r="P376" s="143">
        <f>O376*H376</f>
        <v>0</v>
      </c>
      <c r="Q376" s="143">
        <v>0.00162</v>
      </c>
      <c r="R376" s="143">
        <f>Q376*H376</f>
        <v>0.00162</v>
      </c>
      <c r="S376" s="143">
        <v>0</v>
      </c>
      <c r="T376" s="144">
        <f>S376*H376</f>
        <v>0</v>
      </c>
      <c r="AR376" s="145" t="s">
        <v>293</v>
      </c>
      <c r="AT376" s="145" t="s">
        <v>264</v>
      </c>
      <c r="AU376" s="145" t="s">
        <v>88</v>
      </c>
      <c r="AY376" s="17" t="s">
        <v>262</v>
      </c>
      <c r="BE376" s="146">
        <f>IF(N376="základní",J376,0)</f>
        <v>0</v>
      </c>
      <c r="BF376" s="146">
        <f>IF(N376="snížená",J376,0)</f>
        <v>0</v>
      </c>
      <c r="BG376" s="146">
        <f>IF(N376="zákl. přenesená",J376,0)</f>
        <v>0</v>
      </c>
      <c r="BH376" s="146">
        <f>IF(N376="sníž. přenesená",J376,0)</f>
        <v>0</v>
      </c>
      <c r="BI376" s="146">
        <f>IF(N376="nulová",J376,0)</f>
        <v>0</v>
      </c>
      <c r="BJ376" s="17" t="s">
        <v>86</v>
      </c>
      <c r="BK376" s="146">
        <f>ROUND(I376*H376,2)</f>
        <v>0</v>
      </c>
      <c r="BL376" s="17" t="s">
        <v>293</v>
      </c>
      <c r="BM376" s="145" t="s">
        <v>5171</v>
      </c>
    </row>
    <row r="377" spans="2:51" s="12" customFormat="1" ht="11.25">
      <c r="B377" s="161"/>
      <c r="D377" s="147" t="s">
        <v>1200</v>
      </c>
      <c r="E377" s="162" t="s">
        <v>1</v>
      </c>
      <c r="F377" s="163" t="s">
        <v>5172</v>
      </c>
      <c r="H377" s="162" t="s">
        <v>1</v>
      </c>
      <c r="I377" s="164"/>
      <c r="L377" s="161"/>
      <c r="M377" s="165"/>
      <c r="T377" s="166"/>
      <c r="AT377" s="162" t="s">
        <v>1200</v>
      </c>
      <c r="AU377" s="162" t="s">
        <v>88</v>
      </c>
      <c r="AV377" s="12" t="s">
        <v>86</v>
      </c>
      <c r="AW377" s="12" t="s">
        <v>34</v>
      </c>
      <c r="AX377" s="12" t="s">
        <v>79</v>
      </c>
      <c r="AY377" s="162" t="s">
        <v>262</v>
      </c>
    </row>
    <row r="378" spans="2:51" s="13" customFormat="1" ht="11.25">
      <c r="B378" s="167"/>
      <c r="D378" s="147" t="s">
        <v>1200</v>
      </c>
      <c r="E378" s="168" t="s">
        <v>1</v>
      </c>
      <c r="F378" s="169" t="s">
        <v>5173</v>
      </c>
      <c r="H378" s="170">
        <v>1</v>
      </c>
      <c r="I378" s="171"/>
      <c r="L378" s="167"/>
      <c r="M378" s="172"/>
      <c r="T378" s="173"/>
      <c r="AT378" s="168" t="s">
        <v>1200</v>
      </c>
      <c r="AU378" s="168" t="s">
        <v>88</v>
      </c>
      <c r="AV378" s="13" t="s">
        <v>88</v>
      </c>
      <c r="AW378" s="13" t="s">
        <v>34</v>
      </c>
      <c r="AX378" s="13" t="s">
        <v>86</v>
      </c>
      <c r="AY378" s="168" t="s">
        <v>262</v>
      </c>
    </row>
    <row r="379" spans="2:65" s="1" customFormat="1" ht="16.5" customHeight="1">
      <c r="B379" s="32"/>
      <c r="C379" s="181" t="s">
        <v>507</v>
      </c>
      <c r="D379" s="181" t="s">
        <v>1114</v>
      </c>
      <c r="E379" s="182" t="s">
        <v>5174</v>
      </c>
      <c r="F379" s="183" t="s">
        <v>5175</v>
      </c>
      <c r="G379" s="184" t="s">
        <v>1257</v>
      </c>
      <c r="H379" s="185">
        <v>1</v>
      </c>
      <c r="I379" s="186"/>
      <c r="J379" s="187">
        <f>ROUND(I379*H379,2)</f>
        <v>0</v>
      </c>
      <c r="K379" s="183" t="s">
        <v>1</v>
      </c>
      <c r="L379" s="188"/>
      <c r="M379" s="189" t="s">
        <v>1</v>
      </c>
      <c r="N379" s="190" t="s">
        <v>44</v>
      </c>
      <c r="P379" s="143">
        <f>O379*H379</f>
        <v>0</v>
      </c>
      <c r="Q379" s="143">
        <v>0.0185</v>
      </c>
      <c r="R379" s="143">
        <f>Q379*H379</f>
        <v>0.0185</v>
      </c>
      <c r="S379" s="143">
        <v>0</v>
      </c>
      <c r="T379" s="144">
        <f>S379*H379</f>
        <v>0</v>
      </c>
      <c r="AR379" s="145" t="s">
        <v>270</v>
      </c>
      <c r="AT379" s="145" t="s">
        <v>1114</v>
      </c>
      <c r="AU379" s="145" t="s">
        <v>88</v>
      </c>
      <c r="AY379" s="17" t="s">
        <v>262</v>
      </c>
      <c r="BE379" s="146">
        <f>IF(N379="základní",J379,0)</f>
        <v>0</v>
      </c>
      <c r="BF379" s="146">
        <f>IF(N379="snížená",J379,0)</f>
        <v>0</v>
      </c>
      <c r="BG379" s="146">
        <f>IF(N379="zákl. přenesená",J379,0)</f>
        <v>0</v>
      </c>
      <c r="BH379" s="146">
        <f>IF(N379="sníž. přenesená",J379,0)</f>
        <v>0</v>
      </c>
      <c r="BI379" s="146">
        <f>IF(N379="nulová",J379,0)</f>
        <v>0</v>
      </c>
      <c r="BJ379" s="17" t="s">
        <v>86</v>
      </c>
      <c r="BK379" s="146">
        <f>ROUND(I379*H379,2)</f>
        <v>0</v>
      </c>
      <c r="BL379" s="17" t="s">
        <v>293</v>
      </c>
      <c r="BM379" s="145" t="s">
        <v>5176</v>
      </c>
    </row>
    <row r="380" spans="2:51" s="12" customFormat="1" ht="11.25">
      <c r="B380" s="161"/>
      <c r="D380" s="147" t="s">
        <v>1200</v>
      </c>
      <c r="E380" s="162" t="s">
        <v>1</v>
      </c>
      <c r="F380" s="163" t="s">
        <v>5055</v>
      </c>
      <c r="H380" s="162" t="s">
        <v>1</v>
      </c>
      <c r="I380" s="164"/>
      <c r="L380" s="161"/>
      <c r="M380" s="165"/>
      <c r="T380" s="166"/>
      <c r="AT380" s="162" t="s">
        <v>1200</v>
      </c>
      <c r="AU380" s="162" t="s">
        <v>88</v>
      </c>
      <c r="AV380" s="12" t="s">
        <v>86</v>
      </c>
      <c r="AW380" s="12" t="s">
        <v>34</v>
      </c>
      <c r="AX380" s="12" t="s">
        <v>79</v>
      </c>
      <c r="AY380" s="162" t="s">
        <v>262</v>
      </c>
    </row>
    <row r="381" spans="2:51" s="13" customFormat="1" ht="11.25">
      <c r="B381" s="167"/>
      <c r="D381" s="147" t="s">
        <v>1200</v>
      </c>
      <c r="E381" s="168" t="s">
        <v>1</v>
      </c>
      <c r="F381" s="169" t="s">
        <v>5173</v>
      </c>
      <c r="H381" s="170">
        <v>1</v>
      </c>
      <c r="I381" s="171"/>
      <c r="L381" s="167"/>
      <c r="M381" s="172"/>
      <c r="T381" s="173"/>
      <c r="AT381" s="168" t="s">
        <v>1200</v>
      </c>
      <c r="AU381" s="168" t="s">
        <v>88</v>
      </c>
      <c r="AV381" s="13" t="s">
        <v>88</v>
      </c>
      <c r="AW381" s="13" t="s">
        <v>34</v>
      </c>
      <c r="AX381" s="13" t="s">
        <v>86</v>
      </c>
      <c r="AY381" s="168" t="s">
        <v>262</v>
      </c>
    </row>
    <row r="382" spans="2:65" s="1" customFormat="1" ht="16.5" customHeight="1">
      <c r="B382" s="32"/>
      <c r="C382" s="134" t="s">
        <v>511</v>
      </c>
      <c r="D382" s="134" t="s">
        <v>264</v>
      </c>
      <c r="E382" s="135" t="s">
        <v>5177</v>
      </c>
      <c r="F382" s="136" t="s">
        <v>5178</v>
      </c>
      <c r="G382" s="137" t="s">
        <v>1257</v>
      </c>
      <c r="H382" s="138">
        <v>1</v>
      </c>
      <c r="I382" s="139"/>
      <c r="J382" s="140">
        <f>ROUND(I382*H382,2)</f>
        <v>0</v>
      </c>
      <c r="K382" s="136" t="s">
        <v>1197</v>
      </c>
      <c r="L382" s="32"/>
      <c r="M382" s="141" t="s">
        <v>1</v>
      </c>
      <c r="N382" s="142" t="s">
        <v>44</v>
      </c>
      <c r="P382" s="143">
        <f>O382*H382</f>
        <v>0</v>
      </c>
      <c r="Q382" s="143">
        <v>0.00136</v>
      </c>
      <c r="R382" s="143">
        <f>Q382*H382</f>
        <v>0.00136</v>
      </c>
      <c r="S382" s="143">
        <v>0</v>
      </c>
      <c r="T382" s="144">
        <f>S382*H382</f>
        <v>0</v>
      </c>
      <c r="AR382" s="145" t="s">
        <v>293</v>
      </c>
      <c r="AT382" s="145" t="s">
        <v>264</v>
      </c>
      <c r="AU382" s="145" t="s">
        <v>88</v>
      </c>
      <c r="AY382" s="17" t="s">
        <v>262</v>
      </c>
      <c r="BE382" s="146">
        <f>IF(N382="základní",J382,0)</f>
        <v>0</v>
      </c>
      <c r="BF382" s="146">
        <f>IF(N382="snížená",J382,0)</f>
        <v>0</v>
      </c>
      <c r="BG382" s="146">
        <f>IF(N382="zákl. přenesená",J382,0)</f>
        <v>0</v>
      </c>
      <c r="BH382" s="146">
        <f>IF(N382="sníž. přenesená",J382,0)</f>
        <v>0</v>
      </c>
      <c r="BI382" s="146">
        <f>IF(N382="nulová",J382,0)</f>
        <v>0</v>
      </c>
      <c r="BJ382" s="17" t="s">
        <v>86</v>
      </c>
      <c r="BK382" s="146">
        <f>ROUND(I382*H382,2)</f>
        <v>0</v>
      </c>
      <c r="BL382" s="17" t="s">
        <v>293</v>
      </c>
      <c r="BM382" s="145" t="s">
        <v>5179</v>
      </c>
    </row>
    <row r="383" spans="2:51" s="13" customFormat="1" ht="11.25">
      <c r="B383" s="167"/>
      <c r="D383" s="147" t="s">
        <v>1200</v>
      </c>
      <c r="E383" s="168" t="s">
        <v>1</v>
      </c>
      <c r="F383" s="169" t="s">
        <v>5180</v>
      </c>
      <c r="H383" s="170">
        <v>1</v>
      </c>
      <c r="I383" s="171"/>
      <c r="L383" s="167"/>
      <c r="M383" s="172"/>
      <c r="T383" s="173"/>
      <c r="AT383" s="168" t="s">
        <v>1200</v>
      </c>
      <c r="AU383" s="168" t="s">
        <v>88</v>
      </c>
      <c r="AV383" s="13" t="s">
        <v>88</v>
      </c>
      <c r="AW383" s="13" t="s">
        <v>34</v>
      </c>
      <c r="AX383" s="13" t="s">
        <v>86</v>
      </c>
      <c r="AY383" s="168" t="s">
        <v>262</v>
      </c>
    </row>
    <row r="384" spans="2:65" s="1" customFormat="1" ht="24.2" customHeight="1">
      <c r="B384" s="32"/>
      <c r="C384" s="181" t="s">
        <v>515</v>
      </c>
      <c r="D384" s="181" t="s">
        <v>1114</v>
      </c>
      <c r="E384" s="182" t="s">
        <v>5181</v>
      </c>
      <c r="F384" s="183" t="s">
        <v>5182</v>
      </c>
      <c r="G384" s="184" t="s">
        <v>1257</v>
      </c>
      <c r="H384" s="185">
        <v>1</v>
      </c>
      <c r="I384" s="186"/>
      <c r="J384" s="187">
        <f>ROUND(I384*H384,2)</f>
        <v>0</v>
      </c>
      <c r="K384" s="183" t="s">
        <v>1</v>
      </c>
      <c r="L384" s="188"/>
      <c r="M384" s="189" t="s">
        <v>1</v>
      </c>
      <c r="N384" s="190" t="s">
        <v>44</v>
      </c>
      <c r="P384" s="143">
        <f>O384*H384</f>
        <v>0</v>
      </c>
      <c r="Q384" s="143">
        <v>0.073</v>
      </c>
      <c r="R384" s="143">
        <f>Q384*H384</f>
        <v>0.073</v>
      </c>
      <c r="S384" s="143">
        <v>0</v>
      </c>
      <c r="T384" s="144">
        <f>S384*H384</f>
        <v>0</v>
      </c>
      <c r="AR384" s="145" t="s">
        <v>270</v>
      </c>
      <c r="AT384" s="145" t="s">
        <v>1114</v>
      </c>
      <c r="AU384" s="145" t="s">
        <v>88</v>
      </c>
      <c r="AY384" s="17" t="s">
        <v>262</v>
      </c>
      <c r="BE384" s="146">
        <f>IF(N384="základní",J384,0)</f>
        <v>0</v>
      </c>
      <c r="BF384" s="146">
        <f>IF(N384="snížená",J384,0)</f>
        <v>0</v>
      </c>
      <c r="BG384" s="146">
        <f>IF(N384="zákl. přenesená",J384,0)</f>
        <v>0</v>
      </c>
      <c r="BH384" s="146">
        <f>IF(N384="sníž. přenesená",J384,0)</f>
        <v>0</v>
      </c>
      <c r="BI384" s="146">
        <f>IF(N384="nulová",J384,0)</f>
        <v>0</v>
      </c>
      <c r="BJ384" s="17" t="s">
        <v>86</v>
      </c>
      <c r="BK384" s="146">
        <f>ROUND(I384*H384,2)</f>
        <v>0</v>
      </c>
      <c r="BL384" s="17" t="s">
        <v>293</v>
      </c>
      <c r="BM384" s="145" t="s">
        <v>5183</v>
      </c>
    </row>
    <row r="385" spans="2:47" s="1" customFormat="1" ht="19.5">
      <c r="B385" s="32"/>
      <c r="D385" s="147" t="s">
        <v>301</v>
      </c>
      <c r="F385" s="148" t="s">
        <v>5184</v>
      </c>
      <c r="I385" s="149"/>
      <c r="L385" s="32"/>
      <c r="M385" s="150"/>
      <c r="T385" s="56"/>
      <c r="AT385" s="17" t="s">
        <v>301</v>
      </c>
      <c r="AU385" s="17" t="s">
        <v>88</v>
      </c>
    </row>
    <row r="386" spans="2:51" s="13" customFormat="1" ht="11.25">
      <c r="B386" s="167"/>
      <c r="D386" s="147" t="s">
        <v>1200</v>
      </c>
      <c r="E386" s="168" t="s">
        <v>1</v>
      </c>
      <c r="F386" s="169" t="s">
        <v>5180</v>
      </c>
      <c r="H386" s="170">
        <v>1</v>
      </c>
      <c r="I386" s="171"/>
      <c r="L386" s="167"/>
      <c r="M386" s="172"/>
      <c r="T386" s="173"/>
      <c r="AT386" s="168" t="s">
        <v>1200</v>
      </c>
      <c r="AU386" s="168" t="s">
        <v>88</v>
      </c>
      <c r="AV386" s="13" t="s">
        <v>88</v>
      </c>
      <c r="AW386" s="13" t="s">
        <v>34</v>
      </c>
      <c r="AX386" s="13" t="s">
        <v>86</v>
      </c>
      <c r="AY386" s="168" t="s">
        <v>262</v>
      </c>
    </row>
    <row r="387" spans="2:65" s="1" customFormat="1" ht="21.75" customHeight="1">
      <c r="B387" s="32"/>
      <c r="C387" s="134" t="s">
        <v>519</v>
      </c>
      <c r="D387" s="134" t="s">
        <v>264</v>
      </c>
      <c r="E387" s="135" t="s">
        <v>5185</v>
      </c>
      <c r="F387" s="136" t="s">
        <v>5186</v>
      </c>
      <c r="G387" s="137" t="s">
        <v>1257</v>
      </c>
      <c r="H387" s="138">
        <v>1</v>
      </c>
      <c r="I387" s="139"/>
      <c r="J387" s="140">
        <f>ROUND(I387*H387,2)</f>
        <v>0</v>
      </c>
      <c r="K387" s="136" t="s">
        <v>1197</v>
      </c>
      <c r="L387" s="32"/>
      <c r="M387" s="141" t="s">
        <v>1</v>
      </c>
      <c r="N387" s="142" t="s">
        <v>44</v>
      </c>
      <c r="P387" s="143">
        <f>O387*H387</f>
        <v>0</v>
      </c>
      <c r="Q387" s="143">
        <v>0.00281</v>
      </c>
      <c r="R387" s="143">
        <f>Q387*H387</f>
        <v>0.00281</v>
      </c>
      <c r="S387" s="143">
        <v>0</v>
      </c>
      <c r="T387" s="144">
        <f>S387*H387</f>
        <v>0</v>
      </c>
      <c r="AR387" s="145" t="s">
        <v>293</v>
      </c>
      <c r="AT387" s="145" t="s">
        <v>264</v>
      </c>
      <c r="AU387" s="145" t="s">
        <v>88</v>
      </c>
      <c r="AY387" s="17" t="s">
        <v>262</v>
      </c>
      <c r="BE387" s="146">
        <f>IF(N387="základní",J387,0)</f>
        <v>0</v>
      </c>
      <c r="BF387" s="146">
        <f>IF(N387="snížená",J387,0)</f>
        <v>0</v>
      </c>
      <c r="BG387" s="146">
        <f>IF(N387="zákl. přenesená",J387,0)</f>
        <v>0</v>
      </c>
      <c r="BH387" s="146">
        <f>IF(N387="sníž. přenesená",J387,0)</f>
        <v>0</v>
      </c>
      <c r="BI387" s="146">
        <f>IF(N387="nulová",J387,0)</f>
        <v>0</v>
      </c>
      <c r="BJ387" s="17" t="s">
        <v>86</v>
      </c>
      <c r="BK387" s="146">
        <f>ROUND(I387*H387,2)</f>
        <v>0</v>
      </c>
      <c r="BL387" s="17" t="s">
        <v>293</v>
      </c>
      <c r="BM387" s="145" t="s">
        <v>5187</v>
      </c>
    </row>
    <row r="388" spans="2:51" s="12" customFormat="1" ht="11.25">
      <c r="B388" s="161"/>
      <c r="D388" s="147" t="s">
        <v>1200</v>
      </c>
      <c r="E388" s="162" t="s">
        <v>1</v>
      </c>
      <c r="F388" s="163" t="s">
        <v>5188</v>
      </c>
      <c r="H388" s="162" t="s">
        <v>1</v>
      </c>
      <c r="I388" s="164"/>
      <c r="L388" s="161"/>
      <c r="M388" s="165"/>
      <c r="T388" s="166"/>
      <c r="AT388" s="162" t="s">
        <v>1200</v>
      </c>
      <c r="AU388" s="162" t="s">
        <v>88</v>
      </c>
      <c r="AV388" s="12" t="s">
        <v>86</v>
      </c>
      <c r="AW388" s="12" t="s">
        <v>34</v>
      </c>
      <c r="AX388" s="12" t="s">
        <v>79</v>
      </c>
      <c r="AY388" s="162" t="s">
        <v>262</v>
      </c>
    </row>
    <row r="389" spans="2:51" s="13" customFormat="1" ht="11.25">
      <c r="B389" s="167"/>
      <c r="D389" s="147" t="s">
        <v>1200</v>
      </c>
      <c r="E389" s="168" t="s">
        <v>1</v>
      </c>
      <c r="F389" s="169" t="s">
        <v>86</v>
      </c>
      <c r="H389" s="170">
        <v>1</v>
      </c>
      <c r="I389" s="171"/>
      <c r="L389" s="167"/>
      <c r="M389" s="172"/>
      <c r="T389" s="173"/>
      <c r="AT389" s="168" t="s">
        <v>1200</v>
      </c>
      <c r="AU389" s="168" t="s">
        <v>88</v>
      </c>
      <c r="AV389" s="13" t="s">
        <v>88</v>
      </c>
      <c r="AW389" s="13" t="s">
        <v>34</v>
      </c>
      <c r="AX389" s="13" t="s">
        <v>86</v>
      </c>
      <c r="AY389" s="168" t="s">
        <v>262</v>
      </c>
    </row>
    <row r="390" spans="2:65" s="1" customFormat="1" ht="16.5" customHeight="1">
      <c r="B390" s="32"/>
      <c r="C390" s="181" t="s">
        <v>523</v>
      </c>
      <c r="D390" s="181" t="s">
        <v>1114</v>
      </c>
      <c r="E390" s="182" t="s">
        <v>5189</v>
      </c>
      <c r="F390" s="183" t="s">
        <v>5190</v>
      </c>
      <c r="G390" s="184" t="s">
        <v>1257</v>
      </c>
      <c r="H390" s="185">
        <v>1</v>
      </c>
      <c r="I390" s="186"/>
      <c r="J390" s="187">
        <f>ROUND(I390*H390,2)</f>
        <v>0</v>
      </c>
      <c r="K390" s="183" t="s">
        <v>1</v>
      </c>
      <c r="L390" s="188"/>
      <c r="M390" s="189" t="s">
        <v>1</v>
      </c>
      <c r="N390" s="190" t="s">
        <v>44</v>
      </c>
      <c r="P390" s="143">
        <f>O390*H390</f>
        <v>0</v>
      </c>
      <c r="Q390" s="143">
        <v>0.0402</v>
      </c>
      <c r="R390" s="143">
        <f>Q390*H390</f>
        <v>0.0402</v>
      </c>
      <c r="S390" s="143">
        <v>0</v>
      </c>
      <c r="T390" s="144">
        <f>S390*H390</f>
        <v>0</v>
      </c>
      <c r="AR390" s="145" t="s">
        <v>270</v>
      </c>
      <c r="AT390" s="145" t="s">
        <v>1114</v>
      </c>
      <c r="AU390" s="145" t="s">
        <v>88</v>
      </c>
      <c r="AY390" s="17" t="s">
        <v>262</v>
      </c>
      <c r="BE390" s="146">
        <f>IF(N390="základní",J390,0)</f>
        <v>0</v>
      </c>
      <c r="BF390" s="146">
        <f>IF(N390="snížená",J390,0)</f>
        <v>0</v>
      </c>
      <c r="BG390" s="146">
        <f>IF(N390="zákl. přenesená",J390,0)</f>
        <v>0</v>
      </c>
      <c r="BH390" s="146">
        <f>IF(N390="sníž. přenesená",J390,0)</f>
        <v>0</v>
      </c>
      <c r="BI390" s="146">
        <f>IF(N390="nulová",J390,0)</f>
        <v>0</v>
      </c>
      <c r="BJ390" s="17" t="s">
        <v>86</v>
      </c>
      <c r="BK390" s="146">
        <f>ROUND(I390*H390,2)</f>
        <v>0</v>
      </c>
      <c r="BL390" s="17" t="s">
        <v>293</v>
      </c>
      <c r="BM390" s="145" t="s">
        <v>5191</v>
      </c>
    </row>
    <row r="391" spans="2:51" s="12" customFormat="1" ht="11.25">
      <c r="B391" s="161"/>
      <c r="D391" s="147" t="s">
        <v>1200</v>
      </c>
      <c r="E391" s="162" t="s">
        <v>1</v>
      </c>
      <c r="F391" s="163" t="s">
        <v>5192</v>
      </c>
      <c r="H391" s="162" t="s">
        <v>1</v>
      </c>
      <c r="I391" s="164"/>
      <c r="L391" s="161"/>
      <c r="M391" s="165"/>
      <c r="T391" s="166"/>
      <c r="AT391" s="162" t="s">
        <v>1200</v>
      </c>
      <c r="AU391" s="162" t="s">
        <v>88</v>
      </c>
      <c r="AV391" s="12" t="s">
        <v>86</v>
      </c>
      <c r="AW391" s="12" t="s">
        <v>34</v>
      </c>
      <c r="AX391" s="12" t="s">
        <v>79</v>
      </c>
      <c r="AY391" s="162" t="s">
        <v>262</v>
      </c>
    </row>
    <row r="392" spans="2:51" s="13" customFormat="1" ht="11.25">
      <c r="B392" s="167"/>
      <c r="D392" s="147" t="s">
        <v>1200</v>
      </c>
      <c r="E392" s="168" t="s">
        <v>1</v>
      </c>
      <c r="F392" s="169" t="s">
        <v>5193</v>
      </c>
      <c r="H392" s="170">
        <v>1</v>
      </c>
      <c r="I392" s="171"/>
      <c r="L392" s="167"/>
      <c r="M392" s="172"/>
      <c r="T392" s="173"/>
      <c r="AT392" s="168" t="s">
        <v>1200</v>
      </c>
      <c r="AU392" s="168" t="s">
        <v>88</v>
      </c>
      <c r="AV392" s="13" t="s">
        <v>88</v>
      </c>
      <c r="AW392" s="13" t="s">
        <v>34</v>
      </c>
      <c r="AX392" s="13" t="s">
        <v>86</v>
      </c>
      <c r="AY392" s="168" t="s">
        <v>262</v>
      </c>
    </row>
    <row r="393" spans="2:65" s="1" customFormat="1" ht="16.5" customHeight="1">
      <c r="B393" s="32"/>
      <c r="C393" s="181" t="s">
        <v>527</v>
      </c>
      <c r="D393" s="181" t="s">
        <v>1114</v>
      </c>
      <c r="E393" s="182" t="s">
        <v>5194</v>
      </c>
      <c r="F393" s="183" t="s">
        <v>5195</v>
      </c>
      <c r="G393" s="184" t="s">
        <v>1257</v>
      </c>
      <c r="H393" s="185">
        <v>2</v>
      </c>
      <c r="I393" s="186"/>
      <c r="J393" s="187">
        <f>ROUND(I393*H393,2)</f>
        <v>0</v>
      </c>
      <c r="K393" s="183" t="s">
        <v>1</v>
      </c>
      <c r="L393" s="188"/>
      <c r="M393" s="189" t="s">
        <v>1</v>
      </c>
      <c r="N393" s="190" t="s">
        <v>44</v>
      </c>
      <c r="P393" s="143">
        <f>O393*H393</f>
        <v>0</v>
      </c>
      <c r="Q393" s="143">
        <v>0.00867</v>
      </c>
      <c r="R393" s="143">
        <f>Q393*H393</f>
        <v>0.01734</v>
      </c>
      <c r="S393" s="143">
        <v>0</v>
      </c>
      <c r="T393" s="144">
        <f>S393*H393</f>
        <v>0</v>
      </c>
      <c r="AR393" s="145" t="s">
        <v>270</v>
      </c>
      <c r="AT393" s="145" t="s">
        <v>1114</v>
      </c>
      <c r="AU393" s="145" t="s">
        <v>88</v>
      </c>
      <c r="AY393" s="17" t="s">
        <v>262</v>
      </c>
      <c r="BE393" s="146">
        <f>IF(N393="základní",J393,0)</f>
        <v>0</v>
      </c>
      <c r="BF393" s="146">
        <f>IF(N393="snížená",J393,0)</f>
        <v>0</v>
      </c>
      <c r="BG393" s="146">
        <f>IF(N393="zákl. přenesená",J393,0)</f>
        <v>0</v>
      </c>
      <c r="BH393" s="146">
        <f>IF(N393="sníž. přenesená",J393,0)</f>
        <v>0</v>
      </c>
      <c r="BI393" s="146">
        <f>IF(N393="nulová",J393,0)</f>
        <v>0</v>
      </c>
      <c r="BJ393" s="17" t="s">
        <v>86</v>
      </c>
      <c r="BK393" s="146">
        <f>ROUND(I393*H393,2)</f>
        <v>0</v>
      </c>
      <c r="BL393" s="17" t="s">
        <v>293</v>
      </c>
      <c r="BM393" s="145" t="s">
        <v>5196</v>
      </c>
    </row>
    <row r="394" spans="2:51" s="13" customFormat="1" ht="11.25">
      <c r="B394" s="167"/>
      <c r="D394" s="147" t="s">
        <v>1200</v>
      </c>
      <c r="E394" s="168" t="s">
        <v>1</v>
      </c>
      <c r="F394" s="169" t="s">
        <v>5193</v>
      </c>
      <c r="H394" s="170">
        <v>1</v>
      </c>
      <c r="I394" s="171"/>
      <c r="L394" s="167"/>
      <c r="M394" s="172"/>
      <c r="T394" s="173"/>
      <c r="AT394" s="168" t="s">
        <v>1200</v>
      </c>
      <c r="AU394" s="168" t="s">
        <v>88</v>
      </c>
      <c r="AV394" s="13" t="s">
        <v>88</v>
      </c>
      <c r="AW394" s="13" t="s">
        <v>34</v>
      </c>
      <c r="AX394" s="13" t="s">
        <v>79</v>
      </c>
      <c r="AY394" s="168" t="s">
        <v>262</v>
      </c>
    </row>
    <row r="395" spans="2:51" s="13" customFormat="1" ht="11.25">
      <c r="B395" s="167"/>
      <c r="D395" s="147" t="s">
        <v>1200</v>
      </c>
      <c r="E395" s="168" t="s">
        <v>1</v>
      </c>
      <c r="F395" s="169" t="s">
        <v>5197</v>
      </c>
      <c r="H395" s="170">
        <v>1</v>
      </c>
      <c r="I395" s="171"/>
      <c r="L395" s="167"/>
      <c r="M395" s="172"/>
      <c r="T395" s="173"/>
      <c r="AT395" s="168" t="s">
        <v>1200</v>
      </c>
      <c r="AU395" s="168" t="s">
        <v>88</v>
      </c>
      <c r="AV395" s="13" t="s">
        <v>88</v>
      </c>
      <c r="AW395" s="13" t="s">
        <v>34</v>
      </c>
      <c r="AX395" s="13" t="s">
        <v>79</v>
      </c>
      <c r="AY395" s="168" t="s">
        <v>262</v>
      </c>
    </row>
    <row r="396" spans="2:51" s="14" customFormat="1" ht="11.25">
      <c r="B396" s="174"/>
      <c r="D396" s="147" t="s">
        <v>1200</v>
      </c>
      <c r="E396" s="175" t="s">
        <v>1</v>
      </c>
      <c r="F396" s="176" t="s">
        <v>1205</v>
      </c>
      <c r="H396" s="177">
        <v>2</v>
      </c>
      <c r="I396" s="178"/>
      <c r="L396" s="174"/>
      <c r="M396" s="179"/>
      <c r="T396" s="180"/>
      <c r="AT396" s="175" t="s">
        <v>1200</v>
      </c>
      <c r="AU396" s="175" t="s">
        <v>88</v>
      </c>
      <c r="AV396" s="14" t="s">
        <v>293</v>
      </c>
      <c r="AW396" s="14" t="s">
        <v>34</v>
      </c>
      <c r="AX396" s="14" t="s">
        <v>86</v>
      </c>
      <c r="AY396" s="175" t="s">
        <v>262</v>
      </c>
    </row>
    <row r="397" spans="2:65" s="1" customFormat="1" ht="24.2" customHeight="1">
      <c r="B397" s="32"/>
      <c r="C397" s="134" t="s">
        <v>268</v>
      </c>
      <c r="D397" s="134" t="s">
        <v>264</v>
      </c>
      <c r="E397" s="135" t="s">
        <v>5198</v>
      </c>
      <c r="F397" s="136" t="s">
        <v>5199</v>
      </c>
      <c r="G397" s="137" t="s">
        <v>405</v>
      </c>
      <c r="H397" s="138">
        <v>11.55</v>
      </c>
      <c r="I397" s="139"/>
      <c r="J397" s="140">
        <f>ROUND(I397*H397,2)</f>
        <v>0</v>
      </c>
      <c r="K397" s="136" t="s">
        <v>1</v>
      </c>
      <c r="L397" s="32"/>
      <c r="M397" s="141" t="s">
        <v>1</v>
      </c>
      <c r="N397" s="142" t="s">
        <v>44</v>
      </c>
      <c r="P397" s="143">
        <f>O397*H397</f>
        <v>0</v>
      </c>
      <c r="Q397" s="143">
        <v>0</v>
      </c>
      <c r="R397" s="143">
        <f>Q397*H397</f>
        <v>0</v>
      </c>
      <c r="S397" s="143">
        <v>0</v>
      </c>
      <c r="T397" s="144">
        <f>S397*H397</f>
        <v>0</v>
      </c>
      <c r="AR397" s="145" t="s">
        <v>293</v>
      </c>
      <c r="AT397" s="145" t="s">
        <v>264</v>
      </c>
      <c r="AU397" s="145" t="s">
        <v>88</v>
      </c>
      <c r="AY397" s="17" t="s">
        <v>262</v>
      </c>
      <c r="BE397" s="146">
        <f>IF(N397="základní",J397,0)</f>
        <v>0</v>
      </c>
      <c r="BF397" s="146">
        <f>IF(N397="snížená",J397,0)</f>
        <v>0</v>
      </c>
      <c r="BG397" s="146">
        <f>IF(N397="zákl. přenesená",J397,0)</f>
        <v>0</v>
      </c>
      <c r="BH397" s="146">
        <f>IF(N397="sníž. přenesená",J397,0)</f>
        <v>0</v>
      </c>
      <c r="BI397" s="146">
        <f>IF(N397="nulová",J397,0)</f>
        <v>0</v>
      </c>
      <c r="BJ397" s="17" t="s">
        <v>86</v>
      </c>
      <c r="BK397" s="146">
        <f>ROUND(I397*H397,2)</f>
        <v>0</v>
      </c>
      <c r="BL397" s="17" t="s">
        <v>293</v>
      </c>
      <c r="BM397" s="145" t="s">
        <v>5200</v>
      </c>
    </row>
    <row r="398" spans="2:51" s="13" customFormat="1" ht="11.25">
      <c r="B398" s="167"/>
      <c r="D398" s="147" t="s">
        <v>1200</v>
      </c>
      <c r="E398" s="168" t="s">
        <v>1</v>
      </c>
      <c r="F398" s="169" t="s">
        <v>5201</v>
      </c>
      <c r="H398" s="170">
        <v>11.55</v>
      </c>
      <c r="I398" s="171"/>
      <c r="L398" s="167"/>
      <c r="M398" s="172"/>
      <c r="T398" s="173"/>
      <c r="AT398" s="168" t="s">
        <v>1200</v>
      </c>
      <c r="AU398" s="168" t="s">
        <v>88</v>
      </c>
      <c r="AV398" s="13" t="s">
        <v>88</v>
      </c>
      <c r="AW398" s="13" t="s">
        <v>34</v>
      </c>
      <c r="AX398" s="13" t="s">
        <v>79</v>
      </c>
      <c r="AY398" s="168" t="s">
        <v>262</v>
      </c>
    </row>
    <row r="399" spans="2:51" s="14" customFormat="1" ht="11.25">
      <c r="B399" s="174"/>
      <c r="D399" s="147" t="s">
        <v>1200</v>
      </c>
      <c r="E399" s="175" t="s">
        <v>1</v>
      </c>
      <c r="F399" s="176" t="s">
        <v>1205</v>
      </c>
      <c r="H399" s="177">
        <v>11.55</v>
      </c>
      <c r="I399" s="178"/>
      <c r="L399" s="174"/>
      <c r="M399" s="179"/>
      <c r="T399" s="180"/>
      <c r="AT399" s="175" t="s">
        <v>1200</v>
      </c>
      <c r="AU399" s="175" t="s">
        <v>88</v>
      </c>
      <c r="AV399" s="14" t="s">
        <v>293</v>
      </c>
      <c r="AW399" s="14" t="s">
        <v>34</v>
      </c>
      <c r="AX399" s="14" t="s">
        <v>86</v>
      </c>
      <c r="AY399" s="175" t="s">
        <v>262</v>
      </c>
    </row>
    <row r="400" spans="2:65" s="1" customFormat="1" ht="16.5" customHeight="1">
      <c r="B400" s="32"/>
      <c r="C400" s="134" t="s">
        <v>536</v>
      </c>
      <c r="D400" s="134" t="s">
        <v>264</v>
      </c>
      <c r="E400" s="135" t="s">
        <v>5202</v>
      </c>
      <c r="F400" s="136" t="s">
        <v>5203</v>
      </c>
      <c r="G400" s="137" t="s">
        <v>405</v>
      </c>
      <c r="H400" s="138">
        <v>11.55</v>
      </c>
      <c r="I400" s="139"/>
      <c r="J400" s="140">
        <f>ROUND(I400*H400,2)</f>
        <v>0</v>
      </c>
      <c r="K400" s="136" t="s">
        <v>1197</v>
      </c>
      <c r="L400" s="32"/>
      <c r="M400" s="141" t="s">
        <v>1</v>
      </c>
      <c r="N400" s="142" t="s">
        <v>44</v>
      </c>
      <c r="P400" s="143">
        <f>O400*H400</f>
        <v>0</v>
      </c>
      <c r="Q400" s="143">
        <v>0</v>
      </c>
      <c r="R400" s="143">
        <f>Q400*H400</f>
        <v>0</v>
      </c>
      <c r="S400" s="143">
        <v>0</v>
      </c>
      <c r="T400" s="144">
        <f>S400*H400</f>
        <v>0</v>
      </c>
      <c r="AR400" s="145" t="s">
        <v>293</v>
      </c>
      <c r="AT400" s="145" t="s">
        <v>264</v>
      </c>
      <c r="AU400" s="145" t="s">
        <v>88</v>
      </c>
      <c r="AY400" s="17" t="s">
        <v>262</v>
      </c>
      <c r="BE400" s="146">
        <f>IF(N400="základní",J400,0)</f>
        <v>0</v>
      </c>
      <c r="BF400" s="146">
        <f>IF(N400="snížená",J400,0)</f>
        <v>0</v>
      </c>
      <c r="BG400" s="146">
        <f>IF(N400="zákl. přenesená",J400,0)</f>
        <v>0</v>
      </c>
      <c r="BH400" s="146">
        <f>IF(N400="sníž. přenesená",J400,0)</f>
        <v>0</v>
      </c>
      <c r="BI400" s="146">
        <f>IF(N400="nulová",J400,0)</f>
        <v>0</v>
      </c>
      <c r="BJ400" s="17" t="s">
        <v>86</v>
      </c>
      <c r="BK400" s="146">
        <f>ROUND(I400*H400,2)</f>
        <v>0</v>
      </c>
      <c r="BL400" s="17" t="s">
        <v>293</v>
      </c>
      <c r="BM400" s="145" t="s">
        <v>5204</v>
      </c>
    </row>
    <row r="401" spans="2:65" s="1" customFormat="1" ht="21.75" customHeight="1">
      <c r="B401" s="32"/>
      <c r="C401" s="134" t="s">
        <v>540</v>
      </c>
      <c r="D401" s="134" t="s">
        <v>264</v>
      </c>
      <c r="E401" s="135" t="s">
        <v>5205</v>
      </c>
      <c r="F401" s="136" t="s">
        <v>5206</v>
      </c>
      <c r="G401" s="137" t="s">
        <v>405</v>
      </c>
      <c r="H401" s="138">
        <v>8</v>
      </c>
      <c r="I401" s="139"/>
      <c r="J401" s="140">
        <f>ROUND(I401*H401,2)</f>
        <v>0</v>
      </c>
      <c r="K401" s="136" t="s">
        <v>1197</v>
      </c>
      <c r="L401" s="32"/>
      <c r="M401" s="141" t="s">
        <v>1</v>
      </c>
      <c r="N401" s="142" t="s">
        <v>44</v>
      </c>
      <c r="P401" s="143">
        <f>O401*H401</f>
        <v>0</v>
      </c>
      <c r="Q401" s="143">
        <v>0</v>
      </c>
      <c r="R401" s="143">
        <f>Q401*H401</f>
        <v>0</v>
      </c>
      <c r="S401" s="143">
        <v>0</v>
      </c>
      <c r="T401" s="144">
        <f>S401*H401</f>
        <v>0</v>
      </c>
      <c r="AR401" s="145" t="s">
        <v>293</v>
      </c>
      <c r="AT401" s="145" t="s">
        <v>264</v>
      </c>
      <c r="AU401" s="145" t="s">
        <v>88</v>
      </c>
      <c r="AY401" s="17" t="s">
        <v>262</v>
      </c>
      <c r="BE401" s="146">
        <f>IF(N401="základní",J401,0)</f>
        <v>0</v>
      </c>
      <c r="BF401" s="146">
        <f>IF(N401="snížená",J401,0)</f>
        <v>0</v>
      </c>
      <c r="BG401" s="146">
        <f>IF(N401="zákl. přenesená",J401,0)</f>
        <v>0</v>
      </c>
      <c r="BH401" s="146">
        <f>IF(N401="sníž. přenesená",J401,0)</f>
        <v>0</v>
      </c>
      <c r="BI401" s="146">
        <f>IF(N401="nulová",J401,0)</f>
        <v>0</v>
      </c>
      <c r="BJ401" s="17" t="s">
        <v>86</v>
      </c>
      <c r="BK401" s="146">
        <f>ROUND(I401*H401,2)</f>
        <v>0</v>
      </c>
      <c r="BL401" s="17" t="s">
        <v>293</v>
      </c>
      <c r="BM401" s="145" t="s">
        <v>5207</v>
      </c>
    </row>
    <row r="402" spans="2:51" s="13" customFormat="1" ht="11.25">
      <c r="B402" s="167"/>
      <c r="D402" s="147" t="s">
        <v>1200</v>
      </c>
      <c r="E402" s="168" t="s">
        <v>1</v>
      </c>
      <c r="F402" s="169" t="s">
        <v>5077</v>
      </c>
      <c r="H402" s="170">
        <v>8</v>
      </c>
      <c r="I402" s="171"/>
      <c r="L402" s="167"/>
      <c r="M402" s="172"/>
      <c r="T402" s="173"/>
      <c r="AT402" s="168" t="s">
        <v>1200</v>
      </c>
      <c r="AU402" s="168" t="s">
        <v>88</v>
      </c>
      <c r="AV402" s="13" t="s">
        <v>88</v>
      </c>
      <c r="AW402" s="13" t="s">
        <v>34</v>
      </c>
      <c r="AX402" s="13" t="s">
        <v>86</v>
      </c>
      <c r="AY402" s="168" t="s">
        <v>262</v>
      </c>
    </row>
    <row r="403" spans="2:65" s="1" customFormat="1" ht="24.2" customHeight="1">
      <c r="B403" s="32"/>
      <c r="C403" s="134" t="s">
        <v>544</v>
      </c>
      <c r="D403" s="134" t="s">
        <v>264</v>
      </c>
      <c r="E403" s="135" t="s">
        <v>5208</v>
      </c>
      <c r="F403" s="136" t="s">
        <v>5209</v>
      </c>
      <c r="G403" s="137" t="s">
        <v>405</v>
      </c>
      <c r="H403" s="138">
        <v>93</v>
      </c>
      <c r="I403" s="139"/>
      <c r="J403" s="140">
        <f>ROUND(I403*H403,2)</f>
        <v>0</v>
      </c>
      <c r="K403" s="136" t="s">
        <v>1197</v>
      </c>
      <c r="L403" s="32"/>
      <c r="M403" s="141" t="s">
        <v>1</v>
      </c>
      <c r="N403" s="142" t="s">
        <v>44</v>
      </c>
      <c r="P403" s="143">
        <f>O403*H403</f>
        <v>0</v>
      </c>
      <c r="Q403" s="143">
        <v>0</v>
      </c>
      <c r="R403" s="143">
        <f>Q403*H403</f>
        <v>0</v>
      </c>
      <c r="S403" s="143">
        <v>0</v>
      </c>
      <c r="T403" s="144">
        <f>S403*H403</f>
        <v>0</v>
      </c>
      <c r="AR403" s="145" t="s">
        <v>293</v>
      </c>
      <c r="AT403" s="145" t="s">
        <v>264</v>
      </c>
      <c r="AU403" s="145" t="s">
        <v>88</v>
      </c>
      <c r="AY403" s="17" t="s">
        <v>262</v>
      </c>
      <c r="BE403" s="146">
        <f>IF(N403="základní",J403,0)</f>
        <v>0</v>
      </c>
      <c r="BF403" s="146">
        <f>IF(N403="snížená",J403,0)</f>
        <v>0</v>
      </c>
      <c r="BG403" s="146">
        <f>IF(N403="zákl. přenesená",J403,0)</f>
        <v>0</v>
      </c>
      <c r="BH403" s="146">
        <f>IF(N403="sníž. přenesená",J403,0)</f>
        <v>0</v>
      </c>
      <c r="BI403" s="146">
        <f>IF(N403="nulová",J403,0)</f>
        <v>0</v>
      </c>
      <c r="BJ403" s="17" t="s">
        <v>86</v>
      </c>
      <c r="BK403" s="146">
        <f>ROUND(I403*H403,2)</f>
        <v>0</v>
      </c>
      <c r="BL403" s="17" t="s">
        <v>293</v>
      </c>
      <c r="BM403" s="145" t="s">
        <v>5210</v>
      </c>
    </row>
    <row r="404" spans="2:51" s="13" customFormat="1" ht="11.25">
      <c r="B404" s="167"/>
      <c r="D404" s="147" t="s">
        <v>1200</v>
      </c>
      <c r="E404" s="168" t="s">
        <v>1</v>
      </c>
      <c r="F404" s="169" t="s">
        <v>5211</v>
      </c>
      <c r="H404" s="170">
        <v>7.5</v>
      </c>
      <c r="I404" s="171"/>
      <c r="L404" s="167"/>
      <c r="M404" s="172"/>
      <c r="T404" s="173"/>
      <c r="AT404" s="168" t="s">
        <v>1200</v>
      </c>
      <c r="AU404" s="168" t="s">
        <v>88</v>
      </c>
      <c r="AV404" s="13" t="s">
        <v>88</v>
      </c>
      <c r="AW404" s="13" t="s">
        <v>34</v>
      </c>
      <c r="AX404" s="13" t="s">
        <v>79</v>
      </c>
      <c r="AY404" s="168" t="s">
        <v>262</v>
      </c>
    </row>
    <row r="405" spans="2:51" s="13" customFormat="1" ht="11.25">
      <c r="B405" s="167"/>
      <c r="D405" s="147" t="s">
        <v>1200</v>
      </c>
      <c r="E405" s="168" t="s">
        <v>1</v>
      </c>
      <c r="F405" s="169" t="s">
        <v>5212</v>
      </c>
      <c r="H405" s="170">
        <v>85.5</v>
      </c>
      <c r="I405" s="171"/>
      <c r="L405" s="167"/>
      <c r="M405" s="172"/>
      <c r="T405" s="173"/>
      <c r="AT405" s="168" t="s">
        <v>1200</v>
      </c>
      <c r="AU405" s="168" t="s">
        <v>88</v>
      </c>
      <c r="AV405" s="13" t="s">
        <v>88</v>
      </c>
      <c r="AW405" s="13" t="s">
        <v>34</v>
      </c>
      <c r="AX405" s="13" t="s">
        <v>79</v>
      </c>
      <c r="AY405" s="168" t="s">
        <v>262</v>
      </c>
    </row>
    <row r="406" spans="2:51" s="14" customFormat="1" ht="11.25">
      <c r="B406" s="174"/>
      <c r="D406" s="147" t="s">
        <v>1200</v>
      </c>
      <c r="E406" s="175" t="s">
        <v>1</v>
      </c>
      <c r="F406" s="176" t="s">
        <v>1205</v>
      </c>
      <c r="H406" s="177">
        <v>93</v>
      </c>
      <c r="I406" s="178"/>
      <c r="L406" s="174"/>
      <c r="M406" s="179"/>
      <c r="T406" s="180"/>
      <c r="AT406" s="175" t="s">
        <v>1200</v>
      </c>
      <c r="AU406" s="175" t="s">
        <v>88</v>
      </c>
      <c r="AV406" s="14" t="s">
        <v>293</v>
      </c>
      <c r="AW406" s="14" t="s">
        <v>34</v>
      </c>
      <c r="AX406" s="14" t="s">
        <v>86</v>
      </c>
      <c r="AY406" s="175" t="s">
        <v>262</v>
      </c>
    </row>
    <row r="407" spans="2:65" s="1" customFormat="1" ht="24.2" customHeight="1">
      <c r="B407" s="32"/>
      <c r="C407" s="134" t="s">
        <v>548</v>
      </c>
      <c r="D407" s="134" t="s">
        <v>264</v>
      </c>
      <c r="E407" s="135" t="s">
        <v>5213</v>
      </c>
      <c r="F407" s="136" t="s">
        <v>5214</v>
      </c>
      <c r="G407" s="137" t="s">
        <v>1257</v>
      </c>
      <c r="H407" s="138">
        <v>1</v>
      </c>
      <c r="I407" s="139"/>
      <c r="J407" s="140">
        <f>ROUND(I407*H407,2)</f>
        <v>0</v>
      </c>
      <c r="K407" s="136" t="s">
        <v>1197</v>
      </c>
      <c r="L407" s="32"/>
      <c r="M407" s="141" t="s">
        <v>1</v>
      </c>
      <c r="N407" s="142" t="s">
        <v>44</v>
      </c>
      <c r="P407" s="143">
        <f>O407*H407</f>
        <v>0</v>
      </c>
      <c r="Q407" s="143">
        <v>0.45937</v>
      </c>
      <c r="R407" s="143">
        <f>Q407*H407</f>
        <v>0.45937</v>
      </c>
      <c r="S407" s="143">
        <v>0</v>
      </c>
      <c r="T407" s="144">
        <f>S407*H407</f>
        <v>0</v>
      </c>
      <c r="AR407" s="145" t="s">
        <v>293</v>
      </c>
      <c r="AT407" s="145" t="s">
        <v>264</v>
      </c>
      <c r="AU407" s="145" t="s">
        <v>88</v>
      </c>
      <c r="AY407" s="17" t="s">
        <v>262</v>
      </c>
      <c r="BE407" s="146">
        <f>IF(N407="základní",J407,0)</f>
        <v>0</v>
      </c>
      <c r="BF407" s="146">
        <f>IF(N407="snížená",J407,0)</f>
        <v>0</v>
      </c>
      <c r="BG407" s="146">
        <f>IF(N407="zákl. přenesená",J407,0)</f>
        <v>0</v>
      </c>
      <c r="BH407" s="146">
        <f>IF(N407="sníž. přenesená",J407,0)</f>
        <v>0</v>
      </c>
      <c r="BI407" s="146">
        <f>IF(N407="nulová",J407,0)</f>
        <v>0</v>
      </c>
      <c r="BJ407" s="17" t="s">
        <v>86</v>
      </c>
      <c r="BK407" s="146">
        <f>ROUND(I407*H407,2)</f>
        <v>0</v>
      </c>
      <c r="BL407" s="17" t="s">
        <v>293</v>
      </c>
      <c r="BM407" s="145" t="s">
        <v>5215</v>
      </c>
    </row>
    <row r="408" spans="2:51" s="12" customFormat="1" ht="11.25">
      <c r="B408" s="161"/>
      <c r="D408" s="147" t="s">
        <v>1200</v>
      </c>
      <c r="E408" s="162" t="s">
        <v>1</v>
      </c>
      <c r="F408" s="163" t="s">
        <v>4950</v>
      </c>
      <c r="H408" s="162" t="s">
        <v>1</v>
      </c>
      <c r="I408" s="164"/>
      <c r="L408" s="161"/>
      <c r="M408" s="165"/>
      <c r="T408" s="166"/>
      <c r="AT408" s="162" t="s">
        <v>1200</v>
      </c>
      <c r="AU408" s="162" t="s">
        <v>88</v>
      </c>
      <c r="AV408" s="12" t="s">
        <v>86</v>
      </c>
      <c r="AW408" s="12" t="s">
        <v>34</v>
      </c>
      <c r="AX408" s="12" t="s">
        <v>79</v>
      </c>
      <c r="AY408" s="162" t="s">
        <v>262</v>
      </c>
    </row>
    <row r="409" spans="2:51" s="13" customFormat="1" ht="11.25">
      <c r="B409" s="167"/>
      <c r="D409" s="147" t="s">
        <v>1200</v>
      </c>
      <c r="E409" s="168" t="s">
        <v>1</v>
      </c>
      <c r="F409" s="169" t="s">
        <v>5216</v>
      </c>
      <c r="H409" s="170">
        <v>1</v>
      </c>
      <c r="I409" s="171"/>
      <c r="L409" s="167"/>
      <c r="M409" s="172"/>
      <c r="T409" s="173"/>
      <c r="AT409" s="168" t="s">
        <v>1200</v>
      </c>
      <c r="AU409" s="168" t="s">
        <v>88</v>
      </c>
      <c r="AV409" s="13" t="s">
        <v>88</v>
      </c>
      <c r="AW409" s="13" t="s">
        <v>34</v>
      </c>
      <c r="AX409" s="13" t="s">
        <v>79</v>
      </c>
      <c r="AY409" s="168" t="s">
        <v>262</v>
      </c>
    </row>
    <row r="410" spans="2:51" s="14" customFormat="1" ht="11.25">
      <c r="B410" s="174"/>
      <c r="D410" s="147" t="s">
        <v>1200</v>
      </c>
      <c r="E410" s="175" t="s">
        <v>1</v>
      </c>
      <c r="F410" s="176" t="s">
        <v>1205</v>
      </c>
      <c r="H410" s="177">
        <v>1</v>
      </c>
      <c r="I410" s="178"/>
      <c r="L410" s="174"/>
      <c r="M410" s="179"/>
      <c r="T410" s="180"/>
      <c r="AT410" s="175" t="s">
        <v>1200</v>
      </c>
      <c r="AU410" s="175" t="s">
        <v>88</v>
      </c>
      <c r="AV410" s="14" t="s">
        <v>293</v>
      </c>
      <c r="AW410" s="14" t="s">
        <v>34</v>
      </c>
      <c r="AX410" s="14" t="s">
        <v>86</v>
      </c>
      <c r="AY410" s="175" t="s">
        <v>262</v>
      </c>
    </row>
    <row r="411" spans="2:65" s="1" customFormat="1" ht="16.5" customHeight="1">
      <c r="B411" s="32"/>
      <c r="C411" s="134" t="s">
        <v>552</v>
      </c>
      <c r="D411" s="134" t="s">
        <v>264</v>
      </c>
      <c r="E411" s="135" t="s">
        <v>5217</v>
      </c>
      <c r="F411" s="136" t="s">
        <v>5218</v>
      </c>
      <c r="G411" s="137" t="s">
        <v>1257</v>
      </c>
      <c r="H411" s="138">
        <v>2</v>
      </c>
      <c r="I411" s="139"/>
      <c r="J411" s="140">
        <f>ROUND(I411*H411,2)</f>
        <v>0</v>
      </c>
      <c r="K411" s="136" t="s">
        <v>1197</v>
      </c>
      <c r="L411" s="32"/>
      <c r="M411" s="141" t="s">
        <v>1</v>
      </c>
      <c r="N411" s="142" t="s">
        <v>44</v>
      </c>
      <c r="P411" s="143">
        <f>O411*H411</f>
        <v>0</v>
      </c>
      <c r="Q411" s="143">
        <v>0.12303</v>
      </c>
      <c r="R411" s="143">
        <f>Q411*H411</f>
        <v>0.24606</v>
      </c>
      <c r="S411" s="143">
        <v>0</v>
      </c>
      <c r="T411" s="144">
        <f>S411*H411</f>
        <v>0</v>
      </c>
      <c r="AR411" s="145" t="s">
        <v>293</v>
      </c>
      <c r="AT411" s="145" t="s">
        <v>264</v>
      </c>
      <c r="AU411" s="145" t="s">
        <v>88</v>
      </c>
      <c r="AY411" s="17" t="s">
        <v>262</v>
      </c>
      <c r="BE411" s="146">
        <f>IF(N411="základní",J411,0)</f>
        <v>0</v>
      </c>
      <c r="BF411" s="146">
        <f>IF(N411="snížená",J411,0)</f>
        <v>0</v>
      </c>
      <c r="BG411" s="146">
        <f>IF(N411="zákl. přenesená",J411,0)</f>
        <v>0</v>
      </c>
      <c r="BH411" s="146">
        <f>IF(N411="sníž. přenesená",J411,0)</f>
        <v>0</v>
      </c>
      <c r="BI411" s="146">
        <f>IF(N411="nulová",J411,0)</f>
        <v>0</v>
      </c>
      <c r="BJ411" s="17" t="s">
        <v>86</v>
      </c>
      <c r="BK411" s="146">
        <f>ROUND(I411*H411,2)</f>
        <v>0</v>
      </c>
      <c r="BL411" s="17" t="s">
        <v>293</v>
      </c>
      <c r="BM411" s="145" t="s">
        <v>5219</v>
      </c>
    </row>
    <row r="412" spans="2:51" s="13" customFormat="1" ht="11.25">
      <c r="B412" s="167"/>
      <c r="D412" s="147" t="s">
        <v>1200</v>
      </c>
      <c r="E412" s="168" t="s">
        <v>1</v>
      </c>
      <c r="F412" s="169" t="s">
        <v>5220</v>
      </c>
      <c r="H412" s="170">
        <v>1</v>
      </c>
      <c r="I412" s="171"/>
      <c r="L412" s="167"/>
      <c r="M412" s="172"/>
      <c r="T412" s="173"/>
      <c r="AT412" s="168" t="s">
        <v>1200</v>
      </c>
      <c r="AU412" s="168" t="s">
        <v>88</v>
      </c>
      <c r="AV412" s="13" t="s">
        <v>88</v>
      </c>
      <c r="AW412" s="13" t="s">
        <v>34</v>
      </c>
      <c r="AX412" s="13" t="s">
        <v>79</v>
      </c>
      <c r="AY412" s="168" t="s">
        <v>262</v>
      </c>
    </row>
    <row r="413" spans="2:51" s="13" customFormat="1" ht="11.25">
      <c r="B413" s="167"/>
      <c r="D413" s="147" t="s">
        <v>1200</v>
      </c>
      <c r="E413" s="168" t="s">
        <v>1</v>
      </c>
      <c r="F413" s="169" t="s">
        <v>5221</v>
      </c>
      <c r="H413" s="170">
        <v>1</v>
      </c>
      <c r="I413" s="171"/>
      <c r="L413" s="167"/>
      <c r="M413" s="172"/>
      <c r="T413" s="173"/>
      <c r="AT413" s="168" t="s">
        <v>1200</v>
      </c>
      <c r="AU413" s="168" t="s">
        <v>88</v>
      </c>
      <c r="AV413" s="13" t="s">
        <v>88</v>
      </c>
      <c r="AW413" s="13" t="s">
        <v>34</v>
      </c>
      <c r="AX413" s="13" t="s">
        <v>79</v>
      </c>
      <c r="AY413" s="168" t="s">
        <v>262</v>
      </c>
    </row>
    <row r="414" spans="2:51" s="14" customFormat="1" ht="11.25">
      <c r="B414" s="174"/>
      <c r="D414" s="147" t="s">
        <v>1200</v>
      </c>
      <c r="E414" s="175" t="s">
        <v>1</v>
      </c>
      <c r="F414" s="176" t="s">
        <v>1205</v>
      </c>
      <c r="H414" s="177">
        <v>2</v>
      </c>
      <c r="I414" s="178"/>
      <c r="L414" s="174"/>
      <c r="M414" s="179"/>
      <c r="T414" s="180"/>
      <c r="AT414" s="175" t="s">
        <v>1200</v>
      </c>
      <c r="AU414" s="175" t="s">
        <v>88</v>
      </c>
      <c r="AV414" s="14" t="s">
        <v>293</v>
      </c>
      <c r="AW414" s="14" t="s">
        <v>34</v>
      </c>
      <c r="AX414" s="14" t="s">
        <v>86</v>
      </c>
      <c r="AY414" s="175" t="s">
        <v>262</v>
      </c>
    </row>
    <row r="415" spans="2:65" s="1" customFormat="1" ht="24.2" customHeight="1">
      <c r="B415" s="32"/>
      <c r="C415" s="181" t="s">
        <v>558</v>
      </c>
      <c r="D415" s="181" t="s">
        <v>1114</v>
      </c>
      <c r="E415" s="182" t="s">
        <v>5222</v>
      </c>
      <c r="F415" s="183" t="s">
        <v>5223</v>
      </c>
      <c r="G415" s="184" t="s">
        <v>1257</v>
      </c>
      <c r="H415" s="185">
        <v>2</v>
      </c>
      <c r="I415" s="186"/>
      <c r="J415" s="187">
        <f>ROUND(I415*H415,2)</f>
        <v>0</v>
      </c>
      <c r="K415" s="183" t="s">
        <v>1197</v>
      </c>
      <c r="L415" s="188"/>
      <c r="M415" s="189" t="s">
        <v>1</v>
      </c>
      <c r="N415" s="190" t="s">
        <v>44</v>
      </c>
      <c r="P415" s="143">
        <f>O415*H415</f>
        <v>0</v>
      </c>
      <c r="Q415" s="143">
        <v>0.0133</v>
      </c>
      <c r="R415" s="143">
        <f>Q415*H415</f>
        <v>0.0266</v>
      </c>
      <c r="S415" s="143">
        <v>0</v>
      </c>
      <c r="T415" s="144">
        <f>S415*H415</f>
        <v>0</v>
      </c>
      <c r="AR415" s="145" t="s">
        <v>270</v>
      </c>
      <c r="AT415" s="145" t="s">
        <v>1114</v>
      </c>
      <c r="AU415" s="145" t="s">
        <v>88</v>
      </c>
      <c r="AY415" s="17" t="s">
        <v>262</v>
      </c>
      <c r="BE415" s="146">
        <f>IF(N415="základní",J415,0)</f>
        <v>0</v>
      </c>
      <c r="BF415" s="146">
        <f>IF(N415="snížená",J415,0)</f>
        <v>0</v>
      </c>
      <c r="BG415" s="146">
        <f>IF(N415="zákl. přenesená",J415,0)</f>
        <v>0</v>
      </c>
      <c r="BH415" s="146">
        <f>IF(N415="sníž. přenesená",J415,0)</f>
        <v>0</v>
      </c>
      <c r="BI415" s="146">
        <f>IF(N415="nulová",J415,0)</f>
        <v>0</v>
      </c>
      <c r="BJ415" s="17" t="s">
        <v>86</v>
      </c>
      <c r="BK415" s="146">
        <f>ROUND(I415*H415,2)</f>
        <v>0</v>
      </c>
      <c r="BL415" s="17" t="s">
        <v>293</v>
      </c>
      <c r="BM415" s="145" t="s">
        <v>5224</v>
      </c>
    </row>
    <row r="416" spans="2:65" s="1" customFormat="1" ht="24.2" customHeight="1">
      <c r="B416" s="32"/>
      <c r="C416" s="181" t="s">
        <v>562</v>
      </c>
      <c r="D416" s="181" t="s">
        <v>1114</v>
      </c>
      <c r="E416" s="182" t="s">
        <v>5225</v>
      </c>
      <c r="F416" s="183" t="s">
        <v>5226</v>
      </c>
      <c r="G416" s="184" t="s">
        <v>1257</v>
      </c>
      <c r="H416" s="185">
        <v>2</v>
      </c>
      <c r="I416" s="186"/>
      <c r="J416" s="187">
        <f>ROUND(I416*H416,2)</f>
        <v>0</v>
      </c>
      <c r="K416" s="183" t="s">
        <v>1197</v>
      </c>
      <c r="L416" s="188"/>
      <c r="M416" s="189" t="s">
        <v>1</v>
      </c>
      <c r="N416" s="190" t="s">
        <v>44</v>
      </c>
      <c r="P416" s="143">
        <f>O416*H416</f>
        <v>0</v>
      </c>
      <c r="Q416" s="143">
        <v>0.0009</v>
      </c>
      <c r="R416" s="143">
        <f>Q416*H416</f>
        <v>0.0018</v>
      </c>
      <c r="S416" s="143">
        <v>0</v>
      </c>
      <c r="T416" s="144">
        <f>S416*H416</f>
        <v>0</v>
      </c>
      <c r="AR416" s="145" t="s">
        <v>270</v>
      </c>
      <c r="AT416" s="145" t="s">
        <v>1114</v>
      </c>
      <c r="AU416" s="145" t="s">
        <v>88</v>
      </c>
      <c r="AY416" s="17" t="s">
        <v>262</v>
      </c>
      <c r="BE416" s="146">
        <f>IF(N416="základní",J416,0)</f>
        <v>0</v>
      </c>
      <c r="BF416" s="146">
        <f>IF(N416="snížená",J416,0)</f>
        <v>0</v>
      </c>
      <c r="BG416" s="146">
        <f>IF(N416="zákl. přenesená",J416,0)</f>
        <v>0</v>
      </c>
      <c r="BH416" s="146">
        <f>IF(N416="sníž. přenesená",J416,0)</f>
        <v>0</v>
      </c>
      <c r="BI416" s="146">
        <f>IF(N416="nulová",J416,0)</f>
        <v>0</v>
      </c>
      <c r="BJ416" s="17" t="s">
        <v>86</v>
      </c>
      <c r="BK416" s="146">
        <f>ROUND(I416*H416,2)</f>
        <v>0</v>
      </c>
      <c r="BL416" s="17" t="s">
        <v>293</v>
      </c>
      <c r="BM416" s="145" t="s">
        <v>5227</v>
      </c>
    </row>
    <row r="417" spans="2:65" s="1" customFormat="1" ht="16.5" customHeight="1">
      <c r="B417" s="32"/>
      <c r="C417" s="134" t="s">
        <v>566</v>
      </c>
      <c r="D417" s="134" t="s">
        <v>264</v>
      </c>
      <c r="E417" s="135" t="s">
        <v>5228</v>
      </c>
      <c r="F417" s="136" t="s">
        <v>5229</v>
      </c>
      <c r="G417" s="137" t="s">
        <v>405</v>
      </c>
      <c r="H417" s="138">
        <v>20.05</v>
      </c>
      <c r="I417" s="139"/>
      <c r="J417" s="140">
        <f>ROUND(I417*H417,2)</f>
        <v>0</v>
      </c>
      <c r="K417" s="136" t="s">
        <v>1197</v>
      </c>
      <c r="L417" s="32"/>
      <c r="M417" s="141" t="s">
        <v>1</v>
      </c>
      <c r="N417" s="142" t="s">
        <v>44</v>
      </c>
      <c r="P417" s="143">
        <f>O417*H417</f>
        <v>0</v>
      </c>
      <c r="Q417" s="143">
        <v>0.00019</v>
      </c>
      <c r="R417" s="143">
        <f>Q417*H417</f>
        <v>0.0038095000000000004</v>
      </c>
      <c r="S417" s="143">
        <v>0</v>
      </c>
      <c r="T417" s="144">
        <f>S417*H417</f>
        <v>0</v>
      </c>
      <c r="AR417" s="145" t="s">
        <v>293</v>
      </c>
      <c r="AT417" s="145" t="s">
        <v>264</v>
      </c>
      <c r="AU417" s="145" t="s">
        <v>88</v>
      </c>
      <c r="AY417" s="17" t="s">
        <v>262</v>
      </c>
      <c r="BE417" s="146">
        <f>IF(N417="základní",J417,0)</f>
        <v>0</v>
      </c>
      <c r="BF417" s="146">
        <f>IF(N417="snížená",J417,0)</f>
        <v>0</v>
      </c>
      <c r="BG417" s="146">
        <f>IF(N417="zákl. přenesená",J417,0)</f>
        <v>0</v>
      </c>
      <c r="BH417" s="146">
        <f>IF(N417="sníž. přenesená",J417,0)</f>
        <v>0</v>
      </c>
      <c r="BI417" s="146">
        <f>IF(N417="nulová",J417,0)</f>
        <v>0</v>
      </c>
      <c r="BJ417" s="17" t="s">
        <v>86</v>
      </c>
      <c r="BK417" s="146">
        <f>ROUND(I417*H417,2)</f>
        <v>0</v>
      </c>
      <c r="BL417" s="17" t="s">
        <v>293</v>
      </c>
      <c r="BM417" s="145" t="s">
        <v>5230</v>
      </c>
    </row>
    <row r="418" spans="2:51" s="13" customFormat="1" ht="11.25">
      <c r="B418" s="167"/>
      <c r="D418" s="147" t="s">
        <v>1200</v>
      </c>
      <c r="E418" s="168" t="s">
        <v>1</v>
      </c>
      <c r="F418" s="169" t="s">
        <v>5231</v>
      </c>
      <c r="H418" s="170">
        <v>11.55</v>
      </c>
      <c r="I418" s="171"/>
      <c r="L418" s="167"/>
      <c r="M418" s="172"/>
      <c r="T418" s="173"/>
      <c r="AT418" s="168" t="s">
        <v>1200</v>
      </c>
      <c r="AU418" s="168" t="s">
        <v>88</v>
      </c>
      <c r="AV418" s="13" t="s">
        <v>88</v>
      </c>
      <c r="AW418" s="13" t="s">
        <v>34</v>
      </c>
      <c r="AX418" s="13" t="s">
        <v>79</v>
      </c>
      <c r="AY418" s="168" t="s">
        <v>262</v>
      </c>
    </row>
    <row r="419" spans="2:51" s="13" customFormat="1" ht="11.25">
      <c r="B419" s="167"/>
      <c r="D419" s="147" t="s">
        <v>1200</v>
      </c>
      <c r="E419" s="168" t="s">
        <v>1</v>
      </c>
      <c r="F419" s="169" t="s">
        <v>5232</v>
      </c>
      <c r="H419" s="170">
        <v>8</v>
      </c>
      <c r="I419" s="171"/>
      <c r="L419" s="167"/>
      <c r="M419" s="172"/>
      <c r="T419" s="173"/>
      <c r="AT419" s="168" t="s">
        <v>1200</v>
      </c>
      <c r="AU419" s="168" t="s">
        <v>88</v>
      </c>
      <c r="AV419" s="13" t="s">
        <v>88</v>
      </c>
      <c r="AW419" s="13" t="s">
        <v>34</v>
      </c>
      <c r="AX419" s="13" t="s">
        <v>79</v>
      </c>
      <c r="AY419" s="168" t="s">
        <v>262</v>
      </c>
    </row>
    <row r="420" spans="2:51" s="13" customFormat="1" ht="11.25">
      <c r="B420" s="167"/>
      <c r="D420" s="147" t="s">
        <v>1200</v>
      </c>
      <c r="E420" s="168" t="s">
        <v>1</v>
      </c>
      <c r="F420" s="169" t="s">
        <v>5086</v>
      </c>
      <c r="H420" s="170">
        <v>0.5</v>
      </c>
      <c r="I420" s="171"/>
      <c r="L420" s="167"/>
      <c r="M420" s="172"/>
      <c r="T420" s="173"/>
      <c r="AT420" s="168" t="s">
        <v>1200</v>
      </c>
      <c r="AU420" s="168" t="s">
        <v>88</v>
      </c>
      <c r="AV420" s="13" t="s">
        <v>88</v>
      </c>
      <c r="AW420" s="13" t="s">
        <v>34</v>
      </c>
      <c r="AX420" s="13" t="s">
        <v>79</v>
      </c>
      <c r="AY420" s="168" t="s">
        <v>262</v>
      </c>
    </row>
    <row r="421" spans="2:51" s="14" customFormat="1" ht="11.25">
      <c r="B421" s="174"/>
      <c r="D421" s="147" t="s">
        <v>1200</v>
      </c>
      <c r="E421" s="175" t="s">
        <v>1</v>
      </c>
      <c r="F421" s="176" t="s">
        <v>1205</v>
      </c>
      <c r="H421" s="177">
        <v>20.05</v>
      </c>
      <c r="I421" s="178"/>
      <c r="L421" s="174"/>
      <c r="M421" s="179"/>
      <c r="T421" s="180"/>
      <c r="AT421" s="175" t="s">
        <v>1200</v>
      </c>
      <c r="AU421" s="175" t="s">
        <v>88</v>
      </c>
      <c r="AV421" s="14" t="s">
        <v>293</v>
      </c>
      <c r="AW421" s="14" t="s">
        <v>34</v>
      </c>
      <c r="AX421" s="14" t="s">
        <v>86</v>
      </c>
      <c r="AY421" s="175" t="s">
        <v>262</v>
      </c>
    </row>
    <row r="422" spans="2:65" s="1" customFormat="1" ht="16.5" customHeight="1">
      <c r="B422" s="32"/>
      <c r="C422" s="134" t="s">
        <v>570</v>
      </c>
      <c r="D422" s="134" t="s">
        <v>264</v>
      </c>
      <c r="E422" s="135" t="s">
        <v>5233</v>
      </c>
      <c r="F422" s="136" t="s">
        <v>5234</v>
      </c>
      <c r="G422" s="137" t="s">
        <v>405</v>
      </c>
      <c r="H422" s="138">
        <v>1</v>
      </c>
      <c r="I422" s="139"/>
      <c r="J422" s="140">
        <f>ROUND(I422*H422,2)</f>
        <v>0</v>
      </c>
      <c r="K422" s="136" t="s">
        <v>1197</v>
      </c>
      <c r="L422" s="32"/>
      <c r="M422" s="141" t="s">
        <v>1</v>
      </c>
      <c r="N422" s="142" t="s">
        <v>44</v>
      </c>
      <c r="P422" s="143">
        <f>O422*H422</f>
        <v>0</v>
      </c>
      <c r="Q422" s="143">
        <v>0.0002</v>
      </c>
      <c r="R422" s="143">
        <f>Q422*H422</f>
        <v>0.0002</v>
      </c>
      <c r="S422" s="143">
        <v>0</v>
      </c>
      <c r="T422" s="144">
        <f>S422*H422</f>
        <v>0</v>
      </c>
      <c r="AR422" s="145" t="s">
        <v>293</v>
      </c>
      <c r="AT422" s="145" t="s">
        <v>264</v>
      </c>
      <c r="AU422" s="145" t="s">
        <v>88</v>
      </c>
      <c r="AY422" s="17" t="s">
        <v>262</v>
      </c>
      <c r="BE422" s="146">
        <f>IF(N422="základní",J422,0)</f>
        <v>0</v>
      </c>
      <c r="BF422" s="146">
        <f>IF(N422="snížená",J422,0)</f>
        <v>0</v>
      </c>
      <c r="BG422" s="146">
        <f>IF(N422="zákl. přenesená",J422,0)</f>
        <v>0</v>
      </c>
      <c r="BH422" s="146">
        <f>IF(N422="sníž. přenesená",J422,0)</f>
        <v>0</v>
      </c>
      <c r="BI422" s="146">
        <f>IF(N422="nulová",J422,0)</f>
        <v>0</v>
      </c>
      <c r="BJ422" s="17" t="s">
        <v>86</v>
      </c>
      <c r="BK422" s="146">
        <f>ROUND(I422*H422,2)</f>
        <v>0</v>
      </c>
      <c r="BL422" s="17" t="s">
        <v>293</v>
      </c>
      <c r="BM422" s="145" t="s">
        <v>5235</v>
      </c>
    </row>
    <row r="423" spans="2:51" s="13" customFormat="1" ht="11.25">
      <c r="B423" s="167"/>
      <c r="D423" s="147" t="s">
        <v>1200</v>
      </c>
      <c r="E423" s="168" t="s">
        <v>1</v>
      </c>
      <c r="F423" s="169" t="s">
        <v>5236</v>
      </c>
      <c r="H423" s="170">
        <v>1</v>
      </c>
      <c r="I423" s="171"/>
      <c r="L423" s="167"/>
      <c r="M423" s="172"/>
      <c r="T423" s="173"/>
      <c r="AT423" s="168" t="s">
        <v>1200</v>
      </c>
      <c r="AU423" s="168" t="s">
        <v>88</v>
      </c>
      <c r="AV423" s="13" t="s">
        <v>88</v>
      </c>
      <c r="AW423" s="13" t="s">
        <v>34</v>
      </c>
      <c r="AX423" s="13" t="s">
        <v>79</v>
      </c>
      <c r="AY423" s="168" t="s">
        <v>262</v>
      </c>
    </row>
    <row r="424" spans="2:51" s="14" customFormat="1" ht="11.25">
      <c r="B424" s="174"/>
      <c r="D424" s="147" t="s">
        <v>1200</v>
      </c>
      <c r="E424" s="175" t="s">
        <v>1</v>
      </c>
      <c r="F424" s="176" t="s">
        <v>1205</v>
      </c>
      <c r="H424" s="177">
        <v>1</v>
      </c>
      <c r="I424" s="178"/>
      <c r="L424" s="174"/>
      <c r="M424" s="179"/>
      <c r="T424" s="180"/>
      <c r="AT424" s="175" t="s">
        <v>1200</v>
      </c>
      <c r="AU424" s="175" t="s">
        <v>88</v>
      </c>
      <c r="AV424" s="14" t="s">
        <v>293</v>
      </c>
      <c r="AW424" s="14" t="s">
        <v>34</v>
      </c>
      <c r="AX424" s="14" t="s">
        <v>86</v>
      </c>
      <c r="AY424" s="175" t="s">
        <v>262</v>
      </c>
    </row>
    <row r="425" spans="2:65" s="1" customFormat="1" ht="21.75" customHeight="1">
      <c r="B425" s="32"/>
      <c r="C425" s="134" t="s">
        <v>574</v>
      </c>
      <c r="D425" s="134" t="s">
        <v>264</v>
      </c>
      <c r="E425" s="135" t="s">
        <v>5237</v>
      </c>
      <c r="F425" s="136" t="s">
        <v>5238</v>
      </c>
      <c r="G425" s="137" t="s">
        <v>405</v>
      </c>
      <c r="H425" s="138">
        <v>21.05</v>
      </c>
      <c r="I425" s="139"/>
      <c r="J425" s="140">
        <f>ROUND(I425*H425,2)</f>
        <v>0</v>
      </c>
      <c r="K425" s="136" t="s">
        <v>1197</v>
      </c>
      <c r="L425" s="32"/>
      <c r="M425" s="141" t="s">
        <v>1</v>
      </c>
      <c r="N425" s="142" t="s">
        <v>44</v>
      </c>
      <c r="P425" s="143">
        <f>O425*H425</f>
        <v>0</v>
      </c>
      <c r="Q425" s="143">
        <v>7E-05</v>
      </c>
      <c r="R425" s="143">
        <f>Q425*H425</f>
        <v>0.0014735</v>
      </c>
      <c r="S425" s="143">
        <v>0</v>
      </c>
      <c r="T425" s="144">
        <f>S425*H425</f>
        <v>0</v>
      </c>
      <c r="AR425" s="145" t="s">
        <v>293</v>
      </c>
      <c r="AT425" s="145" t="s">
        <v>264</v>
      </c>
      <c r="AU425" s="145" t="s">
        <v>88</v>
      </c>
      <c r="AY425" s="17" t="s">
        <v>262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7" t="s">
        <v>86</v>
      </c>
      <c r="BK425" s="146">
        <f>ROUND(I425*H425,2)</f>
        <v>0</v>
      </c>
      <c r="BL425" s="17" t="s">
        <v>293</v>
      </c>
      <c r="BM425" s="145" t="s">
        <v>5239</v>
      </c>
    </row>
    <row r="426" spans="2:65" s="1" customFormat="1" ht="33" customHeight="1">
      <c r="B426" s="32"/>
      <c r="C426" s="134" t="s">
        <v>578</v>
      </c>
      <c r="D426" s="134" t="s">
        <v>264</v>
      </c>
      <c r="E426" s="135" t="s">
        <v>5240</v>
      </c>
      <c r="F426" s="136" t="s">
        <v>5241</v>
      </c>
      <c r="G426" s="137" t="s">
        <v>405</v>
      </c>
      <c r="H426" s="138">
        <v>0.198</v>
      </c>
      <c r="I426" s="139"/>
      <c r="J426" s="140">
        <f>ROUND(I426*H426,2)</f>
        <v>0</v>
      </c>
      <c r="K426" s="136" t="s">
        <v>1197</v>
      </c>
      <c r="L426" s="32"/>
      <c r="M426" s="141" t="s">
        <v>1</v>
      </c>
      <c r="N426" s="142" t="s">
        <v>44</v>
      </c>
      <c r="P426" s="143">
        <f>O426*H426</f>
        <v>0</v>
      </c>
      <c r="Q426" s="143">
        <v>0.00172</v>
      </c>
      <c r="R426" s="143">
        <f>Q426*H426</f>
        <v>0.00034056</v>
      </c>
      <c r="S426" s="143">
        <v>0</v>
      </c>
      <c r="T426" s="144">
        <f>S426*H426</f>
        <v>0</v>
      </c>
      <c r="AR426" s="145" t="s">
        <v>293</v>
      </c>
      <c r="AT426" s="145" t="s">
        <v>264</v>
      </c>
      <c r="AU426" s="145" t="s">
        <v>88</v>
      </c>
      <c r="AY426" s="17" t="s">
        <v>262</v>
      </c>
      <c r="BE426" s="146">
        <f>IF(N426="základní",J426,0)</f>
        <v>0</v>
      </c>
      <c r="BF426" s="146">
        <f>IF(N426="snížená",J426,0)</f>
        <v>0</v>
      </c>
      <c r="BG426" s="146">
        <f>IF(N426="zákl. přenesená",J426,0)</f>
        <v>0</v>
      </c>
      <c r="BH426" s="146">
        <f>IF(N426="sníž. přenesená",J426,0)</f>
        <v>0</v>
      </c>
      <c r="BI426" s="146">
        <f>IF(N426="nulová",J426,0)</f>
        <v>0</v>
      </c>
      <c r="BJ426" s="17" t="s">
        <v>86</v>
      </c>
      <c r="BK426" s="146">
        <f>ROUND(I426*H426,2)</f>
        <v>0</v>
      </c>
      <c r="BL426" s="17" t="s">
        <v>293</v>
      </c>
      <c r="BM426" s="145" t="s">
        <v>5242</v>
      </c>
    </row>
    <row r="427" spans="2:51" s="12" customFormat="1" ht="11.25">
      <c r="B427" s="161"/>
      <c r="D427" s="147" t="s">
        <v>1200</v>
      </c>
      <c r="E427" s="162" t="s">
        <v>1</v>
      </c>
      <c r="F427" s="163" t="s">
        <v>5243</v>
      </c>
      <c r="H427" s="162" t="s">
        <v>1</v>
      </c>
      <c r="I427" s="164"/>
      <c r="L427" s="161"/>
      <c r="M427" s="165"/>
      <c r="T427" s="166"/>
      <c r="AT427" s="162" t="s">
        <v>1200</v>
      </c>
      <c r="AU427" s="162" t="s">
        <v>88</v>
      </c>
      <c r="AV427" s="12" t="s">
        <v>86</v>
      </c>
      <c r="AW427" s="12" t="s">
        <v>34</v>
      </c>
      <c r="AX427" s="12" t="s">
        <v>79</v>
      </c>
      <c r="AY427" s="162" t="s">
        <v>262</v>
      </c>
    </row>
    <row r="428" spans="2:51" s="13" customFormat="1" ht="11.25">
      <c r="B428" s="167"/>
      <c r="D428" s="147" t="s">
        <v>1200</v>
      </c>
      <c r="E428" s="168" t="s">
        <v>1</v>
      </c>
      <c r="F428" s="169" t="s">
        <v>5244</v>
      </c>
      <c r="H428" s="170">
        <v>0.198</v>
      </c>
      <c r="I428" s="171"/>
      <c r="L428" s="167"/>
      <c r="M428" s="172"/>
      <c r="T428" s="173"/>
      <c r="AT428" s="168" t="s">
        <v>1200</v>
      </c>
      <c r="AU428" s="168" t="s">
        <v>88</v>
      </c>
      <c r="AV428" s="13" t="s">
        <v>88</v>
      </c>
      <c r="AW428" s="13" t="s">
        <v>34</v>
      </c>
      <c r="AX428" s="13" t="s">
        <v>86</v>
      </c>
      <c r="AY428" s="168" t="s">
        <v>262</v>
      </c>
    </row>
    <row r="429" spans="2:63" s="11" customFormat="1" ht="22.9" customHeight="1">
      <c r="B429" s="124"/>
      <c r="D429" s="125" t="s">
        <v>78</v>
      </c>
      <c r="E429" s="151" t="s">
        <v>263</v>
      </c>
      <c r="F429" s="151" t="s">
        <v>1238</v>
      </c>
      <c r="I429" s="127"/>
      <c r="J429" s="152">
        <f>BK429</f>
        <v>0</v>
      </c>
      <c r="L429" s="124"/>
      <c r="M429" s="129"/>
      <c r="P429" s="130">
        <f>SUM(P430:P437)</f>
        <v>0</v>
      </c>
      <c r="R429" s="130">
        <f>SUM(R430:R437)</f>
        <v>0.001461</v>
      </c>
      <c r="T429" s="131">
        <f>SUM(T430:T437)</f>
        <v>0</v>
      </c>
      <c r="AR429" s="125" t="s">
        <v>86</v>
      </c>
      <c r="AT429" s="132" t="s">
        <v>78</v>
      </c>
      <c r="AU429" s="132" t="s">
        <v>86</v>
      </c>
      <c r="AY429" s="125" t="s">
        <v>262</v>
      </c>
      <c r="BK429" s="133">
        <f>SUM(BK430:BK437)</f>
        <v>0</v>
      </c>
    </row>
    <row r="430" spans="2:65" s="1" customFormat="1" ht="24.2" customHeight="1">
      <c r="B430" s="32"/>
      <c r="C430" s="134" t="s">
        <v>582</v>
      </c>
      <c r="D430" s="134" t="s">
        <v>264</v>
      </c>
      <c r="E430" s="135" t="s">
        <v>5245</v>
      </c>
      <c r="F430" s="136" t="s">
        <v>5246</v>
      </c>
      <c r="G430" s="137" t="s">
        <v>405</v>
      </c>
      <c r="H430" s="138">
        <v>48.7</v>
      </c>
      <c r="I430" s="139"/>
      <c r="J430" s="140">
        <f>ROUND(I430*H430,2)</f>
        <v>0</v>
      </c>
      <c r="K430" s="136" t="s">
        <v>1</v>
      </c>
      <c r="L430" s="32"/>
      <c r="M430" s="141" t="s">
        <v>1</v>
      </c>
      <c r="N430" s="142" t="s">
        <v>44</v>
      </c>
      <c r="P430" s="143">
        <f>O430*H430</f>
        <v>0</v>
      </c>
      <c r="Q430" s="143">
        <v>3E-05</v>
      </c>
      <c r="R430" s="143">
        <f>Q430*H430</f>
        <v>0.001461</v>
      </c>
      <c r="S430" s="143">
        <v>0</v>
      </c>
      <c r="T430" s="144">
        <f>S430*H430</f>
        <v>0</v>
      </c>
      <c r="AR430" s="145" t="s">
        <v>293</v>
      </c>
      <c r="AT430" s="145" t="s">
        <v>264</v>
      </c>
      <c r="AU430" s="145" t="s">
        <v>88</v>
      </c>
      <c r="AY430" s="17" t="s">
        <v>262</v>
      </c>
      <c r="BE430" s="146">
        <f>IF(N430="základní",J430,0)</f>
        <v>0</v>
      </c>
      <c r="BF430" s="146">
        <f>IF(N430="snížená",J430,0)</f>
        <v>0</v>
      </c>
      <c r="BG430" s="146">
        <f>IF(N430="zákl. přenesená",J430,0)</f>
        <v>0</v>
      </c>
      <c r="BH430" s="146">
        <f>IF(N430="sníž. přenesená",J430,0)</f>
        <v>0</v>
      </c>
      <c r="BI430" s="146">
        <f>IF(N430="nulová",J430,0)</f>
        <v>0</v>
      </c>
      <c r="BJ430" s="17" t="s">
        <v>86</v>
      </c>
      <c r="BK430" s="146">
        <f>ROUND(I430*H430,2)</f>
        <v>0</v>
      </c>
      <c r="BL430" s="17" t="s">
        <v>293</v>
      </c>
      <c r="BM430" s="145" t="s">
        <v>5247</v>
      </c>
    </row>
    <row r="431" spans="2:51" s="12" customFormat="1" ht="11.25">
      <c r="B431" s="161"/>
      <c r="D431" s="147" t="s">
        <v>1200</v>
      </c>
      <c r="E431" s="162" t="s">
        <v>1</v>
      </c>
      <c r="F431" s="163" t="s">
        <v>4948</v>
      </c>
      <c r="H431" s="162" t="s">
        <v>1</v>
      </c>
      <c r="I431" s="164"/>
      <c r="L431" s="161"/>
      <c r="M431" s="165"/>
      <c r="T431" s="166"/>
      <c r="AT431" s="162" t="s">
        <v>1200</v>
      </c>
      <c r="AU431" s="162" t="s">
        <v>88</v>
      </c>
      <c r="AV431" s="12" t="s">
        <v>86</v>
      </c>
      <c r="AW431" s="12" t="s">
        <v>34</v>
      </c>
      <c r="AX431" s="12" t="s">
        <v>79</v>
      </c>
      <c r="AY431" s="162" t="s">
        <v>262</v>
      </c>
    </row>
    <row r="432" spans="2:51" s="13" customFormat="1" ht="11.25">
      <c r="B432" s="167"/>
      <c r="D432" s="147" t="s">
        <v>1200</v>
      </c>
      <c r="E432" s="168" t="s">
        <v>1</v>
      </c>
      <c r="F432" s="169" t="s">
        <v>5248</v>
      </c>
      <c r="H432" s="170">
        <v>24.9</v>
      </c>
      <c r="I432" s="171"/>
      <c r="L432" s="167"/>
      <c r="M432" s="172"/>
      <c r="T432" s="173"/>
      <c r="AT432" s="168" t="s">
        <v>1200</v>
      </c>
      <c r="AU432" s="168" t="s">
        <v>88</v>
      </c>
      <c r="AV432" s="13" t="s">
        <v>88</v>
      </c>
      <c r="AW432" s="13" t="s">
        <v>34</v>
      </c>
      <c r="AX432" s="13" t="s">
        <v>79</v>
      </c>
      <c r="AY432" s="168" t="s">
        <v>262</v>
      </c>
    </row>
    <row r="433" spans="2:51" s="12" customFormat="1" ht="11.25">
      <c r="B433" s="161"/>
      <c r="D433" s="147" t="s">
        <v>1200</v>
      </c>
      <c r="E433" s="162" t="s">
        <v>1</v>
      </c>
      <c r="F433" s="163" t="s">
        <v>4950</v>
      </c>
      <c r="H433" s="162" t="s">
        <v>1</v>
      </c>
      <c r="I433" s="164"/>
      <c r="L433" s="161"/>
      <c r="M433" s="165"/>
      <c r="T433" s="166"/>
      <c r="AT433" s="162" t="s">
        <v>1200</v>
      </c>
      <c r="AU433" s="162" t="s">
        <v>88</v>
      </c>
      <c r="AV433" s="12" t="s">
        <v>86</v>
      </c>
      <c r="AW433" s="12" t="s">
        <v>34</v>
      </c>
      <c r="AX433" s="12" t="s">
        <v>79</v>
      </c>
      <c r="AY433" s="162" t="s">
        <v>262</v>
      </c>
    </row>
    <row r="434" spans="2:51" s="13" customFormat="1" ht="11.25">
      <c r="B434" s="167"/>
      <c r="D434" s="147" t="s">
        <v>1200</v>
      </c>
      <c r="E434" s="168" t="s">
        <v>1</v>
      </c>
      <c r="F434" s="169" t="s">
        <v>5249</v>
      </c>
      <c r="H434" s="170">
        <v>17.8</v>
      </c>
      <c r="I434" s="171"/>
      <c r="L434" s="167"/>
      <c r="M434" s="172"/>
      <c r="T434" s="173"/>
      <c r="AT434" s="168" t="s">
        <v>1200</v>
      </c>
      <c r="AU434" s="168" t="s">
        <v>88</v>
      </c>
      <c r="AV434" s="13" t="s">
        <v>88</v>
      </c>
      <c r="AW434" s="13" t="s">
        <v>34</v>
      </c>
      <c r="AX434" s="13" t="s">
        <v>79</v>
      </c>
      <c r="AY434" s="168" t="s">
        <v>262</v>
      </c>
    </row>
    <row r="435" spans="2:51" s="12" customFormat="1" ht="11.25">
      <c r="B435" s="161"/>
      <c r="D435" s="147" t="s">
        <v>1200</v>
      </c>
      <c r="E435" s="162" t="s">
        <v>1</v>
      </c>
      <c r="F435" s="163" t="s">
        <v>4952</v>
      </c>
      <c r="H435" s="162" t="s">
        <v>1</v>
      </c>
      <c r="I435" s="164"/>
      <c r="L435" s="161"/>
      <c r="M435" s="165"/>
      <c r="T435" s="166"/>
      <c r="AT435" s="162" t="s">
        <v>1200</v>
      </c>
      <c r="AU435" s="162" t="s">
        <v>88</v>
      </c>
      <c r="AV435" s="12" t="s">
        <v>86</v>
      </c>
      <c r="AW435" s="12" t="s">
        <v>34</v>
      </c>
      <c r="AX435" s="12" t="s">
        <v>79</v>
      </c>
      <c r="AY435" s="162" t="s">
        <v>262</v>
      </c>
    </row>
    <row r="436" spans="2:51" s="13" customFormat="1" ht="11.25">
      <c r="B436" s="167"/>
      <c r="D436" s="147" t="s">
        <v>1200</v>
      </c>
      <c r="E436" s="168" t="s">
        <v>1</v>
      </c>
      <c r="F436" s="169" t="s">
        <v>5250</v>
      </c>
      <c r="H436" s="170">
        <v>6</v>
      </c>
      <c r="I436" s="171"/>
      <c r="L436" s="167"/>
      <c r="M436" s="172"/>
      <c r="T436" s="173"/>
      <c r="AT436" s="168" t="s">
        <v>1200</v>
      </c>
      <c r="AU436" s="168" t="s">
        <v>88</v>
      </c>
      <c r="AV436" s="13" t="s">
        <v>88</v>
      </c>
      <c r="AW436" s="13" t="s">
        <v>34</v>
      </c>
      <c r="AX436" s="13" t="s">
        <v>79</v>
      </c>
      <c r="AY436" s="168" t="s">
        <v>262</v>
      </c>
    </row>
    <row r="437" spans="2:51" s="14" customFormat="1" ht="11.25">
      <c r="B437" s="174"/>
      <c r="D437" s="147" t="s">
        <v>1200</v>
      </c>
      <c r="E437" s="175" t="s">
        <v>1</v>
      </c>
      <c r="F437" s="176" t="s">
        <v>1205</v>
      </c>
      <c r="H437" s="177">
        <v>48.7</v>
      </c>
      <c r="I437" s="178"/>
      <c r="L437" s="174"/>
      <c r="M437" s="179"/>
      <c r="T437" s="180"/>
      <c r="AT437" s="175" t="s">
        <v>1200</v>
      </c>
      <c r="AU437" s="175" t="s">
        <v>88</v>
      </c>
      <c r="AV437" s="14" t="s">
        <v>293</v>
      </c>
      <c r="AW437" s="14" t="s">
        <v>34</v>
      </c>
      <c r="AX437" s="14" t="s">
        <v>86</v>
      </c>
      <c r="AY437" s="175" t="s">
        <v>262</v>
      </c>
    </row>
    <row r="438" spans="2:63" s="11" customFormat="1" ht="22.9" customHeight="1">
      <c r="B438" s="124"/>
      <c r="D438" s="125" t="s">
        <v>78</v>
      </c>
      <c r="E438" s="151" t="s">
        <v>667</v>
      </c>
      <c r="F438" s="151" t="s">
        <v>1260</v>
      </c>
      <c r="I438" s="127"/>
      <c r="J438" s="152">
        <f>BK438</f>
        <v>0</v>
      </c>
      <c r="L438" s="124"/>
      <c r="M438" s="129"/>
      <c r="P438" s="130">
        <f>SUM(P439:P447)</f>
        <v>0</v>
      </c>
      <c r="R438" s="130">
        <f>SUM(R439:R447)</f>
        <v>0.00169</v>
      </c>
      <c r="T438" s="131">
        <f>SUM(T439:T447)</f>
        <v>0.03691</v>
      </c>
      <c r="AR438" s="125" t="s">
        <v>86</v>
      </c>
      <c r="AT438" s="132" t="s">
        <v>78</v>
      </c>
      <c r="AU438" s="132" t="s">
        <v>86</v>
      </c>
      <c r="AY438" s="125" t="s">
        <v>262</v>
      </c>
      <c r="BK438" s="133">
        <f>SUM(BK439:BK447)</f>
        <v>0</v>
      </c>
    </row>
    <row r="439" spans="2:65" s="1" customFormat="1" ht="24.2" customHeight="1">
      <c r="B439" s="32"/>
      <c r="C439" s="134" t="s">
        <v>586</v>
      </c>
      <c r="D439" s="134" t="s">
        <v>264</v>
      </c>
      <c r="E439" s="135" t="s">
        <v>5251</v>
      </c>
      <c r="F439" s="136" t="s">
        <v>5252</v>
      </c>
      <c r="G439" s="137" t="s">
        <v>405</v>
      </c>
      <c r="H439" s="138">
        <v>1.5</v>
      </c>
      <c r="I439" s="139"/>
      <c r="J439" s="140">
        <f>ROUND(I439*H439,2)</f>
        <v>0</v>
      </c>
      <c r="K439" s="136" t="s">
        <v>1197</v>
      </c>
      <c r="L439" s="32"/>
      <c r="M439" s="141" t="s">
        <v>1</v>
      </c>
      <c r="N439" s="142" t="s">
        <v>44</v>
      </c>
      <c r="P439" s="143">
        <f>O439*H439</f>
        <v>0</v>
      </c>
      <c r="Q439" s="143">
        <v>0</v>
      </c>
      <c r="R439" s="143">
        <f>Q439*H439</f>
        <v>0</v>
      </c>
      <c r="S439" s="143">
        <v>0.015</v>
      </c>
      <c r="T439" s="144">
        <f>S439*H439</f>
        <v>0.0225</v>
      </c>
      <c r="AR439" s="145" t="s">
        <v>293</v>
      </c>
      <c r="AT439" s="145" t="s">
        <v>264</v>
      </c>
      <c r="AU439" s="145" t="s">
        <v>88</v>
      </c>
      <c r="AY439" s="17" t="s">
        <v>262</v>
      </c>
      <c r="BE439" s="146">
        <f>IF(N439="základní",J439,0)</f>
        <v>0</v>
      </c>
      <c r="BF439" s="146">
        <f>IF(N439="snížená",J439,0)</f>
        <v>0</v>
      </c>
      <c r="BG439" s="146">
        <f>IF(N439="zákl. přenesená",J439,0)</f>
        <v>0</v>
      </c>
      <c r="BH439" s="146">
        <f>IF(N439="sníž. přenesená",J439,0)</f>
        <v>0</v>
      </c>
      <c r="BI439" s="146">
        <f>IF(N439="nulová",J439,0)</f>
        <v>0</v>
      </c>
      <c r="BJ439" s="17" t="s">
        <v>86</v>
      </c>
      <c r="BK439" s="146">
        <f>ROUND(I439*H439,2)</f>
        <v>0</v>
      </c>
      <c r="BL439" s="17" t="s">
        <v>293</v>
      </c>
      <c r="BM439" s="145" t="s">
        <v>5253</v>
      </c>
    </row>
    <row r="440" spans="2:51" s="13" customFormat="1" ht="11.25">
      <c r="B440" s="167"/>
      <c r="D440" s="147" t="s">
        <v>1200</v>
      </c>
      <c r="E440" s="168" t="s">
        <v>1</v>
      </c>
      <c r="F440" s="169" t="s">
        <v>5086</v>
      </c>
      <c r="H440" s="170">
        <v>0.5</v>
      </c>
      <c r="I440" s="171"/>
      <c r="L440" s="167"/>
      <c r="M440" s="172"/>
      <c r="T440" s="173"/>
      <c r="AT440" s="168" t="s">
        <v>1200</v>
      </c>
      <c r="AU440" s="168" t="s">
        <v>88</v>
      </c>
      <c r="AV440" s="13" t="s">
        <v>88</v>
      </c>
      <c r="AW440" s="13" t="s">
        <v>34</v>
      </c>
      <c r="AX440" s="13" t="s">
        <v>79</v>
      </c>
      <c r="AY440" s="168" t="s">
        <v>262</v>
      </c>
    </row>
    <row r="441" spans="2:51" s="13" customFormat="1" ht="11.25">
      <c r="B441" s="167"/>
      <c r="D441" s="147" t="s">
        <v>1200</v>
      </c>
      <c r="E441" s="168" t="s">
        <v>1</v>
      </c>
      <c r="F441" s="169" t="s">
        <v>5254</v>
      </c>
      <c r="H441" s="170">
        <v>1</v>
      </c>
      <c r="I441" s="171"/>
      <c r="L441" s="167"/>
      <c r="M441" s="172"/>
      <c r="T441" s="173"/>
      <c r="AT441" s="168" t="s">
        <v>1200</v>
      </c>
      <c r="AU441" s="168" t="s">
        <v>88</v>
      </c>
      <c r="AV441" s="13" t="s">
        <v>88</v>
      </c>
      <c r="AW441" s="13" t="s">
        <v>34</v>
      </c>
      <c r="AX441" s="13" t="s">
        <v>79</v>
      </c>
      <c r="AY441" s="168" t="s">
        <v>262</v>
      </c>
    </row>
    <row r="442" spans="2:51" s="14" customFormat="1" ht="11.25">
      <c r="B442" s="174"/>
      <c r="D442" s="147" t="s">
        <v>1200</v>
      </c>
      <c r="E442" s="175" t="s">
        <v>1</v>
      </c>
      <c r="F442" s="176" t="s">
        <v>1205</v>
      </c>
      <c r="H442" s="177">
        <v>1.5</v>
      </c>
      <c r="I442" s="178"/>
      <c r="L442" s="174"/>
      <c r="M442" s="179"/>
      <c r="T442" s="180"/>
      <c r="AT442" s="175" t="s">
        <v>1200</v>
      </c>
      <c r="AU442" s="175" t="s">
        <v>88</v>
      </c>
      <c r="AV442" s="14" t="s">
        <v>293</v>
      </c>
      <c r="AW442" s="14" t="s">
        <v>34</v>
      </c>
      <c r="AX442" s="14" t="s">
        <v>86</v>
      </c>
      <c r="AY442" s="175" t="s">
        <v>262</v>
      </c>
    </row>
    <row r="443" spans="2:65" s="1" customFormat="1" ht="16.5" customHeight="1">
      <c r="B443" s="32"/>
      <c r="C443" s="134" t="s">
        <v>590</v>
      </c>
      <c r="D443" s="134" t="s">
        <v>264</v>
      </c>
      <c r="E443" s="135" t="s">
        <v>5255</v>
      </c>
      <c r="F443" s="136" t="s">
        <v>5256</v>
      </c>
      <c r="G443" s="137" t="s">
        <v>1257</v>
      </c>
      <c r="H443" s="138">
        <v>1</v>
      </c>
      <c r="I443" s="139"/>
      <c r="J443" s="140">
        <f>ROUND(I443*H443,2)</f>
        <v>0</v>
      </c>
      <c r="K443" s="136" t="s">
        <v>1</v>
      </c>
      <c r="L443" s="32"/>
      <c r="M443" s="141" t="s">
        <v>1</v>
      </c>
      <c r="N443" s="142" t="s">
        <v>44</v>
      </c>
      <c r="P443" s="143">
        <f>O443*H443</f>
        <v>0</v>
      </c>
      <c r="Q443" s="143">
        <v>0.00136</v>
      </c>
      <c r="R443" s="143">
        <f>Q443*H443</f>
        <v>0.00136</v>
      </c>
      <c r="S443" s="143">
        <v>0.00816</v>
      </c>
      <c r="T443" s="144">
        <f>S443*H443</f>
        <v>0.00816</v>
      </c>
      <c r="AR443" s="145" t="s">
        <v>293</v>
      </c>
      <c r="AT443" s="145" t="s">
        <v>264</v>
      </c>
      <c r="AU443" s="145" t="s">
        <v>88</v>
      </c>
      <c r="AY443" s="17" t="s">
        <v>262</v>
      </c>
      <c r="BE443" s="146">
        <f>IF(N443="základní",J443,0)</f>
        <v>0</v>
      </c>
      <c r="BF443" s="146">
        <f>IF(N443="snížená",J443,0)</f>
        <v>0</v>
      </c>
      <c r="BG443" s="146">
        <f>IF(N443="zákl. přenesená",J443,0)</f>
        <v>0</v>
      </c>
      <c r="BH443" s="146">
        <f>IF(N443="sníž. přenesená",J443,0)</f>
        <v>0</v>
      </c>
      <c r="BI443" s="146">
        <f>IF(N443="nulová",J443,0)</f>
        <v>0</v>
      </c>
      <c r="BJ443" s="17" t="s">
        <v>86</v>
      </c>
      <c r="BK443" s="146">
        <f>ROUND(I443*H443,2)</f>
        <v>0</v>
      </c>
      <c r="BL443" s="17" t="s">
        <v>293</v>
      </c>
      <c r="BM443" s="145" t="s">
        <v>5257</v>
      </c>
    </row>
    <row r="444" spans="2:51" s="13" customFormat="1" ht="11.25">
      <c r="B444" s="167"/>
      <c r="D444" s="147" t="s">
        <v>1200</v>
      </c>
      <c r="E444" s="168" t="s">
        <v>1</v>
      </c>
      <c r="F444" s="169" t="s">
        <v>5258</v>
      </c>
      <c r="H444" s="170">
        <v>1</v>
      </c>
      <c r="I444" s="171"/>
      <c r="L444" s="167"/>
      <c r="M444" s="172"/>
      <c r="T444" s="173"/>
      <c r="AT444" s="168" t="s">
        <v>1200</v>
      </c>
      <c r="AU444" s="168" t="s">
        <v>88</v>
      </c>
      <c r="AV444" s="13" t="s">
        <v>88</v>
      </c>
      <c r="AW444" s="13" t="s">
        <v>34</v>
      </c>
      <c r="AX444" s="13" t="s">
        <v>86</v>
      </c>
      <c r="AY444" s="168" t="s">
        <v>262</v>
      </c>
    </row>
    <row r="445" spans="2:65" s="1" customFormat="1" ht="24.2" customHeight="1">
      <c r="B445" s="32"/>
      <c r="C445" s="134" t="s">
        <v>594</v>
      </c>
      <c r="D445" s="134" t="s">
        <v>264</v>
      </c>
      <c r="E445" s="135" t="s">
        <v>5259</v>
      </c>
      <c r="F445" s="136" t="s">
        <v>5260</v>
      </c>
      <c r="G445" s="137" t="s">
        <v>405</v>
      </c>
      <c r="H445" s="138">
        <v>0.25</v>
      </c>
      <c r="I445" s="139"/>
      <c r="J445" s="140">
        <f>ROUND(I445*H445,2)</f>
        <v>0</v>
      </c>
      <c r="K445" s="136" t="s">
        <v>1197</v>
      </c>
      <c r="L445" s="32"/>
      <c r="M445" s="141" t="s">
        <v>1</v>
      </c>
      <c r="N445" s="142" t="s">
        <v>44</v>
      </c>
      <c r="P445" s="143">
        <f>O445*H445</f>
        <v>0</v>
      </c>
      <c r="Q445" s="143">
        <v>0.00132</v>
      </c>
      <c r="R445" s="143">
        <f>Q445*H445</f>
        <v>0.00033</v>
      </c>
      <c r="S445" s="143">
        <v>0.025</v>
      </c>
      <c r="T445" s="144">
        <f>S445*H445</f>
        <v>0.00625</v>
      </c>
      <c r="AR445" s="145" t="s">
        <v>293</v>
      </c>
      <c r="AT445" s="145" t="s">
        <v>264</v>
      </c>
      <c r="AU445" s="145" t="s">
        <v>88</v>
      </c>
      <c r="AY445" s="17" t="s">
        <v>262</v>
      </c>
      <c r="BE445" s="146">
        <f>IF(N445="základní",J445,0)</f>
        <v>0</v>
      </c>
      <c r="BF445" s="146">
        <f>IF(N445="snížená",J445,0)</f>
        <v>0</v>
      </c>
      <c r="BG445" s="146">
        <f>IF(N445="zákl. přenesená",J445,0)</f>
        <v>0</v>
      </c>
      <c r="BH445" s="146">
        <f>IF(N445="sníž. přenesená",J445,0)</f>
        <v>0</v>
      </c>
      <c r="BI445" s="146">
        <f>IF(N445="nulová",J445,0)</f>
        <v>0</v>
      </c>
      <c r="BJ445" s="17" t="s">
        <v>86</v>
      </c>
      <c r="BK445" s="146">
        <f>ROUND(I445*H445,2)</f>
        <v>0</v>
      </c>
      <c r="BL445" s="17" t="s">
        <v>293</v>
      </c>
      <c r="BM445" s="145" t="s">
        <v>5261</v>
      </c>
    </row>
    <row r="446" spans="2:51" s="12" customFormat="1" ht="11.25">
      <c r="B446" s="161"/>
      <c r="D446" s="147" t="s">
        <v>1200</v>
      </c>
      <c r="E446" s="162" t="s">
        <v>1</v>
      </c>
      <c r="F446" s="163" t="s">
        <v>5262</v>
      </c>
      <c r="H446" s="162" t="s">
        <v>1</v>
      </c>
      <c r="I446" s="164"/>
      <c r="L446" s="161"/>
      <c r="M446" s="165"/>
      <c r="T446" s="166"/>
      <c r="AT446" s="162" t="s">
        <v>1200</v>
      </c>
      <c r="AU446" s="162" t="s">
        <v>88</v>
      </c>
      <c r="AV446" s="12" t="s">
        <v>86</v>
      </c>
      <c r="AW446" s="12" t="s">
        <v>34</v>
      </c>
      <c r="AX446" s="12" t="s">
        <v>79</v>
      </c>
      <c r="AY446" s="162" t="s">
        <v>262</v>
      </c>
    </row>
    <row r="447" spans="2:51" s="13" customFormat="1" ht="11.25">
      <c r="B447" s="167"/>
      <c r="D447" s="147" t="s">
        <v>1200</v>
      </c>
      <c r="E447" s="168" t="s">
        <v>1</v>
      </c>
      <c r="F447" s="169" t="s">
        <v>5263</v>
      </c>
      <c r="H447" s="170">
        <v>0.25</v>
      </c>
      <c r="I447" s="171"/>
      <c r="L447" s="167"/>
      <c r="M447" s="172"/>
      <c r="T447" s="173"/>
      <c r="AT447" s="168" t="s">
        <v>1200</v>
      </c>
      <c r="AU447" s="168" t="s">
        <v>88</v>
      </c>
      <c r="AV447" s="13" t="s">
        <v>88</v>
      </c>
      <c r="AW447" s="13" t="s">
        <v>34</v>
      </c>
      <c r="AX447" s="13" t="s">
        <v>86</v>
      </c>
      <c r="AY447" s="168" t="s">
        <v>262</v>
      </c>
    </row>
    <row r="448" spans="2:63" s="11" customFormat="1" ht="22.9" customHeight="1">
      <c r="B448" s="124"/>
      <c r="D448" s="125" t="s">
        <v>78</v>
      </c>
      <c r="E448" s="151" t="s">
        <v>1903</v>
      </c>
      <c r="F448" s="151" t="s">
        <v>1904</v>
      </c>
      <c r="I448" s="127"/>
      <c r="J448" s="152">
        <f>BK448</f>
        <v>0</v>
      </c>
      <c r="L448" s="124"/>
      <c r="M448" s="129"/>
      <c r="P448" s="130">
        <f>SUM(P449:P476)</f>
        <v>0</v>
      </c>
      <c r="R448" s="130">
        <f>SUM(R449:R476)</f>
        <v>0</v>
      </c>
      <c r="T448" s="131">
        <f>SUM(T449:T476)</f>
        <v>0</v>
      </c>
      <c r="AR448" s="125" t="s">
        <v>86</v>
      </c>
      <c r="AT448" s="132" t="s">
        <v>78</v>
      </c>
      <c r="AU448" s="132" t="s">
        <v>86</v>
      </c>
      <c r="AY448" s="125" t="s">
        <v>262</v>
      </c>
      <c r="BK448" s="133">
        <f>SUM(BK449:BK476)</f>
        <v>0</v>
      </c>
    </row>
    <row r="449" spans="2:65" s="1" customFormat="1" ht="24.2" customHeight="1">
      <c r="B449" s="32"/>
      <c r="C449" s="134" t="s">
        <v>598</v>
      </c>
      <c r="D449" s="134" t="s">
        <v>264</v>
      </c>
      <c r="E449" s="135" t="s">
        <v>1284</v>
      </c>
      <c r="F449" s="136" t="s">
        <v>1285</v>
      </c>
      <c r="G449" s="137" t="s">
        <v>1234</v>
      </c>
      <c r="H449" s="138">
        <v>6.503</v>
      </c>
      <c r="I449" s="139"/>
      <c r="J449" s="140">
        <f>ROUND(I449*H449,2)</f>
        <v>0</v>
      </c>
      <c r="K449" s="136" t="s">
        <v>1197</v>
      </c>
      <c r="L449" s="32"/>
      <c r="M449" s="141" t="s">
        <v>1</v>
      </c>
      <c r="N449" s="142" t="s">
        <v>44</v>
      </c>
      <c r="P449" s="143">
        <f>O449*H449</f>
        <v>0</v>
      </c>
      <c r="Q449" s="143">
        <v>0</v>
      </c>
      <c r="R449" s="143">
        <f>Q449*H449</f>
        <v>0</v>
      </c>
      <c r="S449" s="143">
        <v>0</v>
      </c>
      <c r="T449" s="144">
        <f>S449*H449</f>
        <v>0</v>
      </c>
      <c r="AR449" s="145" t="s">
        <v>293</v>
      </c>
      <c r="AT449" s="145" t="s">
        <v>264</v>
      </c>
      <c r="AU449" s="145" t="s">
        <v>88</v>
      </c>
      <c r="AY449" s="17" t="s">
        <v>262</v>
      </c>
      <c r="BE449" s="146">
        <f>IF(N449="základní",J449,0)</f>
        <v>0</v>
      </c>
      <c r="BF449" s="146">
        <f>IF(N449="snížená",J449,0)</f>
        <v>0</v>
      </c>
      <c r="BG449" s="146">
        <f>IF(N449="zákl. přenesená",J449,0)</f>
        <v>0</v>
      </c>
      <c r="BH449" s="146">
        <f>IF(N449="sníž. přenesená",J449,0)</f>
        <v>0</v>
      </c>
      <c r="BI449" s="146">
        <f>IF(N449="nulová",J449,0)</f>
        <v>0</v>
      </c>
      <c r="BJ449" s="17" t="s">
        <v>86</v>
      </c>
      <c r="BK449" s="146">
        <f>ROUND(I449*H449,2)</f>
        <v>0</v>
      </c>
      <c r="BL449" s="17" t="s">
        <v>293</v>
      </c>
      <c r="BM449" s="145" t="s">
        <v>5264</v>
      </c>
    </row>
    <row r="450" spans="2:51" s="13" customFormat="1" ht="11.25">
      <c r="B450" s="167"/>
      <c r="D450" s="147" t="s">
        <v>1200</v>
      </c>
      <c r="E450" s="168" t="s">
        <v>1</v>
      </c>
      <c r="F450" s="169" t="s">
        <v>5265</v>
      </c>
      <c r="H450" s="170">
        <v>6.466</v>
      </c>
      <c r="I450" s="171"/>
      <c r="L450" s="167"/>
      <c r="M450" s="172"/>
      <c r="T450" s="173"/>
      <c r="AT450" s="168" t="s">
        <v>1200</v>
      </c>
      <c r="AU450" s="168" t="s">
        <v>88</v>
      </c>
      <c r="AV450" s="13" t="s">
        <v>88</v>
      </c>
      <c r="AW450" s="13" t="s">
        <v>34</v>
      </c>
      <c r="AX450" s="13" t="s">
        <v>79</v>
      </c>
      <c r="AY450" s="168" t="s">
        <v>262</v>
      </c>
    </row>
    <row r="451" spans="2:51" s="13" customFormat="1" ht="11.25">
      <c r="B451" s="167"/>
      <c r="D451" s="147" t="s">
        <v>1200</v>
      </c>
      <c r="E451" s="168" t="s">
        <v>1</v>
      </c>
      <c r="F451" s="169" t="s">
        <v>5266</v>
      </c>
      <c r="H451" s="170">
        <v>0.006</v>
      </c>
      <c r="I451" s="171"/>
      <c r="L451" s="167"/>
      <c r="M451" s="172"/>
      <c r="T451" s="173"/>
      <c r="AT451" s="168" t="s">
        <v>1200</v>
      </c>
      <c r="AU451" s="168" t="s">
        <v>88</v>
      </c>
      <c r="AV451" s="13" t="s">
        <v>88</v>
      </c>
      <c r="AW451" s="13" t="s">
        <v>34</v>
      </c>
      <c r="AX451" s="13" t="s">
        <v>79</v>
      </c>
      <c r="AY451" s="168" t="s">
        <v>262</v>
      </c>
    </row>
    <row r="452" spans="2:51" s="13" customFormat="1" ht="11.25">
      <c r="B452" s="167"/>
      <c r="D452" s="147" t="s">
        <v>1200</v>
      </c>
      <c r="E452" s="168" t="s">
        <v>1</v>
      </c>
      <c r="F452" s="169" t="s">
        <v>5267</v>
      </c>
      <c r="H452" s="170">
        <v>0.023</v>
      </c>
      <c r="I452" s="171"/>
      <c r="L452" s="167"/>
      <c r="M452" s="172"/>
      <c r="T452" s="173"/>
      <c r="AT452" s="168" t="s">
        <v>1200</v>
      </c>
      <c r="AU452" s="168" t="s">
        <v>88</v>
      </c>
      <c r="AV452" s="13" t="s">
        <v>88</v>
      </c>
      <c r="AW452" s="13" t="s">
        <v>34</v>
      </c>
      <c r="AX452" s="13" t="s">
        <v>79</v>
      </c>
      <c r="AY452" s="168" t="s">
        <v>262</v>
      </c>
    </row>
    <row r="453" spans="2:51" s="13" customFormat="1" ht="11.25">
      <c r="B453" s="167"/>
      <c r="D453" s="147" t="s">
        <v>1200</v>
      </c>
      <c r="E453" s="168" t="s">
        <v>1</v>
      </c>
      <c r="F453" s="169" t="s">
        <v>5268</v>
      </c>
      <c r="H453" s="170">
        <v>0.008</v>
      </c>
      <c r="I453" s="171"/>
      <c r="L453" s="167"/>
      <c r="M453" s="172"/>
      <c r="T453" s="173"/>
      <c r="AT453" s="168" t="s">
        <v>1200</v>
      </c>
      <c r="AU453" s="168" t="s">
        <v>88</v>
      </c>
      <c r="AV453" s="13" t="s">
        <v>88</v>
      </c>
      <c r="AW453" s="13" t="s">
        <v>34</v>
      </c>
      <c r="AX453" s="13" t="s">
        <v>79</v>
      </c>
      <c r="AY453" s="168" t="s">
        <v>262</v>
      </c>
    </row>
    <row r="454" spans="2:51" s="14" customFormat="1" ht="11.25">
      <c r="B454" s="174"/>
      <c r="D454" s="147" t="s">
        <v>1200</v>
      </c>
      <c r="E454" s="175" t="s">
        <v>1</v>
      </c>
      <c r="F454" s="176" t="s">
        <v>1205</v>
      </c>
      <c r="H454" s="177">
        <v>6.503</v>
      </c>
      <c r="I454" s="178"/>
      <c r="L454" s="174"/>
      <c r="M454" s="179"/>
      <c r="T454" s="180"/>
      <c r="AT454" s="175" t="s">
        <v>1200</v>
      </c>
      <c r="AU454" s="175" t="s">
        <v>88</v>
      </c>
      <c r="AV454" s="14" t="s">
        <v>293</v>
      </c>
      <c r="AW454" s="14" t="s">
        <v>34</v>
      </c>
      <c r="AX454" s="14" t="s">
        <v>86</v>
      </c>
      <c r="AY454" s="175" t="s">
        <v>262</v>
      </c>
    </row>
    <row r="455" spans="2:65" s="1" customFormat="1" ht="24.2" customHeight="1">
      <c r="B455" s="32"/>
      <c r="C455" s="134" t="s">
        <v>610</v>
      </c>
      <c r="D455" s="134" t="s">
        <v>264</v>
      </c>
      <c r="E455" s="135" t="s">
        <v>1288</v>
      </c>
      <c r="F455" s="136" t="s">
        <v>1289</v>
      </c>
      <c r="G455" s="137" t="s">
        <v>1234</v>
      </c>
      <c r="H455" s="138">
        <v>728.012</v>
      </c>
      <c r="I455" s="139"/>
      <c r="J455" s="140">
        <f>ROUND(I455*H455,2)</f>
        <v>0</v>
      </c>
      <c r="K455" s="136" t="s">
        <v>1197</v>
      </c>
      <c r="L455" s="32"/>
      <c r="M455" s="141" t="s">
        <v>1</v>
      </c>
      <c r="N455" s="142" t="s">
        <v>44</v>
      </c>
      <c r="P455" s="143">
        <f>O455*H455</f>
        <v>0</v>
      </c>
      <c r="Q455" s="143">
        <v>0</v>
      </c>
      <c r="R455" s="143">
        <f>Q455*H455</f>
        <v>0</v>
      </c>
      <c r="S455" s="143">
        <v>0</v>
      </c>
      <c r="T455" s="144">
        <f>S455*H455</f>
        <v>0</v>
      </c>
      <c r="AR455" s="145" t="s">
        <v>293</v>
      </c>
      <c r="AT455" s="145" t="s">
        <v>264</v>
      </c>
      <c r="AU455" s="145" t="s">
        <v>88</v>
      </c>
      <c r="AY455" s="17" t="s">
        <v>262</v>
      </c>
      <c r="BE455" s="146">
        <f>IF(N455="základní",J455,0)</f>
        <v>0</v>
      </c>
      <c r="BF455" s="146">
        <f>IF(N455="snížená",J455,0)</f>
        <v>0</v>
      </c>
      <c r="BG455" s="146">
        <f>IF(N455="zákl. přenesená",J455,0)</f>
        <v>0</v>
      </c>
      <c r="BH455" s="146">
        <f>IF(N455="sníž. přenesená",J455,0)</f>
        <v>0</v>
      </c>
      <c r="BI455" s="146">
        <f>IF(N455="nulová",J455,0)</f>
        <v>0</v>
      </c>
      <c r="BJ455" s="17" t="s">
        <v>86</v>
      </c>
      <c r="BK455" s="146">
        <f>ROUND(I455*H455,2)</f>
        <v>0</v>
      </c>
      <c r="BL455" s="17" t="s">
        <v>293</v>
      </c>
      <c r="BM455" s="145" t="s">
        <v>5269</v>
      </c>
    </row>
    <row r="456" spans="2:51" s="13" customFormat="1" ht="11.25">
      <c r="B456" s="167"/>
      <c r="D456" s="147" t="s">
        <v>1200</v>
      </c>
      <c r="F456" s="169" t="s">
        <v>5270</v>
      </c>
      <c r="H456" s="170">
        <v>728.012</v>
      </c>
      <c r="I456" s="171"/>
      <c r="L456" s="167"/>
      <c r="M456" s="172"/>
      <c r="T456" s="173"/>
      <c r="AT456" s="168" t="s">
        <v>1200</v>
      </c>
      <c r="AU456" s="168" t="s">
        <v>88</v>
      </c>
      <c r="AV456" s="13" t="s">
        <v>88</v>
      </c>
      <c r="AW456" s="13" t="s">
        <v>4</v>
      </c>
      <c r="AX456" s="13" t="s">
        <v>86</v>
      </c>
      <c r="AY456" s="168" t="s">
        <v>262</v>
      </c>
    </row>
    <row r="457" spans="2:65" s="1" customFormat="1" ht="37.9" customHeight="1">
      <c r="B457" s="32"/>
      <c r="C457" s="134" t="s">
        <v>614</v>
      </c>
      <c r="D457" s="134" t="s">
        <v>264</v>
      </c>
      <c r="E457" s="135" t="s">
        <v>5271</v>
      </c>
      <c r="F457" s="136" t="s">
        <v>5272</v>
      </c>
      <c r="G457" s="137" t="s">
        <v>1234</v>
      </c>
      <c r="H457" s="138">
        <v>6.466</v>
      </c>
      <c r="I457" s="139"/>
      <c r="J457" s="140">
        <f>ROUND(I457*H457,2)</f>
        <v>0</v>
      </c>
      <c r="K457" s="136" t="s">
        <v>1197</v>
      </c>
      <c r="L457" s="32"/>
      <c r="M457" s="141" t="s">
        <v>1</v>
      </c>
      <c r="N457" s="142" t="s">
        <v>44</v>
      </c>
      <c r="P457" s="143">
        <f>O457*H457</f>
        <v>0</v>
      </c>
      <c r="Q457" s="143">
        <v>0</v>
      </c>
      <c r="R457" s="143">
        <f>Q457*H457</f>
        <v>0</v>
      </c>
      <c r="S457" s="143">
        <v>0</v>
      </c>
      <c r="T457" s="144">
        <f>S457*H457</f>
        <v>0</v>
      </c>
      <c r="AR457" s="145" t="s">
        <v>293</v>
      </c>
      <c r="AT457" s="145" t="s">
        <v>264</v>
      </c>
      <c r="AU457" s="145" t="s">
        <v>88</v>
      </c>
      <c r="AY457" s="17" t="s">
        <v>262</v>
      </c>
      <c r="BE457" s="146">
        <f>IF(N457="základní",J457,0)</f>
        <v>0</v>
      </c>
      <c r="BF457" s="146">
        <f>IF(N457="snížená",J457,0)</f>
        <v>0</v>
      </c>
      <c r="BG457" s="146">
        <f>IF(N457="zákl. přenesená",J457,0)</f>
        <v>0</v>
      </c>
      <c r="BH457" s="146">
        <f>IF(N457="sníž. přenesená",J457,0)</f>
        <v>0</v>
      </c>
      <c r="BI457" s="146">
        <f>IF(N457="nulová",J457,0)</f>
        <v>0</v>
      </c>
      <c r="BJ457" s="17" t="s">
        <v>86</v>
      </c>
      <c r="BK457" s="146">
        <f>ROUND(I457*H457,2)</f>
        <v>0</v>
      </c>
      <c r="BL457" s="17" t="s">
        <v>293</v>
      </c>
      <c r="BM457" s="145" t="s">
        <v>5273</v>
      </c>
    </row>
    <row r="458" spans="2:51" s="13" customFormat="1" ht="11.25">
      <c r="B458" s="167"/>
      <c r="D458" s="147" t="s">
        <v>1200</v>
      </c>
      <c r="E458" s="168" t="s">
        <v>1</v>
      </c>
      <c r="F458" s="169" t="s">
        <v>5265</v>
      </c>
      <c r="H458" s="170">
        <v>6.466</v>
      </c>
      <c r="I458" s="171"/>
      <c r="L458" s="167"/>
      <c r="M458" s="172"/>
      <c r="T458" s="173"/>
      <c r="AT458" s="168" t="s">
        <v>1200</v>
      </c>
      <c r="AU458" s="168" t="s">
        <v>88</v>
      </c>
      <c r="AV458" s="13" t="s">
        <v>88</v>
      </c>
      <c r="AW458" s="13" t="s">
        <v>34</v>
      </c>
      <c r="AX458" s="13" t="s">
        <v>79</v>
      </c>
      <c r="AY458" s="168" t="s">
        <v>262</v>
      </c>
    </row>
    <row r="459" spans="2:51" s="14" customFormat="1" ht="11.25">
      <c r="B459" s="174"/>
      <c r="D459" s="147" t="s">
        <v>1200</v>
      </c>
      <c r="E459" s="175" t="s">
        <v>1</v>
      </c>
      <c r="F459" s="176" t="s">
        <v>1205</v>
      </c>
      <c r="H459" s="177">
        <v>6.466</v>
      </c>
      <c r="I459" s="178"/>
      <c r="L459" s="174"/>
      <c r="M459" s="179"/>
      <c r="T459" s="180"/>
      <c r="AT459" s="175" t="s">
        <v>1200</v>
      </c>
      <c r="AU459" s="175" t="s">
        <v>88</v>
      </c>
      <c r="AV459" s="14" t="s">
        <v>293</v>
      </c>
      <c r="AW459" s="14" t="s">
        <v>34</v>
      </c>
      <c r="AX459" s="14" t="s">
        <v>86</v>
      </c>
      <c r="AY459" s="175" t="s">
        <v>262</v>
      </c>
    </row>
    <row r="460" spans="2:65" s="1" customFormat="1" ht="33" customHeight="1">
      <c r="B460" s="32"/>
      <c r="C460" s="134" t="s">
        <v>618</v>
      </c>
      <c r="D460" s="134" t="s">
        <v>264</v>
      </c>
      <c r="E460" s="135" t="s">
        <v>5274</v>
      </c>
      <c r="F460" s="136" t="s">
        <v>5275</v>
      </c>
      <c r="G460" s="137" t="s">
        <v>1234</v>
      </c>
      <c r="H460" s="138">
        <v>0.008</v>
      </c>
      <c r="I460" s="139"/>
      <c r="J460" s="140">
        <f>ROUND(I460*H460,2)</f>
        <v>0</v>
      </c>
      <c r="K460" s="136" t="s">
        <v>1197</v>
      </c>
      <c r="L460" s="32"/>
      <c r="M460" s="141" t="s">
        <v>1</v>
      </c>
      <c r="N460" s="142" t="s">
        <v>44</v>
      </c>
      <c r="P460" s="143">
        <f>O460*H460</f>
        <v>0</v>
      </c>
      <c r="Q460" s="143">
        <v>0</v>
      </c>
      <c r="R460" s="143">
        <f>Q460*H460</f>
        <v>0</v>
      </c>
      <c r="S460" s="143">
        <v>0</v>
      </c>
      <c r="T460" s="144">
        <f>S460*H460</f>
        <v>0</v>
      </c>
      <c r="AR460" s="145" t="s">
        <v>293</v>
      </c>
      <c r="AT460" s="145" t="s">
        <v>264</v>
      </c>
      <c r="AU460" s="145" t="s">
        <v>88</v>
      </c>
      <c r="AY460" s="17" t="s">
        <v>262</v>
      </c>
      <c r="BE460" s="146">
        <f>IF(N460="základní",J460,0)</f>
        <v>0</v>
      </c>
      <c r="BF460" s="146">
        <f>IF(N460="snížená",J460,0)</f>
        <v>0</v>
      </c>
      <c r="BG460" s="146">
        <f>IF(N460="zákl. přenesená",J460,0)</f>
        <v>0</v>
      </c>
      <c r="BH460" s="146">
        <f>IF(N460="sníž. přenesená",J460,0)</f>
        <v>0</v>
      </c>
      <c r="BI460" s="146">
        <f>IF(N460="nulová",J460,0)</f>
        <v>0</v>
      </c>
      <c r="BJ460" s="17" t="s">
        <v>86</v>
      </c>
      <c r="BK460" s="146">
        <f>ROUND(I460*H460,2)</f>
        <v>0</v>
      </c>
      <c r="BL460" s="17" t="s">
        <v>293</v>
      </c>
      <c r="BM460" s="145" t="s">
        <v>5276</v>
      </c>
    </row>
    <row r="461" spans="2:51" s="13" customFormat="1" ht="11.25">
      <c r="B461" s="167"/>
      <c r="D461" s="147" t="s">
        <v>1200</v>
      </c>
      <c r="E461" s="168" t="s">
        <v>1</v>
      </c>
      <c r="F461" s="169" t="s">
        <v>5268</v>
      </c>
      <c r="H461" s="170">
        <v>0.008</v>
      </c>
      <c r="I461" s="171"/>
      <c r="L461" s="167"/>
      <c r="M461" s="172"/>
      <c r="T461" s="173"/>
      <c r="AT461" s="168" t="s">
        <v>1200</v>
      </c>
      <c r="AU461" s="168" t="s">
        <v>88</v>
      </c>
      <c r="AV461" s="13" t="s">
        <v>88</v>
      </c>
      <c r="AW461" s="13" t="s">
        <v>34</v>
      </c>
      <c r="AX461" s="13" t="s">
        <v>79</v>
      </c>
      <c r="AY461" s="168" t="s">
        <v>262</v>
      </c>
    </row>
    <row r="462" spans="2:51" s="14" customFormat="1" ht="11.25">
      <c r="B462" s="174"/>
      <c r="D462" s="147" t="s">
        <v>1200</v>
      </c>
      <c r="E462" s="175" t="s">
        <v>1</v>
      </c>
      <c r="F462" s="176" t="s">
        <v>1205</v>
      </c>
      <c r="H462" s="177">
        <v>0.008</v>
      </c>
      <c r="I462" s="178"/>
      <c r="L462" s="174"/>
      <c r="M462" s="179"/>
      <c r="T462" s="180"/>
      <c r="AT462" s="175" t="s">
        <v>1200</v>
      </c>
      <c r="AU462" s="175" t="s">
        <v>88</v>
      </c>
      <c r="AV462" s="14" t="s">
        <v>293</v>
      </c>
      <c r="AW462" s="14" t="s">
        <v>34</v>
      </c>
      <c r="AX462" s="14" t="s">
        <v>86</v>
      </c>
      <c r="AY462" s="175" t="s">
        <v>262</v>
      </c>
    </row>
    <row r="463" spans="2:65" s="1" customFormat="1" ht="37.9" customHeight="1">
      <c r="B463" s="32"/>
      <c r="C463" s="134" t="s">
        <v>622</v>
      </c>
      <c r="D463" s="134" t="s">
        <v>264</v>
      </c>
      <c r="E463" s="135" t="s">
        <v>5277</v>
      </c>
      <c r="F463" s="136" t="s">
        <v>5278</v>
      </c>
      <c r="G463" s="137" t="s">
        <v>1234</v>
      </c>
      <c r="H463" s="138">
        <v>0.023</v>
      </c>
      <c r="I463" s="139"/>
      <c r="J463" s="140">
        <f>ROUND(I463*H463,2)</f>
        <v>0</v>
      </c>
      <c r="K463" s="136" t="s">
        <v>1197</v>
      </c>
      <c r="L463" s="32"/>
      <c r="M463" s="141" t="s">
        <v>1</v>
      </c>
      <c r="N463" s="142" t="s">
        <v>44</v>
      </c>
      <c r="P463" s="143">
        <f>O463*H463</f>
        <v>0</v>
      </c>
      <c r="Q463" s="143">
        <v>0</v>
      </c>
      <c r="R463" s="143">
        <f>Q463*H463</f>
        <v>0</v>
      </c>
      <c r="S463" s="143">
        <v>0</v>
      </c>
      <c r="T463" s="144">
        <f>S463*H463</f>
        <v>0</v>
      </c>
      <c r="AR463" s="145" t="s">
        <v>293</v>
      </c>
      <c r="AT463" s="145" t="s">
        <v>264</v>
      </c>
      <c r="AU463" s="145" t="s">
        <v>88</v>
      </c>
      <c r="AY463" s="17" t="s">
        <v>262</v>
      </c>
      <c r="BE463" s="146">
        <f>IF(N463="základní",J463,0)</f>
        <v>0</v>
      </c>
      <c r="BF463" s="146">
        <f>IF(N463="snížená",J463,0)</f>
        <v>0</v>
      </c>
      <c r="BG463" s="146">
        <f>IF(N463="zákl. přenesená",J463,0)</f>
        <v>0</v>
      </c>
      <c r="BH463" s="146">
        <f>IF(N463="sníž. přenesená",J463,0)</f>
        <v>0</v>
      </c>
      <c r="BI463" s="146">
        <f>IF(N463="nulová",J463,0)</f>
        <v>0</v>
      </c>
      <c r="BJ463" s="17" t="s">
        <v>86</v>
      </c>
      <c r="BK463" s="146">
        <f>ROUND(I463*H463,2)</f>
        <v>0</v>
      </c>
      <c r="BL463" s="17" t="s">
        <v>293</v>
      </c>
      <c r="BM463" s="145" t="s">
        <v>5279</v>
      </c>
    </row>
    <row r="464" spans="2:51" s="13" customFormat="1" ht="11.25">
      <c r="B464" s="167"/>
      <c r="D464" s="147" t="s">
        <v>1200</v>
      </c>
      <c r="E464" s="168" t="s">
        <v>1</v>
      </c>
      <c r="F464" s="169" t="s">
        <v>5267</v>
      </c>
      <c r="H464" s="170">
        <v>0.023</v>
      </c>
      <c r="I464" s="171"/>
      <c r="L464" s="167"/>
      <c r="M464" s="172"/>
      <c r="T464" s="173"/>
      <c r="AT464" s="168" t="s">
        <v>1200</v>
      </c>
      <c r="AU464" s="168" t="s">
        <v>88</v>
      </c>
      <c r="AV464" s="13" t="s">
        <v>88</v>
      </c>
      <c r="AW464" s="13" t="s">
        <v>34</v>
      </c>
      <c r="AX464" s="13" t="s">
        <v>79</v>
      </c>
      <c r="AY464" s="168" t="s">
        <v>262</v>
      </c>
    </row>
    <row r="465" spans="2:51" s="14" customFormat="1" ht="11.25">
      <c r="B465" s="174"/>
      <c r="D465" s="147" t="s">
        <v>1200</v>
      </c>
      <c r="E465" s="175" t="s">
        <v>1</v>
      </c>
      <c r="F465" s="176" t="s">
        <v>1205</v>
      </c>
      <c r="H465" s="177">
        <v>0.023</v>
      </c>
      <c r="I465" s="178"/>
      <c r="L465" s="174"/>
      <c r="M465" s="179"/>
      <c r="T465" s="180"/>
      <c r="AT465" s="175" t="s">
        <v>1200</v>
      </c>
      <c r="AU465" s="175" t="s">
        <v>88</v>
      </c>
      <c r="AV465" s="14" t="s">
        <v>293</v>
      </c>
      <c r="AW465" s="14" t="s">
        <v>34</v>
      </c>
      <c r="AX465" s="14" t="s">
        <v>86</v>
      </c>
      <c r="AY465" s="175" t="s">
        <v>262</v>
      </c>
    </row>
    <row r="466" spans="2:65" s="1" customFormat="1" ht="37.9" customHeight="1">
      <c r="B466" s="32"/>
      <c r="C466" s="134" t="s">
        <v>626</v>
      </c>
      <c r="D466" s="134" t="s">
        <v>264</v>
      </c>
      <c r="E466" s="135" t="s">
        <v>1552</v>
      </c>
      <c r="F466" s="136" t="s">
        <v>1553</v>
      </c>
      <c r="G466" s="137" t="s">
        <v>1234</v>
      </c>
      <c r="H466" s="138">
        <v>0.006</v>
      </c>
      <c r="I466" s="139"/>
      <c r="J466" s="140">
        <f>ROUND(I466*H466,2)</f>
        <v>0</v>
      </c>
      <c r="K466" s="136" t="s">
        <v>1197</v>
      </c>
      <c r="L466" s="32"/>
      <c r="M466" s="141" t="s">
        <v>1</v>
      </c>
      <c r="N466" s="142" t="s">
        <v>44</v>
      </c>
      <c r="P466" s="143">
        <f>O466*H466</f>
        <v>0</v>
      </c>
      <c r="Q466" s="143">
        <v>0</v>
      </c>
      <c r="R466" s="143">
        <f>Q466*H466</f>
        <v>0</v>
      </c>
      <c r="S466" s="143">
        <v>0</v>
      </c>
      <c r="T466" s="144">
        <f>S466*H466</f>
        <v>0</v>
      </c>
      <c r="AR466" s="145" t="s">
        <v>293</v>
      </c>
      <c r="AT466" s="145" t="s">
        <v>264</v>
      </c>
      <c r="AU466" s="145" t="s">
        <v>88</v>
      </c>
      <c r="AY466" s="17" t="s">
        <v>262</v>
      </c>
      <c r="BE466" s="146">
        <f>IF(N466="základní",J466,0)</f>
        <v>0</v>
      </c>
      <c r="BF466" s="146">
        <f>IF(N466="snížená",J466,0)</f>
        <v>0</v>
      </c>
      <c r="BG466" s="146">
        <f>IF(N466="zákl. přenesená",J466,0)</f>
        <v>0</v>
      </c>
      <c r="BH466" s="146">
        <f>IF(N466="sníž. přenesená",J466,0)</f>
        <v>0</v>
      </c>
      <c r="BI466" s="146">
        <f>IF(N466="nulová",J466,0)</f>
        <v>0</v>
      </c>
      <c r="BJ466" s="17" t="s">
        <v>86</v>
      </c>
      <c r="BK466" s="146">
        <f>ROUND(I466*H466,2)</f>
        <v>0</v>
      </c>
      <c r="BL466" s="17" t="s">
        <v>293</v>
      </c>
      <c r="BM466" s="145" t="s">
        <v>5280</v>
      </c>
    </row>
    <row r="467" spans="2:51" s="13" customFormat="1" ht="11.25">
      <c r="B467" s="167"/>
      <c r="D467" s="147" t="s">
        <v>1200</v>
      </c>
      <c r="E467" s="168" t="s">
        <v>1</v>
      </c>
      <c r="F467" s="169" t="s">
        <v>5266</v>
      </c>
      <c r="H467" s="170">
        <v>0.006</v>
      </c>
      <c r="I467" s="171"/>
      <c r="L467" s="167"/>
      <c r="M467" s="172"/>
      <c r="T467" s="173"/>
      <c r="AT467" s="168" t="s">
        <v>1200</v>
      </c>
      <c r="AU467" s="168" t="s">
        <v>88</v>
      </c>
      <c r="AV467" s="13" t="s">
        <v>88</v>
      </c>
      <c r="AW467" s="13" t="s">
        <v>34</v>
      </c>
      <c r="AX467" s="13" t="s">
        <v>79</v>
      </c>
      <c r="AY467" s="168" t="s">
        <v>262</v>
      </c>
    </row>
    <row r="468" spans="2:51" s="14" customFormat="1" ht="11.25">
      <c r="B468" s="174"/>
      <c r="D468" s="147" t="s">
        <v>1200</v>
      </c>
      <c r="E468" s="175" t="s">
        <v>1</v>
      </c>
      <c r="F468" s="176" t="s">
        <v>1205</v>
      </c>
      <c r="H468" s="177">
        <v>0.006</v>
      </c>
      <c r="I468" s="178"/>
      <c r="L468" s="174"/>
      <c r="M468" s="179"/>
      <c r="T468" s="180"/>
      <c r="AT468" s="175" t="s">
        <v>1200</v>
      </c>
      <c r="AU468" s="175" t="s">
        <v>88</v>
      </c>
      <c r="AV468" s="14" t="s">
        <v>293</v>
      </c>
      <c r="AW468" s="14" t="s">
        <v>34</v>
      </c>
      <c r="AX468" s="14" t="s">
        <v>86</v>
      </c>
      <c r="AY468" s="175" t="s">
        <v>262</v>
      </c>
    </row>
    <row r="469" spans="2:65" s="1" customFormat="1" ht="44.25" customHeight="1">
      <c r="B469" s="32"/>
      <c r="C469" s="134" t="s">
        <v>604</v>
      </c>
      <c r="D469" s="134" t="s">
        <v>264</v>
      </c>
      <c r="E469" s="135" t="s">
        <v>1564</v>
      </c>
      <c r="F469" s="136" t="s">
        <v>1565</v>
      </c>
      <c r="G469" s="137" t="s">
        <v>1234</v>
      </c>
      <c r="H469" s="138">
        <v>11.365</v>
      </c>
      <c r="I469" s="139"/>
      <c r="J469" s="140">
        <f>ROUND(I469*H469,2)</f>
        <v>0</v>
      </c>
      <c r="K469" s="136" t="s">
        <v>1197</v>
      </c>
      <c r="L469" s="32"/>
      <c r="M469" s="141" t="s">
        <v>1</v>
      </c>
      <c r="N469" s="142" t="s">
        <v>44</v>
      </c>
      <c r="P469" s="143">
        <f>O469*H469</f>
        <v>0</v>
      </c>
      <c r="Q469" s="143">
        <v>0</v>
      </c>
      <c r="R469" s="143">
        <f>Q469*H469</f>
        <v>0</v>
      </c>
      <c r="S469" s="143">
        <v>0</v>
      </c>
      <c r="T469" s="144">
        <f>S469*H469</f>
        <v>0</v>
      </c>
      <c r="AR469" s="145" t="s">
        <v>293</v>
      </c>
      <c r="AT469" s="145" t="s">
        <v>264</v>
      </c>
      <c r="AU469" s="145" t="s">
        <v>88</v>
      </c>
      <c r="AY469" s="17" t="s">
        <v>262</v>
      </c>
      <c r="BE469" s="146">
        <f>IF(N469="základní",J469,0)</f>
        <v>0</v>
      </c>
      <c r="BF469" s="146">
        <f>IF(N469="snížená",J469,0)</f>
        <v>0</v>
      </c>
      <c r="BG469" s="146">
        <f>IF(N469="zákl. přenesená",J469,0)</f>
        <v>0</v>
      </c>
      <c r="BH469" s="146">
        <f>IF(N469="sníž. přenesená",J469,0)</f>
        <v>0</v>
      </c>
      <c r="BI469" s="146">
        <f>IF(N469="nulová",J469,0)</f>
        <v>0</v>
      </c>
      <c r="BJ469" s="17" t="s">
        <v>86</v>
      </c>
      <c r="BK469" s="146">
        <f>ROUND(I469*H469,2)</f>
        <v>0</v>
      </c>
      <c r="BL469" s="17" t="s">
        <v>293</v>
      </c>
      <c r="BM469" s="145" t="s">
        <v>5281</v>
      </c>
    </row>
    <row r="470" spans="2:51" s="13" customFormat="1" ht="11.25">
      <c r="B470" s="167"/>
      <c r="D470" s="147" t="s">
        <v>1200</v>
      </c>
      <c r="E470" s="168" t="s">
        <v>1</v>
      </c>
      <c r="F470" s="169" t="s">
        <v>5282</v>
      </c>
      <c r="H470" s="170">
        <v>11.365</v>
      </c>
      <c r="I470" s="171"/>
      <c r="L470" s="167"/>
      <c r="M470" s="172"/>
      <c r="T470" s="173"/>
      <c r="AT470" s="168" t="s">
        <v>1200</v>
      </c>
      <c r="AU470" s="168" t="s">
        <v>88</v>
      </c>
      <c r="AV470" s="13" t="s">
        <v>88</v>
      </c>
      <c r="AW470" s="13" t="s">
        <v>34</v>
      </c>
      <c r="AX470" s="13" t="s">
        <v>79</v>
      </c>
      <c r="AY470" s="168" t="s">
        <v>262</v>
      </c>
    </row>
    <row r="471" spans="2:51" s="14" customFormat="1" ht="11.25">
      <c r="B471" s="174"/>
      <c r="D471" s="147" t="s">
        <v>1200</v>
      </c>
      <c r="E471" s="175" t="s">
        <v>1</v>
      </c>
      <c r="F471" s="176" t="s">
        <v>1205</v>
      </c>
      <c r="H471" s="177">
        <v>11.365</v>
      </c>
      <c r="I471" s="178"/>
      <c r="L471" s="174"/>
      <c r="M471" s="179"/>
      <c r="T471" s="180"/>
      <c r="AT471" s="175" t="s">
        <v>1200</v>
      </c>
      <c r="AU471" s="175" t="s">
        <v>88</v>
      </c>
      <c r="AV471" s="14" t="s">
        <v>293</v>
      </c>
      <c r="AW471" s="14" t="s">
        <v>34</v>
      </c>
      <c r="AX471" s="14" t="s">
        <v>86</v>
      </c>
      <c r="AY471" s="175" t="s">
        <v>262</v>
      </c>
    </row>
    <row r="472" spans="2:65" s="1" customFormat="1" ht="21.75" customHeight="1">
      <c r="B472" s="32"/>
      <c r="C472" s="134" t="s">
        <v>630</v>
      </c>
      <c r="D472" s="134" t="s">
        <v>264</v>
      </c>
      <c r="E472" s="135" t="s">
        <v>5283</v>
      </c>
      <c r="F472" s="136" t="s">
        <v>5284</v>
      </c>
      <c r="G472" s="137" t="s">
        <v>1234</v>
      </c>
      <c r="H472" s="138">
        <v>11.365</v>
      </c>
      <c r="I472" s="139"/>
      <c r="J472" s="140">
        <f>ROUND(I472*H472,2)</f>
        <v>0</v>
      </c>
      <c r="K472" s="136" t="s">
        <v>1197</v>
      </c>
      <c r="L472" s="32"/>
      <c r="M472" s="141" t="s">
        <v>1</v>
      </c>
      <c r="N472" s="142" t="s">
        <v>44</v>
      </c>
      <c r="P472" s="143">
        <f>O472*H472</f>
        <v>0</v>
      </c>
      <c r="Q472" s="143">
        <v>0</v>
      </c>
      <c r="R472" s="143">
        <f>Q472*H472</f>
        <v>0</v>
      </c>
      <c r="S472" s="143">
        <v>0</v>
      </c>
      <c r="T472" s="144">
        <f>S472*H472</f>
        <v>0</v>
      </c>
      <c r="AR472" s="145" t="s">
        <v>293</v>
      </c>
      <c r="AT472" s="145" t="s">
        <v>264</v>
      </c>
      <c r="AU472" s="145" t="s">
        <v>88</v>
      </c>
      <c r="AY472" s="17" t="s">
        <v>262</v>
      </c>
      <c r="BE472" s="146">
        <f>IF(N472="základní",J472,0)</f>
        <v>0</v>
      </c>
      <c r="BF472" s="146">
        <f>IF(N472="snížená",J472,0)</f>
        <v>0</v>
      </c>
      <c r="BG472" s="146">
        <f>IF(N472="zákl. přenesená",J472,0)</f>
        <v>0</v>
      </c>
      <c r="BH472" s="146">
        <f>IF(N472="sníž. přenesená",J472,0)</f>
        <v>0</v>
      </c>
      <c r="BI472" s="146">
        <f>IF(N472="nulová",J472,0)</f>
        <v>0</v>
      </c>
      <c r="BJ472" s="17" t="s">
        <v>86</v>
      </c>
      <c r="BK472" s="146">
        <f>ROUND(I472*H472,2)</f>
        <v>0</v>
      </c>
      <c r="BL472" s="17" t="s">
        <v>293</v>
      </c>
      <c r="BM472" s="145" t="s">
        <v>5285</v>
      </c>
    </row>
    <row r="473" spans="2:51" s="13" customFormat="1" ht="11.25">
      <c r="B473" s="167"/>
      <c r="D473" s="147" t="s">
        <v>1200</v>
      </c>
      <c r="E473" s="168" t="s">
        <v>1</v>
      </c>
      <c r="F473" s="169" t="s">
        <v>5282</v>
      </c>
      <c r="H473" s="170">
        <v>11.365</v>
      </c>
      <c r="I473" s="171"/>
      <c r="L473" s="167"/>
      <c r="M473" s="172"/>
      <c r="T473" s="173"/>
      <c r="AT473" s="168" t="s">
        <v>1200</v>
      </c>
      <c r="AU473" s="168" t="s">
        <v>88</v>
      </c>
      <c r="AV473" s="13" t="s">
        <v>88</v>
      </c>
      <c r="AW473" s="13" t="s">
        <v>34</v>
      </c>
      <c r="AX473" s="13" t="s">
        <v>79</v>
      </c>
      <c r="AY473" s="168" t="s">
        <v>262</v>
      </c>
    </row>
    <row r="474" spans="2:51" s="14" customFormat="1" ht="11.25">
      <c r="B474" s="174"/>
      <c r="D474" s="147" t="s">
        <v>1200</v>
      </c>
      <c r="E474" s="175" t="s">
        <v>1</v>
      </c>
      <c r="F474" s="176" t="s">
        <v>1205</v>
      </c>
      <c r="H474" s="177">
        <v>11.365</v>
      </c>
      <c r="I474" s="178"/>
      <c r="L474" s="174"/>
      <c r="M474" s="179"/>
      <c r="T474" s="180"/>
      <c r="AT474" s="175" t="s">
        <v>1200</v>
      </c>
      <c r="AU474" s="175" t="s">
        <v>88</v>
      </c>
      <c r="AV474" s="14" t="s">
        <v>293</v>
      </c>
      <c r="AW474" s="14" t="s">
        <v>34</v>
      </c>
      <c r="AX474" s="14" t="s">
        <v>86</v>
      </c>
      <c r="AY474" s="175" t="s">
        <v>262</v>
      </c>
    </row>
    <row r="475" spans="2:65" s="1" customFormat="1" ht="24.2" customHeight="1">
      <c r="B475" s="32"/>
      <c r="C475" s="134" t="s">
        <v>634</v>
      </c>
      <c r="D475" s="134" t="s">
        <v>264</v>
      </c>
      <c r="E475" s="135" t="s">
        <v>5286</v>
      </c>
      <c r="F475" s="136" t="s">
        <v>5287</v>
      </c>
      <c r="G475" s="137" t="s">
        <v>1234</v>
      </c>
      <c r="H475" s="138">
        <v>125.015</v>
      </c>
      <c r="I475" s="139"/>
      <c r="J475" s="140">
        <f>ROUND(I475*H475,2)</f>
        <v>0</v>
      </c>
      <c r="K475" s="136" t="s">
        <v>1197</v>
      </c>
      <c r="L475" s="32"/>
      <c r="M475" s="141" t="s">
        <v>1</v>
      </c>
      <c r="N475" s="142" t="s">
        <v>44</v>
      </c>
      <c r="P475" s="143">
        <f>O475*H475</f>
        <v>0</v>
      </c>
      <c r="Q475" s="143">
        <v>0</v>
      </c>
      <c r="R475" s="143">
        <f>Q475*H475</f>
        <v>0</v>
      </c>
      <c r="S475" s="143">
        <v>0</v>
      </c>
      <c r="T475" s="144">
        <f>S475*H475</f>
        <v>0</v>
      </c>
      <c r="AR475" s="145" t="s">
        <v>293</v>
      </c>
      <c r="AT475" s="145" t="s">
        <v>264</v>
      </c>
      <c r="AU475" s="145" t="s">
        <v>88</v>
      </c>
      <c r="AY475" s="17" t="s">
        <v>262</v>
      </c>
      <c r="BE475" s="146">
        <f>IF(N475="základní",J475,0)</f>
        <v>0</v>
      </c>
      <c r="BF475" s="146">
        <f>IF(N475="snížená",J475,0)</f>
        <v>0</v>
      </c>
      <c r="BG475" s="146">
        <f>IF(N475="zákl. přenesená",J475,0)</f>
        <v>0</v>
      </c>
      <c r="BH475" s="146">
        <f>IF(N475="sníž. přenesená",J475,0)</f>
        <v>0</v>
      </c>
      <c r="BI475" s="146">
        <f>IF(N475="nulová",J475,0)</f>
        <v>0</v>
      </c>
      <c r="BJ475" s="17" t="s">
        <v>86</v>
      </c>
      <c r="BK475" s="146">
        <f>ROUND(I475*H475,2)</f>
        <v>0</v>
      </c>
      <c r="BL475" s="17" t="s">
        <v>293</v>
      </c>
      <c r="BM475" s="145" t="s">
        <v>5288</v>
      </c>
    </row>
    <row r="476" spans="2:51" s="13" customFormat="1" ht="11.25">
      <c r="B476" s="167"/>
      <c r="D476" s="147" t="s">
        <v>1200</v>
      </c>
      <c r="F476" s="169" t="s">
        <v>5289</v>
      </c>
      <c r="H476" s="170">
        <v>125.015</v>
      </c>
      <c r="I476" s="171"/>
      <c r="L476" s="167"/>
      <c r="M476" s="172"/>
      <c r="T476" s="173"/>
      <c r="AT476" s="168" t="s">
        <v>1200</v>
      </c>
      <c r="AU476" s="168" t="s">
        <v>88</v>
      </c>
      <c r="AV476" s="13" t="s">
        <v>88</v>
      </c>
      <c r="AW476" s="13" t="s">
        <v>4</v>
      </c>
      <c r="AX476" s="13" t="s">
        <v>86</v>
      </c>
      <c r="AY476" s="168" t="s">
        <v>262</v>
      </c>
    </row>
    <row r="477" spans="2:63" s="11" customFormat="1" ht="22.9" customHeight="1">
      <c r="B477" s="124"/>
      <c r="D477" s="125" t="s">
        <v>78</v>
      </c>
      <c r="E477" s="151" t="s">
        <v>2464</v>
      </c>
      <c r="F477" s="151" t="s">
        <v>2465</v>
      </c>
      <c r="I477" s="127"/>
      <c r="J477" s="152">
        <f>BK477</f>
        <v>0</v>
      </c>
      <c r="L477" s="124"/>
      <c r="M477" s="129"/>
      <c r="P477" s="130">
        <f>P478</f>
        <v>0</v>
      </c>
      <c r="R477" s="130">
        <f>R478</f>
        <v>0</v>
      </c>
      <c r="T477" s="131">
        <f>T478</f>
        <v>0</v>
      </c>
      <c r="AR477" s="125" t="s">
        <v>86</v>
      </c>
      <c r="AT477" s="132" t="s">
        <v>78</v>
      </c>
      <c r="AU477" s="132" t="s">
        <v>86</v>
      </c>
      <c r="AY477" s="125" t="s">
        <v>262</v>
      </c>
      <c r="BK477" s="133">
        <f>BK478</f>
        <v>0</v>
      </c>
    </row>
    <row r="478" spans="2:65" s="1" customFormat="1" ht="24.2" customHeight="1">
      <c r="B478" s="32"/>
      <c r="C478" s="134" t="s">
        <v>638</v>
      </c>
      <c r="D478" s="134" t="s">
        <v>264</v>
      </c>
      <c r="E478" s="135" t="s">
        <v>5290</v>
      </c>
      <c r="F478" s="136" t="s">
        <v>5291</v>
      </c>
      <c r="G478" s="137" t="s">
        <v>1234</v>
      </c>
      <c r="H478" s="138">
        <v>32.404</v>
      </c>
      <c r="I478" s="139"/>
      <c r="J478" s="140">
        <f>ROUND(I478*H478,2)</f>
        <v>0</v>
      </c>
      <c r="K478" s="136" t="s">
        <v>1197</v>
      </c>
      <c r="L478" s="32"/>
      <c r="M478" s="153" t="s">
        <v>1</v>
      </c>
      <c r="N478" s="154" t="s">
        <v>44</v>
      </c>
      <c r="O478" s="155"/>
      <c r="P478" s="156">
        <f>O478*H478</f>
        <v>0</v>
      </c>
      <c r="Q478" s="156">
        <v>0</v>
      </c>
      <c r="R478" s="156">
        <f>Q478*H478</f>
        <v>0</v>
      </c>
      <c r="S478" s="156">
        <v>0</v>
      </c>
      <c r="T478" s="157">
        <f>S478*H478</f>
        <v>0</v>
      </c>
      <c r="AR478" s="145" t="s">
        <v>293</v>
      </c>
      <c r="AT478" s="145" t="s">
        <v>264</v>
      </c>
      <c r="AU478" s="145" t="s">
        <v>88</v>
      </c>
      <c r="AY478" s="17" t="s">
        <v>262</v>
      </c>
      <c r="BE478" s="146">
        <f>IF(N478="základní",J478,0)</f>
        <v>0</v>
      </c>
      <c r="BF478" s="146">
        <f>IF(N478="snížená",J478,0)</f>
        <v>0</v>
      </c>
      <c r="BG478" s="146">
        <f>IF(N478="zákl. přenesená",J478,0)</f>
        <v>0</v>
      </c>
      <c r="BH478" s="146">
        <f>IF(N478="sníž. přenesená",J478,0)</f>
        <v>0</v>
      </c>
      <c r="BI478" s="146">
        <f>IF(N478="nulová",J478,0)</f>
        <v>0</v>
      </c>
      <c r="BJ478" s="17" t="s">
        <v>86</v>
      </c>
      <c r="BK478" s="146">
        <f>ROUND(I478*H478,2)</f>
        <v>0</v>
      </c>
      <c r="BL478" s="17" t="s">
        <v>293</v>
      </c>
      <c r="BM478" s="145" t="s">
        <v>5292</v>
      </c>
    </row>
    <row r="479" spans="2:12" s="1" customFormat="1" ht="6.95" customHeight="1">
      <c r="B479" s="44"/>
      <c r="C479" s="45"/>
      <c r="D479" s="45"/>
      <c r="E479" s="45"/>
      <c r="F479" s="45"/>
      <c r="G479" s="45"/>
      <c r="H479" s="45"/>
      <c r="I479" s="45"/>
      <c r="J479" s="45"/>
      <c r="K479" s="45"/>
      <c r="L479" s="32"/>
    </row>
  </sheetData>
  <sheetProtection algorithmName="SHA-512" hashValue="0Xr6K6d76SmtJJ+/zHHq2vdRlzQLkvLWaXSKoZ++AWgwlULnJfJjzk46tk+DckOHTsUK5GKM1/lYK+U8Y3cdQA==" saltValue="ZKFcVs4i+F51Sdc9oPyBBqG5epBD6J6utj9+vZQP6Uwk0Nh2hYU2Qwvjxd0q5Zzhb0gdmIw/l7/M1r3S/ss/KA==" spinCount="100000" sheet="1" objects="1" scenarios="1" formatColumns="0" formatRows="0" autoFilter="0"/>
  <autoFilter ref="C133:K478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2:BM70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202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5293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5294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199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3830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5295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ROUND(J134,2)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ROUND((SUM(BE134:BE699)),2)</f>
        <v>0</v>
      </c>
      <c r="I35" s="96">
        <v>0.21</v>
      </c>
      <c r="J35" s="86">
        <f>ROUND(((SUM(BE134:BE699))*I35),2)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ROUND((SUM(BF134:BF699)),2)</f>
        <v>0</v>
      </c>
      <c r="I36" s="96">
        <v>0.15</v>
      </c>
      <c r="J36" s="86">
        <f>ROUND(((SUM(BF134:BF699))*I36),2)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ROUND((SUM(BG134:BG699)),2)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ROUND((SUM(BH134:BH699)),2)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ROUND((SUM(BI134:BI699)),2)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5293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11.1 - Komunikace a zpevněné plochy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25.7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Jana Bartošová, EKOEKO s.r.o.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J134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J135</f>
        <v>0</v>
      </c>
      <c r="L99" s="108"/>
    </row>
    <row r="100" spans="2:12" s="9" customFormat="1" ht="19.9" customHeight="1">
      <c r="B100" s="112"/>
      <c r="D100" s="113" t="s">
        <v>3833</v>
      </c>
      <c r="E100" s="114"/>
      <c r="F100" s="114"/>
      <c r="G100" s="114"/>
      <c r="H100" s="114"/>
      <c r="I100" s="114"/>
      <c r="J100" s="115">
        <f>J136</f>
        <v>0</v>
      </c>
      <c r="L100" s="112"/>
    </row>
    <row r="101" spans="2:12" s="9" customFormat="1" ht="19.9" customHeight="1">
      <c r="B101" s="112"/>
      <c r="D101" s="113" t="s">
        <v>5296</v>
      </c>
      <c r="E101" s="114"/>
      <c r="F101" s="114"/>
      <c r="G101" s="114"/>
      <c r="H101" s="114"/>
      <c r="I101" s="114"/>
      <c r="J101" s="115">
        <f>J291</f>
        <v>0</v>
      </c>
      <c r="L101" s="112"/>
    </row>
    <row r="102" spans="2:12" s="9" customFormat="1" ht="19.9" customHeight="1">
      <c r="B102" s="112"/>
      <c r="D102" s="113" t="s">
        <v>5297</v>
      </c>
      <c r="E102" s="114"/>
      <c r="F102" s="114"/>
      <c r="G102" s="114"/>
      <c r="H102" s="114"/>
      <c r="I102" s="114"/>
      <c r="J102" s="115">
        <f>J333</f>
        <v>0</v>
      </c>
      <c r="L102" s="112"/>
    </row>
    <row r="103" spans="2:12" s="9" customFormat="1" ht="19.9" customHeight="1">
      <c r="B103" s="112"/>
      <c r="D103" s="113" t="s">
        <v>5298</v>
      </c>
      <c r="E103" s="114"/>
      <c r="F103" s="114"/>
      <c r="G103" s="114"/>
      <c r="H103" s="114"/>
      <c r="I103" s="114"/>
      <c r="J103" s="115">
        <f>J420</f>
        <v>0</v>
      </c>
      <c r="L103" s="112"/>
    </row>
    <row r="104" spans="2:12" s="9" customFormat="1" ht="19.9" customHeight="1">
      <c r="B104" s="112"/>
      <c r="D104" s="113" t="s">
        <v>5299</v>
      </c>
      <c r="E104" s="114"/>
      <c r="F104" s="114"/>
      <c r="G104" s="114"/>
      <c r="H104" s="114"/>
      <c r="I104" s="114"/>
      <c r="J104" s="115">
        <f>J440</f>
        <v>0</v>
      </c>
      <c r="L104" s="112"/>
    </row>
    <row r="105" spans="2:12" s="9" customFormat="1" ht="19.9" customHeight="1">
      <c r="B105" s="112"/>
      <c r="D105" s="113" t="s">
        <v>5300</v>
      </c>
      <c r="E105" s="114"/>
      <c r="F105" s="114"/>
      <c r="G105" s="114"/>
      <c r="H105" s="114"/>
      <c r="I105" s="114"/>
      <c r="J105" s="115">
        <f>J501</f>
        <v>0</v>
      </c>
      <c r="L105" s="112"/>
    </row>
    <row r="106" spans="2:12" s="9" customFormat="1" ht="19.9" customHeight="1">
      <c r="B106" s="112"/>
      <c r="D106" s="113" t="s">
        <v>5301</v>
      </c>
      <c r="E106" s="114"/>
      <c r="F106" s="114"/>
      <c r="G106" s="114"/>
      <c r="H106" s="114"/>
      <c r="I106" s="114"/>
      <c r="J106" s="115">
        <f>J512</f>
        <v>0</v>
      </c>
      <c r="L106" s="112"/>
    </row>
    <row r="107" spans="2:12" s="9" customFormat="1" ht="19.9" customHeight="1">
      <c r="B107" s="112"/>
      <c r="D107" s="113" t="s">
        <v>5302</v>
      </c>
      <c r="E107" s="114"/>
      <c r="F107" s="114"/>
      <c r="G107" s="114"/>
      <c r="H107" s="114"/>
      <c r="I107" s="114"/>
      <c r="J107" s="115">
        <f>J558</f>
        <v>0</v>
      </c>
      <c r="L107" s="112"/>
    </row>
    <row r="108" spans="2:12" s="9" customFormat="1" ht="19.9" customHeight="1">
      <c r="B108" s="112"/>
      <c r="D108" s="113" t="s">
        <v>5303</v>
      </c>
      <c r="E108" s="114"/>
      <c r="F108" s="114"/>
      <c r="G108" s="114"/>
      <c r="H108" s="114"/>
      <c r="I108" s="114"/>
      <c r="J108" s="115">
        <f>J565</f>
        <v>0</v>
      </c>
      <c r="L108" s="112"/>
    </row>
    <row r="109" spans="2:12" s="9" customFormat="1" ht="19.9" customHeight="1">
      <c r="B109" s="112"/>
      <c r="D109" s="113" t="s">
        <v>1882</v>
      </c>
      <c r="E109" s="114"/>
      <c r="F109" s="114"/>
      <c r="G109" s="114"/>
      <c r="H109" s="114"/>
      <c r="I109" s="114"/>
      <c r="J109" s="115">
        <f>J607</f>
        <v>0</v>
      </c>
      <c r="L109" s="112"/>
    </row>
    <row r="110" spans="2:12" s="9" customFormat="1" ht="19.9" customHeight="1">
      <c r="B110" s="112"/>
      <c r="D110" s="113" t="s">
        <v>5304</v>
      </c>
      <c r="E110" s="114"/>
      <c r="F110" s="114"/>
      <c r="G110" s="114"/>
      <c r="H110" s="114"/>
      <c r="I110" s="114"/>
      <c r="J110" s="115">
        <f>J639</f>
        <v>0</v>
      </c>
      <c r="L110" s="112"/>
    </row>
    <row r="111" spans="2:12" s="8" customFormat="1" ht="24.95" customHeight="1">
      <c r="B111" s="108"/>
      <c r="D111" s="109" t="s">
        <v>1304</v>
      </c>
      <c r="E111" s="110"/>
      <c r="F111" s="110"/>
      <c r="G111" s="110"/>
      <c r="H111" s="110"/>
      <c r="I111" s="110"/>
      <c r="J111" s="111">
        <f>J641</f>
        <v>0</v>
      </c>
      <c r="L111" s="108"/>
    </row>
    <row r="112" spans="2:12" s="9" customFormat="1" ht="19.9" customHeight="1">
      <c r="B112" s="112"/>
      <c r="D112" s="113" t="s">
        <v>1921</v>
      </c>
      <c r="E112" s="114"/>
      <c r="F112" s="114"/>
      <c r="G112" s="114"/>
      <c r="H112" s="114"/>
      <c r="I112" s="114"/>
      <c r="J112" s="115">
        <f>J642</f>
        <v>0</v>
      </c>
      <c r="L112" s="112"/>
    </row>
    <row r="113" spans="2:12" s="1" customFormat="1" ht="21.75" customHeight="1">
      <c r="B113" s="32"/>
      <c r="L113" s="32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2"/>
    </row>
    <row r="118" spans="2:12" s="1" customFormat="1" ht="6.95" customHeight="1"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2"/>
    </row>
    <row r="119" spans="2:12" s="1" customFormat="1" ht="24.95" customHeight="1">
      <c r="B119" s="32"/>
      <c r="C119" s="21" t="s">
        <v>247</v>
      </c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16</v>
      </c>
      <c r="L121" s="32"/>
    </row>
    <row r="122" spans="2:12" s="1" customFormat="1" ht="16.5" customHeight="1">
      <c r="B122" s="32"/>
      <c r="E122" s="248" t="str">
        <f>E7</f>
        <v>ZPRACOVÁNÍ ČISTÍRENSKÝCH KALŮ AČOV TÁBOR</v>
      </c>
      <c r="F122" s="249"/>
      <c r="G122" s="249"/>
      <c r="H122" s="249"/>
      <c r="L122" s="32"/>
    </row>
    <row r="123" spans="2:12" ht="12" customHeight="1">
      <c r="B123" s="20"/>
      <c r="C123" s="27" t="s">
        <v>222</v>
      </c>
      <c r="L123" s="20"/>
    </row>
    <row r="124" spans="2:12" s="1" customFormat="1" ht="16.5" customHeight="1">
      <c r="B124" s="32"/>
      <c r="E124" s="248" t="s">
        <v>5293</v>
      </c>
      <c r="F124" s="250"/>
      <c r="G124" s="250"/>
      <c r="H124" s="250"/>
      <c r="L124" s="32"/>
    </row>
    <row r="125" spans="2:12" s="1" customFormat="1" ht="12" customHeight="1">
      <c r="B125" s="32"/>
      <c r="C125" s="27" t="s">
        <v>224</v>
      </c>
      <c r="L125" s="32"/>
    </row>
    <row r="126" spans="2:12" s="1" customFormat="1" ht="16.5" customHeight="1">
      <c r="B126" s="32"/>
      <c r="E126" s="230" t="str">
        <f>E11</f>
        <v>11.1 - Komunikace a zpevněné plochy - uznatelná část</v>
      </c>
      <c r="F126" s="250"/>
      <c r="G126" s="250"/>
      <c r="H126" s="250"/>
      <c r="L126" s="32"/>
    </row>
    <row r="127" spans="2:12" s="1" customFormat="1" ht="6.95" customHeight="1">
      <c r="B127" s="32"/>
      <c r="L127" s="32"/>
    </row>
    <row r="128" spans="2:12" s="1" customFormat="1" ht="12" customHeight="1">
      <c r="B128" s="32"/>
      <c r="C128" s="27" t="s">
        <v>20</v>
      </c>
      <c r="F128" s="25" t="str">
        <f>F14</f>
        <v>Čelkovice</v>
      </c>
      <c r="I128" s="27" t="s">
        <v>22</v>
      </c>
      <c r="J128" s="52" t="str">
        <f>IF(J14="","",J14)</f>
        <v>7. 6. 2023</v>
      </c>
      <c r="L128" s="32"/>
    </row>
    <row r="129" spans="2:12" s="1" customFormat="1" ht="6.95" customHeight="1">
      <c r="B129" s="32"/>
      <c r="L129" s="32"/>
    </row>
    <row r="130" spans="2:12" s="1" customFormat="1" ht="25.7" customHeight="1">
      <c r="B130" s="32"/>
      <c r="C130" s="27" t="s">
        <v>24</v>
      </c>
      <c r="F130" s="25" t="str">
        <f>E17</f>
        <v>Vodárenská společnost Táborsko s.r.o.</v>
      </c>
      <c r="I130" s="27" t="s">
        <v>31</v>
      </c>
      <c r="J130" s="30" t="str">
        <f>E23</f>
        <v>Aquaprocon s.r.o., divize Praha</v>
      </c>
      <c r="L130" s="32"/>
    </row>
    <row r="131" spans="2:12" s="1" customFormat="1" ht="25.7" customHeight="1">
      <c r="B131" s="32"/>
      <c r="C131" s="27" t="s">
        <v>29</v>
      </c>
      <c r="F131" s="25" t="str">
        <f>IF(E20="","",E20)</f>
        <v>Vyplň údaj</v>
      </c>
      <c r="I131" s="27" t="s">
        <v>35</v>
      </c>
      <c r="J131" s="30" t="str">
        <f>E26</f>
        <v>Jana Bartošová, EKOEKO s.r.o.</v>
      </c>
      <c r="L131" s="32"/>
    </row>
    <row r="132" spans="2:12" s="1" customFormat="1" ht="10.35" customHeight="1">
      <c r="B132" s="32"/>
      <c r="L132" s="32"/>
    </row>
    <row r="133" spans="2:20" s="10" customFormat="1" ht="29.25" customHeight="1">
      <c r="B133" s="116"/>
      <c r="C133" s="117" t="s">
        <v>248</v>
      </c>
      <c r="D133" s="118" t="s">
        <v>64</v>
      </c>
      <c r="E133" s="118" t="s">
        <v>60</v>
      </c>
      <c r="F133" s="118" t="s">
        <v>61</v>
      </c>
      <c r="G133" s="118" t="s">
        <v>249</v>
      </c>
      <c r="H133" s="118" t="s">
        <v>250</v>
      </c>
      <c r="I133" s="118" t="s">
        <v>251</v>
      </c>
      <c r="J133" s="118" t="s">
        <v>232</v>
      </c>
      <c r="K133" s="119" t="s">
        <v>252</v>
      </c>
      <c r="L133" s="116"/>
      <c r="M133" s="59" t="s">
        <v>1</v>
      </c>
      <c r="N133" s="60" t="s">
        <v>43</v>
      </c>
      <c r="O133" s="60" t="s">
        <v>253</v>
      </c>
      <c r="P133" s="60" t="s">
        <v>254</v>
      </c>
      <c r="Q133" s="60" t="s">
        <v>255</v>
      </c>
      <c r="R133" s="60" t="s">
        <v>256</v>
      </c>
      <c r="S133" s="60" t="s">
        <v>257</v>
      </c>
      <c r="T133" s="61" t="s">
        <v>258</v>
      </c>
    </row>
    <row r="134" spans="2:63" s="1" customFormat="1" ht="22.9" customHeight="1">
      <c r="B134" s="32"/>
      <c r="C134" s="64" t="s">
        <v>259</v>
      </c>
      <c r="J134" s="120">
        <f>BK134</f>
        <v>0</v>
      </c>
      <c r="L134" s="32"/>
      <c r="M134" s="62"/>
      <c r="N134" s="53"/>
      <c r="O134" s="53"/>
      <c r="P134" s="121">
        <f>P135+P641</f>
        <v>0</v>
      </c>
      <c r="Q134" s="53"/>
      <c r="R134" s="121">
        <f>R135+R641</f>
        <v>2802.82841566</v>
      </c>
      <c r="S134" s="53"/>
      <c r="T134" s="122">
        <f>T135+T641</f>
        <v>784.9590000000001</v>
      </c>
      <c r="AT134" s="17" t="s">
        <v>78</v>
      </c>
      <c r="AU134" s="17" t="s">
        <v>234</v>
      </c>
      <c r="BK134" s="123">
        <f>BK135+BK641</f>
        <v>0</v>
      </c>
    </row>
    <row r="135" spans="2:63" s="11" customFormat="1" ht="25.9" customHeight="1">
      <c r="B135" s="124"/>
      <c r="D135" s="125" t="s">
        <v>78</v>
      </c>
      <c r="E135" s="126" t="s">
        <v>1191</v>
      </c>
      <c r="F135" s="126" t="s">
        <v>1192</v>
      </c>
      <c r="I135" s="127"/>
      <c r="J135" s="128">
        <f>BK135</f>
        <v>0</v>
      </c>
      <c r="L135" s="124"/>
      <c r="M135" s="129"/>
      <c r="P135" s="130">
        <f>P136+P291+P333+P420+P440+P501+P512+P558+P565+P607+P639</f>
        <v>0</v>
      </c>
      <c r="R135" s="130">
        <f>R136+R291+R333+R420+R440+R501+R512+R558+R565+R607+R639</f>
        <v>2801.74810966</v>
      </c>
      <c r="T135" s="131">
        <f>T136+T291+T333+T420+T440+T501+T512+T558+T565+T607+T639</f>
        <v>784.9590000000001</v>
      </c>
      <c r="AR135" s="125" t="s">
        <v>86</v>
      </c>
      <c r="AT135" s="132" t="s">
        <v>78</v>
      </c>
      <c r="AU135" s="132" t="s">
        <v>79</v>
      </c>
      <c r="AY135" s="125" t="s">
        <v>262</v>
      </c>
      <c r="BK135" s="133">
        <f>BK136+BK291+BK333+BK420+BK440+BK501+BK512+BK558+BK565+BK607+BK639</f>
        <v>0</v>
      </c>
    </row>
    <row r="136" spans="2:63" s="11" customFormat="1" ht="22.9" customHeight="1">
      <c r="B136" s="124"/>
      <c r="D136" s="125" t="s">
        <v>78</v>
      </c>
      <c r="E136" s="151" t="s">
        <v>86</v>
      </c>
      <c r="F136" s="151" t="s">
        <v>3841</v>
      </c>
      <c r="I136" s="127"/>
      <c r="J136" s="152">
        <f>BK136</f>
        <v>0</v>
      </c>
      <c r="L136" s="124"/>
      <c r="M136" s="129"/>
      <c r="P136" s="130">
        <f>SUM(P137:P290)</f>
        <v>0</v>
      </c>
      <c r="R136" s="130">
        <f>SUM(R137:R290)</f>
        <v>798.19229</v>
      </c>
      <c r="T136" s="131">
        <f>SUM(T137:T290)</f>
        <v>784.9590000000001</v>
      </c>
      <c r="AR136" s="125" t="s">
        <v>86</v>
      </c>
      <c r="AT136" s="132" t="s">
        <v>78</v>
      </c>
      <c r="AU136" s="132" t="s">
        <v>86</v>
      </c>
      <c r="AY136" s="125" t="s">
        <v>262</v>
      </c>
      <c r="BK136" s="133">
        <f>SUM(BK137:BK290)</f>
        <v>0</v>
      </c>
    </row>
    <row r="137" spans="2:65" s="1" customFormat="1" ht="66.75" customHeight="1">
      <c r="B137" s="32"/>
      <c r="C137" s="134" t="s">
        <v>86</v>
      </c>
      <c r="D137" s="134" t="s">
        <v>264</v>
      </c>
      <c r="E137" s="135" t="s">
        <v>5305</v>
      </c>
      <c r="F137" s="136" t="s">
        <v>5306</v>
      </c>
      <c r="G137" s="137" t="s">
        <v>1226</v>
      </c>
      <c r="H137" s="138">
        <v>837</v>
      </c>
      <c r="I137" s="139"/>
      <c r="J137" s="140">
        <f>ROUND(I137*H137,2)</f>
        <v>0</v>
      </c>
      <c r="K137" s="136" t="s">
        <v>1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0</v>
      </c>
      <c r="R137" s="143">
        <f>Q137*H137</f>
        <v>0</v>
      </c>
      <c r="S137" s="143">
        <v>0.63</v>
      </c>
      <c r="T137" s="144">
        <f>S137*H137</f>
        <v>527.3100000000001</v>
      </c>
      <c r="AR137" s="145" t="s">
        <v>293</v>
      </c>
      <c r="AT137" s="145" t="s">
        <v>264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293</v>
      </c>
      <c r="BM137" s="145" t="s">
        <v>5307</v>
      </c>
    </row>
    <row r="138" spans="2:51" s="12" customFormat="1" ht="11.25">
      <c r="B138" s="161"/>
      <c r="D138" s="147" t="s">
        <v>1200</v>
      </c>
      <c r="E138" s="162" t="s">
        <v>1</v>
      </c>
      <c r="F138" s="163" t="s">
        <v>5308</v>
      </c>
      <c r="H138" s="162" t="s">
        <v>1</v>
      </c>
      <c r="I138" s="164"/>
      <c r="L138" s="161"/>
      <c r="M138" s="165"/>
      <c r="T138" s="166"/>
      <c r="AT138" s="162" t="s">
        <v>1200</v>
      </c>
      <c r="AU138" s="162" t="s">
        <v>88</v>
      </c>
      <c r="AV138" s="12" t="s">
        <v>86</v>
      </c>
      <c r="AW138" s="12" t="s">
        <v>34</v>
      </c>
      <c r="AX138" s="12" t="s">
        <v>79</v>
      </c>
      <c r="AY138" s="162" t="s">
        <v>262</v>
      </c>
    </row>
    <row r="139" spans="2:51" s="13" customFormat="1" ht="11.25">
      <c r="B139" s="167"/>
      <c r="D139" s="147" t="s">
        <v>1200</v>
      </c>
      <c r="E139" s="168" t="s">
        <v>1</v>
      </c>
      <c r="F139" s="169" t="s">
        <v>5309</v>
      </c>
      <c r="H139" s="170">
        <v>837</v>
      </c>
      <c r="I139" s="171"/>
      <c r="L139" s="167"/>
      <c r="M139" s="172"/>
      <c r="T139" s="173"/>
      <c r="AT139" s="168" t="s">
        <v>1200</v>
      </c>
      <c r="AU139" s="168" t="s">
        <v>88</v>
      </c>
      <c r="AV139" s="13" t="s">
        <v>88</v>
      </c>
      <c r="AW139" s="13" t="s">
        <v>34</v>
      </c>
      <c r="AX139" s="13" t="s">
        <v>79</v>
      </c>
      <c r="AY139" s="168" t="s">
        <v>262</v>
      </c>
    </row>
    <row r="140" spans="2:51" s="14" customFormat="1" ht="11.25">
      <c r="B140" s="174"/>
      <c r="D140" s="147" t="s">
        <v>1200</v>
      </c>
      <c r="E140" s="175" t="s">
        <v>1</v>
      </c>
      <c r="F140" s="176" t="s">
        <v>1205</v>
      </c>
      <c r="H140" s="177">
        <v>837</v>
      </c>
      <c r="I140" s="178"/>
      <c r="L140" s="174"/>
      <c r="M140" s="179"/>
      <c r="T140" s="180"/>
      <c r="AT140" s="175" t="s">
        <v>1200</v>
      </c>
      <c r="AU140" s="175" t="s">
        <v>88</v>
      </c>
      <c r="AV140" s="14" t="s">
        <v>293</v>
      </c>
      <c r="AW140" s="14" t="s">
        <v>34</v>
      </c>
      <c r="AX140" s="14" t="s">
        <v>86</v>
      </c>
      <c r="AY140" s="175" t="s">
        <v>262</v>
      </c>
    </row>
    <row r="141" spans="2:65" s="1" customFormat="1" ht="62.65" customHeight="1">
      <c r="B141" s="32"/>
      <c r="C141" s="134" t="s">
        <v>88</v>
      </c>
      <c r="D141" s="134" t="s">
        <v>264</v>
      </c>
      <c r="E141" s="135" t="s">
        <v>5310</v>
      </c>
      <c r="F141" s="136" t="s">
        <v>5311</v>
      </c>
      <c r="G141" s="137" t="s">
        <v>1226</v>
      </c>
      <c r="H141" s="138">
        <v>6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</v>
      </c>
      <c r="R141" s="143">
        <f>Q141*H141</f>
        <v>0</v>
      </c>
      <c r="S141" s="143">
        <v>0.625</v>
      </c>
      <c r="T141" s="144">
        <f>S141*H141</f>
        <v>3.75</v>
      </c>
      <c r="AR141" s="145" t="s">
        <v>293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293</v>
      </c>
      <c r="BM141" s="145" t="s">
        <v>5312</v>
      </c>
    </row>
    <row r="142" spans="2:51" s="12" customFormat="1" ht="22.5">
      <c r="B142" s="161"/>
      <c r="D142" s="147" t="s">
        <v>1200</v>
      </c>
      <c r="E142" s="162" t="s">
        <v>1</v>
      </c>
      <c r="F142" s="163" t="s">
        <v>5313</v>
      </c>
      <c r="H142" s="162" t="s">
        <v>1</v>
      </c>
      <c r="I142" s="164"/>
      <c r="L142" s="161"/>
      <c r="M142" s="165"/>
      <c r="T142" s="166"/>
      <c r="AT142" s="162" t="s">
        <v>1200</v>
      </c>
      <c r="AU142" s="162" t="s">
        <v>88</v>
      </c>
      <c r="AV142" s="12" t="s">
        <v>86</v>
      </c>
      <c r="AW142" s="12" t="s">
        <v>34</v>
      </c>
      <c r="AX142" s="12" t="s">
        <v>79</v>
      </c>
      <c r="AY142" s="162" t="s">
        <v>262</v>
      </c>
    </row>
    <row r="143" spans="2:51" s="13" customFormat="1" ht="11.25">
      <c r="B143" s="167"/>
      <c r="D143" s="147" t="s">
        <v>1200</v>
      </c>
      <c r="E143" s="168" t="s">
        <v>1</v>
      </c>
      <c r="F143" s="169" t="s">
        <v>5314</v>
      </c>
      <c r="H143" s="170">
        <v>6</v>
      </c>
      <c r="I143" s="171"/>
      <c r="L143" s="167"/>
      <c r="M143" s="172"/>
      <c r="T143" s="173"/>
      <c r="AT143" s="168" t="s">
        <v>1200</v>
      </c>
      <c r="AU143" s="168" t="s">
        <v>88</v>
      </c>
      <c r="AV143" s="13" t="s">
        <v>88</v>
      </c>
      <c r="AW143" s="13" t="s">
        <v>34</v>
      </c>
      <c r="AX143" s="13" t="s">
        <v>79</v>
      </c>
      <c r="AY143" s="168" t="s">
        <v>262</v>
      </c>
    </row>
    <row r="144" spans="2:51" s="14" customFormat="1" ht="11.25">
      <c r="B144" s="174"/>
      <c r="D144" s="147" t="s">
        <v>1200</v>
      </c>
      <c r="E144" s="175" t="s">
        <v>1</v>
      </c>
      <c r="F144" s="176" t="s">
        <v>1205</v>
      </c>
      <c r="H144" s="177">
        <v>6</v>
      </c>
      <c r="I144" s="178"/>
      <c r="L144" s="174"/>
      <c r="M144" s="179"/>
      <c r="T144" s="180"/>
      <c r="AT144" s="175" t="s">
        <v>1200</v>
      </c>
      <c r="AU144" s="175" t="s">
        <v>88</v>
      </c>
      <c r="AV144" s="14" t="s">
        <v>293</v>
      </c>
      <c r="AW144" s="14" t="s">
        <v>34</v>
      </c>
      <c r="AX144" s="14" t="s">
        <v>86</v>
      </c>
      <c r="AY144" s="175" t="s">
        <v>262</v>
      </c>
    </row>
    <row r="145" spans="2:65" s="1" customFormat="1" ht="49.15" customHeight="1">
      <c r="B145" s="32"/>
      <c r="C145" s="134" t="s">
        <v>179</v>
      </c>
      <c r="D145" s="134" t="s">
        <v>264</v>
      </c>
      <c r="E145" s="135" t="s">
        <v>5315</v>
      </c>
      <c r="F145" s="136" t="s">
        <v>5316</v>
      </c>
      <c r="G145" s="137" t="s">
        <v>1226</v>
      </c>
      <c r="H145" s="138">
        <v>17</v>
      </c>
      <c r="I145" s="139"/>
      <c r="J145" s="140">
        <f>ROUND(I145*H145,2)</f>
        <v>0</v>
      </c>
      <c r="K145" s="136" t="s">
        <v>1</v>
      </c>
      <c r="L145" s="32"/>
      <c r="M145" s="141" t="s">
        <v>1</v>
      </c>
      <c r="N145" s="142" t="s">
        <v>44</v>
      </c>
      <c r="P145" s="143">
        <f>O145*H145</f>
        <v>0</v>
      </c>
      <c r="Q145" s="143">
        <v>0.00013</v>
      </c>
      <c r="R145" s="143">
        <f>Q145*H145</f>
        <v>0.0022099999999999997</v>
      </c>
      <c r="S145" s="143">
        <v>0.256</v>
      </c>
      <c r="T145" s="144">
        <f>S145*H145</f>
        <v>4.352</v>
      </c>
      <c r="AR145" s="145" t="s">
        <v>293</v>
      </c>
      <c r="AT145" s="145" t="s">
        <v>264</v>
      </c>
      <c r="AU145" s="145" t="s">
        <v>88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293</v>
      </c>
      <c r="BM145" s="145" t="s">
        <v>5317</v>
      </c>
    </row>
    <row r="146" spans="2:51" s="12" customFormat="1" ht="11.25">
      <c r="B146" s="161"/>
      <c r="D146" s="147" t="s">
        <v>1200</v>
      </c>
      <c r="E146" s="162" t="s">
        <v>1</v>
      </c>
      <c r="F146" s="163" t="s">
        <v>5318</v>
      </c>
      <c r="H146" s="162" t="s">
        <v>1</v>
      </c>
      <c r="I146" s="164"/>
      <c r="L146" s="161"/>
      <c r="M146" s="165"/>
      <c r="T146" s="166"/>
      <c r="AT146" s="162" t="s">
        <v>1200</v>
      </c>
      <c r="AU146" s="162" t="s">
        <v>88</v>
      </c>
      <c r="AV146" s="12" t="s">
        <v>86</v>
      </c>
      <c r="AW146" s="12" t="s">
        <v>34</v>
      </c>
      <c r="AX146" s="12" t="s">
        <v>79</v>
      </c>
      <c r="AY146" s="162" t="s">
        <v>262</v>
      </c>
    </row>
    <row r="147" spans="2:51" s="13" customFormat="1" ht="11.25">
      <c r="B147" s="167"/>
      <c r="D147" s="147" t="s">
        <v>1200</v>
      </c>
      <c r="E147" s="168" t="s">
        <v>1</v>
      </c>
      <c r="F147" s="169" t="s">
        <v>5319</v>
      </c>
      <c r="H147" s="170">
        <v>17</v>
      </c>
      <c r="I147" s="171"/>
      <c r="L147" s="167"/>
      <c r="M147" s="172"/>
      <c r="T147" s="173"/>
      <c r="AT147" s="168" t="s">
        <v>1200</v>
      </c>
      <c r="AU147" s="168" t="s">
        <v>88</v>
      </c>
      <c r="AV147" s="13" t="s">
        <v>88</v>
      </c>
      <c r="AW147" s="13" t="s">
        <v>34</v>
      </c>
      <c r="AX147" s="13" t="s">
        <v>79</v>
      </c>
      <c r="AY147" s="168" t="s">
        <v>262</v>
      </c>
    </row>
    <row r="148" spans="2:51" s="14" customFormat="1" ht="11.25">
      <c r="B148" s="174"/>
      <c r="D148" s="147" t="s">
        <v>1200</v>
      </c>
      <c r="E148" s="175" t="s">
        <v>1</v>
      </c>
      <c r="F148" s="176" t="s">
        <v>1205</v>
      </c>
      <c r="H148" s="177">
        <v>17</v>
      </c>
      <c r="I148" s="178"/>
      <c r="L148" s="174"/>
      <c r="M148" s="179"/>
      <c r="T148" s="180"/>
      <c r="AT148" s="175" t="s">
        <v>1200</v>
      </c>
      <c r="AU148" s="175" t="s">
        <v>88</v>
      </c>
      <c r="AV148" s="14" t="s">
        <v>293</v>
      </c>
      <c r="AW148" s="14" t="s">
        <v>34</v>
      </c>
      <c r="AX148" s="14" t="s">
        <v>86</v>
      </c>
      <c r="AY148" s="175" t="s">
        <v>262</v>
      </c>
    </row>
    <row r="149" spans="2:65" s="1" customFormat="1" ht="55.5" customHeight="1">
      <c r="B149" s="32"/>
      <c r="C149" s="134" t="s">
        <v>293</v>
      </c>
      <c r="D149" s="134" t="s">
        <v>264</v>
      </c>
      <c r="E149" s="135" t="s">
        <v>5320</v>
      </c>
      <c r="F149" s="136" t="s">
        <v>5321</v>
      </c>
      <c r="G149" s="137" t="s">
        <v>1226</v>
      </c>
      <c r="H149" s="138">
        <v>1554</v>
      </c>
      <c r="I149" s="139"/>
      <c r="J149" s="140">
        <f>ROUND(I149*H149,2)</f>
        <v>0</v>
      </c>
      <c r="K149" s="136" t="s">
        <v>1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0.00012</v>
      </c>
      <c r="R149" s="143">
        <f>Q149*H149</f>
        <v>0.18648</v>
      </c>
      <c r="S149" s="143">
        <v>0.128</v>
      </c>
      <c r="T149" s="144">
        <f>S149*H149</f>
        <v>198.912</v>
      </c>
      <c r="AR149" s="145" t="s">
        <v>293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293</v>
      </c>
      <c r="BM149" s="145" t="s">
        <v>5322</v>
      </c>
    </row>
    <row r="150" spans="2:51" s="12" customFormat="1" ht="11.25">
      <c r="B150" s="161"/>
      <c r="D150" s="147" t="s">
        <v>1200</v>
      </c>
      <c r="E150" s="162" t="s">
        <v>1</v>
      </c>
      <c r="F150" s="163" t="s">
        <v>5323</v>
      </c>
      <c r="H150" s="162" t="s">
        <v>1</v>
      </c>
      <c r="I150" s="164"/>
      <c r="L150" s="161"/>
      <c r="M150" s="165"/>
      <c r="T150" s="166"/>
      <c r="AT150" s="162" t="s">
        <v>1200</v>
      </c>
      <c r="AU150" s="162" t="s">
        <v>88</v>
      </c>
      <c r="AV150" s="12" t="s">
        <v>86</v>
      </c>
      <c r="AW150" s="12" t="s">
        <v>34</v>
      </c>
      <c r="AX150" s="12" t="s">
        <v>79</v>
      </c>
      <c r="AY150" s="162" t="s">
        <v>262</v>
      </c>
    </row>
    <row r="151" spans="2:51" s="13" customFormat="1" ht="11.25">
      <c r="B151" s="167"/>
      <c r="D151" s="147" t="s">
        <v>1200</v>
      </c>
      <c r="E151" s="168" t="s">
        <v>1</v>
      </c>
      <c r="F151" s="169" t="s">
        <v>5324</v>
      </c>
      <c r="H151" s="170">
        <v>1554</v>
      </c>
      <c r="I151" s="171"/>
      <c r="L151" s="167"/>
      <c r="M151" s="172"/>
      <c r="T151" s="173"/>
      <c r="AT151" s="168" t="s">
        <v>1200</v>
      </c>
      <c r="AU151" s="168" t="s">
        <v>88</v>
      </c>
      <c r="AV151" s="13" t="s">
        <v>88</v>
      </c>
      <c r="AW151" s="13" t="s">
        <v>34</v>
      </c>
      <c r="AX151" s="13" t="s">
        <v>79</v>
      </c>
      <c r="AY151" s="168" t="s">
        <v>262</v>
      </c>
    </row>
    <row r="152" spans="2:51" s="14" customFormat="1" ht="11.25">
      <c r="B152" s="174"/>
      <c r="D152" s="147" t="s">
        <v>1200</v>
      </c>
      <c r="E152" s="175" t="s">
        <v>1</v>
      </c>
      <c r="F152" s="176" t="s">
        <v>1205</v>
      </c>
      <c r="H152" s="177">
        <v>1554</v>
      </c>
      <c r="I152" s="178"/>
      <c r="L152" s="174"/>
      <c r="M152" s="179"/>
      <c r="T152" s="180"/>
      <c r="AT152" s="175" t="s">
        <v>1200</v>
      </c>
      <c r="AU152" s="175" t="s">
        <v>88</v>
      </c>
      <c r="AV152" s="14" t="s">
        <v>293</v>
      </c>
      <c r="AW152" s="14" t="s">
        <v>34</v>
      </c>
      <c r="AX152" s="14" t="s">
        <v>86</v>
      </c>
      <c r="AY152" s="175" t="s">
        <v>262</v>
      </c>
    </row>
    <row r="153" spans="2:65" s="1" customFormat="1" ht="49.15" customHeight="1">
      <c r="B153" s="32"/>
      <c r="C153" s="134" t="s">
        <v>273</v>
      </c>
      <c r="D153" s="134" t="s">
        <v>264</v>
      </c>
      <c r="E153" s="135" t="s">
        <v>5325</v>
      </c>
      <c r="F153" s="136" t="s">
        <v>5326</v>
      </c>
      <c r="G153" s="137" t="s">
        <v>405</v>
      </c>
      <c r="H153" s="138">
        <v>247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0.205</v>
      </c>
      <c r="T153" s="144">
        <f>S153*H153</f>
        <v>50.635</v>
      </c>
      <c r="AR153" s="145" t="s">
        <v>293</v>
      </c>
      <c r="AT153" s="145" t="s">
        <v>264</v>
      </c>
      <c r="AU153" s="145" t="s">
        <v>88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293</v>
      </c>
      <c r="BM153" s="145" t="s">
        <v>5327</v>
      </c>
    </row>
    <row r="154" spans="2:47" s="1" customFormat="1" ht="39">
      <c r="B154" s="32"/>
      <c r="D154" s="147" t="s">
        <v>301</v>
      </c>
      <c r="F154" s="148" t="s">
        <v>5328</v>
      </c>
      <c r="I154" s="149"/>
      <c r="L154" s="32"/>
      <c r="M154" s="150"/>
      <c r="T154" s="56"/>
      <c r="AT154" s="17" t="s">
        <v>301</v>
      </c>
      <c r="AU154" s="17" t="s">
        <v>88</v>
      </c>
    </row>
    <row r="155" spans="2:51" s="12" customFormat="1" ht="11.25">
      <c r="B155" s="161"/>
      <c r="D155" s="147" t="s">
        <v>1200</v>
      </c>
      <c r="E155" s="162" t="s">
        <v>1</v>
      </c>
      <c r="F155" s="163" t="s">
        <v>5329</v>
      </c>
      <c r="H155" s="162" t="s">
        <v>1</v>
      </c>
      <c r="I155" s="164"/>
      <c r="L155" s="161"/>
      <c r="M155" s="165"/>
      <c r="T155" s="166"/>
      <c r="AT155" s="162" t="s">
        <v>1200</v>
      </c>
      <c r="AU155" s="162" t="s">
        <v>88</v>
      </c>
      <c r="AV155" s="12" t="s">
        <v>86</v>
      </c>
      <c r="AW155" s="12" t="s">
        <v>34</v>
      </c>
      <c r="AX155" s="12" t="s">
        <v>79</v>
      </c>
      <c r="AY155" s="162" t="s">
        <v>262</v>
      </c>
    </row>
    <row r="156" spans="2:51" s="13" customFormat="1" ht="11.25">
      <c r="B156" s="167"/>
      <c r="D156" s="147" t="s">
        <v>1200</v>
      </c>
      <c r="E156" s="168" t="s">
        <v>1</v>
      </c>
      <c r="F156" s="169" t="s">
        <v>5330</v>
      </c>
      <c r="H156" s="170">
        <v>152</v>
      </c>
      <c r="I156" s="171"/>
      <c r="L156" s="167"/>
      <c r="M156" s="172"/>
      <c r="T156" s="173"/>
      <c r="AT156" s="168" t="s">
        <v>1200</v>
      </c>
      <c r="AU156" s="168" t="s">
        <v>88</v>
      </c>
      <c r="AV156" s="13" t="s">
        <v>88</v>
      </c>
      <c r="AW156" s="13" t="s">
        <v>34</v>
      </c>
      <c r="AX156" s="13" t="s">
        <v>79</v>
      </c>
      <c r="AY156" s="168" t="s">
        <v>262</v>
      </c>
    </row>
    <row r="157" spans="2:51" s="12" customFormat="1" ht="22.5">
      <c r="B157" s="161"/>
      <c r="D157" s="147" t="s">
        <v>1200</v>
      </c>
      <c r="E157" s="162" t="s">
        <v>1</v>
      </c>
      <c r="F157" s="163" t="s">
        <v>5331</v>
      </c>
      <c r="H157" s="162" t="s">
        <v>1</v>
      </c>
      <c r="I157" s="164"/>
      <c r="L157" s="161"/>
      <c r="M157" s="165"/>
      <c r="T157" s="166"/>
      <c r="AT157" s="162" t="s">
        <v>1200</v>
      </c>
      <c r="AU157" s="162" t="s">
        <v>88</v>
      </c>
      <c r="AV157" s="12" t="s">
        <v>86</v>
      </c>
      <c r="AW157" s="12" t="s">
        <v>34</v>
      </c>
      <c r="AX157" s="12" t="s">
        <v>79</v>
      </c>
      <c r="AY157" s="162" t="s">
        <v>262</v>
      </c>
    </row>
    <row r="158" spans="2:51" s="13" customFormat="1" ht="11.25">
      <c r="B158" s="167"/>
      <c r="D158" s="147" t="s">
        <v>1200</v>
      </c>
      <c r="E158" s="168" t="s">
        <v>1</v>
      </c>
      <c r="F158" s="169" t="s">
        <v>5332</v>
      </c>
      <c r="H158" s="170">
        <v>95</v>
      </c>
      <c r="I158" s="171"/>
      <c r="L158" s="167"/>
      <c r="M158" s="172"/>
      <c r="T158" s="173"/>
      <c r="AT158" s="168" t="s">
        <v>1200</v>
      </c>
      <c r="AU158" s="168" t="s">
        <v>88</v>
      </c>
      <c r="AV158" s="13" t="s">
        <v>88</v>
      </c>
      <c r="AW158" s="13" t="s">
        <v>34</v>
      </c>
      <c r="AX158" s="13" t="s">
        <v>79</v>
      </c>
      <c r="AY158" s="168" t="s">
        <v>262</v>
      </c>
    </row>
    <row r="159" spans="2:51" s="14" customFormat="1" ht="11.25">
      <c r="B159" s="174"/>
      <c r="D159" s="147" t="s">
        <v>1200</v>
      </c>
      <c r="E159" s="175" t="s">
        <v>1</v>
      </c>
      <c r="F159" s="176" t="s">
        <v>1205</v>
      </c>
      <c r="H159" s="177">
        <v>247</v>
      </c>
      <c r="I159" s="178"/>
      <c r="L159" s="174"/>
      <c r="M159" s="179"/>
      <c r="T159" s="180"/>
      <c r="AT159" s="175" t="s">
        <v>1200</v>
      </c>
      <c r="AU159" s="175" t="s">
        <v>88</v>
      </c>
      <c r="AV159" s="14" t="s">
        <v>293</v>
      </c>
      <c r="AW159" s="14" t="s">
        <v>34</v>
      </c>
      <c r="AX159" s="14" t="s">
        <v>86</v>
      </c>
      <c r="AY159" s="175" t="s">
        <v>262</v>
      </c>
    </row>
    <row r="160" spans="2:65" s="1" customFormat="1" ht="24.2" customHeight="1">
      <c r="B160" s="32"/>
      <c r="C160" s="134" t="s">
        <v>286</v>
      </c>
      <c r="D160" s="134" t="s">
        <v>264</v>
      </c>
      <c r="E160" s="135" t="s">
        <v>1928</v>
      </c>
      <c r="F160" s="136" t="s">
        <v>3842</v>
      </c>
      <c r="G160" s="137" t="s">
        <v>704</v>
      </c>
      <c r="H160" s="138">
        <v>120</v>
      </c>
      <c r="I160" s="139"/>
      <c r="J160" s="140">
        <f>ROUND(I160*H160,2)</f>
        <v>0</v>
      </c>
      <c r="K160" s="136" t="s">
        <v>1</v>
      </c>
      <c r="L160" s="32"/>
      <c r="M160" s="141" t="s">
        <v>1</v>
      </c>
      <c r="N160" s="142" t="s">
        <v>44</v>
      </c>
      <c r="P160" s="143">
        <f>O160*H160</f>
        <v>0</v>
      </c>
      <c r="Q160" s="143">
        <v>3E-05</v>
      </c>
      <c r="R160" s="143">
        <f>Q160*H160</f>
        <v>0.0036</v>
      </c>
      <c r="S160" s="143">
        <v>0</v>
      </c>
      <c r="T160" s="144">
        <f>S160*H160</f>
        <v>0</v>
      </c>
      <c r="AR160" s="145" t="s">
        <v>293</v>
      </c>
      <c r="AT160" s="145" t="s">
        <v>264</v>
      </c>
      <c r="AU160" s="145" t="s">
        <v>88</v>
      </c>
      <c r="AY160" s="17" t="s">
        <v>262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7" t="s">
        <v>86</v>
      </c>
      <c r="BK160" s="146">
        <f>ROUND(I160*H160,2)</f>
        <v>0</v>
      </c>
      <c r="BL160" s="17" t="s">
        <v>293</v>
      </c>
      <c r="BM160" s="145" t="s">
        <v>5333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3844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3" customFormat="1" ht="11.25">
      <c r="B162" s="167"/>
      <c r="D162" s="147" t="s">
        <v>1200</v>
      </c>
      <c r="E162" s="168" t="s">
        <v>1</v>
      </c>
      <c r="F162" s="169" t="s">
        <v>2575</v>
      </c>
      <c r="H162" s="170">
        <v>120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79</v>
      </c>
      <c r="AY162" s="168" t="s">
        <v>262</v>
      </c>
    </row>
    <row r="163" spans="2:51" s="14" customFormat="1" ht="11.25">
      <c r="B163" s="174"/>
      <c r="D163" s="147" t="s">
        <v>1200</v>
      </c>
      <c r="E163" s="175" t="s">
        <v>1</v>
      </c>
      <c r="F163" s="176" t="s">
        <v>1205</v>
      </c>
      <c r="H163" s="177">
        <v>120</v>
      </c>
      <c r="I163" s="178"/>
      <c r="L163" s="174"/>
      <c r="M163" s="179"/>
      <c r="T163" s="180"/>
      <c r="AT163" s="175" t="s">
        <v>1200</v>
      </c>
      <c r="AU163" s="175" t="s">
        <v>88</v>
      </c>
      <c r="AV163" s="14" t="s">
        <v>293</v>
      </c>
      <c r="AW163" s="14" t="s">
        <v>34</v>
      </c>
      <c r="AX163" s="14" t="s">
        <v>86</v>
      </c>
      <c r="AY163" s="175" t="s">
        <v>262</v>
      </c>
    </row>
    <row r="164" spans="2:65" s="1" customFormat="1" ht="37.9" customHeight="1">
      <c r="B164" s="32"/>
      <c r="C164" s="134" t="s">
        <v>290</v>
      </c>
      <c r="D164" s="134" t="s">
        <v>264</v>
      </c>
      <c r="E164" s="135" t="s">
        <v>1934</v>
      </c>
      <c r="F164" s="136" t="s">
        <v>3845</v>
      </c>
      <c r="G164" s="137" t="s">
        <v>1936</v>
      </c>
      <c r="H164" s="138">
        <v>60</v>
      </c>
      <c r="I164" s="139"/>
      <c r="J164" s="140">
        <f>ROUND(I164*H164,2)</f>
        <v>0</v>
      </c>
      <c r="K164" s="136" t="s">
        <v>1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293</v>
      </c>
      <c r="AT164" s="145" t="s">
        <v>264</v>
      </c>
      <c r="AU164" s="145" t="s">
        <v>88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293</v>
      </c>
      <c r="BM164" s="145" t="s">
        <v>5334</v>
      </c>
    </row>
    <row r="165" spans="2:51" s="12" customFormat="1" ht="11.25">
      <c r="B165" s="161"/>
      <c r="D165" s="147" t="s">
        <v>1200</v>
      </c>
      <c r="E165" s="162" t="s">
        <v>1</v>
      </c>
      <c r="F165" s="163" t="s">
        <v>3844</v>
      </c>
      <c r="H165" s="162" t="s">
        <v>1</v>
      </c>
      <c r="I165" s="164"/>
      <c r="L165" s="161"/>
      <c r="M165" s="165"/>
      <c r="T165" s="166"/>
      <c r="AT165" s="162" t="s">
        <v>1200</v>
      </c>
      <c r="AU165" s="162" t="s">
        <v>88</v>
      </c>
      <c r="AV165" s="12" t="s">
        <v>86</v>
      </c>
      <c r="AW165" s="12" t="s">
        <v>34</v>
      </c>
      <c r="AX165" s="12" t="s">
        <v>79</v>
      </c>
      <c r="AY165" s="162" t="s">
        <v>262</v>
      </c>
    </row>
    <row r="166" spans="2:51" s="13" customFormat="1" ht="11.25">
      <c r="B166" s="167"/>
      <c r="D166" s="147" t="s">
        <v>1200</v>
      </c>
      <c r="E166" s="168" t="s">
        <v>1</v>
      </c>
      <c r="F166" s="169" t="s">
        <v>515</v>
      </c>
      <c r="H166" s="170">
        <v>60</v>
      </c>
      <c r="I166" s="171"/>
      <c r="L166" s="167"/>
      <c r="M166" s="172"/>
      <c r="T166" s="173"/>
      <c r="AT166" s="168" t="s">
        <v>1200</v>
      </c>
      <c r="AU166" s="168" t="s">
        <v>88</v>
      </c>
      <c r="AV166" s="13" t="s">
        <v>88</v>
      </c>
      <c r="AW166" s="13" t="s">
        <v>34</v>
      </c>
      <c r="AX166" s="13" t="s">
        <v>79</v>
      </c>
      <c r="AY166" s="168" t="s">
        <v>262</v>
      </c>
    </row>
    <row r="167" spans="2:51" s="14" customFormat="1" ht="11.25">
      <c r="B167" s="174"/>
      <c r="D167" s="147" t="s">
        <v>1200</v>
      </c>
      <c r="E167" s="175" t="s">
        <v>1</v>
      </c>
      <c r="F167" s="176" t="s">
        <v>1205</v>
      </c>
      <c r="H167" s="177">
        <v>60</v>
      </c>
      <c r="I167" s="178"/>
      <c r="L167" s="174"/>
      <c r="M167" s="179"/>
      <c r="T167" s="180"/>
      <c r="AT167" s="175" t="s">
        <v>1200</v>
      </c>
      <c r="AU167" s="175" t="s">
        <v>88</v>
      </c>
      <c r="AV167" s="14" t="s">
        <v>293</v>
      </c>
      <c r="AW167" s="14" t="s">
        <v>34</v>
      </c>
      <c r="AX167" s="14" t="s">
        <v>86</v>
      </c>
      <c r="AY167" s="175" t="s">
        <v>262</v>
      </c>
    </row>
    <row r="168" spans="2:65" s="1" customFormat="1" ht="33" customHeight="1">
      <c r="B168" s="32"/>
      <c r="C168" s="134" t="s">
        <v>270</v>
      </c>
      <c r="D168" s="134" t="s">
        <v>264</v>
      </c>
      <c r="E168" s="135" t="s">
        <v>1953</v>
      </c>
      <c r="F168" s="136" t="s">
        <v>1954</v>
      </c>
      <c r="G168" s="137" t="s">
        <v>1196</v>
      </c>
      <c r="H168" s="138">
        <v>725.8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293</v>
      </c>
      <c r="AT168" s="145" t="s">
        <v>264</v>
      </c>
      <c r="AU168" s="145" t="s">
        <v>88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293</v>
      </c>
      <c r="BM168" s="145" t="s">
        <v>5335</v>
      </c>
    </row>
    <row r="169" spans="2:51" s="12" customFormat="1" ht="22.5">
      <c r="B169" s="161"/>
      <c r="D169" s="147" t="s">
        <v>1200</v>
      </c>
      <c r="E169" s="162" t="s">
        <v>1</v>
      </c>
      <c r="F169" s="163" t="s">
        <v>5336</v>
      </c>
      <c r="H169" s="162" t="s">
        <v>1</v>
      </c>
      <c r="I169" s="164"/>
      <c r="L169" s="161"/>
      <c r="M169" s="165"/>
      <c r="T169" s="166"/>
      <c r="AT169" s="162" t="s">
        <v>1200</v>
      </c>
      <c r="AU169" s="162" t="s">
        <v>88</v>
      </c>
      <c r="AV169" s="12" t="s">
        <v>86</v>
      </c>
      <c r="AW169" s="12" t="s">
        <v>34</v>
      </c>
      <c r="AX169" s="12" t="s">
        <v>79</v>
      </c>
      <c r="AY169" s="162" t="s">
        <v>262</v>
      </c>
    </row>
    <row r="170" spans="2:51" s="13" customFormat="1" ht="11.25">
      <c r="B170" s="167"/>
      <c r="D170" s="147" t="s">
        <v>1200</v>
      </c>
      <c r="E170" s="168" t="s">
        <v>1</v>
      </c>
      <c r="F170" s="169" t="s">
        <v>5337</v>
      </c>
      <c r="H170" s="170">
        <v>334.8</v>
      </c>
      <c r="I170" s="171"/>
      <c r="L170" s="167"/>
      <c r="M170" s="172"/>
      <c r="T170" s="173"/>
      <c r="AT170" s="168" t="s">
        <v>1200</v>
      </c>
      <c r="AU170" s="168" t="s">
        <v>88</v>
      </c>
      <c r="AV170" s="13" t="s">
        <v>88</v>
      </c>
      <c r="AW170" s="13" t="s">
        <v>34</v>
      </c>
      <c r="AX170" s="13" t="s">
        <v>79</v>
      </c>
      <c r="AY170" s="168" t="s">
        <v>262</v>
      </c>
    </row>
    <row r="171" spans="2:51" s="12" customFormat="1" ht="22.5">
      <c r="B171" s="161"/>
      <c r="D171" s="147" t="s">
        <v>1200</v>
      </c>
      <c r="E171" s="162" t="s">
        <v>1</v>
      </c>
      <c r="F171" s="163" t="s">
        <v>5338</v>
      </c>
      <c r="H171" s="162" t="s">
        <v>1</v>
      </c>
      <c r="I171" s="164"/>
      <c r="L171" s="161"/>
      <c r="M171" s="165"/>
      <c r="T171" s="166"/>
      <c r="AT171" s="162" t="s">
        <v>1200</v>
      </c>
      <c r="AU171" s="162" t="s">
        <v>88</v>
      </c>
      <c r="AV171" s="12" t="s">
        <v>86</v>
      </c>
      <c r="AW171" s="12" t="s">
        <v>34</v>
      </c>
      <c r="AX171" s="12" t="s">
        <v>79</v>
      </c>
      <c r="AY171" s="162" t="s">
        <v>262</v>
      </c>
    </row>
    <row r="172" spans="2:51" s="13" customFormat="1" ht="11.25">
      <c r="B172" s="167"/>
      <c r="D172" s="147" t="s">
        <v>1200</v>
      </c>
      <c r="E172" s="168" t="s">
        <v>1</v>
      </c>
      <c r="F172" s="169" t="s">
        <v>5339</v>
      </c>
      <c r="H172" s="170">
        <v>391</v>
      </c>
      <c r="I172" s="171"/>
      <c r="L172" s="167"/>
      <c r="M172" s="172"/>
      <c r="T172" s="173"/>
      <c r="AT172" s="168" t="s">
        <v>1200</v>
      </c>
      <c r="AU172" s="168" t="s">
        <v>88</v>
      </c>
      <c r="AV172" s="13" t="s">
        <v>88</v>
      </c>
      <c r="AW172" s="13" t="s">
        <v>34</v>
      </c>
      <c r="AX172" s="13" t="s">
        <v>79</v>
      </c>
      <c r="AY172" s="168" t="s">
        <v>262</v>
      </c>
    </row>
    <row r="173" spans="2:51" s="14" customFormat="1" ht="11.25">
      <c r="B173" s="174"/>
      <c r="D173" s="147" t="s">
        <v>1200</v>
      </c>
      <c r="E173" s="175" t="s">
        <v>1</v>
      </c>
      <c r="F173" s="176" t="s">
        <v>1205</v>
      </c>
      <c r="H173" s="177">
        <v>725.8</v>
      </c>
      <c r="I173" s="178"/>
      <c r="L173" s="174"/>
      <c r="M173" s="179"/>
      <c r="T173" s="180"/>
      <c r="AT173" s="175" t="s">
        <v>1200</v>
      </c>
      <c r="AU173" s="175" t="s">
        <v>88</v>
      </c>
      <c r="AV173" s="14" t="s">
        <v>293</v>
      </c>
      <c r="AW173" s="14" t="s">
        <v>34</v>
      </c>
      <c r="AX173" s="14" t="s">
        <v>86</v>
      </c>
      <c r="AY173" s="175" t="s">
        <v>262</v>
      </c>
    </row>
    <row r="174" spans="2:65" s="1" customFormat="1" ht="37.9" customHeight="1">
      <c r="B174" s="32"/>
      <c r="C174" s="134" t="s">
        <v>263</v>
      </c>
      <c r="D174" s="134" t="s">
        <v>264</v>
      </c>
      <c r="E174" s="135" t="s">
        <v>5340</v>
      </c>
      <c r="F174" s="136" t="s">
        <v>5341</v>
      </c>
      <c r="G174" s="137" t="s">
        <v>1196</v>
      </c>
      <c r="H174" s="138">
        <v>75</v>
      </c>
      <c r="I174" s="139"/>
      <c r="J174" s="140">
        <f>ROUND(I174*H174,2)</f>
        <v>0</v>
      </c>
      <c r="K174" s="136" t="s">
        <v>1</v>
      </c>
      <c r="L174" s="32"/>
      <c r="M174" s="141" t="s">
        <v>1</v>
      </c>
      <c r="N174" s="142" t="s">
        <v>44</v>
      </c>
      <c r="P174" s="143">
        <f>O174*H174</f>
        <v>0</v>
      </c>
      <c r="Q174" s="143">
        <v>0</v>
      </c>
      <c r="R174" s="143">
        <f>Q174*H174</f>
        <v>0</v>
      </c>
      <c r="S174" s="143">
        <v>0</v>
      </c>
      <c r="T174" s="144">
        <f>S174*H174</f>
        <v>0</v>
      </c>
      <c r="AR174" s="145" t="s">
        <v>293</v>
      </c>
      <c r="AT174" s="145" t="s">
        <v>264</v>
      </c>
      <c r="AU174" s="145" t="s">
        <v>88</v>
      </c>
      <c r="AY174" s="17" t="s">
        <v>262</v>
      </c>
      <c r="BE174" s="146">
        <f>IF(N174="základní",J174,0)</f>
        <v>0</v>
      </c>
      <c r="BF174" s="146">
        <f>IF(N174="snížená",J174,0)</f>
        <v>0</v>
      </c>
      <c r="BG174" s="146">
        <f>IF(N174="zákl. přenesená",J174,0)</f>
        <v>0</v>
      </c>
      <c r="BH174" s="146">
        <f>IF(N174="sníž. přenesená",J174,0)</f>
        <v>0</v>
      </c>
      <c r="BI174" s="146">
        <f>IF(N174="nulová",J174,0)</f>
        <v>0</v>
      </c>
      <c r="BJ174" s="17" t="s">
        <v>86</v>
      </c>
      <c r="BK174" s="146">
        <f>ROUND(I174*H174,2)</f>
        <v>0</v>
      </c>
      <c r="BL174" s="17" t="s">
        <v>293</v>
      </c>
      <c r="BM174" s="145" t="s">
        <v>5342</v>
      </c>
    </row>
    <row r="175" spans="2:51" s="12" customFormat="1" ht="22.5">
      <c r="B175" s="161"/>
      <c r="D175" s="147" t="s">
        <v>1200</v>
      </c>
      <c r="E175" s="162" t="s">
        <v>1</v>
      </c>
      <c r="F175" s="163" t="s">
        <v>5343</v>
      </c>
      <c r="H175" s="162" t="s">
        <v>1</v>
      </c>
      <c r="I175" s="164"/>
      <c r="L175" s="161"/>
      <c r="M175" s="165"/>
      <c r="T175" s="166"/>
      <c r="AT175" s="162" t="s">
        <v>1200</v>
      </c>
      <c r="AU175" s="162" t="s">
        <v>88</v>
      </c>
      <c r="AV175" s="12" t="s">
        <v>86</v>
      </c>
      <c r="AW175" s="12" t="s">
        <v>34</v>
      </c>
      <c r="AX175" s="12" t="s">
        <v>79</v>
      </c>
      <c r="AY175" s="162" t="s">
        <v>262</v>
      </c>
    </row>
    <row r="176" spans="2:51" s="13" customFormat="1" ht="11.25">
      <c r="B176" s="167"/>
      <c r="D176" s="147" t="s">
        <v>1200</v>
      </c>
      <c r="E176" s="168" t="s">
        <v>1</v>
      </c>
      <c r="F176" s="169" t="s">
        <v>5344</v>
      </c>
      <c r="H176" s="170">
        <v>75</v>
      </c>
      <c r="I176" s="171"/>
      <c r="L176" s="167"/>
      <c r="M176" s="172"/>
      <c r="T176" s="173"/>
      <c r="AT176" s="168" t="s">
        <v>1200</v>
      </c>
      <c r="AU176" s="168" t="s">
        <v>88</v>
      </c>
      <c r="AV176" s="13" t="s">
        <v>88</v>
      </c>
      <c r="AW176" s="13" t="s">
        <v>34</v>
      </c>
      <c r="AX176" s="13" t="s">
        <v>79</v>
      </c>
      <c r="AY176" s="168" t="s">
        <v>262</v>
      </c>
    </row>
    <row r="177" spans="2:51" s="14" customFormat="1" ht="11.25">
      <c r="B177" s="174"/>
      <c r="D177" s="147" t="s">
        <v>1200</v>
      </c>
      <c r="E177" s="175" t="s">
        <v>1</v>
      </c>
      <c r="F177" s="176" t="s">
        <v>1205</v>
      </c>
      <c r="H177" s="177">
        <v>75</v>
      </c>
      <c r="I177" s="178"/>
      <c r="L177" s="174"/>
      <c r="M177" s="179"/>
      <c r="T177" s="180"/>
      <c r="AT177" s="175" t="s">
        <v>1200</v>
      </c>
      <c r="AU177" s="175" t="s">
        <v>88</v>
      </c>
      <c r="AV177" s="14" t="s">
        <v>293</v>
      </c>
      <c r="AW177" s="14" t="s">
        <v>34</v>
      </c>
      <c r="AX177" s="14" t="s">
        <v>86</v>
      </c>
      <c r="AY177" s="175" t="s">
        <v>262</v>
      </c>
    </row>
    <row r="178" spans="2:65" s="1" customFormat="1" ht="16.5" customHeight="1">
      <c r="B178" s="32"/>
      <c r="C178" s="181" t="s">
        <v>297</v>
      </c>
      <c r="D178" s="181" t="s">
        <v>1114</v>
      </c>
      <c r="E178" s="182" t="s">
        <v>5345</v>
      </c>
      <c r="F178" s="183" t="s">
        <v>5346</v>
      </c>
      <c r="G178" s="184" t="s">
        <v>1234</v>
      </c>
      <c r="H178" s="185">
        <v>135</v>
      </c>
      <c r="I178" s="186"/>
      <c r="J178" s="187">
        <f>ROUND(I178*H178,2)</f>
        <v>0</v>
      </c>
      <c r="K178" s="183" t="s">
        <v>1</v>
      </c>
      <c r="L178" s="188"/>
      <c r="M178" s="189" t="s">
        <v>1</v>
      </c>
      <c r="N178" s="190" t="s">
        <v>44</v>
      </c>
      <c r="P178" s="143">
        <f>O178*H178</f>
        <v>0</v>
      </c>
      <c r="Q178" s="143">
        <v>1</v>
      </c>
      <c r="R178" s="143">
        <f>Q178*H178</f>
        <v>135</v>
      </c>
      <c r="S178" s="143">
        <v>0</v>
      </c>
      <c r="T178" s="144">
        <f>S178*H178</f>
        <v>0</v>
      </c>
      <c r="AR178" s="145" t="s">
        <v>270</v>
      </c>
      <c r="AT178" s="145" t="s">
        <v>1114</v>
      </c>
      <c r="AU178" s="145" t="s">
        <v>88</v>
      </c>
      <c r="AY178" s="17" t="s">
        <v>262</v>
      </c>
      <c r="BE178" s="146">
        <f>IF(N178="základní",J178,0)</f>
        <v>0</v>
      </c>
      <c r="BF178" s="146">
        <f>IF(N178="snížená",J178,0)</f>
        <v>0</v>
      </c>
      <c r="BG178" s="146">
        <f>IF(N178="zákl. přenesená",J178,0)</f>
        <v>0</v>
      </c>
      <c r="BH178" s="146">
        <f>IF(N178="sníž. přenesená",J178,0)</f>
        <v>0</v>
      </c>
      <c r="BI178" s="146">
        <f>IF(N178="nulová",J178,0)</f>
        <v>0</v>
      </c>
      <c r="BJ178" s="17" t="s">
        <v>86</v>
      </c>
      <c r="BK178" s="146">
        <f>ROUND(I178*H178,2)</f>
        <v>0</v>
      </c>
      <c r="BL178" s="17" t="s">
        <v>293</v>
      </c>
      <c r="BM178" s="145" t="s">
        <v>5347</v>
      </c>
    </row>
    <row r="179" spans="2:51" s="13" customFormat="1" ht="11.25">
      <c r="B179" s="167"/>
      <c r="D179" s="147" t="s">
        <v>1200</v>
      </c>
      <c r="E179" s="168" t="s">
        <v>1</v>
      </c>
      <c r="F179" s="169" t="s">
        <v>5348</v>
      </c>
      <c r="H179" s="170">
        <v>135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79</v>
      </c>
      <c r="AY179" s="168" t="s">
        <v>262</v>
      </c>
    </row>
    <row r="180" spans="2:51" s="14" customFormat="1" ht="11.25">
      <c r="B180" s="174"/>
      <c r="D180" s="147" t="s">
        <v>1200</v>
      </c>
      <c r="E180" s="175" t="s">
        <v>1</v>
      </c>
      <c r="F180" s="176" t="s">
        <v>1205</v>
      </c>
      <c r="H180" s="177">
        <v>135</v>
      </c>
      <c r="I180" s="178"/>
      <c r="L180" s="174"/>
      <c r="M180" s="179"/>
      <c r="T180" s="180"/>
      <c r="AT180" s="175" t="s">
        <v>1200</v>
      </c>
      <c r="AU180" s="175" t="s">
        <v>88</v>
      </c>
      <c r="AV180" s="14" t="s">
        <v>293</v>
      </c>
      <c r="AW180" s="14" t="s">
        <v>34</v>
      </c>
      <c r="AX180" s="14" t="s">
        <v>86</v>
      </c>
      <c r="AY180" s="175" t="s">
        <v>262</v>
      </c>
    </row>
    <row r="181" spans="2:65" s="1" customFormat="1" ht="37.9" customHeight="1">
      <c r="B181" s="32"/>
      <c r="C181" s="134" t="s">
        <v>326</v>
      </c>
      <c r="D181" s="134" t="s">
        <v>264</v>
      </c>
      <c r="E181" s="135" t="s">
        <v>5349</v>
      </c>
      <c r="F181" s="136" t="s">
        <v>5350</v>
      </c>
      <c r="G181" s="137" t="s">
        <v>1196</v>
      </c>
      <c r="H181" s="138">
        <v>488</v>
      </c>
      <c r="I181" s="139"/>
      <c r="J181" s="140">
        <f>ROUND(I181*H181,2)</f>
        <v>0</v>
      </c>
      <c r="K181" s="136" t="s">
        <v>1</v>
      </c>
      <c r="L181" s="32"/>
      <c r="M181" s="141" t="s">
        <v>1</v>
      </c>
      <c r="N181" s="142" t="s">
        <v>44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293</v>
      </c>
      <c r="AT181" s="145" t="s">
        <v>264</v>
      </c>
      <c r="AU181" s="145" t="s">
        <v>88</v>
      </c>
      <c r="AY181" s="17" t="s">
        <v>262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86</v>
      </c>
      <c r="BK181" s="146">
        <f>ROUND(I181*H181,2)</f>
        <v>0</v>
      </c>
      <c r="BL181" s="17" t="s">
        <v>293</v>
      </c>
      <c r="BM181" s="145" t="s">
        <v>5351</v>
      </c>
    </row>
    <row r="182" spans="2:51" s="12" customFormat="1" ht="11.25">
      <c r="B182" s="161"/>
      <c r="D182" s="147" t="s">
        <v>1200</v>
      </c>
      <c r="E182" s="162" t="s">
        <v>1</v>
      </c>
      <c r="F182" s="163" t="s">
        <v>5352</v>
      </c>
      <c r="H182" s="162" t="s">
        <v>1</v>
      </c>
      <c r="I182" s="164"/>
      <c r="L182" s="161"/>
      <c r="M182" s="165"/>
      <c r="T182" s="166"/>
      <c r="AT182" s="162" t="s">
        <v>1200</v>
      </c>
      <c r="AU182" s="162" t="s">
        <v>88</v>
      </c>
      <c r="AV182" s="12" t="s">
        <v>86</v>
      </c>
      <c r="AW182" s="12" t="s">
        <v>34</v>
      </c>
      <c r="AX182" s="12" t="s">
        <v>79</v>
      </c>
      <c r="AY182" s="162" t="s">
        <v>262</v>
      </c>
    </row>
    <row r="183" spans="2:51" s="12" customFormat="1" ht="11.25">
      <c r="B183" s="161"/>
      <c r="D183" s="147" t="s">
        <v>1200</v>
      </c>
      <c r="E183" s="162" t="s">
        <v>1</v>
      </c>
      <c r="F183" s="163" t="s">
        <v>5353</v>
      </c>
      <c r="H183" s="162" t="s">
        <v>1</v>
      </c>
      <c r="I183" s="164"/>
      <c r="L183" s="161"/>
      <c r="M183" s="165"/>
      <c r="T183" s="166"/>
      <c r="AT183" s="162" t="s">
        <v>1200</v>
      </c>
      <c r="AU183" s="162" t="s">
        <v>88</v>
      </c>
      <c r="AV183" s="12" t="s">
        <v>86</v>
      </c>
      <c r="AW183" s="12" t="s">
        <v>34</v>
      </c>
      <c r="AX183" s="12" t="s">
        <v>79</v>
      </c>
      <c r="AY183" s="162" t="s">
        <v>262</v>
      </c>
    </row>
    <row r="184" spans="2:51" s="13" customFormat="1" ht="11.25">
      <c r="B184" s="167"/>
      <c r="D184" s="147" t="s">
        <v>1200</v>
      </c>
      <c r="E184" s="168" t="s">
        <v>1</v>
      </c>
      <c r="F184" s="169" t="s">
        <v>5354</v>
      </c>
      <c r="H184" s="170">
        <v>488</v>
      </c>
      <c r="I184" s="171"/>
      <c r="L184" s="167"/>
      <c r="M184" s="172"/>
      <c r="T184" s="173"/>
      <c r="AT184" s="168" t="s">
        <v>1200</v>
      </c>
      <c r="AU184" s="168" t="s">
        <v>88</v>
      </c>
      <c r="AV184" s="13" t="s">
        <v>88</v>
      </c>
      <c r="AW184" s="13" t="s">
        <v>34</v>
      </c>
      <c r="AX184" s="13" t="s">
        <v>79</v>
      </c>
      <c r="AY184" s="168" t="s">
        <v>262</v>
      </c>
    </row>
    <row r="185" spans="2:51" s="14" customFormat="1" ht="11.25">
      <c r="B185" s="174"/>
      <c r="D185" s="147" t="s">
        <v>1200</v>
      </c>
      <c r="E185" s="175" t="s">
        <v>1</v>
      </c>
      <c r="F185" s="176" t="s">
        <v>1205</v>
      </c>
      <c r="H185" s="177">
        <v>488</v>
      </c>
      <c r="I185" s="178"/>
      <c r="L185" s="174"/>
      <c r="M185" s="179"/>
      <c r="T185" s="180"/>
      <c r="AT185" s="175" t="s">
        <v>1200</v>
      </c>
      <c r="AU185" s="175" t="s">
        <v>88</v>
      </c>
      <c r="AV185" s="14" t="s">
        <v>293</v>
      </c>
      <c r="AW185" s="14" t="s">
        <v>34</v>
      </c>
      <c r="AX185" s="14" t="s">
        <v>86</v>
      </c>
      <c r="AY185" s="175" t="s">
        <v>262</v>
      </c>
    </row>
    <row r="186" spans="2:65" s="1" customFormat="1" ht="55.5" customHeight="1">
      <c r="B186" s="32"/>
      <c r="C186" s="134" t="s">
        <v>303</v>
      </c>
      <c r="D186" s="134" t="s">
        <v>264</v>
      </c>
      <c r="E186" s="135" t="s">
        <v>5355</v>
      </c>
      <c r="F186" s="136" t="s">
        <v>5356</v>
      </c>
      <c r="G186" s="137" t="s">
        <v>1196</v>
      </c>
      <c r="H186" s="138">
        <v>5</v>
      </c>
      <c r="I186" s="139"/>
      <c r="J186" s="140">
        <f>ROUND(I186*H186,2)</f>
        <v>0</v>
      </c>
      <c r="K186" s="136" t="s">
        <v>1</v>
      </c>
      <c r="L186" s="32"/>
      <c r="M186" s="141" t="s">
        <v>1</v>
      </c>
      <c r="N186" s="142" t="s">
        <v>44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AR186" s="145" t="s">
        <v>293</v>
      </c>
      <c r="AT186" s="145" t="s">
        <v>264</v>
      </c>
      <c r="AU186" s="145" t="s">
        <v>88</v>
      </c>
      <c r="AY186" s="17" t="s">
        <v>262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86</v>
      </c>
      <c r="BK186" s="146">
        <f>ROUND(I186*H186,2)</f>
        <v>0</v>
      </c>
      <c r="BL186" s="17" t="s">
        <v>293</v>
      </c>
      <c r="BM186" s="145" t="s">
        <v>5357</v>
      </c>
    </row>
    <row r="187" spans="2:47" s="1" customFormat="1" ht="29.25">
      <c r="B187" s="32"/>
      <c r="D187" s="147" t="s">
        <v>301</v>
      </c>
      <c r="F187" s="148" t="s">
        <v>5358</v>
      </c>
      <c r="I187" s="149"/>
      <c r="L187" s="32"/>
      <c r="M187" s="150"/>
      <c r="T187" s="56"/>
      <c r="AT187" s="17" t="s">
        <v>301</v>
      </c>
      <c r="AU187" s="17" t="s">
        <v>88</v>
      </c>
    </row>
    <row r="188" spans="2:51" s="12" customFormat="1" ht="22.5">
      <c r="B188" s="161"/>
      <c r="D188" s="147" t="s">
        <v>1200</v>
      </c>
      <c r="E188" s="162" t="s">
        <v>1</v>
      </c>
      <c r="F188" s="163" t="s">
        <v>5359</v>
      </c>
      <c r="H188" s="162" t="s">
        <v>1</v>
      </c>
      <c r="I188" s="164"/>
      <c r="L188" s="161"/>
      <c r="M188" s="165"/>
      <c r="T188" s="166"/>
      <c r="AT188" s="162" t="s">
        <v>1200</v>
      </c>
      <c r="AU188" s="162" t="s">
        <v>88</v>
      </c>
      <c r="AV188" s="12" t="s">
        <v>86</v>
      </c>
      <c r="AW188" s="12" t="s">
        <v>34</v>
      </c>
      <c r="AX188" s="12" t="s">
        <v>79</v>
      </c>
      <c r="AY188" s="162" t="s">
        <v>262</v>
      </c>
    </row>
    <row r="189" spans="2:51" s="13" customFormat="1" ht="11.25">
      <c r="B189" s="167"/>
      <c r="D189" s="147" t="s">
        <v>1200</v>
      </c>
      <c r="E189" s="168" t="s">
        <v>1</v>
      </c>
      <c r="F189" s="169" t="s">
        <v>5360</v>
      </c>
      <c r="H189" s="170">
        <v>5</v>
      </c>
      <c r="I189" s="171"/>
      <c r="L189" s="167"/>
      <c r="M189" s="172"/>
      <c r="T189" s="173"/>
      <c r="AT189" s="168" t="s">
        <v>1200</v>
      </c>
      <c r="AU189" s="168" t="s">
        <v>88</v>
      </c>
      <c r="AV189" s="13" t="s">
        <v>88</v>
      </c>
      <c r="AW189" s="13" t="s">
        <v>34</v>
      </c>
      <c r="AX189" s="13" t="s">
        <v>79</v>
      </c>
      <c r="AY189" s="168" t="s">
        <v>262</v>
      </c>
    </row>
    <row r="190" spans="2:51" s="14" customFormat="1" ht="11.25">
      <c r="B190" s="174"/>
      <c r="D190" s="147" t="s">
        <v>1200</v>
      </c>
      <c r="E190" s="175" t="s">
        <v>1</v>
      </c>
      <c r="F190" s="176" t="s">
        <v>1205</v>
      </c>
      <c r="H190" s="177">
        <v>5</v>
      </c>
      <c r="I190" s="178"/>
      <c r="L190" s="174"/>
      <c r="M190" s="179"/>
      <c r="T190" s="180"/>
      <c r="AT190" s="175" t="s">
        <v>1200</v>
      </c>
      <c r="AU190" s="175" t="s">
        <v>88</v>
      </c>
      <c r="AV190" s="14" t="s">
        <v>293</v>
      </c>
      <c r="AW190" s="14" t="s">
        <v>34</v>
      </c>
      <c r="AX190" s="14" t="s">
        <v>86</v>
      </c>
      <c r="AY190" s="175" t="s">
        <v>262</v>
      </c>
    </row>
    <row r="191" spans="2:65" s="1" customFormat="1" ht="44.25" customHeight="1">
      <c r="B191" s="32"/>
      <c r="C191" s="134" t="s">
        <v>307</v>
      </c>
      <c r="D191" s="134" t="s">
        <v>264</v>
      </c>
      <c r="E191" s="135" t="s">
        <v>5361</v>
      </c>
      <c r="F191" s="136" t="s">
        <v>5362</v>
      </c>
      <c r="G191" s="137" t="s">
        <v>1196</v>
      </c>
      <c r="H191" s="138">
        <v>12.775</v>
      </c>
      <c r="I191" s="139"/>
      <c r="J191" s="140">
        <f>ROUND(I191*H191,2)</f>
        <v>0</v>
      </c>
      <c r="K191" s="136" t="s">
        <v>1</v>
      </c>
      <c r="L191" s="32"/>
      <c r="M191" s="141" t="s">
        <v>1</v>
      </c>
      <c r="N191" s="142" t="s">
        <v>44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AR191" s="145" t="s">
        <v>293</v>
      </c>
      <c r="AT191" s="145" t="s">
        <v>264</v>
      </c>
      <c r="AU191" s="145" t="s">
        <v>88</v>
      </c>
      <c r="AY191" s="17" t="s">
        <v>262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7" t="s">
        <v>86</v>
      </c>
      <c r="BK191" s="146">
        <f>ROUND(I191*H191,2)</f>
        <v>0</v>
      </c>
      <c r="BL191" s="17" t="s">
        <v>293</v>
      </c>
      <c r="BM191" s="145" t="s">
        <v>5363</v>
      </c>
    </row>
    <row r="192" spans="2:51" s="12" customFormat="1" ht="11.25">
      <c r="B192" s="161"/>
      <c r="D192" s="147" t="s">
        <v>1200</v>
      </c>
      <c r="E192" s="162" t="s">
        <v>1</v>
      </c>
      <c r="F192" s="163" t="s">
        <v>5364</v>
      </c>
      <c r="H192" s="162" t="s">
        <v>1</v>
      </c>
      <c r="I192" s="164"/>
      <c r="L192" s="161"/>
      <c r="M192" s="165"/>
      <c r="T192" s="166"/>
      <c r="AT192" s="162" t="s">
        <v>1200</v>
      </c>
      <c r="AU192" s="162" t="s">
        <v>88</v>
      </c>
      <c r="AV192" s="12" t="s">
        <v>86</v>
      </c>
      <c r="AW192" s="12" t="s">
        <v>34</v>
      </c>
      <c r="AX192" s="12" t="s">
        <v>79</v>
      </c>
      <c r="AY192" s="162" t="s">
        <v>262</v>
      </c>
    </row>
    <row r="193" spans="2:51" s="13" customFormat="1" ht="11.25">
      <c r="B193" s="167"/>
      <c r="D193" s="147" t="s">
        <v>1200</v>
      </c>
      <c r="E193" s="168" t="s">
        <v>1</v>
      </c>
      <c r="F193" s="169" t="s">
        <v>5365</v>
      </c>
      <c r="H193" s="170">
        <v>12.775</v>
      </c>
      <c r="I193" s="171"/>
      <c r="L193" s="167"/>
      <c r="M193" s="172"/>
      <c r="T193" s="173"/>
      <c r="AT193" s="168" t="s">
        <v>1200</v>
      </c>
      <c r="AU193" s="168" t="s">
        <v>88</v>
      </c>
      <c r="AV193" s="13" t="s">
        <v>88</v>
      </c>
      <c r="AW193" s="13" t="s">
        <v>34</v>
      </c>
      <c r="AX193" s="13" t="s">
        <v>79</v>
      </c>
      <c r="AY193" s="168" t="s">
        <v>262</v>
      </c>
    </row>
    <row r="194" spans="2:51" s="14" customFormat="1" ht="11.25">
      <c r="B194" s="174"/>
      <c r="D194" s="147" t="s">
        <v>1200</v>
      </c>
      <c r="E194" s="175" t="s">
        <v>1</v>
      </c>
      <c r="F194" s="176" t="s">
        <v>1205</v>
      </c>
      <c r="H194" s="177">
        <v>12.775</v>
      </c>
      <c r="I194" s="178"/>
      <c r="L194" s="174"/>
      <c r="M194" s="179"/>
      <c r="T194" s="180"/>
      <c r="AT194" s="175" t="s">
        <v>1200</v>
      </c>
      <c r="AU194" s="175" t="s">
        <v>88</v>
      </c>
      <c r="AV194" s="14" t="s">
        <v>293</v>
      </c>
      <c r="AW194" s="14" t="s">
        <v>34</v>
      </c>
      <c r="AX194" s="14" t="s">
        <v>86</v>
      </c>
      <c r="AY194" s="175" t="s">
        <v>262</v>
      </c>
    </row>
    <row r="195" spans="2:65" s="1" customFormat="1" ht="62.65" customHeight="1">
      <c r="B195" s="32"/>
      <c r="C195" s="134" t="s">
        <v>311</v>
      </c>
      <c r="D195" s="134" t="s">
        <v>264</v>
      </c>
      <c r="E195" s="135" t="s">
        <v>3914</v>
      </c>
      <c r="F195" s="136" t="s">
        <v>3915</v>
      </c>
      <c r="G195" s="137" t="s">
        <v>1196</v>
      </c>
      <c r="H195" s="138">
        <v>414.2</v>
      </c>
      <c r="I195" s="139"/>
      <c r="J195" s="140">
        <f>ROUND(I195*H195,2)</f>
        <v>0</v>
      </c>
      <c r="K195" s="136" t="s">
        <v>1</v>
      </c>
      <c r="L195" s="32"/>
      <c r="M195" s="141" t="s">
        <v>1</v>
      </c>
      <c r="N195" s="142" t="s">
        <v>44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AR195" s="145" t="s">
        <v>293</v>
      </c>
      <c r="AT195" s="145" t="s">
        <v>264</v>
      </c>
      <c r="AU195" s="145" t="s">
        <v>88</v>
      </c>
      <c r="AY195" s="17" t="s">
        <v>262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86</v>
      </c>
      <c r="BK195" s="146">
        <f>ROUND(I195*H195,2)</f>
        <v>0</v>
      </c>
      <c r="BL195" s="17" t="s">
        <v>293</v>
      </c>
      <c r="BM195" s="145" t="s">
        <v>5366</v>
      </c>
    </row>
    <row r="196" spans="2:47" s="1" customFormat="1" ht="29.25">
      <c r="B196" s="32"/>
      <c r="D196" s="147" t="s">
        <v>301</v>
      </c>
      <c r="F196" s="148" t="s">
        <v>5367</v>
      </c>
      <c r="I196" s="149"/>
      <c r="L196" s="32"/>
      <c r="M196" s="150"/>
      <c r="T196" s="56"/>
      <c r="AT196" s="17" t="s">
        <v>301</v>
      </c>
      <c r="AU196" s="17" t="s">
        <v>88</v>
      </c>
    </row>
    <row r="197" spans="2:51" s="12" customFormat="1" ht="11.25">
      <c r="B197" s="161"/>
      <c r="D197" s="147" t="s">
        <v>1200</v>
      </c>
      <c r="E197" s="162" t="s">
        <v>1</v>
      </c>
      <c r="F197" s="163" t="s">
        <v>5368</v>
      </c>
      <c r="H197" s="162" t="s">
        <v>1</v>
      </c>
      <c r="I197" s="164"/>
      <c r="L197" s="161"/>
      <c r="M197" s="165"/>
      <c r="T197" s="166"/>
      <c r="AT197" s="162" t="s">
        <v>1200</v>
      </c>
      <c r="AU197" s="162" t="s">
        <v>88</v>
      </c>
      <c r="AV197" s="12" t="s">
        <v>86</v>
      </c>
      <c r="AW197" s="12" t="s">
        <v>34</v>
      </c>
      <c r="AX197" s="12" t="s">
        <v>79</v>
      </c>
      <c r="AY197" s="162" t="s">
        <v>262</v>
      </c>
    </row>
    <row r="198" spans="2:51" s="13" customFormat="1" ht="11.25">
      <c r="B198" s="167"/>
      <c r="D198" s="147" t="s">
        <v>1200</v>
      </c>
      <c r="E198" s="168" t="s">
        <v>1</v>
      </c>
      <c r="F198" s="169" t="s">
        <v>5369</v>
      </c>
      <c r="H198" s="170">
        <v>77.7</v>
      </c>
      <c r="I198" s="171"/>
      <c r="L198" s="167"/>
      <c r="M198" s="172"/>
      <c r="T198" s="173"/>
      <c r="AT198" s="168" t="s">
        <v>1200</v>
      </c>
      <c r="AU198" s="168" t="s">
        <v>88</v>
      </c>
      <c r="AV198" s="13" t="s">
        <v>88</v>
      </c>
      <c r="AW198" s="13" t="s">
        <v>34</v>
      </c>
      <c r="AX198" s="13" t="s">
        <v>79</v>
      </c>
      <c r="AY198" s="168" t="s">
        <v>262</v>
      </c>
    </row>
    <row r="199" spans="2:51" s="12" customFormat="1" ht="11.25">
      <c r="B199" s="161"/>
      <c r="D199" s="147" t="s">
        <v>1200</v>
      </c>
      <c r="E199" s="162" t="s">
        <v>1</v>
      </c>
      <c r="F199" s="163" t="s">
        <v>5370</v>
      </c>
      <c r="H199" s="162" t="s">
        <v>1</v>
      </c>
      <c r="I199" s="164"/>
      <c r="L199" s="161"/>
      <c r="M199" s="165"/>
      <c r="T199" s="166"/>
      <c r="AT199" s="162" t="s">
        <v>1200</v>
      </c>
      <c r="AU199" s="162" t="s">
        <v>88</v>
      </c>
      <c r="AV199" s="12" t="s">
        <v>86</v>
      </c>
      <c r="AW199" s="12" t="s">
        <v>34</v>
      </c>
      <c r="AX199" s="12" t="s">
        <v>79</v>
      </c>
      <c r="AY199" s="162" t="s">
        <v>262</v>
      </c>
    </row>
    <row r="200" spans="2:51" s="13" customFormat="1" ht="11.25">
      <c r="B200" s="167"/>
      <c r="D200" s="147" t="s">
        <v>1200</v>
      </c>
      <c r="E200" s="168" t="s">
        <v>1</v>
      </c>
      <c r="F200" s="169" t="s">
        <v>5371</v>
      </c>
      <c r="H200" s="170">
        <v>1.7</v>
      </c>
      <c r="I200" s="171"/>
      <c r="L200" s="167"/>
      <c r="M200" s="172"/>
      <c r="T200" s="173"/>
      <c r="AT200" s="168" t="s">
        <v>1200</v>
      </c>
      <c r="AU200" s="168" t="s">
        <v>88</v>
      </c>
      <c r="AV200" s="13" t="s">
        <v>88</v>
      </c>
      <c r="AW200" s="13" t="s">
        <v>34</v>
      </c>
      <c r="AX200" s="13" t="s">
        <v>79</v>
      </c>
      <c r="AY200" s="168" t="s">
        <v>262</v>
      </c>
    </row>
    <row r="201" spans="2:51" s="12" customFormat="1" ht="22.5">
      <c r="B201" s="161"/>
      <c r="D201" s="147" t="s">
        <v>1200</v>
      </c>
      <c r="E201" s="162" t="s">
        <v>1</v>
      </c>
      <c r="F201" s="163" t="s">
        <v>5372</v>
      </c>
      <c r="H201" s="162" t="s">
        <v>1</v>
      </c>
      <c r="I201" s="164"/>
      <c r="L201" s="161"/>
      <c r="M201" s="165"/>
      <c r="T201" s="166"/>
      <c r="AT201" s="162" t="s">
        <v>1200</v>
      </c>
      <c r="AU201" s="162" t="s">
        <v>88</v>
      </c>
      <c r="AV201" s="12" t="s">
        <v>86</v>
      </c>
      <c r="AW201" s="12" t="s">
        <v>34</v>
      </c>
      <c r="AX201" s="12" t="s">
        <v>79</v>
      </c>
      <c r="AY201" s="162" t="s">
        <v>262</v>
      </c>
    </row>
    <row r="202" spans="2:51" s="13" customFormat="1" ht="11.25">
      <c r="B202" s="167"/>
      <c r="D202" s="147" t="s">
        <v>1200</v>
      </c>
      <c r="E202" s="168" t="s">
        <v>1</v>
      </c>
      <c r="F202" s="169" t="s">
        <v>5337</v>
      </c>
      <c r="H202" s="170">
        <v>334.8</v>
      </c>
      <c r="I202" s="171"/>
      <c r="L202" s="167"/>
      <c r="M202" s="172"/>
      <c r="T202" s="173"/>
      <c r="AT202" s="168" t="s">
        <v>1200</v>
      </c>
      <c r="AU202" s="168" t="s">
        <v>88</v>
      </c>
      <c r="AV202" s="13" t="s">
        <v>88</v>
      </c>
      <c r="AW202" s="13" t="s">
        <v>34</v>
      </c>
      <c r="AX202" s="13" t="s">
        <v>79</v>
      </c>
      <c r="AY202" s="168" t="s">
        <v>262</v>
      </c>
    </row>
    <row r="203" spans="2:51" s="14" customFormat="1" ht="11.25">
      <c r="B203" s="174"/>
      <c r="D203" s="147" t="s">
        <v>1200</v>
      </c>
      <c r="E203" s="175" t="s">
        <v>1</v>
      </c>
      <c r="F203" s="176" t="s">
        <v>1205</v>
      </c>
      <c r="H203" s="177">
        <v>414.2</v>
      </c>
      <c r="I203" s="178"/>
      <c r="L203" s="174"/>
      <c r="M203" s="179"/>
      <c r="T203" s="180"/>
      <c r="AT203" s="175" t="s">
        <v>1200</v>
      </c>
      <c r="AU203" s="175" t="s">
        <v>88</v>
      </c>
      <c r="AV203" s="14" t="s">
        <v>293</v>
      </c>
      <c r="AW203" s="14" t="s">
        <v>34</v>
      </c>
      <c r="AX203" s="14" t="s">
        <v>86</v>
      </c>
      <c r="AY203" s="175" t="s">
        <v>262</v>
      </c>
    </row>
    <row r="204" spans="2:65" s="1" customFormat="1" ht="62.65" customHeight="1">
      <c r="B204" s="32"/>
      <c r="C204" s="134" t="s">
        <v>8</v>
      </c>
      <c r="D204" s="134" t="s">
        <v>264</v>
      </c>
      <c r="E204" s="135" t="s">
        <v>3914</v>
      </c>
      <c r="F204" s="136" t="s">
        <v>3915</v>
      </c>
      <c r="G204" s="137" t="s">
        <v>1196</v>
      </c>
      <c r="H204" s="138">
        <v>414.2</v>
      </c>
      <c r="I204" s="139"/>
      <c r="J204" s="140">
        <f>ROUND(I204*H204,2)</f>
        <v>0</v>
      </c>
      <c r="K204" s="136" t="s">
        <v>1</v>
      </c>
      <c r="L204" s="32"/>
      <c r="M204" s="141" t="s">
        <v>1</v>
      </c>
      <c r="N204" s="142" t="s">
        <v>44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AR204" s="145" t="s">
        <v>293</v>
      </c>
      <c r="AT204" s="145" t="s">
        <v>264</v>
      </c>
      <c r="AU204" s="145" t="s">
        <v>88</v>
      </c>
      <c r="AY204" s="17" t="s">
        <v>262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7" t="s">
        <v>86</v>
      </c>
      <c r="BK204" s="146">
        <f>ROUND(I204*H204,2)</f>
        <v>0</v>
      </c>
      <c r="BL204" s="17" t="s">
        <v>293</v>
      </c>
      <c r="BM204" s="145" t="s">
        <v>5373</v>
      </c>
    </row>
    <row r="205" spans="2:47" s="1" customFormat="1" ht="29.25">
      <c r="B205" s="32"/>
      <c r="D205" s="147" t="s">
        <v>301</v>
      </c>
      <c r="F205" s="148" t="s">
        <v>5374</v>
      </c>
      <c r="I205" s="149"/>
      <c r="L205" s="32"/>
      <c r="M205" s="150"/>
      <c r="T205" s="56"/>
      <c r="AT205" s="17" t="s">
        <v>301</v>
      </c>
      <c r="AU205" s="17" t="s">
        <v>88</v>
      </c>
    </row>
    <row r="206" spans="2:65" s="1" customFormat="1" ht="37.9" customHeight="1">
      <c r="B206" s="32"/>
      <c r="C206" s="134" t="s">
        <v>318</v>
      </c>
      <c r="D206" s="134" t="s">
        <v>264</v>
      </c>
      <c r="E206" s="135" t="s">
        <v>1329</v>
      </c>
      <c r="F206" s="136" t="s">
        <v>1330</v>
      </c>
      <c r="G206" s="137" t="s">
        <v>1196</v>
      </c>
      <c r="H206" s="138">
        <v>891.775</v>
      </c>
      <c r="I206" s="139"/>
      <c r="J206" s="140">
        <f>ROUND(I206*H206,2)</f>
        <v>0</v>
      </c>
      <c r="K206" s="136" t="s">
        <v>1</v>
      </c>
      <c r="L206" s="32"/>
      <c r="M206" s="141" t="s">
        <v>1</v>
      </c>
      <c r="N206" s="142" t="s">
        <v>44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45" t="s">
        <v>293</v>
      </c>
      <c r="AT206" s="145" t="s">
        <v>264</v>
      </c>
      <c r="AU206" s="145" t="s">
        <v>88</v>
      </c>
      <c r="AY206" s="17" t="s">
        <v>262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7" t="s">
        <v>86</v>
      </c>
      <c r="BK206" s="146">
        <f>ROUND(I206*H206,2)</f>
        <v>0</v>
      </c>
      <c r="BL206" s="17" t="s">
        <v>293</v>
      </c>
      <c r="BM206" s="145" t="s">
        <v>5375</v>
      </c>
    </row>
    <row r="207" spans="2:47" s="1" customFormat="1" ht="19.5">
      <c r="B207" s="32"/>
      <c r="D207" s="147" t="s">
        <v>301</v>
      </c>
      <c r="F207" s="148" t="s">
        <v>3923</v>
      </c>
      <c r="I207" s="149"/>
      <c r="L207" s="32"/>
      <c r="M207" s="150"/>
      <c r="T207" s="56"/>
      <c r="AT207" s="17" t="s">
        <v>301</v>
      </c>
      <c r="AU207" s="17" t="s">
        <v>88</v>
      </c>
    </row>
    <row r="208" spans="2:51" s="12" customFormat="1" ht="22.5">
      <c r="B208" s="161"/>
      <c r="D208" s="147" t="s">
        <v>1200</v>
      </c>
      <c r="E208" s="162" t="s">
        <v>1</v>
      </c>
      <c r="F208" s="163" t="s">
        <v>5338</v>
      </c>
      <c r="H208" s="162" t="s">
        <v>1</v>
      </c>
      <c r="I208" s="164"/>
      <c r="L208" s="161"/>
      <c r="M208" s="165"/>
      <c r="T208" s="166"/>
      <c r="AT208" s="162" t="s">
        <v>1200</v>
      </c>
      <c r="AU208" s="162" t="s">
        <v>88</v>
      </c>
      <c r="AV208" s="12" t="s">
        <v>86</v>
      </c>
      <c r="AW208" s="12" t="s">
        <v>34</v>
      </c>
      <c r="AX208" s="12" t="s">
        <v>79</v>
      </c>
      <c r="AY208" s="162" t="s">
        <v>262</v>
      </c>
    </row>
    <row r="209" spans="2:51" s="13" customFormat="1" ht="11.25">
      <c r="B209" s="167"/>
      <c r="D209" s="147" t="s">
        <v>1200</v>
      </c>
      <c r="E209" s="168" t="s">
        <v>1</v>
      </c>
      <c r="F209" s="169" t="s">
        <v>5339</v>
      </c>
      <c r="H209" s="170">
        <v>391</v>
      </c>
      <c r="I209" s="171"/>
      <c r="L209" s="167"/>
      <c r="M209" s="172"/>
      <c r="T209" s="173"/>
      <c r="AT209" s="168" t="s">
        <v>1200</v>
      </c>
      <c r="AU209" s="168" t="s">
        <v>88</v>
      </c>
      <c r="AV209" s="13" t="s">
        <v>88</v>
      </c>
      <c r="AW209" s="13" t="s">
        <v>34</v>
      </c>
      <c r="AX209" s="13" t="s">
        <v>79</v>
      </c>
      <c r="AY209" s="168" t="s">
        <v>262</v>
      </c>
    </row>
    <row r="210" spans="2:51" s="12" customFormat="1" ht="11.25">
      <c r="B210" s="161"/>
      <c r="D210" s="147" t="s">
        <v>1200</v>
      </c>
      <c r="E210" s="162" t="s">
        <v>1</v>
      </c>
      <c r="F210" s="163" t="s">
        <v>5352</v>
      </c>
      <c r="H210" s="162" t="s">
        <v>1</v>
      </c>
      <c r="I210" s="164"/>
      <c r="L210" s="161"/>
      <c r="M210" s="165"/>
      <c r="T210" s="166"/>
      <c r="AT210" s="162" t="s">
        <v>1200</v>
      </c>
      <c r="AU210" s="162" t="s">
        <v>88</v>
      </c>
      <c r="AV210" s="12" t="s">
        <v>86</v>
      </c>
      <c r="AW210" s="12" t="s">
        <v>34</v>
      </c>
      <c r="AX210" s="12" t="s">
        <v>79</v>
      </c>
      <c r="AY210" s="162" t="s">
        <v>262</v>
      </c>
    </row>
    <row r="211" spans="2:51" s="12" customFormat="1" ht="11.25">
      <c r="B211" s="161"/>
      <c r="D211" s="147" t="s">
        <v>1200</v>
      </c>
      <c r="E211" s="162" t="s">
        <v>1</v>
      </c>
      <c r="F211" s="163" t="s">
        <v>5353</v>
      </c>
      <c r="H211" s="162" t="s">
        <v>1</v>
      </c>
      <c r="I211" s="164"/>
      <c r="L211" s="161"/>
      <c r="M211" s="165"/>
      <c r="T211" s="166"/>
      <c r="AT211" s="162" t="s">
        <v>1200</v>
      </c>
      <c r="AU211" s="162" t="s">
        <v>88</v>
      </c>
      <c r="AV211" s="12" t="s">
        <v>86</v>
      </c>
      <c r="AW211" s="12" t="s">
        <v>34</v>
      </c>
      <c r="AX211" s="12" t="s">
        <v>79</v>
      </c>
      <c r="AY211" s="162" t="s">
        <v>262</v>
      </c>
    </row>
    <row r="212" spans="2:51" s="13" customFormat="1" ht="11.25">
      <c r="B212" s="167"/>
      <c r="D212" s="147" t="s">
        <v>1200</v>
      </c>
      <c r="E212" s="168" t="s">
        <v>1</v>
      </c>
      <c r="F212" s="169" t="s">
        <v>5354</v>
      </c>
      <c r="H212" s="170">
        <v>488</v>
      </c>
      <c r="I212" s="171"/>
      <c r="L212" s="167"/>
      <c r="M212" s="172"/>
      <c r="T212" s="173"/>
      <c r="AT212" s="168" t="s">
        <v>1200</v>
      </c>
      <c r="AU212" s="168" t="s">
        <v>88</v>
      </c>
      <c r="AV212" s="13" t="s">
        <v>88</v>
      </c>
      <c r="AW212" s="13" t="s">
        <v>34</v>
      </c>
      <c r="AX212" s="13" t="s">
        <v>79</v>
      </c>
      <c r="AY212" s="168" t="s">
        <v>262</v>
      </c>
    </row>
    <row r="213" spans="2:51" s="12" customFormat="1" ht="11.25">
      <c r="B213" s="161"/>
      <c r="D213" s="147" t="s">
        <v>1200</v>
      </c>
      <c r="E213" s="162" t="s">
        <v>1</v>
      </c>
      <c r="F213" s="163" t="s">
        <v>5364</v>
      </c>
      <c r="H213" s="162" t="s">
        <v>1</v>
      </c>
      <c r="I213" s="164"/>
      <c r="L213" s="161"/>
      <c r="M213" s="165"/>
      <c r="T213" s="166"/>
      <c r="AT213" s="162" t="s">
        <v>1200</v>
      </c>
      <c r="AU213" s="162" t="s">
        <v>88</v>
      </c>
      <c r="AV213" s="12" t="s">
        <v>86</v>
      </c>
      <c r="AW213" s="12" t="s">
        <v>34</v>
      </c>
      <c r="AX213" s="12" t="s">
        <v>79</v>
      </c>
      <c r="AY213" s="162" t="s">
        <v>262</v>
      </c>
    </row>
    <row r="214" spans="2:51" s="13" customFormat="1" ht="11.25">
      <c r="B214" s="167"/>
      <c r="D214" s="147" t="s">
        <v>1200</v>
      </c>
      <c r="E214" s="168" t="s">
        <v>1</v>
      </c>
      <c r="F214" s="169" t="s">
        <v>5365</v>
      </c>
      <c r="H214" s="170">
        <v>12.775</v>
      </c>
      <c r="I214" s="171"/>
      <c r="L214" s="167"/>
      <c r="M214" s="172"/>
      <c r="T214" s="173"/>
      <c r="AT214" s="168" t="s">
        <v>1200</v>
      </c>
      <c r="AU214" s="168" t="s">
        <v>88</v>
      </c>
      <c r="AV214" s="13" t="s">
        <v>88</v>
      </c>
      <c r="AW214" s="13" t="s">
        <v>34</v>
      </c>
      <c r="AX214" s="13" t="s">
        <v>79</v>
      </c>
      <c r="AY214" s="168" t="s">
        <v>262</v>
      </c>
    </row>
    <row r="215" spans="2:51" s="14" customFormat="1" ht="11.25">
      <c r="B215" s="174"/>
      <c r="D215" s="147" t="s">
        <v>1200</v>
      </c>
      <c r="E215" s="175" t="s">
        <v>1</v>
      </c>
      <c r="F215" s="176" t="s">
        <v>1205</v>
      </c>
      <c r="H215" s="177">
        <v>891.775</v>
      </c>
      <c r="I215" s="178"/>
      <c r="L215" s="174"/>
      <c r="M215" s="179"/>
      <c r="T215" s="180"/>
      <c r="AT215" s="175" t="s">
        <v>1200</v>
      </c>
      <c r="AU215" s="175" t="s">
        <v>88</v>
      </c>
      <c r="AV215" s="14" t="s">
        <v>293</v>
      </c>
      <c r="AW215" s="14" t="s">
        <v>34</v>
      </c>
      <c r="AX215" s="14" t="s">
        <v>86</v>
      </c>
      <c r="AY215" s="175" t="s">
        <v>262</v>
      </c>
    </row>
    <row r="216" spans="2:65" s="1" customFormat="1" ht="37.9" customHeight="1">
      <c r="B216" s="32"/>
      <c r="C216" s="134" t="s">
        <v>322</v>
      </c>
      <c r="D216" s="134" t="s">
        <v>264</v>
      </c>
      <c r="E216" s="135" t="s">
        <v>1329</v>
      </c>
      <c r="F216" s="136" t="s">
        <v>1330</v>
      </c>
      <c r="G216" s="137" t="s">
        <v>1196</v>
      </c>
      <c r="H216" s="138">
        <v>75</v>
      </c>
      <c r="I216" s="139"/>
      <c r="J216" s="140">
        <f>ROUND(I216*H216,2)</f>
        <v>0</v>
      </c>
      <c r="K216" s="136" t="s">
        <v>1</v>
      </c>
      <c r="L216" s="32"/>
      <c r="M216" s="141" t="s">
        <v>1</v>
      </c>
      <c r="N216" s="142" t="s">
        <v>44</v>
      </c>
      <c r="P216" s="143">
        <f>O216*H216</f>
        <v>0</v>
      </c>
      <c r="Q216" s="143">
        <v>0</v>
      </c>
      <c r="R216" s="143">
        <f>Q216*H216</f>
        <v>0</v>
      </c>
      <c r="S216" s="143">
        <v>0</v>
      </c>
      <c r="T216" s="144">
        <f>S216*H216</f>
        <v>0</v>
      </c>
      <c r="AR216" s="145" t="s">
        <v>293</v>
      </c>
      <c r="AT216" s="145" t="s">
        <v>264</v>
      </c>
      <c r="AU216" s="145" t="s">
        <v>88</v>
      </c>
      <c r="AY216" s="17" t="s">
        <v>262</v>
      </c>
      <c r="BE216" s="146">
        <f>IF(N216="základní",J216,0)</f>
        <v>0</v>
      </c>
      <c r="BF216" s="146">
        <f>IF(N216="snížená",J216,0)</f>
        <v>0</v>
      </c>
      <c r="BG216" s="146">
        <f>IF(N216="zákl. přenesená",J216,0)</f>
        <v>0</v>
      </c>
      <c r="BH216" s="146">
        <f>IF(N216="sníž. přenesená",J216,0)</f>
        <v>0</v>
      </c>
      <c r="BI216" s="146">
        <f>IF(N216="nulová",J216,0)</f>
        <v>0</v>
      </c>
      <c r="BJ216" s="17" t="s">
        <v>86</v>
      </c>
      <c r="BK216" s="146">
        <f>ROUND(I216*H216,2)</f>
        <v>0</v>
      </c>
      <c r="BL216" s="17" t="s">
        <v>293</v>
      </c>
      <c r="BM216" s="145" t="s">
        <v>5376</v>
      </c>
    </row>
    <row r="217" spans="2:47" s="1" customFormat="1" ht="19.5">
      <c r="B217" s="32"/>
      <c r="D217" s="147" t="s">
        <v>301</v>
      </c>
      <c r="F217" s="148" t="s">
        <v>5377</v>
      </c>
      <c r="I217" s="149"/>
      <c r="L217" s="32"/>
      <c r="M217" s="150"/>
      <c r="T217" s="56"/>
      <c r="AT217" s="17" t="s">
        <v>301</v>
      </c>
      <c r="AU217" s="17" t="s">
        <v>88</v>
      </c>
    </row>
    <row r="218" spans="2:51" s="12" customFormat="1" ht="22.5">
      <c r="B218" s="161"/>
      <c r="D218" s="147" t="s">
        <v>1200</v>
      </c>
      <c r="E218" s="162" t="s">
        <v>1</v>
      </c>
      <c r="F218" s="163" t="s">
        <v>5343</v>
      </c>
      <c r="H218" s="162" t="s">
        <v>1</v>
      </c>
      <c r="I218" s="164"/>
      <c r="L218" s="161"/>
      <c r="M218" s="165"/>
      <c r="T218" s="166"/>
      <c r="AT218" s="162" t="s">
        <v>1200</v>
      </c>
      <c r="AU218" s="162" t="s">
        <v>88</v>
      </c>
      <c r="AV218" s="12" t="s">
        <v>86</v>
      </c>
      <c r="AW218" s="12" t="s">
        <v>34</v>
      </c>
      <c r="AX218" s="12" t="s">
        <v>79</v>
      </c>
      <c r="AY218" s="162" t="s">
        <v>262</v>
      </c>
    </row>
    <row r="219" spans="2:51" s="13" customFormat="1" ht="11.25">
      <c r="B219" s="167"/>
      <c r="D219" s="147" t="s">
        <v>1200</v>
      </c>
      <c r="E219" s="168" t="s">
        <v>1</v>
      </c>
      <c r="F219" s="169" t="s">
        <v>5344</v>
      </c>
      <c r="H219" s="170">
        <v>75</v>
      </c>
      <c r="I219" s="171"/>
      <c r="L219" s="167"/>
      <c r="M219" s="172"/>
      <c r="T219" s="173"/>
      <c r="AT219" s="168" t="s">
        <v>1200</v>
      </c>
      <c r="AU219" s="168" t="s">
        <v>88</v>
      </c>
      <c r="AV219" s="13" t="s">
        <v>88</v>
      </c>
      <c r="AW219" s="13" t="s">
        <v>34</v>
      </c>
      <c r="AX219" s="13" t="s">
        <v>79</v>
      </c>
      <c r="AY219" s="168" t="s">
        <v>262</v>
      </c>
    </row>
    <row r="220" spans="2:51" s="14" customFormat="1" ht="11.25">
      <c r="B220" s="174"/>
      <c r="D220" s="147" t="s">
        <v>1200</v>
      </c>
      <c r="E220" s="175" t="s">
        <v>1</v>
      </c>
      <c r="F220" s="176" t="s">
        <v>1205</v>
      </c>
      <c r="H220" s="177">
        <v>75</v>
      </c>
      <c r="I220" s="178"/>
      <c r="L220" s="174"/>
      <c r="M220" s="179"/>
      <c r="T220" s="180"/>
      <c r="AT220" s="175" t="s">
        <v>1200</v>
      </c>
      <c r="AU220" s="175" t="s">
        <v>88</v>
      </c>
      <c r="AV220" s="14" t="s">
        <v>293</v>
      </c>
      <c r="AW220" s="14" t="s">
        <v>34</v>
      </c>
      <c r="AX220" s="14" t="s">
        <v>86</v>
      </c>
      <c r="AY220" s="175" t="s">
        <v>262</v>
      </c>
    </row>
    <row r="221" spans="2:65" s="1" customFormat="1" ht="24.2" customHeight="1">
      <c r="B221" s="32"/>
      <c r="C221" s="134" t="s">
        <v>332</v>
      </c>
      <c r="D221" s="134" t="s">
        <v>264</v>
      </c>
      <c r="E221" s="135" t="s">
        <v>3051</v>
      </c>
      <c r="F221" s="136" t="s">
        <v>3052</v>
      </c>
      <c r="G221" s="137" t="s">
        <v>1196</v>
      </c>
      <c r="H221" s="138">
        <v>414.2</v>
      </c>
      <c r="I221" s="139"/>
      <c r="J221" s="140">
        <f>ROUND(I221*H221,2)</f>
        <v>0</v>
      </c>
      <c r="K221" s="136" t="s">
        <v>1197</v>
      </c>
      <c r="L221" s="32"/>
      <c r="M221" s="141" t="s">
        <v>1</v>
      </c>
      <c r="N221" s="142" t="s">
        <v>44</v>
      </c>
      <c r="P221" s="143">
        <f>O221*H221</f>
        <v>0</v>
      </c>
      <c r="Q221" s="143">
        <v>0</v>
      </c>
      <c r="R221" s="143">
        <f>Q221*H221</f>
        <v>0</v>
      </c>
      <c r="S221" s="143">
        <v>0</v>
      </c>
      <c r="T221" s="144">
        <f>S221*H221</f>
        <v>0</v>
      </c>
      <c r="AR221" s="145" t="s">
        <v>293</v>
      </c>
      <c r="AT221" s="145" t="s">
        <v>264</v>
      </c>
      <c r="AU221" s="145" t="s">
        <v>88</v>
      </c>
      <c r="AY221" s="17" t="s">
        <v>262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7" t="s">
        <v>86</v>
      </c>
      <c r="BK221" s="146">
        <f>ROUND(I221*H221,2)</f>
        <v>0</v>
      </c>
      <c r="BL221" s="17" t="s">
        <v>293</v>
      </c>
      <c r="BM221" s="145" t="s">
        <v>5378</v>
      </c>
    </row>
    <row r="222" spans="2:47" s="1" customFormat="1" ht="29.25">
      <c r="B222" s="32"/>
      <c r="D222" s="147" t="s">
        <v>301</v>
      </c>
      <c r="F222" s="148" t="s">
        <v>5379</v>
      </c>
      <c r="I222" s="149"/>
      <c r="L222" s="32"/>
      <c r="M222" s="150"/>
      <c r="T222" s="56"/>
      <c r="AT222" s="17" t="s">
        <v>301</v>
      </c>
      <c r="AU222" s="17" t="s">
        <v>88</v>
      </c>
    </row>
    <row r="223" spans="2:51" s="12" customFormat="1" ht="11.25">
      <c r="B223" s="161"/>
      <c r="D223" s="147" t="s">
        <v>1200</v>
      </c>
      <c r="E223" s="162" t="s">
        <v>1</v>
      </c>
      <c r="F223" s="163" t="s">
        <v>5380</v>
      </c>
      <c r="H223" s="162" t="s">
        <v>1</v>
      </c>
      <c r="I223" s="164"/>
      <c r="L223" s="161"/>
      <c r="M223" s="165"/>
      <c r="T223" s="166"/>
      <c r="AT223" s="162" t="s">
        <v>1200</v>
      </c>
      <c r="AU223" s="162" t="s">
        <v>88</v>
      </c>
      <c r="AV223" s="12" t="s">
        <v>86</v>
      </c>
      <c r="AW223" s="12" t="s">
        <v>34</v>
      </c>
      <c r="AX223" s="12" t="s">
        <v>79</v>
      </c>
      <c r="AY223" s="162" t="s">
        <v>262</v>
      </c>
    </row>
    <row r="224" spans="2:51" s="13" customFormat="1" ht="11.25">
      <c r="B224" s="167"/>
      <c r="D224" s="147" t="s">
        <v>1200</v>
      </c>
      <c r="E224" s="168" t="s">
        <v>1</v>
      </c>
      <c r="F224" s="169" t="s">
        <v>5381</v>
      </c>
      <c r="H224" s="170">
        <v>414.2</v>
      </c>
      <c r="I224" s="171"/>
      <c r="L224" s="167"/>
      <c r="M224" s="172"/>
      <c r="T224" s="173"/>
      <c r="AT224" s="168" t="s">
        <v>1200</v>
      </c>
      <c r="AU224" s="168" t="s">
        <v>88</v>
      </c>
      <c r="AV224" s="13" t="s">
        <v>88</v>
      </c>
      <c r="AW224" s="13" t="s">
        <v>34</v>
      </c>
      <c r="AX224" s="13" t="s">
        <v>79</v>
      </c>
      <c r="AY224" s="168" t="s">
        <v>262</v>
      </c>
    </row>
    <row r="225" spans="2:51" s="14" customFormat="1" ht="11.25">
      <c r="B225" s="174"/>
      <c r="D225" s="147" t="s">
        <v>1200</v>
      </c>
      <c r="E225" s="175" t="s">
        <v>1</v>
      </c>
      <c r="F225" s="176" t="s">
        <v>1205</v>
      </c>
      <c r="H225" s="177">
        <v>414.2</v>
      </c>
      <c r="I225" s="178"/>
      <c r="L225" s="174"/>
      <c r="M225" s="179"/>
      <c r="T225" s="180"/>
      <c r="AT225" s="175" t="s">
        <v>1200</v>
      </c>
      <c r="AU225" s="175" t="s">
        <v>88</v>
      </c>
      <c r="AV225" s="14" t="s">
        <v>293</v>
      </c>
      <c r="AW225" s="14" t="s">
        <v>34</v>
      </c>
      <c r="AX225" s="14" t="s">
        <v>86</v>
      </c>
      <c r="AY225" s="175" t="s">
        <v>262</v>
      </c>
    </row>
    <row r="226" spans="2:65" s="1" customFormat="1" ht="33" customHeight="1">
      <c r="B226" s="32"/>
      <c r="C226" s="134" t="s">
        <v>365</v>
      </c>
      <c r="D226" s="134" t="s">
        <v>264</v>
      </c>
      <c r="E226" s="135" t="s">
        <v>5382</v>
      </c>
      <c r="F226" s="136" t="s">
        <v>5383</v>
      </c>
      <c r="G226" s="137" t="s">
        <v>1196</v>
      </c>
      <c r="H226" s="138">
        <v>488</v>
      </c>
      <c r="I226" s="139"/>
      <c r="J226" s="140">
        <f>ROUND(I226*H226,2)</f>
        <v>0</v>
      </c>
      <c r="K226" s="136" t="s">
        <v>1</v>
      </c>
      <c r="L226" s="32"/>
      <c r="M226" s="141" t="s">
        <v>1</v>
      </c>
      <c r="N226" s="142" t="s">
        <v>44</v>
      </c>
      <c r="P226" s="143">
        <f>O226*H226</f>
        <v>0</v>
      </c>
      <c r="Q226" s="143">
        <v>0</v>
      </c>
      <c r="R226" s="143">
        <f>Q226*H226</f>
        <v>0</v>
      </c>
      <c r="S226" s="143">
        <v>0</v>
      </c>
      <c r="T226" s="144">
        <f>S226*H226</f>
        <v>0</v>
      </c>
      <c r="AR226" s="145" t="s">
        <v>293</v>
      </c>
      <c r="AT226" s="145" t="s">
        <v>264</v>
      </c>
      <c r="AU226" s="145" t="s">
        <v>88</v>
      </c>
      <c r="AY226" s="17" t="s">
        <v>262</v>
      </c>
      <c r="BE226" s="146">
        <f>IF(N226="základní",J226,0)</f>
        <v>0</v>
      </c>
      <c r="BF226" s="146">
        <f>IF(N226="snížená",J226,0)</f>
        <v>0</v>
      </c>
      <c r="BG226" s="146">
        <f>IF(N226="zákl. přenesená",J226,0)</f>
        <v>0</v>
      </c>
      <c r="BH226" s="146">
        <f>IF(N226="sníž. přenesená",J226,0)</f>
        <v>0</v>
      </c>
      <c r="BI226" s="146">
        <f>IF(N226="nulová",J226,0)</f>
        <v>0</v>
      </c>
      <c r="BJ226" s="17" t="s">
        <v>86</v>
      </c>
      <c r="BK226" s="146">
        <f>ROUND(I226*H226,2)</f>
        <v>0</v>
      </c>
      <c r="BL226" s="17" t="s">
        <v>293</v>
      </c>
      <c r="BM226" s="145" t="s">
        <v>5384</v>
      </c>
    </row>
    <row r="227" spans="2:47" s="1" customFormat="1" ht="48.75">
      <c r="B227" s="32"/>
      <c r="D227" s="147" t="s">
        <v>301</v>
      </c>
      <c r="F227" s="148" t="s">
        <v>5385</v>
      </c>
      <c r="I227" s="149"/>
      <c r="L227" s="32"/>
      <c r="M227" s="150"/>
      <c r="T227" s="56"/>
      <c r="AT227" s="17" t="s">
        <v>301</v>
      </c>
      <c r="AU227" s="17" t="s">
        <v>88</v>
      </c>
    </row>
    <row r="228" spans="2:51" s="12" customFormat="1" ht="11.25">
      <c r="B228" s="161"/>
      <c r="D228" s="147" t="s">
        <v>1200</v>
      </c>
      <c r="E228" s="162" t="s">
        <v>1</v>
      </c>
      <c r="F228" s="163" t="s">
        <v>5386</v>
      </c>
      <c r="H228" s="162" t="s">
        <v>1</v>
      </c>
      <c r="I228" s="164"/>
      <c r="L228" s="161"/>
      <c r="M228" s="165"/>
      <c r="T228" s="166"/>
      <c r="AT228" s="162" t="s">
        <v>1200</v>
      </c>
      <c r="AU228" s="162" t="s">
        <v>88</v>
      </c>
      <c r="AV228" s="12" t="s">
        <v>86</v>
      </c>
      <c r="AW228" s="12" t="s">
        <v>34</v>
      </c>
      <c r="AX228" s="12" t="s">
        <v>79</v>
      </c>
      <c r="AY228" s="162" t="s">
        <v>262</v>
      </c>
    </row>
    <row r="229" spans="2:51" s="12" customFormat="1" ht="11.25">
      <c r="B229" s="161"/>
      <c r="D229" s="147" t="s">
        <v>1200</v>
      </c>
      <c r="E229" s="162" t="s">
        <v>1</v>
      </c>
      <c r="F229" s="163" t="s">
        <v>5353</v>
      </c>
      <c r="H229" s="162" t="s">
        <v>1</v>
      </c>
      <c r="I229" s="164"/>
      <c r="L229" s="161"/>
      <c r="M229" s="165"/>
      <c r="T229" s="166"/>
      <c r="AT229" s="162" t="s">
        <v>1200</v>
      </c>
      <c r="AU229" s="162" t="s">
        <v>88</v>
      </c>
      <c r="AV229" s="12" t="s">
        <v>86</v>
      </c>
      <c r="AW229" s="12" t="s">
        <v>34</v>
      </c>
      <c r="AX229" s="12" t="s">
        <v>79</v>
      </c>
      <c r="AY229" s="162" t="s">
        <v>262</v>
      </c>
    </row>
    <row r="230" spans="2:51" s="13" customFormat="1" ht="11.25">
      <c r="B230" s="167"/>
      <c r="D230" s="147" t="s">
        <v>1200</v>
      </c>
      <c r="E230" s="168" t="s">
        <v>1</v>
      </c>
      <c r="F230" s="169" t="s">
        <v>5354</v>
      </c>
      <c r="H230" s="170">
        <v>488</v>
      </c>
      <c r="I230" s="171"/>
      <c r="L230" s="167"/>
      <c r="M230" s="172"/>
      <c r="T230" s="173"/>
      <c r="AT230" s="168" t="s">
        <v>1200</v>
      </c>
      <c r="AU230" s="168" t="s">
        <v>88</v>
      </c>
      <c r="AV230" s="13" t="s">
        <v>88</v>
      </c>
      <c r="AW230" s="13" t="s">
        <v>34</v>
      </c>
      <c r="AX230" s="13" t="s">
        <v>79</v>
      </c>
      <c r="AY230" s="168" t="s">
        <v>262</v>
      </c>
    </row>
    <row r="231" spans="2:51" s="14" customFormat="1" ht="11.25">
      <c r="B231" s="174"/>
      <c r="D231" s="147" t="s">
        <v>1200</v>
      </c>
      <c r="E231" s="175" t="s">
        <v>1</v>
      </c>
      <c r="F231" s="176" t="s">
        <v>1205</v>
      </c>
      <c r="H231" s="177">
        <v>488</v>
      </c>
      <c r="I231" s="178"/>
      <c r="L231" s="174"/>
      <c r="M231" s="179"/>
      <c r="T231" s="180"/>
      <c r="AT231" s="175" t="s">
        <v>1200</v>
      </c>
      <c r="AU231" s="175" t="s">
        <v>88</v>
      </c>
      <c r="AV231" s="14" t="s">
        <v>293</v>
      </c>
      <c r="AW231" s="14" t="s">
        <v>34</v>
      </c>
      <c r="AX231" s="14" t="s">
        <v>86</v>
      </c>
      <c r="AY231" s="175" t="s">
        <v>262</v>
      </c>
    </row>
    <row r="232" spans="2:65" s="1" customFormat="1" ht="16.5" customHeight="1">
      <c r="B232" s="32"/>
      <c r="C232" s="181" t="s">
        <v>370</v>
      </c>
      <c r="D232" s="181" t="s">
        <v>1114</v>
      </c>
      <c r="E232" s="182" t="s">
        <v>4998</v>
      </c>
      <c r="F232" s="183" t="s">
        <v>4999</v>
      </c>
      <c r="G232" s="184" t="s">
        <v>1234</v>
      </c>
      <c r="H232" s="185">
        <v>147.6</v>
      </c>
      <c r="I232" s="186"/>
      <c r="J232" s="187">
        <f>ROUND(I232*H232,2)</f>
        <v>0</v>
      </c>
      <c r="K232" s="183" t="s">
        <v>1</v>
      </c>
      <c r="L232" s="188"/>
      <c r="M232" s="189" t="s">
        <v>1</v>
      </c>
      <c r="N232" s="190" t="s">
        <v>44</v>
      </c>
      <c r="P232" s="143">
        <f>O232*H232</f>
        <v>0</v>
      </c>
      <c r="Q232" s="143">
        <v>1</v>
      </c>
      <c r="R232" s="143">
        <f>Q232*H232</f>
        <v>147.6</v>
      </c>
      <c r="S232" s="143">
        <v>0</v>
      </c>
      <c r="T232" s="144">
        <f>S232*H232</f>
        <v>0</v>
      </c>
      <c r="AR232" s="145" t="s">
        <v>270</v>
      </c>
      <c r="AT232" s="145" t="s">
        <v>1114</v>
      </c>
      <c r="AU232" s="145" t="s">
        <v>88</v>
      </c>
      <c r="AY232" s="17" t="s">
        <v>262</v>
      </c>
      <c r="BE232" s="146">
        <f>IF(N232="základní",J232,0)</f>
        <v>0</v>
      </c>
      <c r="BF232" s="146">
        <f>IF(N232="snížená",J232,0)</f>
        <v>0</v>
      </c>
      <c r="BG232" s="146">
        <f>IF(N232="zákl. přenesená",J232,0)</f>
        <v>0</v>
      </c>
      <c r="BH232" s="146">
        <f>IF(N232="sníž. přenesená",J232,0)</f>
        <v>0</v>
      </c>
      <c r="BI232" s="146">
        <f>IF(N232="nulová",J232,0)</f>
        <v>0</v>
      </c>
      <c r="BJ232" s="17" t="s">
        <v>86</v>
      </c>
      <c r="BK232" s="146">
        <f>ROUND(I232*H232,2)</f>
        <v>0</v>
      </c>
      <c r="BL232" s="17" t="s">
        <v>293</v>
      </c>
      <c r="BM232" s="145" t="s">
        <v>5387</v>
      </c>
    </row>
    <row r="233" spans="2:47" s="1" customFormat="1" ht="19.5">
      <c r="B233" s="32"/>
      <c r="D233" s="147" t="s">
        <v>301</v>
      </c>
      <c r="F233" s="148" t="s">
        <v>5388</v>
      </c>
      <c r="I233" s="149"/>
      <c r="L233" s="32"/>
      <c r="M233" s="150"/>
      <c r="T233" s="56"/>
      <c r="AT233" s="17" t="s">
        <v>301</v>
      </c>
      <c r="AU233" s="17" t="s">
        <v>88</v>
      </c>
    </row>
    <row r="234" spans="2:51" s="12" customFormat="1" ht="11.25">
      <c r="B234" s="161"/>
      <c r="D234" s="147" t="s">
        <v>1200</v>
      </c>
      <c r="E234" s="162" t="s">
        <v>1</v>
      </c>
      <c r="F234" s="163" t="s">
        <v>5389</v>
      </c>
      <c r="H234" s="162" t="s">
        <v>1</v>
      </c>
      <c r="I234" s="164"/>
      <c r="L234" s="161"/>
      <c r="M234" s="165"/>
      <c r="T234" s="166"/>
      <c r="AT234" s="162" t="s">
        <v>1200</v>
      </c>
      <c r="AU234" s="162" t="s">
        <v>88</v>
      </c>
      <c r="AV234" s="12" t="s">
        <v>86</v>
      </c>
      <c r="AW234" s="12" t="s">
        <v>34</v>
      </c>
      <c r="AX234" s="12" t="s">
        <v>79</v>
      </c>
      <c r="AY234" s="162" t="s">
        <v>262</v>
      </c>
    </row>
    <row r="235" spans="2:51" s="13" customFormat="1" ht="11.25">
      <c r="B235" s="167"/>
      <c r="D235" s="147" t="s">
        <v>1200</v>
      </c>
      <c r="E235" s="168" t="s">
        <v>1</v>
      </c>
      <c r="F235" s="169" t="s">
        <v>5354</v>
      </c>
      <c r="H235" s="170">
        <v>488</v>
      </c>
      <c r="I235" s="171"/>
      <c r="L235" s="167"/>
      <c r="M235" s="172"/>
      <c r="T235" s="173"/>
      <c r="AT235" s="168" t="s">
        <v>1200</v>
      </c>
      <c r="AU235" s="168" t="s">
        <v>88</v>
      </c>
      <c r="AV235" s="13" t="s">
        <v>88</v>
      </c>
      <c r="AW235" s="13" t="s">
        <v>34</v>
      </c>
      <c r="AX235" s="13" t="s">
        <v>79</v>
      </c>
      <c r="AY235" s="168" t="s">
        <v>262</v>
      </c>
    </row>
    <row r="236" spans="2:51" s="12" customFormat="1" ht="11.25">
      <c r="B236" s="161"/>
      <c r="D236" s="147" t="s">
        <v>1200</v>
      </c>
      <c r="E236" s="162" t="s">
        <v>1</v>
      </c>
      <c r="F236" s="163" t="s">
        <v>5390</v>
      </c>
      <c r="H236" s="162" t="s">
        <v>1</v>
      </c>
      <c r="I236" s="164"/>
      <c r="L236" s="161"/>
      <c r="M236" s="165"/>
      <c r="T236" s="166"/>
      <c r="AT236" s="162" t="s">
        <v>1200</v>
      </c>
      <c r="AU236" s="162" t="s">
        <v>88</v>
      </c>
      <c r="AV236" s="12" t="s">
        <v>86</v>
      </c>
      <c r="AW236" s="12" t="s">
        <v>34</v>
      </c>
      <c r="AX236" s="12" t="s">
        <v>79</v>
      </c>
      <c r="AY236" s="162" t="s">
        <v>262</v>
      </c>
    </row>
    <row r="237" spans="2:51" s="13" customFormat="1" ht="11.25">
      <c r="B237" s="167"/>
      <c r="D237" s="147" t="s">
        <v>1200</v>
      </c>
      <c r="E237" s="168" t="s">
        <v>1</v>
      </c>
      <c r="F237" s="169" t="s">
        <v>5391</v>
      </c>
      <c r="H237" s="170">
        <v>-79.4</v>
      </c>
      <c r="I237" s="171"/>
      <c r="L237" s="167"/>
      <c r="M237" s="172"/>
      <c r="T237" s="173"/>
      <c r="AT237" s="168" t="s">
        <v>1200</v>
      </c>
      <c r="AU237" s="168" t="s">
        <v>88</v>
      </c>
      <c r="AV237" s="13" t="s">
        <v>88</v>
      </c>
      <c r="AW237" s="13" t="s">
        <v>34</v>
      </c>
      <c r="AX237" s="13" t="s">
        <v>79</v>
      </c>
      <c r="AY237" s="168" t="s">
        <v>262</v>
      </c>
    </row>
    <row r="238" spans="2:51" s="12" customFormat="1" ht="11.25">
      <c r="B238" s="161"/>
      <c r="D238" s="147" t="s">
        <v>1200</v>
      </c>
      <c r="E238" s="162" t="s">
        <v>1</v>
      </c>
      <c r="F238" s="163" t="s">
        <v>5392</v>
      </c>
      <c r="H238" s="162" t="s">
        <v>1</v>
      </c>
      <c r="I238" s="164"/>
      <c r="L238" s="161"/>
      <c r="M238" s="165"/>
      <c r="T238" s="166"/>
      <c r="AT238" s="162" t="s">
        <v>1200</v>
      </c>
      <c r="AU238" s="162" t="s">
        <v>88</v>
      </c>
      <c r="AV238" s="12" t="s">
        <v>86</v>
      </c>
      <c r="AW238" s="12" t="s">
        <v>34</v>
      </c>
      <c r="AX238" s="12" t="s">
        <v>79</v>
      </c>
      <c r="AY238" s="162" t="s">
        <v>262</v>
      </c>
    </row>
    <row r="239" spans="2:51" s="13" customFormat="1" ht="11.25">
      <c r="B239" s="167"/>
      <c r="D239" s="147" t="s">
        <v>1200</v>
      </c>
      <c r="E239" s="168" t="s">
        <v>1</v>
      </c>
      <c r="F239" s="169" t="s">
        <v>5393</v>
      </c>
      <c r="H239" s="170">
        <v>-334.8</v>
      </c>
      <c r="I239" s="171"/>
      <c r="L239" s="167"/>
      <c r="M239" s="172"/>
      <c r="T239" s="173"/>
      <c r="AT239" s="168" t="s">
        <v>1200</v>
      </c>
      <c r="AU239" s="168" t="s">
        <v>88</v>
      </c>
      <c r="AV239" s="13" t="s">
        <v>88</v>
      </c>
      <c r="AW239" s="13" t="s">
        <v>34</v>
      </c>
      <c r="AX239" s="13" t="s">
        <v>79</v>
      </c>
      <c r="AY239" s="168" t="s">
        <v>262</v>
      </c>
    </row>
    <row r="240" spans="2:51" s="14" customFormat="1" ht="11.25">
      <c r="B240" s="174"/>
      <c r="D240" s="147" t="s">
        <v>1200</v>
      </c>
      <c r="E240" s="175" t="s">
        <v>1</v>
      </c>
      <c r="F240" s="176" t="s">
        <v>1205</v>
      </c>
      <c r="H240" s="177">
        <v>73.8</v>
      </c>
      <c r="I240" s="178"/>
      <c r="L240" s="174"/>
      <c r="M240" s="179"/>
      <c r="T240" s="180"/>
      <c r="AT240" s="175" t="s">
        <v>1200</v>
      </c>
      <c r="AU240" s="175" t="s">
        <v>88</v>
      </c>
      <c r="AV240" s="14" t="s">
        <v>293</v>
      </c>
      <c r="AW240" s="14" t="s">
        <v>34</v>
      </c>
      <c r="AX240" s="14" t="s">
        <v>79</v>
      </c>
      <c r="AY240" s="175" t="s">
        <v>262</v>
      </c>
    </row>
    <row r="241" spans="2:51" s="13" customFormat="1" ht="11.25">
      <c r="B241" s="167"/>
      <c r="D241" s="147" t="s">
        <v>1200</v>
      </c>
      <c r="E241" s="168" t="s">
        <v>1</v>
      </c>
      <c r="F241" s="169" t="s">
        <v>5394</v>
      </c>
      <c r="H241" s="170">
        <v>147.6</v>
      </c>
      <c r="I241" s="171"/>
      <c r="L241" s="167"/>
      <c r="M241" s="172"/>
      <c r="T241" s="173"/>
      <c r="AT241" s="168" t="s">
        <v>1200</v>
      </c>
      <c r="AU241" s="168" t="s">
        <v>88</v>
      </c>
      <c r="AV241" s="13" t="s">
        <v>88</v>
      </c>
      <c r="AW241" s="13" t="s">
        <v>34</v>
      </c>
      <c r="AX241" s="13" t="s">
        <v>79</v>
      </c>
      <c r="AY241" s="168" t="s">
        <v>262</v>
      </c>
    </row>
    <row r="242" spans="2:51" s="14" customFormat="1" ht="11.25">
      <c r="B242" s="174"/>
      <c r="D242" s="147" t="s">
        <v>1200</v>
      </c>
      <c r="E242" s="175" t="s">
        <v>1</v>
      </c>
      <c r="F242" s="176" t="s">
        <v>1205</v>
      </c>
      <c r="H242" s="177">
        <v>147.6</v>
      </c>
      <c r="I242" s="178"/>
      <c r="L242" s="174"/>
      <c r="M242" s="179"/>
      <c r="T242" s="180"/>
      <c r="AT242" s="175" t="s">
        <v>1200</v>
      </c>
      <c r="AU242" s="175" t="s">
        <v>88</v>
      </c>
      <c r="AV242" s="14" t="s">
        <v>293</v>
      </c>
      <c r="AW242" s="14" t="s">
        <v>34</v>
      </c>
      <c r="AX242" s="14" t="s">
        <v>86</v>
      </c>
      <c r="AY242" s="175" t="s">
        <v>262</v>
      </c>
    </row>
    <row r="243" spans="2:65" s="1" customFormat="1" ht="24.2" customHeight="1">
      <c r="B243" s="32"/>
      <c r="C243" s="134" t="s">
        <v>7</v>
      </c>
      <c r="D243" s="134" t="s">
        <v>264</v>
      </c>
      <c r="E243" s="135" t="s">
        <v>5395</v>
      </c>
      <c r="F243" s="136" t="s">
        <v>5396</v>
      </c>
      <c r="G243" s="137" t="s">
        <v>1226</v>
      </c>
      <c r="H243" s="138">
        <v>1090</v>
      </c>
      <c r="I243" s="139"/>
      <c r="J243" s="140">
        <f>ROUND(I243*H243,2)</f>
        <v>0</v>
      </c>
      <c r="K243" s="136" t="s">
        <v>1</v>
      </c>
      <c r="L243" s="32"/>
      <c r="M243" s="141" t="s">
        <v>1</v>
      </c>
      <c r="N243" s="142" t="s">
        <v>44</v>
      </c>
      <c r="P243" s="143">
        <f>O243*H243</f>
        <v>0</v>
      </c>
      <c r="Q243" s="143">
        <v>0</v>
      </c>
      <c r="R243" s="143">
        <f>Q243*H243</f>
        <v>0</v>
      </c>
      <c r="S243" s="143">
        <v>0</v>
      </c>
      <c r="T243" s="144">
        <f>S243*H243</f>
        <v>0</v>
      </c>
      <c r="AR243" s="145" t="s">
        <v>293</v>
      </c>
      <c r="AT243" s="145" t="s">
        <v>264</v>
      </c>
      <c r="AU243" s="145" t="s">
        <v>88</v>
      </c>
      <c r="AY243" s="17" t="s">
        <v>262</v>
      </c>
      <c r="BE243" s="146">
        <f>IF(N243="základní",J243,0)</f>
        <v>0</v>
      </c>
      <c r="BF243" s="146">
        <f>IF(N243="snížená",J243,0)</f>
        <v>0</v>
      </c>
      <c r="BG243" s="146">
        <f>IF(N243="zákl. přenesená",J243,0)</f>
        <v>0</v>
      </c>
      <c r="BH243" s="146">
        <f>IF(N243="sníž. přenesená",J243,0)</f>
        <v>0</v>
      </c>
      <c r="BI243" s="146">
        <f>IF(N243="nulová",J243,0)</f>
        <v>0</v>
      </c>
      <c r="BJ243" s="17" t="s">
        <v>86</v>
      </c>
      <c r="BK243" s="146">
        <f>ROUND(I243*H243,2)</f>
        <v>0</v>
      </c>
      <c r="BL243" s="17" t="s">
        <v>293</v>
      </c>
      <c r="BM243" s="145" t="s">
        <v>5397</v>
      </c>
    </row>
    <row r="244" spans="2:51" s="12" customFormat="1" ht="11.25">
      <c r="B244" s="161"/>
      <c r="D244" s="147" t="s">
        <v>1200</v>
      </c>
      <c r="E244" s="162" t="s">
        <v>1</v>
      </c>
      <c r="F244" s="163" t="s">
        <v>5353</v>
      </c>
      <c r="H244" s="162" t="s">
        <v>1</v>
      </c>
      <c r="I244" s="164"/>
      <c r="L244" s="161"/>
      <c r="M244" s="165"/>
      <c r="T244" s="166"/>
      <c r="AT244" s="162" t="s">
        <v>1200</v>
      </c>
      <c r="AU244" s="162" t="s">
        <v>88</v>
      </c>
      <c r="AV244" s="12" t="s">
        <v>86</v>
      </c>
      <c r="AW244" s="12" t="s">
        <v>34</v>
      </c>
      <c r="AX244" s="12" t="s">
        <v>79</v>
      </c>
      <c r="AY244" s="162" t="s">
        <v>262</v>
      </c>
    </row>
    <row r="245" spans="2:51" s="13" customFormat="1" ht="11.25">
      <c r="B245" s="167"/>
      <c r="D245" s="147" t="s">
        <v>1200</v>
      </c>
      <c r="E245" s="168" t="s">
        <v>1</v>
      </c>
      <c r="F245" s="169" t="s">
        <v>5398</v>
      </c>
      <c r="H245" s="170">
        <v>976</v>
      </c>
      <c r="I245" s="171"/>
      <c r="L245" s="167"/>
      <c r="M245" s="172"/>
      <c r="T245" s="173"/>
      <c r="AT245" s="168" t="s">
        <v>1200</v>
      </c>
      <c r="AU245" s="168" t="s">
        <v>88</v>
      </c>
      <c r="AV245" s="13" t="s">
        <v>88</v>
      </c>
      <c r="AW245" s="13" t="s">
        <v>34</v>
      </c>
      <c r="AX245" s="13" t="s">
        <v>79</v>
      </c>
      <c r="AY245" s="168" t="s">
        <v>262</v>
      </c>
    </row>
    <row r="246" spans="2:51" s="12" customFormat="1" ht="11.25">
      <c r="B246" s="161"/>
      <c r="D246" s="147" t="s">
        <v>1200</v>
      </c>
      <c r="E246" s="162" t="s">
        <v>1</v>
      </c>
      <c r="F246" s="163" t="s">
        <v>5399</v>
      </c>
      <c r="H246" s="162" t="s">
        <v>1</v>
      </c>
      <c r="I246" s="164"/>
      <c r="L246" s="161"/>
      <c r="M246" s="165"/>
      <c r="T246" s="166"/>
      <c r="AT246" s="162" t="s">
        <v>1200</v>
      </c>
      <c r="AU246" s="162" t="s">
        <v>88</v>
      </c>
      <c r="AV246" s="12" t="s">
        <v>86</v>
      </c>
      <c r="AW246" s="12" t="s">
        <v>34</v>
      </c>
      <c r="AX246" s="12" t="s">
        <v>79</v>
      </c>
      <c r="AY246" s="162" t="s">
        <v>262</v>
      </c>
    </row>
    <row r="247" spans="2:51" s="13" customFormat="1" ht="11.25">
      <c r="B247" s="167"/>
      <c r="D247" s="147" t="s">
        <v>1200</v>
      </c>
      <c r="E247" s="168" t="s">
        <v>1</v>
      </c>
      <c r="F247" s="169" t="s">
        <v>5400</v>
      </c>
      <c r="H247" s="170">
        <v>80</v>
      </c>
      <c r="I247" s="171"/>
      <c r="L247" s="167"/>
      <c r="M247" s="172"/>
      <c r="T247" s="173"/>
      <c r="AT247" s="168" t="s">
        <v>1200</v>
      </c>
      <c r="AU247" s="168" t="s">
        <v>88</v>
      </c>
      <c r="AV247" s="13" t="s">
        <v>88</v>
      </c>
      <c r="AW247" s="13" t="s">
        <v>34</v>
      </c>
      <c r="AX247" s="13" t="s">
        <v>79</v>
      </c>
      <c r="AY247" s="168" t="s">
        <v>262</v>
      </c>
    </row>
    <row r="248" spans="2:51" s="12" customFormat="1" ht="11.25">
      <c r="B248" s="161"/>
      <c r="D248" s="147" t="s">
        <v>1200</v>
      </c>
      <c r="E248" s="162" t="s">
        <v>1</v>
      </c>
      <c r="F248" s="163" t="s">
        <v>5401</v>
      </c>
      <c r="H248" s="162" t="s">
        <v>1</v>
      </c>
      <c r="I248" s="164"/>
      <c r="L248" s="161"/>
      <c r="M248" s="165"/>
      <c r="T248" s="166"/>
      <c r="AT248" s="162" t="s">
        <v>1200</v>
      </c>
      <c r="AU248" s="162" t="s">
        <v>88</v>
      </c>
      <c r="AV248" s="12" t="s">
        <v>86</v>
      </c>
      <c r="AW248" s="12" t="s">
        <v>34</v>
      </c>
      <c r="AX248" s="12" t="s">
        <v>79</v>
      </c>
      <c r="AY248" s="162" t="s">
        <v>262</v>
      </c>
    </row>
    <row r="249" spans="2:51" s="13" customFormat="1" ht="11.25">
      <c r="B249" s="167"/>
      <c r="D249" s="147" t="s">
        <v>1200</v>
      </c>
      <c r="E249" s="168" t="s">
        <v>1</v>
      </c>
      <c r="F249" s="169" t="s">
        <v>5402</v>
      </c>
      <c r="H249" s="170">
        <v>34</v>
      </c>
      <c r="I249" s="171"/>
      <c r="L249" s="167"/>
      <c r="M249" s="172"/>
      <c r="T249" s="173"/>
      <c r="AT249" s="168" t="s">
        <v>1200</v>
      </c>
      <c r="AU249" s="168" t="s">
        <v>88</v>
      </c>
      <c r="AV249" s="13" t="s">
        <v>88</v>
      </c>
      <c r="AW249" s="13" t="s">
        <v>34</v>
      </c>
      <c r="AX249" s="13" t="s">
        <v>79</v>
      </c>
      <c r="AY249" s="168" t="s">
        <v>262</v>
      </c>
    </row>
    <row r="250" spans="2:51" s="14" customFormat="1" ht="11.25">
      <c r="B250" s="174"/>
      <c r="D250" s="147" t="s">
        <v>1200</v>
      </c>
      <c r="E250" s="175" t="s">
        <v>1</v>
      </c>
      <c r="F250" s="176" t="s">
        <v>1205</v>
      </c>
      <c r="H250" s="177">
        <v>1090</v>
      </c>
      <c r="I250" s="178"/>
      <c r="L250" s="174"/>
      <c r="M250" s="179"/>
      <c r="T250" s="180"/>
      <c r="AT250" s="175" t="s">
        <v>1200</v>
      </c>
      <c r="AU250" s="175" t="s">
        <v>88</v>
      </c>
      <c r="AV250" s="14" t="s">
        <v>293</v>
      </c>
      <c r="AW250" s="14" t="s">
        <v>34</v>
      </c>
      <c r="AX250" s="14" t="s">
        <v>86</v>
      </c>
      <c r="AY250" s="175" t="s">
        <v>262</v>
      </c>
    </row>
    <row r="251" spans="2:65" s="1" customFormat="1" ht="44.25" customHeight="1">
      <c r="B251" s="32"/>
      <c r="C251" s="134" t="s">
        <v>377</v>
      </c>
      <c r="D251" s="134" t="s">
        <v>264</v>
      </c>
      <c r="E251" s="135" t="s">
        <v>1338</v>
      </c>
      <c r="F251" s="136" t="s">
        <v>1565</v>
      </c>
      <c r="G251" s="137" t="s">
        <v>1234</v>
      </c>
      <c r="H251" s="138">
        <v>1649.784</v>
      </c>
      <c r="I251" s="139"/>
      <c r="J251" s="140">
        <f>ROUND(I251*H251,2)</f>
        <v>0</v>
      </c>
      <c r="K251" s="136" t="s">
        <v>1</v>
      </c>
      <c r="L251" s="32"/>
      <c r="M251" s="141" t="s">
        <v>1</v>
      </c>
      <c r="N251" s="142" t="s">
        <v>44</v>
      </c>
      <c r="P251" s="143">
        <f>O251*H251</f>
        <v>0</v>
      </c>
      <c r="Q251" s="143">
        <v>0</v>
      </c>
      <c r="R251" s="143">
        <f>Q251*H251</f>
        <v>0</v>
      </c>
      <c r="S251" s="143">
        <v>0</v>
      </c>
      <c r="T251" s="144">
        <f>S251*H251</f>
        <v>0</v>
      </c>
      <c r="AR251" s="145" t="s">
        <v>293</v>
      </c>
      <c r="AT251" s="145" t="s">
        <v>264</v>
      </c>
      <c r="AU251" s="145" t="s">
        <v>88</v>
      </c>
      <c r="AY251" s="17" t="s">
        <v>262</v>
      </c>
      <c r="BE251" s="146">
        <f>IF(N251="základní",J251,0)</f>
        <v>0</v>
      </c>
      <c r="BF251" s="146">
        <f>IF(N251="snížená",J251,0)</f>
        <v>0</v>
      </c>
      <c r="BG251" s="146">
        <f>IF(N251="zákl. přenesená",J251,0)</f>
        <v>0</v>
      </c>
      <c r="BH251" s="146">
        <f>IF(N251="sníž. přenesená",J251,0)</f>
        <v>0</v>
      </c>
      <c r="BI251" s="146">
        <f>IF(N251="nulová",J251,0)</f>
        <v>0</v>
      </c>
      <c r="BJ251" s="17" t="s">
        <v>86</v>
      </c>
      <c r="BK251" s="146">
        <f>ROUND(I251*H251,2)</f>
        <v>0</v>
      </c>
      <c r="BL251" s="17" t="s">
        <v>293</v>
      </c>
      <c r="BM251" s="145" t="s">
        <v>5403</v>
      </c>
    </row>
    <row r="252" spans="2:47" s="1" customFormat="1" ht="19.5">
      <c r="B252" s="32"/>
      <c r="D252" s="147" t="s">
        <v>301</v>
      </c>
      <c r="F252" s="148" t="s">
        <v>5404</v>
      </c>
      <c r="I252" s="149"/>
      <c r="L252" s="32"/>
      <c r="M252" s="150"/>
      <c r="T252" s="56"/>
      <c r="AT252" s="17" t="s">
        <v>301</v>
      </c>
      <c r="AU252" s="17" t="s">
        <v>88</v>
      </c>
    </row>
    <row r="253" spans="2:51" s="12" customFormat="1" ht="22.5">
      <c r="B253" s="161"/>
      <c r="D253" s="147" t="s">
        <v>1200</v>
      </c>
      <c r="E253" s="162" t="s">
        <v>1</v>
      </c>
      <c r="F253" s="163" t="s">
        <v>5338</v>
      </c>
      <c r="H253" s="162" t="s">
        <v>1</v>
      </c>
      <c r="I253" s="164"/>
      <c r="L253" s="161"/>
      <c r="M253" s="165"/>
      <c r="T253" s="166"/>
      <c r="AT253" s="162" t="s">
        <v>1200</v>
      </c>
      <c r="AU253" s="162" t="s">
        <v>88</v>
      </c>
      <c r="AV253" s="12" t="s">
        <v>86</v>
      </c>
      <c r="AW253" s="12" t="s">
        <v>34</v>
      </c>
      <c r="AX253" s="12" t="s">
        <v>79</v>
      </c>
      <c r="AY253" s="162" t="s">
        <v>262</v>
      </c>
    </row>
    <row r="254" spans="2:51" s="13" customFormat="1" ht="11.25">
      <c r="B254" s="167"/>
      <c r="D254" s="147" t="s">
        <v>1200</v>
      </c>
      <c r="E254" s="168" t="s">
        <v>1</v>
      </c>
      <c r="F254" s="169" t="s">
        <v>5339</v>
      </c>
      <c r="H254" s="170">
        <v>391</v>
      </c>
      <c r="I254" s="171"/>
      <c r="L254" s="167"/>
      <c r="M254" s="172"/>
      <c r="T254" s="173"/>
      <c r="AT254" s="168" t="s">
        <v>1200</v>
      </c>
      <c r="AU254" s="168" t="s">
        <v>88</v>
      </c>
      <c r="AV254" s="13" t="s">
        <v>88</v>
      </c>
      <c r="AW254" s="13" t="s">
        <v>34</v>
      </c>
      <c r="AX254" s="13" t="s">
        <v>79</v>
      </c>
      <c r="AY254" s="168" t="s">
        <v>262</v>
      </c>
    </row>
    <row r="255" spans="2:51" s="12" customFormat="1" ht="11.25">
      <c r="B255" s="161"/>
      <c r="D255" s="147" t="s">
        <v>1200</v>
      </c>
      <c r="E255" s="162" t="s">
        <v>1</v>
      </c>
      <c r="F255" s="163" t="s">
        <v>5352</v>
      </c>
      <c r="H255" s="162" t="s">
        <v>1</v>
      </c>
      <c r="I255" s="164"/>
      <c r="L255" s="161"/>
      <c r="M255" s="165"/>
      <c r="T255" s="166"/>
      <c r="AT255" s="162" t="s">
        <v>1200</v>
      </c>
      <c r="AU255" s="162" t="s">
        <v>88</v>
      </c>
      <c r="AV255" s="12" t="s">
        <v>86</v>
      </c>
      <c r="AW255" s="12" t="s">
        <v>34</v>
      </c>
      <c r="AX255" s="12" t="s">
        <v>79</v>
      </c>
      <c r="AY255" s="162" t="s">
        <v>262</v>
      </c>
    </row>
    <row r="256" spans="2:51" s="12" customFormat="1" ht="11.25">
      <c r="B256" s="161"/>
      <c r="D256" s="147" t="s">
        <v>1200</v>
      </c>
      <c r="E256" s="162" t="s">
        <v>1</v>
      </c>
      <c r="F256" s="163" t="s">
        <v>5353</v>
      </c>
      <c r="H256" s="162" t="s">
        <v>1</v>
      </c>
      <c r="I256" s="164"/>
      <c r="L256" s="161"/>
      <c r="M256" s="165"/>
      <c r="T256" s="166"/>
      <c r="AT256" s="162" t="s">
        <v>1200</v>
      </c>
      <c r="AU256" s="162" t="s">
        <v>88</v>
      </c>
      <c r="AV256" s="12" t="s">
        <v>86</v>
      </c>
      <c r="AW256" s="12" t="s">
        <v>34</v>
      </c>
      <c r="AX256" s="12" t="s">
        <v>79</v>
      </c>
      <c r="AY256" s="162" t="s">
        <v>262</v>
      </c>
    </row>
    <row r="257" spans="2:51" s="13" customFormat="1" ht="11.25">
      <c r="B257" s="167"/>
      <c r="D257" s="147" t="s">
        <v>1200</v>
      </c>
      <c r="E257" s="168" t="s">
        <v>1</v>
      </c>
      <c r="F257" s="169" t="s">
        <v>5354</v>
      </c>
      <c r="H257" s="170">
        <v>488</v>
      </c>
      <c r="I257" s="171"/>
      <c r="L257" s="167"/>
      <c r="M257" s="172"/>
      <c r="T257" s="173"/>
      <c r="AT257" s="168" t="s">
        <v>1200</v>
      </c>
      <c r="AU257" s="168" t="s">
        <v>88</v>
      </c>
      <c r="AV257" s="13" t="s">
        <v>88</v>
      </c>
      <c r="AW257" s="13" t="s">
        <v>34</v>
      </c>
      <c r="AX257" s="13" t="s">
        <v>79</v>
      </c>
      <c r="AY257" s="168" t="s">
        <v>262</v>
      </c>
    </row>
    <row r="258" spans="2:51" s="12" customFormat="1" ht="11.25">
      <c r="B258" s="161"/>
      <c r="D258" s="147" t="s">
        <v>1200</v>
      </c>
      <c r="E258" s="162" t="s">
        <v>1</v>
      </c>
      <c r="F258" s="163" t="s">
        <v>5364</v>
      </c>
      <c r="H258" s="162" t="s">
        <v>1</v>
      </c>
      <c r="I258" s="164"/>
      <c r="L258" s="161"/>
      <c r="M258" s="165"/>
      <c r="T258" s="166"/>
      <c r="AT258" s="162" t="s">
        <v>1200</v>
      </c>
      <c r="AU258" s="162" t="s">
        <v>88</v>
      </c>
      <c r="AV258" s="12" t="s">
        <v>86</v>
      </c>
      <c r="AW258" s="12" t="s">
        <v>34</v>
      </c>
      <c r="AX258" s="12" t="s">
        <v>79</v>
      </c>
      <c r="AY258" s="162" t="s">
        <v>262</v>
      </c>
    </row>
    <row r="259" spans="2:51" s="13" customFormat="1" ht="11.25">
      <c r="B259" s="167"/>
      <c r="D259" s="147" t="s">
        <v>1200</v>
      </c>
      <c r="E259" s="168" t="s">
        <v>1</v>
      </c>
      <c r="F259" s="169" t="s">
        <v>5365</v>
      </c>
      <c r="H259" s="170">
        <v>12.775</v>
      </c>
      <c r="I259" s="171"/>
      <c r="L259" s="167"/>
      <c r="M259" s="172"/>
      <c r="T259" s="173"/>
      <c r="AT259" s="168" t="s">
        <v>1200</v>
      </c>
      <c r="AU259" s="168" t="s">
        <v>88</v>
      </c>
      <c r="AV259" s="13" t="s">
        <v>88</v>
      </c>
      <c r="AW259" s="13" t="s">
        <v>34</v>
      </c>
      <c r="AX259" s="13" t="s">
        <v>79</v>
      </c>
      <c r="AY259" s="168" t="s">
        <v>262</v>
      </c>
    </row>
    <row r="260" spans="2:51" s="14" customFormat="1" ht="11.25">
      <c r="B260" s="174"/>
      <c r="D260" s="147" t="s">
        <v>1200</v>
      </c>
      <c r="E260" s="175" t="s">
        <v>1</v>
      </c>
      <c r="F260" s="176" t="s">
        <v>1205</v>
      </c>
      <c r="H260" s="177">
        <v>891.775</v>
      </c>
      <c r="I260" s="178"/>
      <c r="L260" s="174"/>
      <c r="M260" s="179"/>
      <c r="T260" s="180"/>
      <c r="AT260" s="175" t="s">
        <v>1200</v>
      </c>
      <c r="AU260" s="175" t="s">
        <v>88</v>
      </c>
      <c r="AV260" s="14" t="s">
        <v>293</v>
      </c>
      <c r="AW260" s="14" t="s">
        <v>34</v>
      </c>
      <c r="AX260" s="14" t="s">
        <v>79</v>
      </c>
      <c r="AY260" s="175" t="s">
        <v>262</v>
      </c>
    </row>
    <row r="261" spans="2:51" s="13" customFormat="1" ht="11.25">
      <c r="B261" s="167"/>
      <c r="D261" s="147" t="s">
        <v>1200</v>
      </c>
      <c r="E261" s="168" t="s">
        <v>1</v>
      </c>
      <c r="F261" s="169" t="s">
        <v>5405</v>
      </c>
      <c r="H261" s="170">
        <v>1649.784</v>
      </c>
      <c r="I261" s="171"/>
      <c r="L261" s="167"/>
      <c r="M261" s="172"/>
      <c r="T261" s="173"/>
      <c r="AT261" s="168" t="s">
        <v>1200</v>
      </c>
      <c r="AU261" s="168" t="s">
        <v>88</v>
      </c>
      <c r="AV261" s="13" t="s">
        <v>88</v>
      </c>
      <c r="AW261" s="13" t="s">
        <v>34</v>
      </c>
      <c r="AX261" s="13" t="s">
        <v>79</v>
      </c>
      <c r="AY261" s="168" t="s">
        <v>262</v>
      </c>
    </row>
    <row r="262" spans="2:51" s="14" customFormat="1" ht="11.25">
      <c r="B262" s="174"/>
      <c r="D262" s="147" t="s">
        <v>1200</v>
      </c>
      <c r="E262" s="175" t="s">
        <v>1</v>
      </c>
      <c r="F262" s="176" t="s">
        <v>1205</v>
      </c>
      <c r="H262" s="177">
        <v>1649.784</v>
      </c>
      <c r="I262" s="178"/>
      <c r="L262" s="174"/>
      <c r="M262" s="179"/>
      <c r="T262" s="180"/>
      <c r="AT262" s="175" t="s">
        <v>1200</v>
      </c>
      <c r="AU262" s="175" t="s">
        <v>88</v>
      </c>
      <c r="AV262" s="14" t="s">
        <v>293</v>
      </c>
      <c r="AW262" s="14" t="s">
        <v>34</v>
      </c>
      <c r="AX262" s="14" t="s">
        <v>86</v>
      </c>
      <c r="AY262" s="175" t="s">
        <v>262</v>
      </c>
    </row>
    <row r="263" spans="2:65" s="1" customFormat="1" ht="16.5" customHeight="1">
      <c r="B263" s="32"/>
      <c r="C263" s="134" t="s">
        <v>381</v>
      </c>
      <c r="D263" s="134" t="s">
        <v>264</v>
      </c>
      <c r="E263" s="135" t="s">
        <v>1343</v>
      </c>
      <c r="F263" s="136" t="s">
        <v>1344</v>
      </c>
      <c r="G263" s="137" t="s">
        <v>1196</v>
      </c>
      <c r="H263" s="138">
        <v>414.2</v>
      </c>
      <c r="I263" s="139"/>
      <c r="J263" s="140">
        <f>ROUND(I263*H263,2)</f>
        <v>0</v>
      </c>
      <c r="K263" s="136" t="s">
        <v>1197</v>
      </c>
      <c r="L263" s="32"/>
      <c r="M263" s="141" t="s">
        <v>1</v>
      </c>
      <c r="N263" s="142" t="s">
        <v>44</v>
      </c>
      <c r="P263" s="143">
        <f>O263*H263</f>
        <v>0</v>
      </c>
      <c r="Q263" s="143">
        <v>0</v>
      </c>
      <c r="R263" s="143">
        <f>Q263*H263</f>
        <v>0</v>
      </c>
      <c r="S263" s="143">
        <v>0</v>
      </c>
      <c r="T263" s="144">
        <f>S263*H263</f>
        <v>0</v>
      </c>
      <c r="AR263" s="145" t="s">
        <v>293</v>
      </c>
      <c r="AT263" s="145" t="s">
        <v>264</v>
      </c>
      <c r="AU263" s="145" t="s">
        <v>88</v>
      </c>
      <c r="AY263" s="17" t="s">
        <v>262</v>
      </c>
      <c r="BE263" s="146">
        <f>IF(N263="základní",J263,0)</f>
        <v>0</v>
      </c>
      <c r="BF263" s="146">
        <f>IF(N263="snížená",J263,0)</f>
        <v>0</v>
      </c>
      <c r="BG263" s="146">
        <f>IF(N263="zákl. přenesená",J263,0)</f>
        <v>0</v>
      </c>
      <c r="BH263" s="146">
        <f>IF(N263="sníž. přenesená",J263,0)</f>
        <v>0</v>
      </c>
      <c r="BI263" s="146">
        <f>IF(N263="nulová",J263,0)</f>
        <v>0</v>
      </c>
      <c r="BJ263" s="17" t="s">
        <v>86</v>
      </c>
      <c r="BK263" s="146">
        <f>ROUND(I263*H263,2)</f>
        <v>0</v>
      </c>
      <c r="BL263" s="17" t="s">
        <v>293</v>
      </c>
      <c r="BM263" s="145" t="s">
        <v>5406</v>
      </c>
    </row>
    <row r="264" spans="2:47" s="1" customFormat="1" ht="29.25">
      <c r="B264" s="32"/>
      <c r="D264" s="147" t="s">
        <v>301</v>
      </c>
      <c r="F264" s="148" t="s">
        <v>5407</v>
      </c>
      <c r="I264" s="149"/>
      <c r="L264" s="32"/>
      <c r="M264" s="150"/>
      <c r="T264" s="56"/>
      <c r="AT264" s="17" t="s">
        <v>301</v>
      </c>
      <c r="AU264" s="17" t="s">
        <v>88</v>
      </c>
    </row>
    <row r="265" spans="2:51" s="12" customFormat="1" ht="11.25">
      <c r="B265" s="161"/>
      <c r="D265" s="147" t="s">
        <v>1200</v>
      </c>
      <c r="E265" s="162" t="s">
        <v>1</v>
      </c>
      <c r="F265" s="163" t="s">
        <v>5368</v>
      </c>
      <c r="H265" s="162" t="s">
        <v>1</v>
      </c>
      <c r="I265" s="164"/>
      <c r="L265" s="161"/>
      <c r="M265" s="165"/>
      <c r="T265" s="166"/>
      <c r="AT265" s="162" t="s">
        <v>1200</v>
      </c>
      <c r="AU265" s="162" t="s">
        <v>88</v>
      </c>
      <c r="AV265" s="12" t="s">
        <v>86</v>
      </c>
      <c r="AW265" s="12" t="s">
        <v>34</v>
      </c>
      <c r="AX265" s="12" t="s">
        <v>79</v>
      </c>
      <c r="AY265" s="162" t="s">
        <v>262</v>
      </c>
    </row>
    <row r="266" spans="2:51" s="13" customFormat="1" ht="11.25">
      <c r="B266" s="167"/>
      <c r="D266" s="147" t="s">
        <v>1200</v>
      </c>
      <c r="E266" s="168" t="s">
        <v>1</v>
      </c>
      <c r="F266" s="169" t="s">
        <v>5369</v>
      </c>
      <c r="H266" s="170">
        <v>77.7</v>
      </c>
      <c r="I266" s="171"/>
      <c r="L266" s="167"/>
      <c r="M266" s="172"/>
      <c r="T266" s="173"/>
      <c r="AT266" s="168" t="s">
        <v>1200</v>
      </c>
      <c r="AU266" s="168" t="s">
        <v>88</v>
      </c>
      <c r="AV266" s="13" t="s">
        <v>88</v>
      </c>
      <c r="AW266" s="13" t="s">
        <v>34</v>
      </c>
      <c r="AX266" s="13" t="s">
        <v>79</v>
      </c>
      <c r="AY266" s="168" t="s">
        <v>262</v>
      </c>
    </row>
    <row r="267" spans="2:51" s="12" customFormat="1" ht="11.25">
      <c r="B267" s="161"/>
      <c r="D267" s="147" t="s">
        <v>1200</v>
      </c>
      <c r="E267" s="162" t="s">
        <v>1</v>
      </c>
      <c r="F267" s="163" t="s">
        <v>5370</v>
      </c>
      <c r="H267" s="162" t="s">
        <v>1</v>
      </c>
      <c r="I267" s="164"/>
      <c r="L267" s="161"/>
      <c r="M267" s="165"/>
      <c r="T267" s="166"/>
      <c r="AT267" s="162" t="s">
        <v>1200</v>
      </c>
      <c r="AU267" s="162" t="s">
        <v>88</v>
      </c>
      <c r="AV267" s="12" t="s">
        <v>86</v>
      </c>
      <c r="AW267" s="12" t="s">
        <v>34</v>
      </c>
      <c r="AX267" s="12" t="s">
        <v>79</v>
      </c>
      <c r="AY267" s="162" t="s">
        <v>262</v>
      </c>
    </row>
    <row r="268" spans="2:51" s="13" customFormat="1" ht="11.25">
      <c r="B268" s="167"/>
      <c r="D268" s="147" t="s">
        <v>1200</v>
      </c>
      <c r="E268" s="168" t="s">
        <v>1</v>
      </c>
      <c r="F268" s="169" t="s">
        <v>5371</v>
      </c>
      <c r="H268" s="170">
        <v>1.7</v>
      </c>
      <c r="I268" s="171"/>
      <c r="L268" s="167"/>
      <c r="M268" s="172"/>
      <c r="T268" s="173"/>
      <c r="AT268" s="168" t="s">
        <v>1200</v>
      </c>
      <c r="AU268" s="168" t="s">
        <v>88</v>
      </c>
      <c r="AV268" s="13" t="s">
        <v>88</v>
      </c>
      <c r="AW268" s="13" t="s">
        <v>34</v>
      </c>
      <c r="AX268" s="13" t="s">
        <v>79</v>
      </c>
      <c r="AY268" s="168" t="s">
        <v>262</v>
      </c>
    </row>
    <row r="269" spans="2:51" s="12" customFormat="1" ht="22.5">
      <c r="B269" s="161"/>
      <c r="D269" s="147" t="s">
        <v>1200</v>
      </c>
      <c r="E269" s="162" t="s">
        <v>1</v>
      </c>
      <c r="F269" s="163" t="s">
        <v>5372</v>
      </c>
      <c r="H269" s="162" t="s">
        <v>1</v>
      </c>
      <c r="I269" s="164"/>
      <c r="L269" s="161"/>
      <c r="M269" s="165"/>
      <c r="T269" s="166"/>
      <c r="AT269" s="162" t="s">
        <v>1200</v>
      </c>
      <c r="AU269" s="162" t="s">
        <v>88</v>
      </c>
      <c r="AV269" s="12" t="s">
        <v>86</v>
      </c>
      <c r="AW269" s="12" t="s">
        <v>34</v>
      </c>
      <c r="AX269" s="12" t="s">
        <v>79</v>
      </c>
      <c r="AY269" s="162" t="s">
        <v>262</v>
      </c>
    </row>
    <row r="270" spans="2:51" s="13" customFormat="1" ht="11.25">
      <c r="B270" s="167"/>
      <c r="D270" s="147" t="s">
        <v>1200</v>
      </c>
      <c r="E270" s="168" t="s">
        <v>1</v>
      </c>
      <c r="F270" s="169" t="s">
        <v>5337</v>
      </c>
      <c r="H270" s="170">
        <v>334.8</v>
      </c>
      <c r="I270" s="171"/>
      <c r="L270" s="167"/>
      <c r="M270" s="172"/>
      <c r="T270" s="173"/>
      <c r="AT270" s="168" t="s">
        <v>1200</v>
      </c>
      <c r="AU270" s="168" t="s">
        <v>88</v>
      </c>
      <c r="AV270" s="13" t="s">
        <v>88</v>
      </c>
      <c r="AW270" s="13" t="s">
        <v>34</v>
      </c>
      <c r="AX270" s="13" t="s">
        <v>79</v>
      </c>
      <c r="AY270" s="168" t="s">
        <v>262</v>
      </c>
    </row>
    <row r="271" spans="2:51" s="14" customFormat="1" ht="11.25">
      <c r="B271" s="174"/>
      <c r="D271" s="147" t="s">
        <v>1200</v>
      </c>
      <c r="E271" s="175" t="s">
        <v>1</v>
      </c>
      <c r="F271" s="176" t="s">
        <v>1205</v>
      </c>
      <c r="H271" s="177">
        <v>414.2</v>
      </c>
      <c r="I271" s="178"/>
      <c r="L271" s="174"/>
      <c r="M271" s="179"/>
      <c r="T271" s="180"/>
      <c r="AT271" s="175" t="s">
        <v>1200</v>
      </c>
      <c r="AU271" s="175" t="s">
        <v>88</v>
      </c>
      <c r="AV271" s="14" t="s">
        <v>293</v>
      </c>
      <c r="AW271" s="14" t="s">
        <v>34</v>
      </c>
      <c r="AX271" s="14" t="s">
        <v>86</v>
      </c>
      <c r="AY271" s="175" t="s">
        <v>262</v>
      </c>
    </row>
    <row r="272" spans="2:65" s="1" customFormat="1" ht="37.9" customHeight="1">
      <c r="B272" s="32"/>
      <c r="C272" s="134" t="s">
        <v>385</v>
      </c>
      <c r="D272" s="134" t="s">
        <v>264</v>
      </c>
      <c r="E272" s="135" t="s">
        <v>3958</v>
      </c>
      <c r="F272" s="136" t="s">
        <v>3959</v>
      </c>
      <c r="G272" s="137" t="s">
        <v>1196</v>
      </c>
      <c r="H272" s="138">
        <v>891.775</v>
      </c>
      <c r="I272" s="139"/>
      <c r="J272" s="140">
        <f>ROUND(I272*H272,2)</f>
        <v>0</v>
      </c>
      <c r="K272" s="136" t="s">
        <v>1</v>
      </c>
      <c r="L272" s="32"/>
      <c r="M272" s="141" t="s">
        <v>1</v>
      </c>
      <c r="N272" s="142" t="s">
        <v>44</v>
      </c>
      <c r="P272" s="143">
        <f>O272*H272</f>
        <v>0</v>
      </c>
      <c r="Q272" s="143">
        <v>0</v>
      </c>
      <c r="R272" s="143">
        <f>Q272*H272</f>
        <v>0</v>
      </c>
      <c r="S272" s="143">
        <v>0</v>
      </c>
      <c r="T272" s="144">
        <f>S272*H272</f>
        <v>0</v>
      </c>
      <c r="AR272" s="145" t="s">
        <v>293</v>
      </c>
      <c r="AT272" s="145" t="s">
        <v>264</v>
      </c>
      <c r="AU272" s="145" t="s">
        <v>88</v>
      </c>
      <c r="AY272" s="17" t="s">
        <v>262</v>
      </c>
      <c r="BE272" s="146">
        <f>IF(N272="základní",J272,0)</f>
        <v>0</v>
      </c>
      <c r="BF272" s="146">
        <f>IF(N272="snížená",J272,0)</f>
        <v>0</v>
      </c>
      <c r="BG272" s="146">
        <f>IF(N272="zákl. přenesená",J272,0)</f>
        <v>0</v>
      </c>
      <c r="BH272" s="146">
        <f>IF(N272="sníž. přenesená",J272,0)</f>
        <v>0</v>
      </c>
      <c r="BI272" s="146">
        <f>IF(N272="nulová",J272,0)</f>
        <v>0</v>
      </c>
      <c r="BJ272" s="17" t="s">
        <v>86</v>
      </c>
      <c r="BK272" s="146">
        <f>ROUND(I272*H272,2)</f>
        <v>0</v>
      </c>
      <c r="BL272" s="17" t="s">
        <v>293</v>
      </c>
      <c r="BM272" s="145" t="s">
        <v>5408</v>
      </c>
    </row>
    <row r="273" spans="2:51" s="12" customFormat="1" ht="22.5">
      <c r="B273" s="161"/>
      <c r="D273" s="147" t="s">
        <v>1200</v>
      </c>
      <c r="E273" s="162" t="s">
        <v>1</v>
      </c>
      <c r="F273" s="163" t="s">
        <v>5338</v>
      </c>
      <c r="H273" s="162" t="s">
        <v>1</v>
      </c>
      <c r="I273" s="164"/>
      <c r="L273" s="161"/>
      <c r="M273" s="165"/>
      <c r="T273" s="166"/>
      <c r="AT273" s="162" t="s">
        <v>1200</v>
      </c>
      <c r="AU273" s="162" t="s">
        <v>88</v>
      </c>
      <c r="AV273" s="12" t="s">
        <v>86</v>
      </c>
      <c r="AW273" s="12" t="s">
        <v>34</v>
      </c>
      <c r="AX273" s="12" t="s">
        <v>79</v>
      </c>
      <c r="AY273" s="162" t="s">
        <v>262</v>
      </c>
    </row>
    <row r="274" spans="2:51" s="13" customFormat="1" ht="11.25">
      <c r="B274" s="167"/>
      <c r="D274" s="147" t="s">
        <v>1200</v>
      </c>
      <c r="E274" s="168" t="s">
        <v>1</v>
      </c>
      <c r="F274" s="169" t="s">
        <v>5339</v>
      </c>
      <c r="H274" s="170">
        <v>391</v>
      </c>
      <c r="I274" s="171"/>
      <c r="L274" s="167"/>
      <c r="M274" s="172"/>
      <c r="T274" s="173"/>
      <c r="AT274" s="168" t="s">
        <v>1200</v>
      </c>
      <c r="AU274" s="168" t="s">
        <v>88</v>
      </c>
      <c r="AV274" s="13" t="s">
        <v>88</v>
      </c>
      <c r="AW274" s="13" t="s">
        <v>34</v>
      </c>
      <c r="AX274" s="13" t="s">
        <v>79</v>
      </c>
      <c r="AY274" s="168" t="s">
        <v>262</v>
      </c>
    </row>
    <row r="275" spans="2:51" s="12" customFormat="1" ht="11.25">
      <c r="B275" s="161"/>
      <c r="D275" s="147" t="s">
        <v>1200</v>
      </c>
      <c r="E275" s="162" t="s">
        <v>1</v>
      </c>
      <c r="F275" s="163" t="s">
        <v>5352</v>
      </c>
      <c r="H275" s="162" t="s">
        <v>1</v>
      </c>
      <c r="I275" s="164"/>
      <c r="L275" s="161"/>
      <c r="M275" s="165"/>
      <c r="T275" s="166"/>
      <c r="AT275" s="162" t="s">
        <v>1200</v>
      </c>
      <c r="AU275" s="162" t="s">
        <v>88</v>
      </c>
      <c r="AV275" s="12" t="s">
        <v>86</v>
      </c>
      <c r="AW275" s="12" t="s">
        <v>34</v>
      </c>
      <c r="AX275" s="12" t="s">
        <v>79</v>
      </c>
      <c r="AY275" s="162" t="s">
        <v>262</v>
      </c>
    </row>
    <row r="276" spans="2:51" s="12" customFormat="1" ht="11.25">
      <c r="B276" s="161"/>
      <c r="D276" s="147" t="s">
        <v>1200</v>
      </c>
      <c r="E276" s="162" t="s">
        <v>1</v>
      </c>
      <c r="F276" s="163" t="s">
        <v>5353</v>
      </c>
      <c r="H276" s="162" t="s">
        <v>1</v>
      </c>
      <c r="I276" s="164"/>
      <c r="L276" s="161"/>
      <c r="M276" s="165"/>
      <c r="T276" s="166"/>
      <c r="AT276" s="162" t="s">
        <v>1200</v>
      </c>
      <c r="AU276" s="162" t="s">
        <v>88</v>
      </c>
      <c r="AV276" s="12" t="s">
        <v>86</v>
      </c>
      <c r="AW276" s="12" t="s">
        <v>34</v>
      </c>
      <c r="AX276" s="12" t="s">
        <v>79</v>
      </c>
      <c r="AY276" s="162" t="s">
        <v>262</v>
      </c>
    </row>
    <row r="277" spans="2:51" s="13" customFormat="1" ht="11.25">
      <c r="B277" s="167"/>
      <c r="D277" s="147" t="s">
        <v>1200</v>
      </c>
      <c r="E277" s="168" t="s">
        <v>1</v>
      </c>
      <c r="F277" s="169" t="s">
        <v>5354</v>
      </c>
      <c r="H277" s="170">
        <v>488</v>
      </c>
      <c r="I277" s="171"/>
      <c r="L277" s="167"/>
      <c r="M277" s="172"/>
      <c r="T277" s="173"/>
      <c r="AT277" s="168" t="s">
        <v>1200</v>
      </c>
      <c r="AU277" s="168" t="s">
        <v>88</v>
      </c>
      <c r="AV277" s="13" t="s">
        <v>88</v>
      </c>
      <c r="AW277" s="13" t="s">
        <v>34</v>
      </c>
      <c r="AX277" s="13" t="s">
        <v>79</v>
      </c>
      <c r="AY277" s="168" t="s">
        <v>262</v>
      </c>
    </row>
    <row r="278" spans="2:51" s="12" customFormat="1" ht="11.25">
      <c r="B278" s="161"/>
      <c r="D278" s="147" t="s">
        <v>1200</v>
      </c>
      <c r="E278" s="162" t="s">
        <v>1</v>
      </c>
      <c r="F278" s="163" t="s">
        <v>5364</v>
      </c>
      <c r="H278" s="162" t="s">
        <v>1</v>
      </c>
      <c r="I278" s="164"/>
      <c r="L278" s="161"/>
      <c r="M278" s="165"/>
      <c r="T278" s="166"/>
      <c r="AT278" s="162" t="s">
        <v>1200</v>
      </c>
      <c r="AU278" s="162" t="s">
        <v>88</v>
      </c>
      <c r="AV278" s="12" t="s">
        <v>86</v>
      </c>
      <c r="AW278" s="12" t="s">
        <v>34</v>
      </c>
      <c r="AX278" s="12" t="s">
        <v>79</v>
      </c>
      <c r="AY278" s="162" t="s">
        <v>262</v>
      </c>
    </row>
    <row r="279" spans="2:51" s="13" customFormat="1" ht="11.25">
      <c r="B279" s="167"/>
      <c r="D279" s="147" t="s">
        <v>1200</v>
      </c>
      <c r="E279" s="168" t="s">
        <v>1</v>
      </c>
      <c r="F279" s="169" t="s">
        <v>5365</v>
      </c>
      <c r="H279" s="170">
        <v>12.775</v>
      </c>
      <c r="I279" s="171"/>
      <c r="L279" s="167"/>
      <c r="M279" s="172"/>
      <c r="T279" s="173"/>
      <c r="AT279" s="168" t="s">
        <v>1200</v>
      </c>
      <c r="AU279" s="168" t="s">
        <v>88</v>
      </c>
      <c r="AV279" s="13" t="s">
        <v>88</v>
      </c>
      <c r="AW279" s="13" t="s">
        <v>34</v>
      </c>
      <c r="AX279" s="13" t="s">
        <v>79</v>
      </c>
      <c r="AY279" s="168" t="s">
        <v>262</v>
      </c>
    </row>
    <row r="280" spans="2:51" s="14" customFormat="1" ht="11.25">
      <c r="B280" s="174"/>
      <c r="D280" s="147" t="s">
        <v>1200</v>
      </c>
      <c r="E280" s="175" t="s">
        <v>1</v>
      </c>
      <c r="F280" s="176" t="s">
        <v>1205</v>
      </c>
      <c r="H280" s="177">
        <v>891.775</v>
      </c>
      <c r="I280" s="178"/>
      <c r="L280" s="174"/>
      <c r="M280" s="179"/>
      <c r="T280" s="180"/>
      <c r="AT280" s="175" t="s">
        <v>1200</v>
      </c>
      <c r="AU280" s="175" t="s">
        <v>88</v>
      </c>
      <c r="AV280" s="14" t="s">
        <v>293</v>
      </c>
      <c r="AW280" s="14" t="s">
        <v>34</v>
      </c>
      <c r="AX280" s="14" t="s">
        <v>86</v>
      </c>
      <c r="AY280" s="175" t="s">
        <v>262</v>
      </c>
    </row>
    <row r="281" spans="2:65" s="1" customFormat="1" ht="24.2" customHeight="1">
      <c r="B281" s="32"/>
      <c r="C281" s="134" t="s">
        <v>390</v>
      </c>
      <c r="D281" s="134" t="s">
        <v>264</v>
      </c>
      <c r="E281" s="135" t="s">
        <v>1978</v>
      </c>
      <c r="F281" s="136" t="s">
        <v>1195</v>
      </c>
      <c r="G281" s="137" t="s">
        <v>1196</v>
      </c>
      <c r="H281" s="138">
        <v>332.7</v>
      </c>
      <c r="I281" s="139"/>
      <c r="J281" s="140">
        <f>ROUND(I281*H281,2)</f>
        <v>0</v>
      </c>
      <c r="K281" s="136" t="s">
        <v>1</v>
      </c>
      <c r="L281" s="32"/>
      <c r="M281" s="141" t="s">
        <v>1</v>
      </c>
      <c r="N281" s="142" t="s">
        <v>44</v>
      </c>
      <c r="P281" s="143">
        <f>O281*H281</f>
        <v>0</v>
      </c>
      <c r="Q281" s="143">
        <v>0</v>
      </c>
      <c r="R281" s="143">
        <f>Q281*H281</f>
        <v>0</v>
      </c>
      <c r="S281" s="143">
        <v>0</v>
      </c>
      <c r="T281" s="144">
        <f>S281*H281</f>
        <v>0</v>
      </c>
      <c r="AR281" s="145" t="s">
        <v>293</v>
      </c>
      <c r="AT281" s="145" t="s">
        <v>264</v>
      </c>
      <c r="AU281" s="145" t="s">
        <v>88</v>
      </c>
      <c r="AY281" s="17" t="s">
        <v>262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7" t="s">
        <v>86</v>
      </c>
      <c r="BK281" s="146">
        <f>ROUND(I281*H281,2)</f>
        <v>0</v>
      </c>
      <c r="BL281" s="17" t="s">
        <v>293</v>
      </c>
      <c r="BM281" s="145" t="s">
        <v>5409</v>
      </c>
    </row>
    <row r="282" spans="2:51" s="12" customFormat="1" ht="22.5">
      <c r="B282" s="161"/>
      <c r="D282" s="147" t="s">
        <v>1200</v>
      </c>
      <c r="E282" s="162" t="s">
        <v>1</v>
      </c>
      <c r="F282" s="163" t="s">
        <v>5410</v>
      </c>
      <c r="H282" s="162" t="s">
        <v>1</v>
      </c>
      <c r="I282" s="164"/>
      <c r="L282" s="161"/>
      <c r="M282" s="165"/>
      <c r="T282" s="166"/>
      <c r="AT282" s="162" t="s">
        <v>1200</v>
      </c>
      <c r="AU282" s="162" t="s">
        <v>88</v>
      </c>
      <c r="AV282" s="12" t="s">
        <v>86</v>
      </c>
      <c r="AW282" s="12" t="s">
        <v>34</v>
      </c>
      <c r="AX282" s="12" t="s">
        <v>79</v>
      </c>
      <c r="AY282" s="162" t="s">
        <v>262</v>
      </c>
    </row>
    <row r="283" spans="2:51" s="13" customFormat="1" ht="11.25">
      <c r="B283" s="167"/>
      <c r="D283" s="147" t="s">
        <v>1200</v>
      </c>
      <c r="E283" s="168" t="s">
        <v>1</v>
      </c>
      <c r="F283" s="169" t="s">
        <v>5411</v>
      </c>
      <c r="H283" s="170">
        <v>257.7</v>
      </c>
      <c r="I283" s="171"/>
      <c r="L283" s="167"/>
      <c r="M283" s="172"/>
      <c r="T283" s="173"/>
      <c r="AT283" s="168" t="s">
        <v>1200</v>
      </c>
      <c r="AU283" s="168" t="s">
        <v>88</v>
      </c>
      <c r="AV283" s="13" t="s">
        <v>88</v>
      </c>
      <c r="AW283" s="13" t="s">
        <v>34</v>
      </c>
      <c r="AX283" s="13" t="s">
        <v>79</v>
      </c>
      <c r="AY283" s="168" t="s">
        <v>262</v>
      </c>
    </row>
    <row r="284" spans="2:51" s="12" customFormat="1" ht="22.5">
      <c r="B284" s="161"/>
      <c r="D284" s="147" t="s">
        <v>1200</v>
      </c>
      <c r="E284" s="162" t="s">
        <v>1</v>
      </c>
      <c r="F284" s="163" t="s">
        <v>5343</v>
      </c>
      <c r="H284" s="162" t="s">
        <v>1</v>
      </c>
      <c r="I284" s="164"/>
      <c r="L284" s="161"/>
      <c r="M284" s="165"/>
      <c r="T284" s="166"/>
      <c r="AT284" s="162" t="s">
        <v>1200</v>
      </c>
      <c r="AU284" s="162" t="s">
        <v>88</v>
      </c>
      <c r="AV284" s="12" t="s">
        <v>86</v>
      </c>
      <c r="AW284" s="12" t="s">
        <v>34</v>
      </c>
      <c r="AX284" s="12" t="s">
        <v>79</v>
      </c>
      <c r="AY284" s="162" t="s">
        <v>262</v>
      </c>
    </row>
    <row r="285" spans="2:51" s="13" customFormat="1" ht="11.25">
      <c r="B285" s="167"/>
      <c r="D285" s="147" t="s">
        <v>1200</v>
      </c>
      <c r="E285" s="168" t="s">
        <v>1</v>
      </c>
      <c r="F285" s="169" t="s">
        <v>5344</v>
      </c>
      <c r="H285" s="170">
        <v>75</v>
      </c>
      <c r="I285" s="171"/>
      <c r="L285" s="167"/>
      <c r="M285" s="172"/>
      <c r="T285" s="173"/>
      <c r="AT285" s="168" t="s">
        <v>1200</v>
      </c>
      <c r="AU285" s="168" t="s">
        <v>88</v>
      </c>
      <c r="AV285" s="13" t="s">
        <v>88</v>
      </c>
      <c r="AW285" s="13" t="s">
        <v>34</v>
      </c>
      <c r="AX285" s="13" t="s">
        <v>79</v>
      </c>
      <c r="AY285" s="168" t="s">
        <v>262</v>
      </c>
    </row>
    <row r="286" spans="2:51" s="14" customFormat="1" ht="11.25">
      <c r="B286" s="174"/>
      <c r="D286" s="147" t="s">
        <v>1200</v>
      </c>
      <c r="E286" s="175" t="s">
        <v>1</v>
      </c>
      <c r="F286" s="176" t="s">
        <v>1205</v>
      </c>
      <c r="H286" s="177">
        <v>332.7</v>
      </c>
      <c r="I286" s="178"/>
      <c r="L286" s="174"/>
      <c r="M286" s="179"/>
      <c r="T286" s="180"/>
      <c r="AT286" s="175" t="s">
        <v>1200</v>
      </c>
      <c r="AU286" s="175" t="s">
        <v>88</v>
      </c>
      <c r="AV286" s="14" t="s">
        <v>293</v>
      </c>
      <c r="AW286" s="14" t="s">
        <v>34</v>
      </c>
      <c r="AX286" s="14" t="s">
        <v>86</v>
      </c>
      <c r="AY286" s="175" t="s">
        <v>262</v>
      </c>
    </row>
    <row r="287" spans="2:65" s="1" customFormat="1" ht="16.5" customHeight="1">
      <c r="B287" s="32"/>
      <c r="C287" s="181" t="s">
        <v>395</v>
      </c>
      <c r="D287" s="181" t="s">
        <v>1114</v>
      </c>
      <c r="E287" s="182" t="s">
        <v>5412</v>
      </c>
      <c r="F287" s="183" t="s">
        <v>5413</v>
      </c>
      <c r="G287" s="184" t="s">
        <v>1234</v>
      </c>
      <c r="H287" s="185">
        <v>515.4</v>
      </c>
      <c r="I287" s="186"/>
      <c r="J287" s="187">
        <f>ROUND(I287*H287,2)</f>
        <v>0</v>
      </c>
      <c r="K287" s="183" t="s">
        <v>1</v>
      </c>
      <c r="L287" s="188"/>
      <c r="M287" s="189" t="s">
        <v>1</v>
      </c>
      <c r="N287" s="190" t="s">
        <v>44</v>
      </c>
      <c r="P287" s="143">
        <f>O287*H287</f>
        <v>0</v>
      </c>
      <c r="Q287" s="143">
        <v>1</v>
      </c>
      <c r="R287" s="143">
        <f>Q287*H287</f>
        <v>515.4</v>
      </c>
      <c r="S287" s="143">
        <v>0</v>
      </c>
      <c r="T287" s="144">
        <f>S287*H287</f>
        <v>0</v>
      </c>
      <c r="AR287" s="145" t="s">
        <v>270</v>
      </c>
      <c r="AT287" s="145" t="s">
        <v>1114</v>
      </c>
      <c r="AU287" s="145" t="s">
        <v>88</v>
      </c>
      <c r="AY287" s="17" t="s">
        <v>262</v>
      </c>
      <c r="BE287" s="146">
        <f>IF(N287="základní",J287,0)</f>
        <v>0</v>
      </c>
      <c r="BF287" s="146">
        <f>IF(N287="snížená",J287,0)</f>
        <v>0</v>
      </c>
      <c r="BG287" s="146">
        <f>IF(N287="zákl. přenesená",J287,0)</f>
        <v>0</v>
      </c>
      <c r="BH287" s="146">
        <f>IF(N287="sníž. přenesená",J287,0)</f>
        <v>0</v>
      </c>
      <c r="BI287" s="146">
        <f>IF(N287="nulová",J287,0)</f>
        <v>0</v>
      </c>
      <c r="BJ287" s="17" t="s">
        <v>86</v>
      </c>
      <c r="BK287" s="146">
        <f>ROUND(I287*H287,2)</f>
        <v>0</v>
      </c>
      <c r="BL287" s="17" t="s">
        <v>293</v>
      </c>
      <c r="BM287" s="145" t="s">
        <v>5414</v>
      </c>
    </row>
    <row r="288" spans="2:51" s="12" customFormat="1" ht="22.5">
      <c r="B288" s="161"/>
      <c r="D288" s="147" t="s">
        <v>1200</v>
      </c>
      <c r="E288" s="162" t="s">
        <v>1</v>
      </c>
      <c r="F288" s="163" t="s">
        <v>5410</v>
      </c>
      <c r="H288" s="162" t="s">
        <v>1</v>
      </c>
      <c r="I288" s="164"/>
      <c r="L288" s="161"/>
      <c r="M288" s="165"/>
      <c r="T288" s="166"/>
      <c r="AT288" s="162" t="s">
        <v>1200</v>
      </c>
      <c r="AU288" s="162" t="s">
        <v>88</v>
      </c>
      <c r="AV288" s="12" t="s">
        <v>86</v>
      </c>
      <c r="AW288" s="12" t="s">
        <v>34</v>
      </c>
      <c r="AX288" s="12" t="s">
        <v>79</v>
      </c>
      <c r="AY288" s="162" t="s">
        <v>262</v>
      </c>
    </row>
    <row r="289" spans="2:51" s="13" customFormat="1" ht="11.25">
      <c r="B289" s="167"/>
      <c r="D289" s="147" t="s">
        <v>1200</v>
      </c>
      <c r="E289" s="168" t="s">
        <v>1</v>
      </c>
      <c r="F289" s="169" t="s">
        <v>5415</v>
      </c>
      <c r="H289" s="170">
        <v>515.4</v>
      </c>
      <c r="I289" s="171"/>
      <c r="L289" s="167"/>
      <c r="M289" s="172"/>
      <c r="T289" s="173"/>
      <c r="AT289" s="168" t="s">
        <v>1200</v>
      </c>
      <c r="AU289" s="168" t="s">
        <v>88</v>
      </c>
      <c r="AV289" s="13" t="s">
        <v>88</v>
      </c>
      <c r="AW289" s="13" t="s">
        <v>34</v>
      </c>
      <c r="AX289" s="13" t="s">
        <v>79</v>
      </c>
      <c r="AY289" s="168" t="s">
        <v>262</v>
      </c>
    </row>
    <row r="290" spans="2:51" s="14" customFormat="1" ht="11.25">
      <c r="B290" s="174"/>
      <c r="D290" s="147" t="s">
        <v>1200</v>
      </c>
      <c r="E290" s="175" t="s">
        <v>1</v>
      </c>
      <c r="F290" s="176" t="s">
        <v>1205</v>
      </c>
      <c r="H290" s="177">
        <v>515.4</v>
      </c>
      <c r="I290" s="178"/>
      <c r="L290" s="174"/>
      <c r="M290" s="179"/>
      <c r="T290" s="180"/>
      <c r="AT290" s="175" t="s">
        <v>1200</v>
      </c>
      <c r="AU290" s="175" t="s">
        <v>88</v>
      </c>
      <c r="AV290" s="14" t="s">
        <v>293</v>
      </c>
      <c r="AW290" s="14" t="s">
        <v>34</v>
      </c>
      <c r="AX290" s="14" t="s">
        <v>86</v>
      </c>
      <c r="AY290" s="175" t="s">
        <v>262</v>
      </c>
    </row>
    <row r="291" spans="2:63" s="11" customFormat="1" ht="22.9" customHeight="1">
      <c r="B291" s="124"/>
      <c r="D291" s="125" t="s">
        <v>78</v>
      </c>
      <c r="E291" s="151" t="s">
        <v>88</v>
      </c>
      <c r="F291" s="151" t="s">
        <v>5416</v>
      </c>
      <c r="I291" s="127"/>
      <c r="J291" s="152">
        <f>BK291</f>
        <v>0</v>
      </c>
      <c r="L291" s="124"/>
      <c r="M291" s="129"/>
      <c r="P291" s="130">
        <f>SUM(P292:P332)</f>
        <v>0</v>
      </c>
      <c r="R291" s="130">
        <f>SUM(R292:R332)</f>
        <v>172.92561949999998</v>
      </c>
      <c r="T291" s="131">
        <f>SUM(T292:T332)</f>
        <v>0</v>
      </c>
      <c r="AR291" s="125" t="s">
        <v>86</v>
      </c>
      <c r="AT291" s="132" t="s">
        <v>78</v>
      </c>
      <c r="AU291" s="132" t="s">
        <v>86</v>
      </c>
      <c r="AY291" s="125" t="s">
        <v>262</v>
      </c>
      <c r="BK291" s="133">
        <f>SUM(BK292:BK332)</f>
        <v>0</v>
      </c>
    </row>
    <row r="292" spans="2:65" s="1" customFormat="1" ht="24.2" customHeight="1">
      <c r="B292" s="32"/>
      <c r="C292" s="134" t="s">
        <v>336</v>
      </c>
      <c r="D292" s="134" t="s">
        <v>264</v>
      </c>
      <c r="E292" s="135" t="s">
        <v>1981</v>
      </c>
      <c r="F292" s="136" t="s">
        <v>1982</v>
      </c>
      <c r="G292" s="137" t="s">
        <v>1226</v>
      </c>
      <c r="H292" s="138">
        <v>300.1</v>
      </c>
      <c r="I292" s="139"/>
      <c r="J292" s="140">
        <f>ROUND(I292*H292,2)</f>
        <v>0</v>
      </c>
      <c r="K292" s="136" t="s">
        <v>1</v>
      </c>
      <c r="L292" s="32"/>
      <c r="M292" s="141" t="s">
        <v>1</v>
      </c>
      <c r="N292" s="142" t="s">
        <v>44</v>
      </c>
      <c r="P292" s="143">
        <f>O292*H292</f>
        <v>0</v>
      </c>
      <c r="Q292" s="143">
        <v>0.00017</v>
      </c>
      <c r="R292" s="143">
        <f>Q292*H292</f>
        <v>0.05101700000000001</v>
      </c>
      <c r="S292" s="143">
        <v>0</v>
      </c>
      <c r="T292" s="144">
        <f>S292*H292</f>
        <v>0</v>
      </c>
      <c r="AR292" s="145" t="s">
        <v>293</v>
      </c>
      <c r="AT292" s="145" t="s">
        <v>264</v>
      </c>
      <c r="AU292" s="145" t="s">
        <v>88</v>
      </c>
      <c r="AY292" s="17" t="s">
        <v>262</v>
      </c>
      <c r="BE292" s="146">
        <f>IF(N292="základní",J292,0)</f>
        <v>0</v>
      </c>
      <c r="BF292" s="146">
        <f>IF(N292="snížená",J292,0)</f>
        <v>0</v>
      </c>
      <c r="BG292" s="146">
        <f>IF(N292="zákl. přenesená",J292,0)</f>
        <v>0</v>
      </c>
      <c r="BH292" s="146">
        <f>IF(N292="sníž. přenesená",J292,0)</f>
        <v>0</v>
      </c>
      <c r="BI292" s="146">
        <f>IF(N292="nulová",J292,0)</f>
        <v>0</v>
      </c>
      <c r="BJ292" s="17" t="s">
        <v>86</v>
      </c>
      <c r="BK292" s="146">
        <f>ROUND(I292*H292,2)</f>
        <v>0</v>
      </c>
      <c r="BL292" s="17" t="s">
        <v>293</v>
      </c>
      <c r="BM292" s="145" t="s">
        <v>5417</v>
      </c>
    </row>
    <row r="293" spans="2:51" s="12" customFormat="1" ht="11.25">
      <c r="B293" s="161"/>
      <c r="D293" s="147" t="s">
        <v>1200</v>
      </c>
      <c r="E293" s="162" t="s">
        <v>1</v>
      </c>
      <c r="F293" s="163" t="s">
        <v>5418</v>
      </c>
      <c r="H293" s="162" t="s">
        <v>1</v>
      </c>
      <c r="I293" s="164"/>
      <c r="L293" s="161"/>
      <c r="M293" s="165"/>
      <c r="T293" s="166"/>
      <c r="AT293" s="162" t="s">
        <v>1200</v>
      </c>
      <c r="AU293" s="162" t="s">
        <v>88</v>
      </c>
      <c r="AV293" s="12" t="s">
        <v>86</v>
      </c>
      <c r="AW293" s="12" t="s">
        <v>34</v>
      </c>
      <c r="AX293" s="12" t="s">
        <v>79</v>
      </c>
      <c r="AY293" s="162" t="s">
        <v>262</v>
      </c>
    </row>
    <row r="294" spans="2:51" s="13" customFormat="1" ht="11.25">
      <c r="B294" s="167"/>
      <c r="D294" s="147" t="s">
        <v>1200</v>
      </c>
      <c r="E294" s="168" t="s">
        <v>1</v>
      </c>
      <c r="F294" s="169" t="s">
        <v>5419</v>
      </c>
      <c r="H294" s="170">
        <v>124.1</v>
      </c>
      <c r="I294" s="171"/>
      <c r="L294" s="167"/>
      <c r="M294" s="172"/>
      <c r="T294" s="173"/>
      <c r="AT294" s="168" t="s">
        <v>1200</v>
      </c>
      <c r="AU294" s="168" t="s">
        <v>88</v>
      </c>
      <c r="AV294" s="13" t="s">
        <v>88</v>
      </c>
      <c r="AW294" s="13" t="s">
        <v>34</v>
      </c>
      <c r="AX294" s="13" t="s">
        <v>79</v>
      </c>
      <c r="AY294" s="168" t="s">
        <v>262</v>
      </c>
    </row>
    <row r="295" spans="2:51" s="12" customFormat="1" ht="11.25">
      <c r="B295" s="161"/>
      <c r="D295" s="147" t="s">
        <v>1200</v>
      </c>
      <c r="E295" s="162" t="s">
        <v>1</v>
      </c>
      <c r="F295" s="163" t="s">
        <v>5420</v>
      </c>
      <c r="H295" s="162" t="s">
        <v>1</v>
      </c>
      <c r="I295" s="164"/>
      <c r="L295" s="161"/>
      <c r="M295" s="165"/>
      <c r="T295" s="166"/>
      <c r="AT295" s="162" t="s">
        <v>1200</v>
      </c>
      <c r="AU295" s="162" t="s">
        <v>88</v>
      </c>
      <c r="AV295" s="12" t="s">
        <v>86</v>
      </c>
      <c r="AW295" s="12" t="s">
        <v>34</v>
      </c>
      <c r="AX295" s="12" t="s">
        <v>79</v>
      </c>
      <c r="AY295" s="162" t="s">
        <v>262</v>
      </c>
    </row>
    <row r="296" spans="2:51" s="13" customFormat="1" ht="11.25">
      <c r="B296" s="167"/>
      <c r="D296" s="147" t="s">
        <v>1200</v>
      </c>
      <c r="E296" s="168" t="s">
        <v>1</v>
      </c>
      <c r="F296" s="169" t="s">
        <v>5421</v>
      </c>
      <c r="H296" s="170">
        <v>176</v>
      </c>
      <c r="I296" s="171"/>
      <c r="L296" s="167"/>
      <c r="M296" s="172"/>
      <c r="T296" s="173"/>
      <c r="AT296" s="168" t="s">
        <v>1200</v>
      </c>
      <c r="AU296" s="168" t="s">
        <v>88</v>
      </c>
      <c r="AV296" s="13" t="s">
        <v>88</v>
      </c>
      <c r="AW296" s="13" t="s">
        <v>34</v>
      </c>
      <c r="AX296" s="13" t="s">
        <v>79</v>
      </c>
      <c r="AY296" s="168" t="s">
        <v>262</v>
      </c>
    </row>
    <row r="297" spans="2:51" s="14" customFormat="1" ht="11.25">
      <c r="B297" s="174"/>
      <c r="D297" s="147" t="s">
        <v>1200</v>
      </c>
      <c r="E297" s="175" t="s">
        <v>1</v>
      </c>
      <c r="F297" s="176" t="s">
        <v>1205</v>
      </c>
      <c r="H297" s="177">
        <v>300.1</v>
      </c>
      <c r="I297" s="178"/>
      <c r="L297" s="174"/>
      <c r="M297" s="179"/>
      <c r="T297" s="180"/>
      <c r="AT297" s="175" t="s">
        <v>1200</v>
      </c>
      <c r="AU297" s="175" t="s">
        <v>88</v>
      </c>
      <c r="AV297" s="14" t="s">
        <v>293</v>
      </c>
      <c r="AW297" s="14" t="s">
        <v>34</v>
      </c>
      <c r="AX297" s="14" t="s">
        <v>86</v>
      </c>
      <c r="AY297" s="175" t="s">
        <v>262</v>
      </c>
    </row>
    <row r="298" spans="2:65" s="1" customFormat="1" ht="24.2" customHeight="1">
      <c r="B298" s="32"/>
      <c r="C298" s="181" t="s">
        <v>341</v>
      </c>
      <c r="D298" s="181" t="s">
        <v>1114</v>
      </c>
      <c r="E298" s="182" t="s">
        <v>5422</v>
      </c>
      <c r="F298" s="183" t="s">
        <v>5423</v>
      </c>
      <c r="G298" s="184" t="s">
        <v>1226</v>
      </c>
      <c r="H298" s="185">
        <v>360.12</v>
      </c>
      <c r="I298" s="186"/>
      <c r="J298" s="187">
        <f>ROUND(I298*H298,2)</f>
        <v>0</v>
      </c>
      <c r="K298" s="183" t="s">
        <v>1</v>
      </c>
      <c r="L298" s="188"/>
      <c r="M298" s="189" t="s">
        <v>1</v>
      </c>
      <c r="N298" s="190" t="s">
        <v>44</v>
      </c>
      <c r="P298" s="143">
        <f>O298*H298</f>
        <v>0</v>
      </c>
      <c r="Q298" s="143">
        <v>0.00025</v>
      </c>
      <c r="R298" s="143">
        <f>Q298*H298</f>
        <v>0.09003</v>
      </c>
      <c r="S298" s="143">
        <v>0</v>
      </c>
      <c r="T298" s="144">
        <f>S298*H298</f>
        <v>0</v>
      </c>
      <c r="AR298" s="145" t="s">
        <v>270</v>
      </c>
      <c r="AT298" s="145" t="s">
        <v>1114</v>
      </c>
      <c r="AU298" s="145" t="s">
        <v>88</v>
      </c>
      <c r="AY298" s="17" t="s">
        <v>262</v>
      </c>
      <c r="BE298" s="146">
        <f>IF(N298="základní",J298,0)</f>
        <v>0</v>
      </c>
      <c r="BF298" s="146">
        <f>IF(N298="snížená",J298,0)</f>
        <v>0</v>
      </c>
      <c r="BG298" s="146">
        <f>IF(N298="zákl. přenesená",J298,0)</f>
        <v>0</v>
      </c>
      <c r="BH298" s="146">
        <f>IF(N298="sníž. přenesená",J298,0)</f>
        <v>0</v>
      </c>
      <c r="BI298" s="146">
        <f>IF(N298="nulová",J298,0)</f>
        <v>0</v>
      </c>
      <c r="BJ298" s="17" t="s">
        <v>86</v>
      </c>
      <c r="BK298" s="146">
        <f>ROUND(I298*H298,2)</f>
        <v>0</v>
      </c>
      <c r="BL298" s="17" t="s">
        <v>293</v>
      </c>
      <c r="BM298" s="145" t="s">
        <v>5424</v>
      </c>
    </row>
    <row r="299" spans="2:51" s="13" customFormat="1" ht="11.25">
      <c r="B299" s="167"/>
      <c r="D299" s="147" t="s">
        <v>1200</v>
      </c>
      <c r="E299" s="168" t="s">
        <v>1</v>
      </c>
      <c r="F299" s="169" t="s">
        <v>5425</v>
      </c>
      <c r="H299" s="170">
        <v>360.12</v>
      </c>
      <c r="I299" s="171"/>
      <c r="L299" s="167"/>
      <c r="M299" s="172"/>
      <c r="T299" s="173"/>
      <c r="AT299" s="168" t="s">
        <v>1200</v>
      </c>
      <c r="AU299" s="168" t="s">
        <v>88</v>
      </c>
      <c r="AV299" s="13" t="s">
        <v>88</v>
      </c>
      <c r="AW299" s="13" t="s">
        <v>34</v>
      </c>
      <c r="AX299" s="13" t="s">
        <v>79</v>
      </c>
      <c r="AY299" s="168" t="s">
        <v>262</v>
      </c>
    </row>
    <row r="300" spans="2:51" s="14" customFormat="1" ht="11.25">
      <c r="B300" s="174"/>
      <c r="D300" s="147" t="s">
        <v>1200</v>
      </c>
      <c r="E300" s="175" t="s">
        <v>1</v>
      </c>
      <c r="F300" s="176" t="s">
        <v>1205</v>
      </c>
      <c r="H300" s="177">
        <v>360.12</v>
      </c>
      <c r="I300" s="178"/>
      <c r="L300" s="174"/>
      <c r="M300" s="179"/>
      <c r="T300" s="180"/>
      <c r="AT300" s="175" t="s">
        <v>1200</v>
      </c>
      <c r="AU300" s="175" t="s">
        <v>88</v>
      </c>
      <c r="AV300" s="14" t="s">
        <v>293</v>
      </c>
      <c r="AW300" s="14" t="s">
        <v>34</v>
      </c>
      <c r="AX300" s="14" t="s">
        <v>86</v>
      </c>
      <c r="AY300" s="175" t="s">
        <v>262</v>
      </c>
    </row>
    <row r="301" spans="2:65" s="1" customFormat="1" ht="24.2" customHeight="1">
      <c r="B301" s="32"/>
      <c r="C301" s="134" t="s">
        <v>345</v>
      </c>
      <c r="D301" s="134" t="s">
        <v>264</v>
      </c>
      <c r="E301" s="135" t="s">
        <v>5426</v>
      </c>
      <c r="F301" s="136" t="s">
        <v>5427</v>
      </c>
      <c r="G301" s="137" t="s">
        <v>1196</v>
      </c>
      <c r="H301" s="138">
        <v>37.087</v>
      </c>
      <c r="I301" s="139"/>
      <c r="J301" s="140">
        <f>ROUND(I301*H301,2)</f>
        <v>0</v>
      </c>
      <c r="K301" s="136" t="s">
        <v>1</v>
      </c>
      <c r="L301" s="32"/>
      <c r="M301" s="141" t="s">
        <v>1</v>
      </c>
      <c r="N301" s="142" t="s">
        <v>44</v>
      </c>
      <c r="P301" s="143">
        <f>O301*H301</f>
        <v>0</v>
      </c>
      <c r="Q301" s="143">
        <v>2.16</v>
      </c>
      <c r="R301" s="143">
        <f>Q301*H301</f>
        <v>80.10792000000001</v>
      </c>
      <c r="S301" s="143">
        <v>0</v>
      </c>
      <c r="T301" s="144">
        <f>S301*H301</f>
        <v>0</v>
      </c>
      <c r="AR301" s="145" t="s">
        <v>293</v>
      </c>
      <c r="AT301" s="145" t="s">
        <v>264</v>
      </c>
      <c r="AU301" s="145" t="s">
        <v>88</v>
      </c>
      <c r="AY301" s="17" t="s">
        <v>262</v>
      </c>
      <c r="BE301" s="146">
        <f>IF(N301="základní",J301,0)</f>
        <v>0</v>
      </c>
      <c r="BF301" s="146">
        <f>IF(N301="snížená",J301,0)</f>
        <v>0</v>
      </c>
      <c r="BG301" s="146">
        <f>IF(N301="zákl. přenesená",J301,0)</f>
        <v>0</v>
      </c>
      <c r="BH301" s="146">
        <f>IF(N301="sníž. přenesená",J301,0)</f>
        <v>0</v>
      </c>
      <c r="BI301" s="146">
        <f>IF(N301="nulová",J301,0)</f>
        <v>0</v>
      </c>
      <c r="BJ301" s="17" t="s">
        <v>86</v>
      </c>
      <c r="BK301" s="146">
        <f>ROUND(I301*H301,2)</f>
        <v>0</v>
      </c>
      <c r="BL301" s="17" t="s">
        <v>293</v>
      </c>
      <c r="BM301" s="145" t="s">
        <v>5428</v>
      </c>
    </row>
    <row r="302" spans="2:51" s="12" customFormat="1" ht="11.25">
      <c r="B302" s="161"/>
      <c r="D302" s="147" t="s">
        <v>1200</v>
      </c>
      <c r="E302" s="162" t="s">
        <v>1</v>
      </c>
      <c r="F302" s="163" t="s">
        <v>5429</v>
      </c>
      <c r="H302" s="162" t="s">
        <v>1</v>
      </c>
      <c r="I302" s="164"/>
      <c r="L302" s="161"/>
      <c r="M302" s="165"/>
      <c r="T302" s="166"/>
      <c r="AT302" s="162" t="s">
        <v>1200</v>
      </c>
      <c r="AU302" s="162" t="s">
        <v>88</v>
      </c>
      <c r="AV302" s="12" t="s">
        <v>86</v>
      </c>
      <c r="AW302" s="12" t="s">
        <v>34</v>
      </c>
      <c r="AX302" s="12" t="s">
        <v>79</v>
      </c>
      <c r="AY302" s="162" t="s">
        <v>262</v>
      </c>
    </row>
    <row r="303" spans="2:51" s="13" customFormat="1" ht="11.25">
      <c r="B303" s="167"/>
      <c r="D303" s="147" t="s">
        <v>1200</v>
      </c>
      <c r="E303" s="168" t="s">
        <v>1</v>
      </c>
      <c r="F303" s="169" t="s">
        <v>5430</v>
      </c>
      <c r="H303" s="170">
        <v>5.7</v>
      </c>
      <c r="I303" s="171"/>
      <c r="L303" s="167"/>
      <c r="M303" s="172"/>
      <c r="T303" s="173"/>
      <c r="AT303" s="168" t="s">
        <v>1200</v>
      </c>
      <c r="AU303" s="168" t="s">
        <v>88</v>
      </c>
      <c r="AV303" s="13" t="s">
        <v>88</v>
      </c>
      <c r="AW303" s="13" t="s">
        <v>34</v>
      </c>
      <c r="AX303" s="13" t="s">
        <v>79</v>
      </c>
      <c r="AY303" s="168" t="s">
        <v>262</v>
      </c>
    </row>
    <row r="304" spans="2:51" s="13" customFormat="1" ht="11.25">
      <c r="B304" s="167"/>
      <c r="D304" s="147" t="s">
        <v>1200</v>
      </c>
      <c r="E304" s="168" t="s">
        <v>1</v>
      </c>
      <c r="F304" s="169" t="s">
        <v>5431</v>
      </c>
      <c r="H304" s="170">
        <v>3.389</v>
      </c>
      <c r="I304" s="171"/>
      <c r="L304" s="167"/>
      <c r="M304" s="172"/>
      <c r="T304" s="173"/>
      <c r="AT304" s="168" t="s">
        <v>1200</v>
      </c>
      <c r="AU304" s="168" t="s">
        <v>88</v>
      </c>
      <c r="AV304" s="13" t="s">
        <v>88</v>
      </c>
      <c r="AW304" s="13" t="s">
        <v>34</v>
      </c>
      <c r="AX304" s="13" t="s">
        <v>79</v>
      </c>
      <c r="AY304" s="168" t="s">
        <v>262</v>
      </c>
    </row>
    <row r="305" spans="2:51" s="13" customFormat="1" ht="11.25">
      <c r="B305" s="167"/>
      <c r="D305" s="147" t="s">
        <v>1200</v>
      </c>
      <c r="E305" s="168" t="s">
        <v>1</v>
      </c>
      <c r="F305" s="169" t="s">
        <v>5432</v>
      </c>
      <c r="H305" s="170">
        <v>2.586</v>
      </c>
      <c r="I305" s="171"/>
      <c r="L305" s="167"/>
      <c r="M305" s="172"/>
      <c r="T305" s="173"/>
      <c r="AT305" s="168" t="s">
        <v>1200</v>
      </c>
      <c r="AU305" s="168" t="s">
        <v>88</v>
      </c>
      <c r="AV305" s="13" t="s">
        <v>88</v>
      </c>
      <c r="AW305" s="13" t="s">
        <v>34</v>
      </c>
      <c r="AX305" s="13" t="s">
        <v>79</v>
      </c>
      <c r="AY305" s="168" t="s">
        <v>262</v>
      </c>
    </row>
    <row r="306" spans="2:51" s="13" customFormat="1" ht="11.25">
      <c r="B306" s="167"/>
      <c r="D306" s="147" t="s">
        <v>1200</v>
      </c>
      <c r="E306" s="168" t="s">
        <v>1</v>
      </c>
      <c r="F306" s="169" t="s">
        <v>5433</v>
      </c>
      <c r="H306" s="170">
        <v>1.184</v>
      </c>
      <c r="I306" s="171"/>
      <c r="L306" s="167"/>
      <c r="M306" s="172"/>
      <c r="T306" s="173"/>
      <c r="AT306" s="168" t="s">
        <v>1200</v>
      </c>
      <c r="AU306" s="168" t="s">
        <v>88</v>
      </c>
      <c r="AV306" s="13" t="s">
        <v>88</v>
      </c>
      <c r="AW306" s="13" t="s">
        <v>34</v>
      </c>
      <c r="AX306" s="13" t="s">
        <v>79</v>
      </c>
      <c r="AY306" s="168" t="s">
        <v>262</v>
      </c>
    </row>
    <row r="307" spans="2:51" s="13" customFormat="1" ht="11.25">
      <c r="B307" s="167"/>
      <c r="D307" s="147" t="s">
        <v>1200</v>
      </c>
      <c r="E307" s="168" t="s">
        <v>1</v>
      </c>
      <c r="F307" s="169" t="s">
        <v>5434</v>
      </c>
      <c r="H307" s="170">
        <v>19.847</v>
      </c>
      <c r="I307" s="171"/>
      <c r="L307" s="167"/>
      <c r="M307" s="172"/>
      <c r="T307" s="173"/>
      <c r="AT307" s="168" t="s">
        <v>1200</v>
      </c>
      <c r="AU307" s="168" t="s">
        <v>88</v>
      </c>
      <c r="AV307" s="13" t="s">
        <v>88</v>
      </c>
      <c r="AW307" s="13" t="s">
        <v>34</v>
      </c>
      <c r="AX307" s="13" t="s">
        <v>79</v>
      </c>
      <c r="AY307" s="168" t="s">
        <v>262</v>
      </c>
    </row>
    <row r="308" spans="2:51" s="13" customFormat="1" ht="11.25">
      <c r="B308" s="167"/>
      <c r="D308" s="147" t="s">
        <v>1200</v>
      </c>
      <c r="E308" s="168" t="s">
        <v>1</v>
      </c>
      <c r="F308" s="169" t="s">
        <v>5435</v>
      </c>
      <c r="H308" s="170">
        <v>4.381</v>
      </c>
      <c r="I308" s="171"/>
      <c r="L308" s="167"/>
      <c r="M308" s="172"/>
      <c r="T308" s="173"/>
      <c r="AT308" s="168" t="s">
        <v>1200</v>
      </c>
      <c r="AU308" s="168" t="s">
        <v>88</v>
      </c>
      <c r="AV308" s="13" t="s">
        <v>88</v>
      </c>
      <c r="AW308" s="13" t="s">
        <v>34</v>
      </c>
      <c r="AX308" s="13" t="s">
        <v>79</v>
      </c>
      <c r="AY308" s="168" t="s">
        <v>262</v>
      </c>
    </row>
    <row r="309" spans="2:51" s="14" customFormat="1" ht="11.25">
      <c r="B309" s="174"/>
      <c r="D309" s="147" t="s">
        <v>1200</v>
      </c>
      <c r="E309" s="175" t="s">
        <v>1</v>
      </c>
      <c r="F309" s="176" t="s">
        <v>1205</v>
      </c>
      <c r="H309" s="177">
        <v>37.087</v>
      </c>
      <c r="I309" s="178"/>
      <c r="L309" s="174"/>
      <c r="M309" s="179"/>
      <c r="T309" s="180"/>
      <c r="AT309" s="175" t="s">
        <v>1200</v>
      </c>
      <c r="AU309" s="175" t="s">
        <v>88</v>
      </c>
      <c r="AV309" s="14" t="s">
        <v>293</v>
      </c>
      <c r="AW309" s="14" t="s">
        <v>34</v>
      </c>
      <c r="AX309" s="14" t="s">
        <v>86</v>
      </c>
      <c r="AY309" s="175" t="s">
        <v>262</v>
      </c>
    </row>
    <row r="310" spans="2:65" s="1" customFormat="1" ht="37.9" customHeight="1">
      <c r="B310" s="32"/>
      <c r="C310" s="134" t="s">
        <v>349</v>
      </c>
      <c r="D310" s="134" t="s">
        <v>264</v>
      </c>
      <c r="E310" s="135" t="s">
        <v>5436</v>
      </c>
      <c r="F310" s="136" t="s">
        <v>5437</v>
      </c>
      <c r="G310" s="137" t="s">
        <v>405</v>
      </c>
      <c r="H310" s="138">
        <v>183</v>
      </c>
      <c r="I310" s="139"/>
      <c r="J310" s="140">
        <f>ROUND(I310*H310,2)</f>
        <v>0</v>
      </c>
      <c r="K310" s="136" t="s">
        <v>1</v>
      </c>
      <c r="L310" s="32"/>
      <c r="M310" s="141" t="s">
        <v>1</v>
      </c>
      <c r="N310" s="142" t="s">
        <v>44</v>
      </c>
      <c r="P310" s="143">
        <f>O310*H310</f>
        <v>0</v>
      </c>
      <c r="Q310" s="143">
        <v>0</v>
      </c>
      <c r="R310" s="143">
        <f>Q310*H310</f>
        <v>0</v>
      </c>
      <c r="S310" s="143">
        <v>0</v>
      </c>
      <c r="T310" s="144">
        <f>S310*H310</f>
        <v>0</v>
      </c>
      <c r="AR310" s="145" t="s">
        <v>293</v>
      </c>
      <c r="AT310" s="145" t="s">
        <v>264</v>
      </c>
      <c r="AU310" s="145" t="s">
        <v>88</v>
      </c>
      <c r="AY310" s="17" t="s">
        <v>262</v>
      </c>
      <c r="BE310" s="146">
        <f>IF(N310="základní",J310,0)</f>
        <v>0</v>
      </c>
      <c r="BF310" s="146">
        <f>IF(N310="snížená",J310,0)</f>
        <v>0</v>
      </c>
      <c r="BG310" s="146">
        <f>IF(N310="zákl. přenesená",J310,0)</f>
        <v>0</v>
      </c>
      <c r="BH310" s="146">
        <f>IF(N310="sníž. přenesená",J310,0)</f>
        <v>0</v>
      </c>
      <c r="BI310" s="146">
        <f>IF(N310="nulová",J310,0)</f>
        <v>0</v>
      </c>
      <c r="BJ310" s="17" t="s">
        <v>86</v>
      </c>
      <c r="BK310" s="146">
        <f>ROUND(I310*H310,2)</f>
        <v>0</v>
      </c>
      <c r="BL310" s="17" t="s">
        <v>293</v>
      </c>
      <c r="BM310" s="145" t="s">
        <v>5438</v>
      </c>
    </row>
    <row r="311" spans="2:51" s="12" customFormat="1" ht="11.25">
      <c r="B311" s="161"/>
      <c r="D311" s="147" t="s">
        <v>1200</v>
      </c>
      <c r="E311" s="162" t="s">
        <v>1</v>
      </c>
      <c r="F311" s="163" t="s">
        <v>5439</v>
      </c>
      <c r="H311" s="162" t="s">
        <v>1</v>
      </c>
      <c r="I311" s="164"/>
      <c r="L311" s="161"/>
      <c r="M311" s="165"/>
      <c r="T311" s="166"/>
      <c r="AT311" s="162" t="s">
        <v>1200</v>
      </c>
      <c r="AU311" s="162" t="s">
        <v>88</v>
      </c>
      <c r="AV311" s="12" t="s">
        <v>86</v>
      </c>
      <c r="AW311" s="12" t="s">
        <v>34</v>
      </c>
      <c r="AX311" s="12" t="s">
        <v>79</v>
      </c>
      <c r="AY311" s="162" t="s">
        <v>262</v>
      </c>
    </row>
    <row r="312" spans="2:51" s="13" customFormat="1" ht="11.25">
      <c r="B312" s="167"/>
      <c r="D312" s="147" t="s">
        <v>1200</v>
      </c>
      <c r="E312" s="168" t="s">
        <v>1</v>
      </c>
      <c r="F312" s="169" t="s">
        <v>5440</v>
      </c>
      <c r="H312" s="170">
        <v>73</v>
      </c>
      <c r="I312" s="171"/>
      <c r="L312" s="167"/>
      <c r="M312" s="172"/>
      <c r="T312" s="173"/>
      <c r="AT312" s="168" t="s">
        <v>1200</v>
      </c>
      <c r="AU312" s="168" t="s">
        <v>88</v>
      </c>
      <c r="AV312" s="13" t="s">
        <v>88</v>
      </c>
      <c r="AW312" s="13" t="s">
        <v>34</v>
      </c>
      <c r="AX312" s="13" t="s">
        <v>79</v>
      </c>
      <c r="AY312" s="168" t="s">
        <v>262</v>
      </c>
    </row>
    <row r="313" spans="2:51" s="12" customFormat="1" ht="11.25">
      <c r="B313" s="161"/>
      <c r="D313" s="147" t="s">
        <v>1200</v>
      </c>
      <c r="E313" s="162" t="s">
        <v>1</v>
      </c>
      <c r="F313" s="163" t="s">
        <v>5441</v>
      </c>
      <c r="H313" s="162" t="s">
        <v>1</v>
      </c>
      <c r="I313" s="164"/>
      <c r="L313" s="161"/>
      <c r="M313" s="165"/>
      <c r="T313" s="166"/>
      <c r="AT313" s="162" t="s">
        <v>1200</v>
      </c>
      <c r="AU313" s="162" t="s">
        <v>88</v>
      </c>
      <c r="AV313" s="12" t="s">
        <v>86</v>
      </c>
      <c r="AW313" s="12" t="s">
        <v>34</v>
      </c>
      <c r="AX313" s="12" t="s">
        <v>79</v>
      </c>
      <c r="AY313" s="162" t="s">
        <v>262</v>
      </c>
    </row>
    <row r="314" spans="2:51" s="13" customFormat="1" ht="11.25">
      <c r="B314" s="167"/>
      <c r="D314" s="147" t="s">
        <v>1200</v>
      </c>
      <c r="E314" s="168" t="s">
        <v>1</v>
      </c>
      <c r="F314" s="169" t="s">
        <v>5442</v>
      </c>
      <c r="H314" s="170">
        <v>110</v>
      </c>
      <c r="I314" s="171"/>
      <c r="L314" s="167"/>
      <c r="M314" s="172"/>
      <c r="T314" s="173"/>
      <c r="AT314" s="168" t="s">
        <v>1200</v>
      </c>
      <c r="AU314" s="168" t="s">
        <v>88</v>
      </c>
      <c r="AV314" s="13" t="s">
        <v>88</v>
      </c>
      <c r="AW314" s="13" t="s">
        <v>34</v>
      </c>
      <c r="AX314" s="13" t="s">
        <v>79</v>
      </c>
      <c r="AY314" s="168" t="s">
        <v>262</v>
      </c>
    </row>
    <row r="315" spans="2:51" s="14" customFormat="1" ht="11.25">
      <c r="B315" s="174"/>
      <c r="D315" s="147" t="s">
        <v>1200</v>
      </c>
      <c r="E315" s="175" t="s">
        <v>1</v>
      </c>
      <c r="F315" s="176" t="s">
        <v>1205</v>
      </c>
      <c r="H315" s="177">
        <v>183</v>
      </c>
      <c r="I315" s="178"/>
      <c r="L315" s="174"/>
      <c r="M315" s="179"/>
      <c r="T315" s="180"/>
      <c r="AT315" s="175" t="s">
        <v>1200</v>
      </c>
      <c r="AU315" s="175" t="s">
        <v>88</v>
      </c>
      <c r="AV315" s="14" t="s">
        <v>293</v>
      </c>
      <c r="AW315" s="14" t="s">
        <v>34</v>
      </c>
      <c r="AX315" s="14" t="s">
        <v>86</v>
      </c>
      <c r="AY315" s="175" t="s">
        <v>262</v>
      </c>
    </row>
    <row r="316" spans="2:65" s="1" customFormat="1" ht="16.5" customHeight="1">
      <c r="B316" s="32"/>
      <c r="C316" s="181" t="s">
        <v>353</v>
      </c>
      <c r="D316" s="181" t="s">
        <v>1114</v>
      </c>
      <c r="E316" s="182" t="s">
        <v>5443</v>
      </c>
      <c r="F316" s="183" t="s">
        <v>5444</v>
      </c>
      <c r="G316" s="184" t="s">
        <v>1234</v>
      </c>
      <c r="H316" s="185">
        <v>60.75</v>
      </c>
      <c r="I316" s="186"/>
      <c r="J316" s="187">
        <f>ROUND(I316*H316,2)</f>
        <v>0</v>
      </c>
      <c r="K316" s="183" t="s">
        <v>1</v>
      </c>
      <c r="L316" s="188"/>
      <c r="M316" s="189" t="s">
        <v>1</v>
      </c>
      <c r="N316" s="190" t="s">
        <v>44</v>
      </c>
      <c r="P316" s="143">
        <f>O316*H316</f>
        <v>0</v>
      </c>
      <c r="Q316" s="143">
        <v>1</v>
      </c>
      <c r="R316" s="143">
        <f>Q316*H316</f>
        <v>60.75</v>
      </c>
      <c r="S316" s="143">
        <v>0</v>
      </c>
      <c r="T316" s="144">
        <f>S316*H316</f>
        <v>0</v>
      </c>
      <c r="AR316" s="145" t="s">
        <v>270</v>
      </c>
      <c r="AT316" s="145" t="s">
        <v>1114</v>
      </c>
      <c r="AU316" s="145" t="s">
        <v>88</v>
      </c>
      <c r="AY316" s="17" t="s">
        <v>262</v>
      </c>
      <c r="BE316" s="146">
        <f>IF(N316="základní",J316,0)</f>
        <v>0</v>
      </c>
      <c r="BF316" s="146">
        <f>IF(N316="snížená",J316,0)</f>
        <v>0</v>
      </c>
      <c r="BG316" s="146">
        <f>IF(N316="zákl. přenesená",J316,0)</f>
        <v>0</v>
      </c>
      <c r="BH316" s="146">
        <f>IF(N316="sníž. přenesená",J316,0)</f>
        <v>0</v>
      </c>
      <c r="BI316" s="146">
        <f>IF(N316="nulová",J316,0)</f>
        <v>0</v>
      </c>
      <c r="BJ316" s="17" t="s">
        <v>86</v>
      </c>
      <c r="BK316" s="146">
        <f>ROUND(I316*H316,2)</f>
        <v>0</v>
      </c>
      <c r="BL316" s="17" t="s">
        <v>293</v>
      </c>
      <c r="BM316" s="145" t="s">
        <v>5445</v>
      </c>
    </row>
    <row r="317" spans="2:51" s="12" customFormat="1" ht="11.25">
      <c r="B317" s="161"/>
      <c r="D317" s="147" t="s">
        <v>1200</v>
      </c>
      <c r="E317" s="162" t="s">
        <v>1</v>
      </c>
      <c r="F317" s="163" t="s">
        <v>5364</v>
      </c>
      <c r="H317" s="162" t="s">
        <v>1</v>
      </c>
      <c r="I317" s="164"/>
      <c r="L317" s="161"/>
      <c r="M317" s="165"/>
      <c r="T317" s="166"/>
      <c r="AT317" s="162" t="s">
        <v>1200</v>
      </c>
      <c r="AU317" s="162" t="s">
        <v>88</v>
      </c>
      <c r="AV317" s="12" t="s">
        <v>86</v>
      </c>
      <c r="AW317" s="12" t="s">
        <v>34</v>
      </c>
      <c r="AX317" s="12" t="s">
        <v>79</v>
      </c>
      <c r="AY317" s="162" t="s">
        <v>262</v>
      </c>
    </row>
    <row r="318" spans="2:51" s="13" customFormat="1" ht="11.25">
      <c r="B318" s="167"/>
      <c r="D318" s="147" t="s">
        <v>1200</v>
      </c>
      <c r="E318" s="168" t="s">
        <v>1</v>
      </c>
      <c r="F318" s="169" t="s">
        <v>5446</v>
      </c>
      <c r="H318" s="170">
        <v>25.55</v>
      </c>
      <c r="I318" s="171"/>
      <c r="L318" s="167"/>
      <c r="M318" s="172"/>
      <c r="T318" s="173"/>
      <c r="AT318" s="168" t="s">
        <v>1200</v>
      </c>
      <c r="AU318" s="168" t="s">
        <v>88</v>
      </c>
      <c r="AV318" s="13" t="s">
        <v>88</v>
      </c>
      <c r="AW318" s="13" t="s">
        <v>34</v>
      </c>
      <c r="AX318" s="13" t="s">
        <v>79</v>
      </c>
      <c r="AY318" s="168" t="s">
        <v>262</v>
      </c>
    </row>
    <row r="319" spans="2:51" s="12" customFormat="1" ht="11.25">
      <c r="B319" s="161"/>
      <c r="D319" s="147" t="s">
        <v>1200</v>
      </c>
      <c r="E319" s="162" t="s">
        <v>1</v>
      </c>
      <c r="F319" s="163" t="s">
        <v>5420</v>
      </c>
      <c r="H319" s="162" t="s">
        <v>1</v>
      </c>
      <c r="I319" s="164"/>
      <c r="L319" s="161"/>
      <c r="M319" s="165"/>
      <c r="T319" s="166"/>
      <c r="AT319" s="162" t="s">
        <v>1200</v>
      </c>
      <c r="AU319" s="162" t="s">
        <v>88</v>
      </c>
      <c r="AV319" s="12" t="s">
        <v>86</v>
      </c>
      <c r="AW319" s="12" t="s">
        <v>34</v>
      </c>
      <c r="AX319" s="12" t="s">
        <v>79</v>
      </c>
      <c r="AY319" s="162" t="s">
        <v>262</v>
      </c>
    </row>
    <row r="320" spans="2:51" s="13" customFormat="1" ht="11.25">
      <c r="B320" s="167"/>
      <c r="D320" s="147" t="s">
        <v>1200</v>
      </c>
      <c r="E320" s="168" t="s">
        <v>1</v>
      </c>
      <c r="F320" s="169" t="s">
        <v>5447</v>
      </c>
      <c r="H320" s="170">
        <v>35.2</v>
      </c>
      <c r="I320" s="171"/>
      <c r="L320" s="167"/>
      <c r="M320" s="172"/>
      <c r="T320" s="173"/>
      <c r="AT320" s="168" t="s">
        <v>1200</v>
      </c>
      <c r="AU320" s="168" t="s">
        <v>88</v>
      </c>
      <c r="AV320" s="13" t="s">
        <v>88</v>
      </c>
      <c r="AW320" s="13" t="s">
        <v>34</v>
      </c>
      <c r="AX320" s="13" t="s">
        <v>79</v>
      </c>
      <c r="AY320" s="168" t="s">
        <v>262</v>
      </c>
    </row>
    <row r="321" spans="2:51" s="14" customFormat="1" ht="11.25">
      <c r="B321" s="174"/>
      <c r="D321" s="147" t="s">
        <v>1200</v>
      </c>
      <c r="E321" s="175" t="s">
        <v>1</v>
      </c>
      <c r="F321" s="176" t="s">
        <v>1205</v>
      </c>
      <c r="H321" s="177">
        <v>60.75</v>
      </c>
      <c r="I321" s="178"/>
      <c r="L321" s="174"/>
      <c r="M321" s="179"/>
      <c r="T321" s="180"/>
      <c r="AT321" s="175" t="s">
        <v>1200</v>
      </c>
      <c r="AU321" s="175" t="s">
        <v>88</v>
      </c>
      <c r="AV321" s="14" t="s">
        <v>293</v>
      </c>
      <c r="AW321" s="14" t="s">
        <v>34</v>
      </c>
      <c r="AX321" s="14" t="s">
        <v>86</v>
      </c>
      <c r="AY321" s="175" t="s">
        <v>262</v>
      </c>
    </row>
    <row r="322" spans="2:65" s="1" customFormat="1" ht="16.5" customHeight="1">
      <c r="B322" s="32"/>
      <c r="C322" s="134" t="s">
        <v>357</v>
      </c>
      <c r="D322" s="134" t="s">
        <v>264</v>
      </c>
      <c r="E322" s="135" t="s">
        <v>1356</v>
      </c>
      <c r="F322" s="136" t="s">
        <v>1357</v>
      </c>
      <c r="G322" s="137" t="s">
        <v>1196</v>
      </c>
      <c r="H322" s="138">
        <v>13.875</v>
      </c>
      <c r="I322" s="139"/>
      <c r="J322" s="140">
        <f>ROUND(I322*H322,2)</f>
        <v>0</v>
      </c>
      <c r="K322" s="136" t="s">
        <v>1197</v>
      </c>
      <c r="L322" s="32"/>
      <c r="M322" s="141" t="s">
        <v>1</v>
      </c>
      <c r="N322" s="142" t="s">
        <v>44</v>
      </c>
      <c r="P322" s="143">
        <f>O322*H322</f>
        <v>0</v>
      </c>
      <c r="Q322" s="143">
        <v>2.30102</v>
      </c>
      <c r="R322" s="143">
        <f>Q322*H322</f>
        <v>31.9266525</v>
      </c>
      <c r="S322" s="143">
        <v>0</v>
      </c>
      <c r="T322" s="144">
        <f>S322*H322</f>
        <v>0</v>
      </c>
      <c r="AR322" s="145" t="s">
        <v>293</v>
      </c>
      <c r="AT322" s="145" t="s">
        <v>264</v>
      </c>
      <c r="AU322" s="145" t="s">
        <v>88</v>
      </c>
      <c r="AY322" s="17" t="s">
        <v>262</v>
      </c>
      <c r="BE322" s="146">
        <f>IF(N322="základní",J322,0)</f>
        <v>0</v>
      </c>
      <c r="BF322" s="146">
        <f>IF(N322="snížená",J322,0)</f>
        <v>0</v>
      </c>
      <c r="BG322" s="146">
        <f>IF(N322="zákl. přenesená",J322,0)</f>
        <v>0</v>
      </c>
      <c r="BH322" s="146">
        <f>IF(N322="sníž. přenesená",J322,0)</f>
        <v>0</v>
      </c>
      <c r="BI322" s="146">
        <f>IF(N322="nulová",J322,0)</f>
        <v>0</v>
      </c>
      <c r="BJ322" s="17" t="s">
        <v>86</v>
      </c>
      <c r="BK322" s="146">
        <f>ROUND(I322*H322,2)</f>
        <v>0</v>
      </c>
      <c r="BL322" s="17" t="s">
        <v>293</v>
      </c>
      <c r="BM322" s="145" t="s">
        <v>5448</v>
      </c>
    </row>
    <row r="323" spans="2:51" s="12" customFormat="1" ht="11.25">
      <c r="B323" s="161"/>
      <c r="D323" s="147" t="s">
        <v>1200</v>
      </c>
      <c r="E323" s="162" t="s">
        <v>1</v>
      </c>
      <c r="F323" s="163" t="s">
        <v>5449</v>
      </c>
      <c r="H323" s="162" t="s">
        <v>1</v>
      </c>
      <c r="I323" s="164"/>
      <c r="L323" s="161"/>
      <c r="M323" s="165"/>
      <c r="T323" s="166"/>
      <c r="AT323" s="162" t="s">
        <v>1200</v>
      </c>
      <c r="AU323" s="162" t="s">
        <v>88</v>
      </c>
      <c r="AV323" s="12" t="s">
        <v>86</v>
      </c>
      <c r="AW323" s="12" t="s">
        <v>34</v>
      </c>
      <c r="AX323" s="12" t="s">
        <v>79</v>
      </c>
      <c r="AY323" s="162" t="s">
        <v>262</v>
      </c>
    </row>
    <row r="324" spans="2:51" s="13" customFormat="1" ht="11.25">
      <c r="B324" s="167"/>
      <c r="D324" s="147" t="s">
        <v>1200</v>
      </c>
      <c r="E324" s="168" t="s">
        <v>1</v>
      </c>
      <c r="F324" s="169" t="s">
        <v>5450</v>
      </c>
      <c r="H324" s="170">
        <v>2.071</v>
      </c>
      <c r="I324" s="171"/>
      <c r="L324" s="167"/>
      <c r="M324" s="172"/>
      <c r="T324" s="173"/>
      <c r="AT324" s="168" t="s">
        <v>1200</v>
      </c>
      <c r="AU324" s="168" t="s">
        <v>88</v>
      </c>
      <c r="AV324" s="13" t="s">
        <v>88</v>
      </c>
      <c r="AW324" s="13" t="s">
        <v>34</v>
      </c>
      <c r="AX324" s="13" t="s">
        <v>79</v>
      </c>
      <c r="AY324" s="168" t="s">
        <v>262</v>
      </c>
    </row>
    <row r="325" spans="2:51" s="13" customFormat="1" ht="11.25">
      <c r="B325" s="167"/>
      <c r="D325" s="147" t="s">
        <v>1200</v>
      </c>
      <c r="E325" s="168" t="s">
        <v>1</v>
      </c>
      <c r="F325" s="169" t="s">
        <v>5451</v>
      </c>
      <c r="H325" s="170">
        <v>1.271</v>
      </c>
      <c r="I325" s="171"/>
      <c r="L325" s="167"/>
      <c r="M325" s="172"/>
      <c r="T325" s="173"/>
      <c r="AT325" s="168" t="s">
        <v>1200</v>
      </c>
      <c r="AU325" s="168" t="s">
        <v>88</v>
      </c>
      <c r="AV325" s="13" t="s">
        <v>88</v>
      </c>
      <c r="AW325" s="13" t="s">
        <v>34</v>
      </c>
      <c r="AX325" s="13" t="s">
        <v>79</v>
      </c>
      <c r="AY325" s="168" t="s">
        <v>262</v>
      </c>
    </row>
    <row r="326" spans="2:51" s="13" customFormat="1" ht="11.25">
      <c r="B326" s="167"/>
      <c r="D326" s="147" t="s">
        <v>1200</v>
      </c>
      <c r="E326" s="168" t="s">
        <v>1</v>
      </c>
      <c r="F326" s="169" t="s">
        <v>5452</v>
      </c>
      <c r="H326" s="170">
        <v>0.862</v>
      </c>
      <c r="I326" s="171"/>
      <c r="L326" s="167"/>
      <c r="M326" s="172"/>
      <c r="T326" s="173"/>
      <c r="AT326" s="168" t="s">
        <v>1200</v>
      </c>
      <c r="AU326" s="168" t="s">
        <v>88</v>
      </c>
      <c r="AV326" s="13" t="s">
        <v>88</v>
      </c>
      <c r="AW326" s="13" t="s">
        <v>34</v>
      </c>
      <c r="AX326" s="13" t="s">
        <v>79</v>
      </c>
      <c r="AY326" s="168" t="s">
        <v>262</v>
      </c>
    </row>
    <row r="327" spans="2:51" s="13" customFormat="1" ht="11.25">
      <c r="B327" s="167"/>
      <c r="D327" s="147" t="s">
        <v>1200</v>
      </c>
      <c r="E327" s="168" t="s">
        <v>1</v>
      </c>
      <c r="F327" s="169" t="s">
        <v>5453</v>
      </c>
      <c r="H327" s="170">
        <v>0.395</v>
      </c>
      <c r="I327" s="171"/>
      <c r="L327" s="167"/>
      <c r="M327" s="172"/>
      <c r="T327" s="173"/>
      <c r="AT327" s="168" t="s">
        <v>1200</v>
      </c>
      <c r="AU327" s="168" t="s">
        <v>88</v>
      </c>
      <c r="AV327" s="13" t="s">
        <v>88</v>
      </c>
      <c r="AW327" s="13" t="s">
        <v>34</v>
      </c>
      <c r="AX327" s="13" t="s">
        <v>79</v>
      </c>
      <c r="AY327" s="168" t="s">
        <v>262</v>
      </c>
    </row>
    <row r="328" spans="2:51" s="13" customFormat="1" ht="11.25">
      <c r="B328" s="167"/>
      <c r="D328" s="147" t="s">
        <v>1200</v>
      </c>
      <c r="E328" s="168" t="s">
        <v>1</v>
      </c>
      <c r="F328" s="169" t="s">
        <v>5454</v>
      </c>
      <c r="H328" s="170">
        <v>6.616</v>
      </c>
      <c r="I328" s="171"/>
      <c r="L328" s="167"/>
      <c r="M328" s="172"/>
      <c r="T328" s="173"/>
      <c r="AT328" s="168" t="s">
        <v>1200</v>
      </c>
      <c r="AU328" s="168" t="s">
        <v>88</v>
      </c>
      <c r="AV328" s="13" t="s">
        <v>88</v>
      </c>
      <c r="AW328" s="13" t="s">
        <v>34</v>
      </c>
      <c r="AX328" s="13" t="s">
        <v>79</v>
      </c>
      <c r="AY328" s="168" t="s">
        <v>262</v>
      </c>
    </row>
    <row r="329" spans="2:51" s="13" customFormat="1" ht="11.25">
      <c r="B329" s="167"/>
      <c r="D329" s="147" t="s">
        <v>1200</v>
      </c>
      <c r="E329" s="168" t="s">
        <v>1</v>
      </c>
      <c r="F329" s="169" t="s">
        <v>5455</v>
      </c>
      <c r="H329" s="170">
        <v>1.46</v>
      </c>
      <c r="I329" s="171"/>
      <c r="L329" s="167"/>
      <c r="M329" s="172"/>
      <c r="T329" s="173"/>
      <c r="AT329" s="168" t="s">
        <v>1200</v>
      </c>
      <c r="AU329" s="168" t="s">
        <v>88</v>
      </c>
      <c r="AV329" s="13" t="s">
        <v>88</v>
      </c>
      <c r="AW329" s="13" t="s">
        <v>34</v>
      </c>
      <c r="AX329" s="13" t="s">
        <v>79</v>
      </c>
      <c r="AY329" s="168" t="s">
        <v>262</v>
      </c>
    </row>
    <row r="330" spans="2:51" s="12" customFormat="1" ht="11.25">
      <c r="B330" s="161"/>
      <c r="D330" s="147" t="s">
        <v>1200</v>
      </c>
      <c r="E330" s="162" t="s">
        <v>1</v>
      </c>
      <c r="F330" s="163" t="s">
        <v>5456</v>
      </c>
      <c r="H330" s="162" t="s">
        <v>1</v>
      </c>
      <c r="I330" s="164"/>
      <c r="L330" s="161"/>
      <c r="M330" s="165"/>
      <c r="T330" s="166"/>
      <c r="AT330" s="162" t="s">
        <v>1200</v>
      </c>
      <c r="AU330" s="162" t="s">
        <v>88</v>
      </c>
      <c r="AV330" s="12" t="s">
        <v>86</v>
      </c>
      <c r="AW330" s="12" t="s">
        <v>34</v>
      </c>
      <c r="AX330" s="12" t="s">
        <v>79</v>
      </c>
      <c r="AY330" s="162" t="s">
        <v>262</v>
      </c>
    </row>
    <row r="331" spans="2:51" s="13" customFormat="1" ht="11.25">
      <c r="B331" s="167"/>
      <c r="D331" s="147" t="s">
        <v>1200</v>
      </c>
      <c r="E331" s="168" t="s">
        <v>1</v>
      </c>
      <c r="F331" s="169" t="s">
        <v>5457</v>
      </c>
      <c r="H331" s="170">
        <v>1.2</v>
      </c>
      <c r="I331" s="171"/>
      <c r="L331" s="167"/>
      <c r="M331" s="172"/>
      <c r="T331" s="173"/>
      <c r="AT331" s="168" t="s">
        <v>1200</v>
      </c>
      <c r="AU331" s="168" t="s">
        <v>88</v>
      </c>
      <c r="AV331" s="13" t="s">
        <v>88</v>
      </c>
      <c r="AW331" s="13" t="s">
        <v>34</v>
      </c>
      <c r="AX331" s="13" t="s">
        <v>79</v>
      </c>
      <c r="AY331" s="168" t="s">
        <v>262</v>
      </c>
    </row>
    <row r="332" spans="2:51" s="14" customFormat="1" ht="11.25">
      <c r="B332" s="174"/>
      <c r="D332" s="147" t="s">
        <v>1200</v>
      </c>
      <c r="E332" s="175" t="s">
        <v>1</v>
      </c>
      <c r="F332" s="176" t="s">
        <v>1205</v>
      </c>
      <c r="H332" s="177">
        <v>13.875</v>
      </c>
      <c r="I332" s="178"/>
      <c r="L332" s="174"/>
      <c r="M332" s="179"/>
      <c r="T332" s="180"/>
      <c r="AT332" s="175" t="s">
        <v>1200</v>
      </c>
      <c r="AU332" s="175" t="s">
        <v>88</v>
      </c>
      <c r="AV332" s="14" t="s">
        <v>293</v>
      </c>
      <c r="AW332" s="14" t="s">
        <v>34</v>
      </c>
      <c r="AX332" s="14" t="s">
        <v>86</v>
      </c>
      <c r="AY332" s="175" t="s">
        <v>262</v>
      </c>
    </row>
    <row r="333" spans="2:63" s="11" customFormat="1" ht="22.9" customHeight="1">
      <c r="B333" s="124"/>
      <c r="D333" s="125" t="s">
        <v>78</v>
      </c>
      <c r="E333" s="151" t="s">
        <v>179</v>
      </c>
      <c r="F333" s="151" t="s">
        <v>5458</v>
      </c>
      <c r="I333" s="127"/>
      <c r="J333" s="152">
        <f>BK333</f>
        <v>0</v>
      </c>
      <c r="L333" s="124"/>
      <c r="M333" s="129"/>
      <c r="P333" s="130">
        <f>SUM(P334:P419)</f>
        <v>0</v>
      </c>
      <c r="R333" s="130">
        <f>SUM(R334:R419)</f>
        <v>273.36790568000004</v>
      </c>
      <c r="T333" s="131">
        <f>SUM(T334:T419)</f>
        <v>0</v>
      </c>
      <c r="AR333" s="125" t="s">
        <v>86</v>
      </c>
      <c r="AT333" s="132" t="s">
        <v>78</v>
      </c>
      <c r="AU333" s="132" t="s">
        <v>86</v>
      </c>
      <c r="AY333" s="125" t="s">
        <v>262</v>
      </c>
      <c r="BK333" s="133">
        <f>SUM(BK334:BK419)</f>
        <v>0</v>
      </c>
    </row>
    <row r="334" spans="2:65" s="1" customFormat="1" ht="24.2" customHeight="1">
      <c r="B334" s="32"/>
      <c r="C334" s="134" t="s">
        <v>361</v>
      </c>
      <c r="D334" s="134" t="s">
        <v>264</v>
      </c>
      <c r="E334" s="135" t="s">
        <v>5459</v>
      </c>
      <c r="F334" s="136" t="s">
        <v>5460</v>
      </c>
      <c r="G334" s="137" t="s">
        <v>1196</v>
      </c>
      <c r="H334" s="138">
        <v>104.548</v>
      </c>
      <c r="I334" s="139"/>
      <c r="J334" s="140">
        <f>ROUND(I334*H334,2)</f>
        <v>0</v>
      </c>
      <c r="K334" s="136" t="s">
        <v>1</v>
      </c>
      <c r="L334" s="32"/>
      <c r="M334" s="141" t="s">
        <v>1</v>
      </c>
      <c r="N334" s="142" t="s">
        <v>44</v>
      </c>
      <c r="P334" s="143">
        <f>O334*H334</f>
        <v>0</v>
      </c>
      <c r="Q334" s="143">
        <v>2.50187</v>
      </c>
      <c r="R334" s="143">
        <f>Q334*H334</f>
        <v>261.56550476</v>
      </c>
      <c r="S334" s="143">
        <v>0</v>
      </c>
      <c r="T334" s="144">
        <f>S334*H334</f>
        <v>0</v>
      </c>
      <c r="AR334" s="145" t="s">
        <v>293</v>
      </c>
      <c r="AT334" s="145" t="s">
        <v>264</v>
      </c>
      <c r="AU334" s="145" t="s">
        <v>88</v>
      </c>
      <c r="AY334" s="17" t="s">
        <v>262</v>
      </c>
      <c r="BE334" s="146">
        <f>IF(N334="základní",J334,0)</f>
        <v>0</v>
      </c>
      <c r="BF334" s="146">
        <f>IF(N334="snížená",J334,0)</f>
        <v>0</v>
      </c>
      <c r="BG334" s="146">
        <f>IF(N334="zákl. přenesená",J334,0)</f>
        <v>0</v>
      </c>
      <c r="BH334" s="146">
        <f>IF(N334="sníž. přenesená",J334,0)</f>
        <v>0</v>
      </c>
      <c r="BI334" s="146">
        <f>IF(N334="nulová",J334,0)</f>
        <v>0</v>
      </c>
      <c r="BJ334" s="17" t="s">
        <v>86</v>
      </c>
      <c r="BK334" s="146">
        <f>ROUND(I334*H334,2)</f>
        <v>0</v>
      </c>
      <c r="BL334" s="17" t="s">
        <v>293</v>
      </c>
      <c r="BM334" s="145" t="s">
        <v>5461</v>
      </c>
    </row>
    <row r="335" spans="2:51" s="12" customFormat="1" ht="11.25">
      <c r="B335" s="161"/>
      <c r="D335" s="147" t="s">
        <v>1200</v>
      </c>
      <c r="E335" s="162" t="s">
        <v>1</v>
      </c>
      <c r="F335" s="163" t="s">
        <v>5462</v>
      </c>
      <c r="H335" s="162" t="s">
        <v>1</v>
      </c>
      <c r="I335" s="164"/>
      <c r="L335" s="161"/>
      <c r="M335" s="165"/>
      <c r="T335" s="166"/>
      <c r="AT335" s="162" t="s">
        <v>1200</v>
      </c>
      <c r="AU335" s="162" t="s">
        <v>88</v>
      </c>
      <c r="AV335" s="12" t="s">
        <v>86</v>
      </c>
      <c r="AW335" s="12" t="s">
        <v>34</v>
      </c>
      <c r="AX335" s="12" t="s">
        <v>79</v>
      </c>
      <c r="AY335" s="162" t="s">
        <v>262</v>
      </c>
    </row>
    <row r="336" spans="2:51" s="13" customFormat="1" ht="11.25">
      <c r="B336" s="167"/>
      <c r="D336" s="147" t="s">
        <v>1200</v>
      </c>
      <c r="E336" s="168" t="s">
        <v>1</v>
      </c>
      <c r="F336" s="169" t="s">
        <v>5463</v>
      </c>
      <c r="H336" s="170">
        <v>3.526</v>
      </c>
      <c r="I336" s="171"/>
      <c r="L336" s="167"/>
      <c r="M336" s="172"/>
      <c r="T336" s="173"/>
      <c r="AT336" s="168" t="s">
        <v>1200</v>
      </c>
      <c r="AU336" s="168" t="s">
        <v>88</v>
      </c>
      <c r="AV336" s="13" t="s">
        <v>88</v>
      </c>
      <c r="AW336" s="13" t="s">
        <v>34</v>
      </c>
      <c r="AX336" s="13" t="s">
        <v>79</v>
      </c>
      <c r="AY336" s="168" t="s">
        <v>262</v>
      </c>
    </row>
    <row r="337" spans="2:51" s="12" customFormat="1" ht="11.25">
      <c r="B337" s="161"/>
      <c r="D337" s="147" t="s">
        <v>1200</v>
      </c>
      <c r="E337" s="162" t="s">
        <v>1</v>
      </c>
      <c r="F337" s="163" t="s">
        <v>5464</v>
      </c>
      <c r="H337" s="162" t="s">
        <v>1</v>
      </c>
      <c r="I337" s="164"/>
      <c r="L337" s="161"/>
      <c r="M337" s="165"/>
      <c r="T337" s="166"/>
      <c r="AT337" s="162" t="s">
        <v>1200</v>
      </c>
      <c r="AU337" s="162" t="s">
        <v>88</v>
      </c>
      <c r="AV337" s="12" t="s">
        <v>86</v>
      </c>
      <c r="AW337" s="12" t="s">
        <v>34</v>
      </c>
      <c r="AX337" s="12" t="s">
        <v>79</v>
      </c>
      <c r="AY337" s="162" t="s">
        <v>262</v>
      </c>
    </row>
    <row r="338" spans="2:51" s="13" customFormat="1" ht="11.25">
      <c r="B338" s="167"/>
      <c r="D338" s="147" t="s">
        <v>1200</v>
      </c>
      <c r="E338" s="168" t="s">
        <v>1</v>
      </c>
      <c r="F338" s="169" t="s">
        <v>5465</v>
      </c>
      <c r="H338" s="170">
        <v>4.121</v>
      </c>
      <c r="I338" s="171"/>
      <c r="L338" s="167"/>
      <c r="M338" s="172"/>
      <c r="T338" s="173"/>
      <c r="AT338" s="168" t="s">
        <v>1200</v>
      </c>
      <c r="AU338" s="168" t="s">
        <v>88</v>
      </c>
      <c r="AV338" s="13" t="s">
        <v>88</v>
      </c>
      <c r="AW338" s="13" t="s">
        <v>34</v>
      </c>
      <c r="AX338" s="13" t="s">
        <v>79</v>
      </c>
      <c r="AY338" s="168" t="s">
        <v>262</v>
      </c>
    </row>
    <row r="339" spans="2:51" s="12" customFormat="1" ht="11.25">
      <c r="B339" s="161"/>
      <c r="D339" s="147" t="s">
        <v>1200</v>
      </c>
      <c r="E339" s="162" t="s">
        <v>1</v>
      </c>
      <c r="F339" s="163" t="s">
        <v>5466</v>
      </c>
      <c r="H339" s="162" t="s">
        <v>1</v>
      </c>
      <c r="I339" s="164"/>
      <c r="L339" s="161"/>
      <c r="M339" s="165"/>
      <c r="T339" s="166"/>
      <c r="AT339" s="162" t="s">
        <v>1200</v>
      </c>
      <c r="AU339" s="162" t="s">
        <v>88</v>
      </c>
      <c r="AV339" s="12" t="s">
        <v>86</v>
      </c>
      <c r="AW339" s="12" t="s">
        <v>34</v>
      </c>
      <c r="AX339" s="12" t="s">
        <v>79</v>
      </c>
      <c r="AY339" s="162" t="s">
        <v>262</v>
      </c>
    </row>
    <row r="340" spans="2:51" s="13" customFormat="1" ht="11.25">
      <c r="B340" s="167"/>
      <c r="D340" s="147" t="s">
        <v>1200</v>
      </c>
      <c r="E340" s="168" t="s">
        <v>1</v>
      </c>
      <c r="F340" s="169" t="s">
        <v>5467</v>
      </c>
      <c r="H340" s="170">
        <v>3.967</v>
      </c>
      <c r="I340" s="171"/>
      <c r="L340" s="167"/>
      <c r="M340" s="172"/>
      <c r="T340" s="173"/>
      <c r="AT340" s="168" t="s">
        <v>1200</v>
      </c>
      <c r="AU340" s="168" t="s">
        <v>88</v>
      </c>
      <c r="AV340" s="13" t="s">
        <v>88</v>
      </c>
      <c r="AW340" s="13" t="s">
        <v>34</v>
      </c>
      <c r="AX340" s="13" t="s">
        <v>79</v>
      </c>
      <c r="AY340" s="168" t="s">
        <v>262</v>
      </c>
    </row>
    <row r="341" spans="2:51" s="12" customFormat="1" ht="11.25">
      <c r="B341" s="161"/>
      <c r="D341" s="147" t="s">
        <v>1200</v>
      </c>
      <c r="E341" s="162" t="s">
        <v>1</v>
      </c>
      <c r="F341" s="163" t="s">
        <v>5468</v>
      </c>
      <c r="H341" s="162" t="s">
        <v>1</v>
      </c>
      <c r="I341" s="164"/>
      <c r="L341" s="161"/>
      <c r="M341" s="165"/>
      <c r="T341" s="166"/>
      <c r="AT341" s="162" t="s">
        <v>1200</v>
      </c>
      <c r="AU341" s="162" t="s">
        <v>88</v>
      </c>
      <c r="AV341" s="12" t="s">
        <v>86</v>
      </c>
      <c r="AW341" s="12" t="s">
        <v>34</v>
      </c>
      <c r="AX341" s="12" t="s">
        <v>79</v>
      </c>
      <c r="AY341" s="162" t="s">
        <v>262</v>
      </c>
    </row>
    <row r="342" spans="2:51" s="13" customFormat="1" ht="11.25">
      <c r="B342" s="167"/>
      <c r="D342" s="147" t="s">
        <v>1200</v>
      </c>
      <c r="E342" s="168" t="s">
        <v>1</v>
      </c>
      <c r="F342" s="169" t="s">
        <v>5469</v>
      </c>
      <c r="H342" s="170">
        <v>5.1</v>
      </c>
      <c r="I342" s="171"/>
      <c r="L342" s="167"/>
      <c r="M342" s="172"/>
      <c r="T342" s="173"/>
      <c r="AT342" s="168" t="s">
        <v>1200</v>
      </c>
      <c r="AU342" s="168" t="s">
        <v>88</v>
      </c>
      <c r="AV342" s="13" t="s">
        <v>88</v>
      </c>
      <c r="AW342" s="13" t="s">
        <v>34</v>
      </c>
      <c r="AX342" s="13" t="s">
        <v>79</v>
      </c>
      <c r="AY342" s="168" t="s">
        <v>262</v>
      </c>
    </row>
    <row r="343" spans="2:51" s="12" customFormat="1" ht="11.25">
      <c r="B343" s="161"/>
      <c r="D343" s="147" t="s">
        <v>1200</v>
      </c>
      <c r="E343" s="162" t="s">
        <v>1</v>
      </c>
      <c r="F343" s="163" t="s">
        <v>5470</v>
      </c>
      <c r="H343" s="162" t="s">
        <v>1</v>
      </c>
      <c r="I343" s="164"/>
      <c r="L343" s="161"/>
      <c r="M343" s="165"/>
      <c r="T343" s="166"/>
      <c r="AT343" s="162" t="s">
        <v>1200</v>
      </c>
      <c r="AU343" s="162" t="s">
        <v>88</v>
      </c>
      <c r="AV343" s="12" t="s">
        <v>86</v>
      </c>
      <c r="AW343" s="12" t="s">
        <v>34</v>
      </c>
      <c r="AX343" s="12" t="s">
        <v>79</v>
      </c>
      <c r="AY343" s="162" t="s">
        <v>262</v>
      </c>
    </row>
    <row r="344" spans="2:51" s="13" customFormat="1" ht="11.25">
      <c r="B344" s="167"/>
      <c r="D344" s="147" t="s">
        <v>1200</v>
      </c>
      <c r="E344" s="168" t="s">
        <v>1</v>
      </c>
      <c r="F344" s="169" t="s">
        <v>5471</v>
      </c>
      <c r="H344" s="170">
        <v>4.679</v>
      </c>
      <c r="I344" s="171"/>
      <c r="L344" s="167"/>
      <c r="M344" s="172"/>
      <c r="T344" s="173"/>
      <c r="AT344" s="168" t="s">
        <v>1200</v>
      </c>
      <c r="AU344" s="168" t="s">
        <v>88</v>
      </c>
      <c r="AV344" s="13" t="s">
        <v>88</v>
      </c>
      <c r="AW344" s="13" t="s">
        <v>34</v>
      </c>
      <c r="AX344" s="13" t="s">
        <v>79</v>
      </c>
      <c r="AY344" s="168" t="s">
        <v>262</v>
      </c>
    </row>
    <row r="345" spans="2:51" s="13" customFormat="1" ht="11.25">
      <c r="B345" s="167"/>
      <c r="D345" s="147" t="s">
        <v>1200</v>
      </c>
      <c r="E345" s="168" t="s">
        <v>1</v>
      </c>
      <c r="F345" s="169" t="s">
        <v>5472</v>
      </c>
      <c r="H345" s="170">
        <v>0.819</v>
      </c>
      <c r="I345" s="171"/>
      <c r="L345" s="167"/>
      <c r="M345" s="172"/>
      <c r="T345" s="173"/>
      <c r="AT345" s="168" t="s">
        <v>1200</v>
      </c>
      <c r="AU345" s="168" t="s">
        <v>88</v>
      </c>
      <c r="AV345" s="13" t="s">
        <v>88</v>
      </c>
      <c r="AW345" s="13" t="s">
        <v>34</v>
      </c>
      <c r="AX345" s="13" t="s">
        <v>79</v>
      </c>
      <c r="AY345" s="168" t="s">
        <v>262</v>
      </c>
    </row>
    <row r="346" spans="2:51" s="12" customFormat="1" ht="11.25">
      <c r="B346" s="161"/>
      <c r="D346" s="147" t="s">
        <v>1200</v>
      </c>
      <c r="E346" s="162" t="s">
        <v>1</v>
      </c>
      <c r="F346" s="163" t="s">
        <v>5473</v>
      </c>
      <c r="H346" s="162" t="s">
        <v>1</v>
      </c>
      <c r="I346" s="164"/>
      <c r="L346" s="161"/>
      <c r="M346" s="165"/>
      <c r="T346" s="166"/>
      <c r="AT346" s="162" t="s">
        <v>1200</v>
      </c>
      <c r="AU346" s="162" t="s">
        <v>88</v>
      </c>
      <c r="AV346" s="12" t="s">
        <v>86</v>
      </c>
      <c r="AW346" s="12" t="s">
        <v>34</v>
      </c>
      <c r="AX346" s="12" t="s">
        <v>79</v>
      </c>
      <c r="AY346" s="162" t="s">
        <v>262</v>
      </c>
    </row>
    <row r="347" spans="2:51" s="13" customFormat="1" ht="11.25">
      <c r="B347" s="167"/>
      <c r="D347" s="147" t="s">
        <v>1200</v>
      </c>
      <c r="E347" s="168" t="s">
        <v>1</v>
      </c>
      <c r="F347" s="169" t="s">
        <v>5474</v>
      </c>
      <c r="H347" s="170">
        <v>8.411</v>
      </c>
      <c r="I347" s="171"/>
      <c r="L347" s="167"/>
      <c r="M347" s="172"/>
      <c r="T347" s="173"/>
      <c r="AT347" s="168" t="s">
        <v>1200</v>
      </c>
      <c r="AU347" s="168" t="s">
        <v>88</v>
      </c>
      <c r="AV347" s="13" t="s">
        <v>88</v>
      </c>
      <c r="AW347" s="13" t="s">
        <v>34</v>
      </c>
      <c r="AX347" s="13" t="s">
        <v>79</v>
      </c>
      <c r="AY347" s="168" t="s">
        <v>262</v>
      </c>
    </row>
    <row r="348" spans="2:51" s="12" customFormat="1" ht="11.25">
      <c r="B348" s="161"/>
      <c r="D348" s="147" t="s">
        <v>1200</v>
      </c>
      <c r="E348" s="162" t="s">
        <v>1</v>
      </c>
      <c r="F348" s="163" t="s">
        <v>5475</v>
      </c>
      <c r="H348" s="162" t="s">
        <v>1</v>
      </c>
      <c r="I348" s="164"/>
      <c r="L348" s="161"/>
      <c r="M348" s="165"/>
      <c r="T348" s="166"/>
      <c r="AT348" s="162" t="s">
        <v>1200</v>
      </c>
      <c r="AU348" s="162" t="s">
        <v>88</v>
      </c>
      <c r="AV348" s="12" t="s">
        <v>86</v>
      </c>
      <c r="AW348" s="12" t="s">
        <v>34</v>
      </c>
      <c r="AX348" s="12" t="s">
        <v>79</v>
      </c>
      <c r="AY348" s="162" t="s">
        <v>262</v>
      </c>
    </row>
    <row r="349" spans="2:51" s="13" customFormat="1" ht="11.25">
      <c r="B349" s="167"/>
      <c r="D349" s="147" t="s">
        <v>1200</v>
      </c>
      <c r="E349" s="168" t="s">
        <v>1</v>
      </c>
      <c r="F349" s="169" t="s">
        <v>5476</v>
      </c>
      <c r="H349" s="170">
        <v>5.443</v>
      </c>
      <c r="I349" s="171"/>
      <c r="L349" s="167"/>
      <c r="M349" s="172"/>
      <c r="T349" s="173"/>
      <c r="AT349" s="168" t="s">
        <v>1200</v>
      </c>
      <c r="AU349" s="168" t="s">
        <v>88</v>
      </c>
      <c r="AV349" s="13" t="s">
        <v>88</v>
      </c>
      <c r="AW349" s="13" t="s">
        <v>34</v>
      </c>
      <c r="AX349" s="13" t="s">
        <v>79</v>
      </c>
      <c r="AY349" s="168" t="s">
        <v>262</v>
      </c>
    </row>
    <row r="350" spans="2:51" s="12" customFormat="1" ht="11.25">
      <c r="B350" s="161"/>
      <c r="D350" s="147" t="s">
        <v>1200</v>
      </c>
      <c r="E350" s="162" t="s">
        <v>1</v>
      </c>
      <c r="F350" s="163" t="s">
        <v>5477</v>
      </c>
      <c r="H350" s="162" t="s">
        <v>1</v>
      </c>
      <c r="I350" s="164"/>
      <c r="L350" s="161"/>
      <c r="M350" s="165"/>
      <c r="T350" s="166"/>
      <c r="AT350" s="162" t="s">
        <v>1200</v>
      </c>
      <c r="AU350" s="162" t="s">
        <v>88</v>
      </c>
      <c r="AV350" s="12" t="s">
        <v>86</v>
      </c>
      <c r="AW350" s="12" t="s">
        <v>34</v>
      </c>
      <c r="AX350" s="12" t="s">
        <v>79</v>
      </c>
      <c r="AY350" s="162" t="s">
        <v>262</v>
      </c>
    </row>
    <row r="351" spans="2:51" s="13" customFormat="1" ht="11.25">
      <c r="B351" s="167"/>
      <c r="D351" s="147" t="s">
        <v>1200</v>
      </c>
      <c r="E351" s="168" t="s">
        <v>1</v>
      </c>
      <c r="F351" s="169" t="s">
        <v>5478</v>
      </c>
      <c r="H351" s="170">
        <v>8.489</v>
      </c>
      <c r="I351" s="171"/>
      <c r="L351" s="167"/>
      <c r="M351" s="172"/>
      <c r="T351" s="173"/>
      <c r="AT351" s="168" t="s">
        <v>1200</v>
      </c>
      <c r="AU351" s="168" t="s">
        <v>88</v>
      </c>
      <c r="AV351" s="13" t="s">
        <v>88</v>
      </c>
      <c r="AW351" s="13" t="s">
        <v>34</v>
      </c>
      <c r="AX351" s="13" t="s">
        <v>79</v>
      </c>
      <c r="AY351" s="168" t="s">
        <v>262</v>
      </c>
    </row>
    <row r="352" spans="2:51" s="12" customFormat="1" ht="11.25">
      <c r="B352" s="161"/>
      <c r="D352" s="147" t="s">
        <v>1200</v>
      </c>
      <c r="E352" s="162" t="s">
        <v>1</v>
      </c>
      <c r="F352" s="163" t="s">
        <v>5479</v>
      </c>
      <c r="H352" s="162" t="s">
        <v>1</v>
      </c>
      <c r="I352" s="164"/>
      <c r="L352" s="161"/>
      <c r="M352" s="165"/>
      <c r="T352" s="166"/>
      <c r="AT352" s="162" t="s">
        <v>1200</v>
      </c>
      <c r="AU352" s="162" t="s">
        <v>88</v>
      </c>
      <c r="AV352" s="12" t="s">
        <v>86</v>
      </c>
      <c r="AW352" s="12" t="s">
        <v>34</v>
      </c>
      <c r="AX352" s="12" t="s">
        <v>79</v>
      </c>
      <c r="AY352" s="162" t="s">
        <v>262</v>
      </c>
    </row>
    <row r="353" spans="2:51" s="13" customFormat="1" ht="11.25">
      <c r="B353" s="167"/>
      <c r="D353" s="147" t="s">
        <v>1200</v>
      </c>
      <c r="E353" s="168" t="s">
        <v>1</v>
      </c>
      <c r="F353" s="169" t="s">
        <v>5476</v>
      </c>
      <c r="H353" s="170">
        <v>5.443</v>
      </c>
      <c r="I353" s="171"/>
      <c r="L353" s="167"/>
      <c r="M353" s="172"/>
      <c r="T353" s="173"/>
      <c r="AT353" s="168" t="s">
        <v>1200</v>
      </c>
      <c r="AU353" s="168" t="s">
        <v>88</v>
      </c>
      <c r="AV353" s="13" t="s">
        <v>88</v>
      </c>
      <c r="AW353" s="13" t="s">
        <v>34</v>
      </c>
      <c r="AX353" s="13" t="s">
        <v>79</v>
      </c>
      <c r="AY353" s="168" t="s">
        <v>262</v>
      </c>
    </row>
    <row r="354" spans="2:51" s="12" customFormat="1" ht="11.25">
      <c r="B354" s="161"/>
      <c r="D354" s="147" t="s">
        <v>1200</v>
      </c>
      <c r="E354" s="162" t="s">
        <v>1</v>
      </c>
      <c r="F354" s="163" t="s">
        <v>5480</v>
      </c>
      <c r="H354" s="162" t="s">
        <v>1</v>
      </c>
      <c r="I354" s="164"/>
      <c r="L354" s="161"/>
      <c r="M354" s="165"/>
      <c r="T354" s="166"/>
      <c r="AT354" s="162" t="s">
        <v>1200</v>
      </c>
      <c r="AU354" s="162" t="s">
        <v>88</v>
      </c>
      <c r="AV354" s="12" t="s">
        <v>86</v>
      </c>
      <c r="AW354" s="12" t="s">
        <v>34</v>
      </c>
      <c r="AX354" s="12" t="s">
        <v>79</v>
      </c>
      <c r="AY354" s="162" t="s">
        <v>262</v>
      </c>
    </row>
    <row r="355" spans="2:51" s="13" customFormat="1" ht="11.25">
      <c r="B355" s="167"/>
      <c r="D355" s="147" t="s">
        <v>1200</v>
      </c>
      <c r="E355" s="168" t="s">
        <v>1</v>
      </c>
      <c r="F355" s="169" t="s">
        <v>5481</v>
      </c>
      <c r="H355" s="170">
        <v>8.58</v>
      </c>
      <c r="I355" s="171"/>
      <c r="L355" s="167"/>
      <c r="M355" s="172"/>
      <c r="T355" s="173"/>
      <c r="AT355" s="168" t="s">
        <v>1200</v>
      </c>
      <c r="AU355" s="168" t="s">
        <v>88</v>
      </c>
      <c r="AV355" s="13" t="s">
        <v>88</v>
      </c>
      <c r="AW355" s="13" t="s">
        <v>34</v>
      </c>
      <c r="AX355" s="13" t="s">
        <v>79</v>
      </c>
      <c r="AY355" s="168" t="s">
        <v>262</v>
      </c>
    </row>
    <row r="356" spans="2:51" s="12" customFormat="1" ht="11.25">
      <c r="B356" s="161"/>
      <c r="D356" s="147" t="s">
        <v>1200</v>
      </c>
      <c r="E356" s="162" t="s">
        <v>1</v>
      </c>
      <c r="F356" s="163" t="s">
        <v>5482</v>
      </c>
      <c r="H356" s="162" t="s">
        <v>1</v>
      </c>
      <c r="I356" s="164"/>
      <c r="L356" s="161"/>
      <c r="M356" s="165"/>
      <c r="T356" s="166"/>
      <c r="AT356" s="162" t="s">
        <v>1200</v>
      </c>
      <c r="AU356" s="162" t="s">
        <v>88</v>
      </c>
      <c r="AV356" s="12" t="s">
        <v>86</v>
      </c>
      <c r="AW356" s="12" t="s">
        <v>34</v>
      </c>
      <c r="AX356" s="12" t="s">
        <v>79</v>
      </c>
      <c r="AY356" s="162" t="s">
        <v>262</v>
      </c>
    </row>
    <row r="357" spans="2:51" s="13" customFormat="1" ht="11.25">
      <c r="B357" s="167"/>
      <c r="D357" s="147" t="s">
        <v>1200</v>
      </c>
      <c r="E357" s="168" t="s">
        <v>1</v>
      </c>
      <c r="F357" s="169" t="s">
        <v>5476</v>
      </c>
      <c r="H357" s="170">
        <v>5.443</v>
      </c>
      <c r="I357" s="171"/>
      <c r="L357" s="167"/>
      <c r="M357" s="172"/>
      <c r="T357" s="173"/>
      <c r="AT357" s="168" t="s">
        <v>1200</v>
      </c>
      <c r="AU357" s="168" t="s">
        <v>88</v>
      </c>
      <c r="AV357" s="13" t="s">
        <v>88</v>
      </c>
      <c r="AW357" s="13" t="s">
        <v>34</v>
      </c>
      <c r="AX357" s="13" t="s">
        <v>79</v>
      </c>
      <c r="AY357" s="168" t="s">
        <v>262</v>
      </c>
    </row>
    <row r="358" spans="2:51" s="12" customFormat="1" ht="11.25">
      <c r="B358" s="161"/>
      <c r="D358" s="147" t="s">
        <v>1200</v>
      </c>
      <c r="E358" s="162" t="s">
        <v>1</v>
      </c>
      <c r="F358" s="163" t="s">
        <v>5483</v>
      </c>
      <c r="H358" s="162" t="s">
        <v>1</v>
      </c>
      <c r="I358" s="164"/>
      <c r="L358" s="161"/>
      <c r="M358" s="165"/>
      <c r="T358" s="166"/>
      <c r="AT358" s="162" t="s">
        <v>1200</v>
      </c>
      <c r="AU358" s="162" t="s">
        <v>88</v>
      </c>
      <c r="AV358" s="12" t="s">
        <v>86</v>
      </c>
      <c r="AW358" s="12" t="s">
        <v>34</v>
      </c>
      <c r="AX358" s="12" t="s">
        <v>79</v>
      </c>
      <c r="AY358" s="162" t="s">
        <v>262</v>
      </c>
    </row>
    <row r="359" spans="2:51" s="13" customFormat="1" ht="11.25">
      <c r="B359" s="167"/>
      <c r="D359" s="147" t="s">
        <v>1200</v>
      </c>
      <c r="E359" s="168" t="s">
        <v>1</v>
      </c>
      <c r="F359" s="169" t="s">
        <v>5484</v>
      </c>
      <c r="H359" s="170">
        <v>8.554</v>
      </c>
      <c r="I359" s="171"/>
      <c r="L359" s="167"/>
      <c r="M359" s="172"/>
      <c r="T359" s="173"/>
      <c r="AT359" s="168" t="s">
        <v>1200</v>
      </c>
      <c r="AU359" s="168" t="s">
        <v>88</v>
      </c>
      <c r="AV359" s="13" t="s">
        <v>88</v>
      </c>
      <c r="AW359" s="13" t="s">
        <v>34</v>
      </c>
      <c r="AX359" s="13" t="s">
        <v>79</v>
      </c>
      <c r="AY359" s="168" t="s">
        <v>262</v>
      </c>
    </row>
    <row r="360" spans="2:51" s="12" customFormat="1" ht="11.25">
      <c r="B360" s="161"/>
      <c r="D360" s="147" t="s">
        <v>1200</v>
      </c>
      <c r="E360" s="162" t="s">
        <v>1</v>
      </c>
      <c r="F360" s="163" t="s">
        <v>5485</v>
      </c>
      <c r="H360" s="162" t="s">
        <v>1</v>
      </c>
      <c r="I360" s="164"/>
      <c r="L360" s="161"/>
      <c r="M360" s="165"/>
      <c r="T360" s="166"/>
      <c r="AT360" s="162" t="s">
        <v>1200</v>
      </c>
      <c r="AU360" s="162" t="s">
        <v>88</v>
      </c>
      <c r="AV360" s="12" t="s">
        <v>86</v>
      </c>
      <c r="AW360" s="12" t="s">
        <v>34</v>
      </c>
      <c r="AX360" s="12" t="s">
        <v>79</v>
      </c>
      <c r="AY360" s="162" t="s">
        <v>262</v>
      </c>
    </row>
    <row r="361" spans="2:51" s="13" customFormat="1" ht="11.25">
      <c r="B361" s="167"/>
      <c r="D361" s="147" t="s">
        <v>1200</v>
      </c>
      <c r="E361" s="168" t="s">
        <v>1</v>
      </c>
      <c r="F361" s="169" t="s">
        <v>5486</v>
      </c>
      <c r="H361" s="170">
        <v>5.485</v>
      </c>
      <c r="I361" s="171"/>
      <c r="L361" s="167"/>
      <c r="M361" s="172"/>
      <c r="T361" s="173"/>
      <c r="AT361" s="168" t="s">
        <v>1200</v>
      </c>
      <c r="AU361" s="168" t="s">
        <v>88</v>
      </c>
      <c r="AV361" s="13" t="s">
        <v>88</v>
      </c>
      <c r="AW361" s="13" t="s">
        <v>34</v>
      </c>
      <c r="AX361" s="13" t="s">
        <v>79</v>
      </c>
      <c r="AY361" s="168" t="s">
        <v>262</v>
      </c>
    </row>
    <row r="362" spans="2:51" s="12" customFormat="1" ht="11.25">
      <c r="B362" s="161"/>
      <c r="D362" s="147" t="s">
        <v>1200</v>
      </c>
      <c r="E362" s="162" t="s">
        <v>1</v>
      </c>
      <c r="F362" s="163" t="s">
        <v>5487</v>
      </c>
      <c r="H362" s="162" t="s">
        <v>1</v>
      </c>
      <c r="I362" s="164"/>
      <c r="L362" s="161"/>
      <c r="M362" s="165"/>
      <c r="T362" s="166"/>
      <c r="AT362" s="162" t="s">
        <v>1200</v>
      </c>
      <c r="AU362" s="162" t="s">
        <v>88</v>
      </c>
      <c r="AV362" s="12" t="s">
        <v>86</v>
      </c>
      <c r="AW362" s="12" t="s">
        <v>34</v>
      </c>
      <c r="AX362" s="12" t="s">
        <v>79</v>
      </c>
      <c r="AY362" s="162" t="s">
        <v>262</v>
      </c>
    </row>
    <row r="363" spans="2:51" s="13" customFormat="1" ht="11.25">
      <c r="B363" s="167"/>
      <c r="D363" s="147" t="s">
        <v>1200</v>
      </c>
      <c r="E363" s="168" t="s">
        <v>1</v>
      </c>
      <c r="F363" s="169" t="s">
        <v>5488</v>
      </c>
      <c r="H363" s="170">
        <v>8.437</v>
      </c>
      <c r="I363" s="171"/>
      <c r="L363" s="167"/>
      <c r="M363" s="172"/>
      <c r="T363" s="173"/>
      <c r="AT363" s="168" t="s">
        <v>1200</v>
      </c>
      <c r="AU363" s="168" t="s">
        <v>88</v>
      </c>
      <c r="AV363" s="13" t="s">
        <v>88</v>
      </c>
      <c r="AW363" s="13" t="s">
        <v>34</v>
      </c>
      <c r="AX363" s="13" t="s">
        <v>79</v>
      </c>
      <c r="AY363" s="168" t="s">
        <v>262</v>
      </c>
    </row>
    <row r="364" spans="2:51" s="12" customFormat="1" ht="11.25">
      <c r="B364" s="161"/>
      <c r="D364" s="147" t="s">
        <v>1200</v>
      </c>
      <c r="E364" s="162" t="s">
        <v>1</v>
      </c>
      <c r="F364" s="163" t="s">
        <v>5489</v>
      </c>
      <c r="H364" s="162" t="s">
        <v>1</v>
      </c>
      <c r="I364" s="164"/>
      <c r="L364" s="161"/>
      <c r="M364" s="165"/>
      <c r="T364" s="166"/>
      <c r="AT364" s="162" t="s">
        <v>1200</v>
      </c>
      <c r="AU364" s="162" t="s">
        <v>88</v>
      </c>
      <c r="AV364" s="12" t="s">
        <v>86</v>
      </c>
      <c r="AW364" s="12" t="s">
        <v>34</v>
      </c>
      <c r="AX364" s="12" t="s">
        <v>79</v>
      </c>
      <c r="AY364" s="162" t="s">
        <v>262</v>
      </c>
    </row>
    <row r="365" spans="2:51" s="13" customFormat="1" ht="11.25">
      <c r="B365" s="167"/>
      <c r="D365" s="147" t="s">
        <v>1200</v>
      </c>
      <c r="E365" s="168" t="s">
        <v>1</v>
      </c>
      <c r="F365" s="169" t="s">
        <v>5490</v>
      </c>
      <c r="H365" s="170">
        <v>2.959</v>
      </c>
      <c r="I365" s="171"/>
      <c r="L365" s="167"/>
      <c r="M365" s="172"/>
      <c r="T365" s="173"/>
      <c r="AT365" s="168" t="s">
        <v>1200</v>
      </c>
      <c r="AU365" s="168" t="s">
        <v>88</v>
      </c>
      <c r="AV365" s="13" t="s">
        <v>88</v>
      </c>
      <c r="AW365" s="13" t="s">
        <v>34</v>
      </c>
      <c r="AX365" s="13" t="s">
        <v>79</v>
      </c>
      <c r="AY365" s="168" t="s">
        <v>262</v>
      </c>
    </row>
    <row r="366" spans="2:51" s="13" customFormat="1" ht="11.25">
      <c r="B366" s="167"/>
      <c r="D366" s="147" t="s">
        <v>1200</v>
      </c>
      <c r="E366" s="168" t="s">
        <v>1</v>
      </c>
      <c r="F366" s="169" t="s">
        <v>5491</v>
      </c>
      <c r="H366" s="170">
        <v>0.95</v>
      </c>
      <c r="I366" s="171"/>
      <c r="L366" s="167"/>
      <c r="M366" s="172"/>
      <c r="T366" s="173"/>
      <c r="AT366" s="168" t="s">
        <v>1200</v>
      </c>
      <c r="AU366" s="168" t="s">
        <v>88</v>
      </c>
      <c r="AV366" s="13" t="s">
        <v>88</v>
      </c>
      <c r="AW366" s="13" t="s">
        <v>34</v>
      </c>
      <c r="AX366" s="13" t="s">
        <v>79</v>
      </c>
      <c r="AY366" s="168" t="s">
        <v>262</v>
      </c>
    </row>
    <row r="367" spans="2:51" s="12" customFormat="1" ht="11.25">
      <c r="B367" s="161"/>
      <c r="D367" s="147" t="s">
        <v>1200</v>
      </c>
      <c r="E367" s="162" t="s">
        <v>1</v>
      </c>
      <c r="F367" s="163" t="s">
        <v>5492</v>
      </c>
      <c r="H367" s="162" t="s">
        <v>1</v>
      </c>
      <c r="I367" s="164"/>
      <c r="L367" s="161"/>
      <c r="M367" s="165"/>
      <c r="T367" s="166"/>
      <c r="AT367" s="162" t="s">
        <v>1200</v>
      </c>
      <c r="AU367" s="162" t="s">
        <v>88</v>
      </c>
      <c r="AV367" s="12" t="s">
        <v>86</v>
      </c>
      <c r="AW367" s="12" t="s">
        <v>34</v>
      </c>
      <c r="AX367" s="12" t="s">
        <v>79</v>
      </c>
      <c r="AY367" s="162" t="s">
        <v>262</v>
      </c>
    </row>
    <row r="368" spans="2:51" s="13" customFormat="1" ht="11.25">
      <c r="B368" s="167"/>
      <c r="D368" s="147" t="s">
        <v>1200</v>
      </c>
      <c r="E368" s="168" t="s">
        <v>1</v>
      </c>
      <c r="F368" s="169" t="s">
        <v>5493</v>
      </c>
      <c r="H368" s="170">
        <v>5.918</v>
      </c>
      <c r="I368" s="171"/>
      <c r="L368" s="167"/>
      <c r="M368" s="172"/>
      <c r="T368" s="173"/>
      <c r="AT368" s="168" t="s">
        <v>1200</v>
      </c>
      <c r="AU368" s="168" t="s">
        <v>88</v>
      </c>
      <c r="AV368" s="13" t="s">
        <v>88</v>
      </c>
      <c r="AW368" s="13" t="s">
        <v>34</v>
      </c>
      <c r="AX368" s="13" t="s">
        <v>79</v>
      </c>
      <c r="AY368" s="168" t="s">
        <v>262</v>
      </c>
    </row>
    <row r="369" spans="2:51" s="12" customFormat="1" ht="11.25">
      <c r="B369" s="161"/>
      <c r="D369" s="147" t="s">
        <v>1200</v>
      </c>
      <c r="E369" s="162" t="s">
        <v>1</v>
      </c>
      <c r="F369" s="163" t="s">
        <v>5494</v>
      </c>
      <c r="H369" s="162" t="s">
        <v>1</v>
      </c>
      <c r="I369" s="164"/>
      <c r="L369" s="161"/>
      <c r="M369" s="165"/>
      <c r="T369" s="166"/>
      <c r="AT369" s="162" t="s">
        <v>1200</v>
      </c>
      <c r="AU369" s="162" t="s">
        <v>88</v>
      </c>
      <c r="AV369" s="12" t="s">
        <v>86</v>
      </c>
      <c r="AW369" s="12" t="s">
        <v>34</v>
      </c>
      <c r="AX369" s="12" t="s">
        <v>79</v>
      </c>
      <c r="AY369" s="162" t="s">
        <v>262</v>
      </c>
    </row>
    <row r="370" spans="2:51" s="13" customFormat="1" ht="11.25">
      <c r="B370" s="167"/>
      <c r="D370" s="147" t="s">
        <v>1200</v>
      </c>
      <c r="E370" s="168" t="s">
        <v>1</v>
      </c>
      <c r="F370" s="169" t="s">
        <v>5495</v>
      </c>
      <c r="H370" s="170">
        <v>3.475</v>
      </c>
      <c r="I370" s="171"/>
      <c r="L370" s="167"/>
      <c r="M370" s="172"/>
      <c r="T370" s="173"/>
      <c r="AT370" s="168" t="s">
        <v>1200</v>
      </c>
      <c r="AU370" s="168" t="s">
        <v>88</v>
      </c>
      <c r="AV370" s="13" t="s">
        <v>88</v>
      </c>
      <c r="AW370" s="13" t="s">
        <v>34</v>
      </c>
      <c r="AX370" s="13" t="s">
        <v>79</v>
      </c>
      <c r="AY370" s="168" t="s">
        <v>262</v>
      </c>
    </row>
    <row r="371" spans="2:51" s="12" customFormat="1" ht="11.25">
      <c r="B371" s="161"/>
      <c r="D371" s="147" t="s">
        <v>1200</v>
      </c>
      <c r="E371" s="162" t="s">
        <v>1</v>
      </c>
      <c r="F371" s="163" t="s">
        <v>5496</v>
      </c>
      <c r="H371" s="162" t="s">
        <v>1</v>
      </c>
      <c r="I371" s="164"/>
      <c r="L371" s="161"/>
      <c r="M371" s="165"/>
      <c r="T371" s="166"/>
      <c r="AT371" s="162" t="s">
        <v>1200</v>
      </c>
      <c r="AU371" s="162" t="s">
        <v>88</v>
      </c>
      <c r="AV371" s="12" t="s">
        <v>86</v>
      </c>
      <c r="AW371" s="12" t="s">
        <v>34</v>
      </c>
      <c r="AX371" s="12" t="s">
        <v>79</v>
      </c>
      <c r="AY371" s="162" t="s">
        <v>262</v>
      </c>
    </row>
    <row r="372" spans="2:51" s="13" customFormat="1" ht="11.25">
      <c r="B372" s="167"/>
      <c r="D372" s="147" t="s">
        <v>1200</v>
      </c>
      <c r="E372" s="168" t="s">
        <v>1</v>
      </c>
      <c r="F372" s="169" t="s">
        <v>5497</v>
      </c>
      <c r="H372" s="170">
        <v>4.749</v>
      </c>
      <c r="I372" s="171"/>
      <c r="L372" s="167"/>
      <c r="M372" s="172"/>
      <c r="T372" s="173"/>
      <c r="AT372" s="168" t="s">
        <v>1200</v>
      </c>
      <c r="AU372" s="168" t="s">
        <v>88</v>
      </c>
      <c r="AV372" s="13" t="s">
        <v>88</v>
      </c>
      <c r="AW372" s="13" t="s">
        <v>34</v>
      </c>
      <c r="AX372" s="13" t="s">
        <v>79</v>
      </c>
      <c r="AY372" s="168" t="s">
        <v>262</v>
      </c>
    </row>
    <row r="373" spans="2:51" s="14" customFormat="1" ht="11.25">
      <c r="B373" s="174"/>
      <c r="D373" s="147" t="s">
        <v>1200</v>
      </c>
      <c r="E373" s="175" t="s">
        <v>1</v>
      </c>
      <c r="F373" s="176" t="s">
        <v>1205</v>
      </c>
      <c r="H373" s="177">
        <v>104.548</v>
      </c>
      <c r="I373" s="178"/>
      <c r="L373" s="174"/>
      <c r="M373" s="179"/>
      <c r="T373" s="180"/>
      <c r="AT373" s="175" t="s">
        <v>1200</v>
      </c>
      <c r="AU373" s="175" t="s">
        <v>88</v>
      </c>
      <c r="AV373" s="14" t="s">
        <v>293</v>
      </c>
      <c r="AW373" s="14" t="s">
        <v>34</v>
      </c>
      <c r="AX373" s="14" t="s">
        <v>86</v>
      </c>
      <c r="AY373" s="175" t="s">
        <v>262</v>
      </c>
    </row>
    <row r="374" spans="2:65" s="1" customFormat="1" ht="24.2" customHeight="1">
      <c r="B374" s="32"/>
      <c r="C374" s="134" t="s">
        <v>411</v>
      </c>
      <c r="D374" s="134" t="s">
        <v>264</v>
      </c>
      <c r="E374" s="135" t="s">
        <v>5498</v>
      </c>
      <c r="F374" s="136" t="s">
        <v>5499</v>
      </c>
      <c r="G374" s="137" t="s">
        <v>1226</v>
      </c>
      <c r="H374" s="138">
        <v>376.231</v>
      </c>
      <c r="I374" s="139"/>
      <c r="J374" s="140">
        <f>ROUND(I374*H374,2)</f>
        <v>0</v>
      </c>
      <c r="K374" s="136" t="s">
        <v>1</v>
      </c>
      <c r="L374" s="32"/>
      <c r="M374" s="141" t="s">
        <v>1</v>
      </c>
      <c r="N374" s="142" t="s">
        <v>44</v>
      </c>
      <c r="P374" s="143">
        <f>O374*H374</f>
        <v>0</v>
      </c>
      <c r="Q374" s="143">
        <v>0.00237</v>
      </c>
      <c r="R374" s="143">
        <f>Q374*H374</f>
        <v>0.89166747</v>
      </c>
      <c r="S374" s="143">
        <v>0</v>
      </c>
      <c r="T374" s="144">
        <f>S374*H374</f>
        <v>0</v>
      </c>
      <c r="AR374" s="145" t="s">
        <v>293</v>
      </c>
      <c r="AT374" s="145" t="s">
        <v>264</v>
      </c>
      <c r="AU374" s="145" t="s">
        <v>88</v>
      </c>
      <c r="AY374" s="17" t="s">
        <v>262</v>
      </c>
      <c r="BE374" s="146">
        <f>IF(N374="základní",J374,0)</f>
        <v>0</v>
      </c>
      <c r="BF374" s="146">
        <f>IF(N374="snížená",J374,0)</f>
        <v>0</v>
      </c>
      <c r="BG374" s="146">
        <f>IF(N374="zákl. přenesená",J374,0)</f>
        <v>0</v>
      </c>
      <c r="BH374" s="146">
        <f>IF(N374="sníž. přenesená",J374,0)</f>
        <v>0</v>
      </c>
      <c r="BI374" s="146">
        <f>IF(N374="nulová",J374,0)</f>
        <v>0</v>
      </c>
      <c r="BJ374" s="17" t="s">
        <v>86</v>
      </c>
      <c r="BK374" s="146">
        <f>ROUND(I374*H374,2)</f>
        <v>0</v>
      </c>
      <c r="BL374" s="17" t="s">
        <v>293</v>
      </c>
      <c r="BM374" s="145" t="s">
        <v>5500</v>
      </c>
    </row>
    <row r="375" spans="2:51" s="12" customFormat="1" ht="11.25">
      <c r="B375" s="161"/>
      <c r="D375" s="147" t="s">
        <v>1200</v>
      </c>
      <c r="E375" s="162" t="s">
        <v>1</v>
      </c>
      <c r="F375" s="163" t="s">
        <v>5462</v>
      </c>
      <c r="H375" s="162" t="s">
        <v>1</v>
      </c>
      <c r="I375" s="164"/>
      <c r="L375" s="161"/>
      <c r="M375" s="165"/>
      <c r="T375" s="166"/>
      <c r="AT375" s="162" t="s">
        <v>1200</v>
      </c>
      <c r="AU375" s="162" t="s">
        <v>88</v>
      </c>
      <c r="AV375" s="12" t="s">
        <v>86</v>
      </c>
      <c r="AW375" s="12" t="s">
        <v>34</v>
      </c>
      <c r="AX375" s="12" t="s">
        <v>79</v>
      </c>
      <c r="AY375" s="162" t="s">
        <v>262</v>
      </c>
    </row>
    <row r="376" spans="2:51" s="13" customFormat="1" ht="11.25">
      <c r="B376" s="167"/>
      <c r="D376" s="147" t="s">
        <v>1200</v>
      </c>
      <c r="E376" s="168" t="s">
        <v>1</v>
      </c>
      <c r="F376" s="169" t="s">
        <v>5501</v>
      </c>
      <c r="H376" s="170">
        <v>5.688</v>
      </c>
      <c r="I376" s="171"/>
      <c r="L376" s="167"/>
      <c r="M376" s="172"/>
      <c r="T376" s="173"/>
      <c r="AT376" s="168" t="s">
        <v>1200</v>
      </c>
      <c r="AU376" s="168" t="s">
        <v>88</v>
      </c>
      <c r="AV376" s="13" t="s">
        <v>88</v>
      </c>
      <c r="AW376" s="13" t="s">
        <v>34</v>
      </c>
      <c r="AX376" s="13" t="s">
        <v>79</v>
      </c>
      <c r="AY376" s="168" t="s">
        <v>262</v>
      </c>
    </row>
    <row r="377" spans="2:51" s="12" customFormat="1" ht="11.25">
      <c r="B377" s="161"/>
      <c r="D377" s="147" t="s">
        <v>1200</v>
      </c>
      <c r="E377" s="162" t="s">
        <v>1</v>
      </c>
      <c r="F377" s="163" t="s">
        <v>5464</v>
      </c>
      <c r="H377" s="162" t="s">
        <v>1</v>
      </c>
      <c r="I377" s="164"/>
      <c r="L377" s="161"/>
      <c r="M377" s="165"/>
      <c r="T377" s="166"/>
      <c r="AT377" s="162" t="s">
        <v>1200</v>
      </c>
      <c r="AU377" s="162" t="s">
        <v>88</v>
      </c>
      <c r="AV377" s="12" t="s">
        <v>86</v>
      </c>
      <c r="AW377" s="12" t="s">
        <v>34</v>
      </c>
      <c r="AX377" s="12" t="s">
        <v>79</v>
      </c>
      <c r="AY377" s="162" t="s">
        <v>262</v>
      </c>
    </row>
    <row r="378" spans="2:51" s="13" customFormat="1" ht="11.25">
      <c r="B378" s="167"/>
      <c r="D378" s="147" t="s">
        <v>1200</v>
      </c>
      <c r="E378" s="168" t="s">
        <v>1</v>
      </c>
      <c r="F378" s="169" t="s">
        <v>5502</v>
      </c>
      <c r="H378" s="170">
        <v>22.137</v>
      </c>
      <c r="I378" s="171"/>
      <c r="L378" s="167"/>
      <c r="M378" s="172"/>
      <c r="T378" s="173"/>
      <c r="AT378" s="168" t="s">
        <v>1200</v>
      </c>
      <c r="AU378" s="168" t="s">
        <v>88</v>
      </c>
      <c r="AV378" s="13" t="s">
        <v>88</v>
      </c>
      <c r="AW378" s="13" t="s">
        <v>34</v>
      </c>
      <c r="AX378" s="13" t="s">
        <v>79</v>
      </c>
      <c r="AY378" s="168" t="s">
        <v>262</v>
      </c>
    </row>
    <row r="379" spans="2:51" s="12" customFormat="1" ht="11.25">
      <c r="B379" s="161"/>
      <c r="D379" s="147" t="s">
        <v>1200</v>
      </c>
      <c r="E379" s="162" t="s">
        <v>1</v>
      </c>
      <c r="F379" s="163" t="s">
        <v>5466</v>
      </c>
      <c r="H379" s="162" t="s">
        <v>1</v>
      </c>
      <c r="I379" s="164"/>
      <c r="L379" s="161"/>
      <c r="M379" s="165"/>
      <c r="T379" s="166"/>
      <c r="AT379" s="162" t="s">
        <v>1200</v>
      </c>
      <c r="AU379" s="162" t="s">
        <v>88</v>
      </c>
      <c r="AV379" s="12" t="s">
        <v>86</v>
      </c>
      <c r="AW379" s="12" t="s">
        <v>34</v>
      </c>
      <c r="AX379" s="12" t="s">
        <v>79</v>
      </c>
      <c r="AY379" s="162" t="s">
        <v>262</v>
      </c>
    </row>
    <row r="380" spans="2:51" s="13" customFormat="1" ht="11.25">
      <c r="B380" s="167"/>
      <c r="D380" s="147" t="s">
        <v>1200</v>
      </c>
      <c r="E380" s="168" t="s">
        <v>1</v>
      </c>
      <c r="F380" s="169" t="s">
        <v>5503</v>
      </c>
      <c r="H380" s="170">
        <v>5.848</v>
      </c>
      <c r="I380" s="171"/>
      <c r="L380" s="167"/>
      <c r="M380" s="172"/>
      <c r="T380" s="173"/>
      <c r="AT380" s="168" t="s">
        <v>1200</v>
      </c>
      <c r="AU380" s="168" t="s">
        <v>88</v>
      </c>
      <c r="AV380" s="13" t="s">
        <v>88</v>
      </c>
      <c r="AW380" s="13" t="s">
        <v>34</v>
      </c>
      <c r="AX380" s="13" t="s">
        <v>79</v>
      </c>
      <c r="AY380" s="168" t="s">
        <v>262</v>
      </c>
    </row>
    <row r="381" spans="2:51" s="12" customFormat="1" ht="11.25">
      <c r="B381" s="161"/>
      <c r="D381" s="147" t="s">
        <v>1200</v>
      </c>
      <c r="E381" s="162" t="s">
        <v>1</v>
      </c>
      <c r="F381" s="163" t="s">
        <v>5468</v>
      </c>
      <c r="H381" s="162" t="s">
        <v>1</v>
      </c>
      <c r="I381" s="164"/>
      <c r="L381" s="161"/>
      <c r="M381" s="165"/>
      <c r="T381" s="166"/>
      <c r="AT381" s="162" t="s">
        <v>1200</v>
      </c>
      <c r="AU381" s="162" t="s">
        <v>88</v>
      </c>
      <c r="AV381" s="12" t="s">
        <v>86</v>
      </c>
      <c r="AW381" s="12" t="s">
        <v>34</v>
      </c>
      <c r="AX381" s="12" t="s">
        <v>79</v>
      </c>
      <c r="AY381" s="162" t="s">
        <v>262</v>
      </c>
    </row>
    <row r="382" spans="2:51" s="13" customFormat="1" ht="11.25">
      <c r="B382" s="167"/>
      <c r="D382" s="147" t="s">
        <v>1200</v>
      </c>
      <c r="E382" s="168" t="s">
        <v>1</v>
      </c>
      <c r="F382" s="169" t="s">
        <v>5504</v>
      </c>
      <c r="H382" s="170">
        <v>26.461</v>
      </c>
      <c r="I382" s="171"/>
      <c r="L382" s="167"/>
      <c r="M382" s="172"/>
      <c r="T382" s="173"/>
      <c r="AT382" s="168" t="s">
        <v>1200</v>
      </c>
      <c r="AU382" s="168" t="s">
        <v>88</v>
      </c>
      <c r="AV382" s="13" t="s">
        <v>88</v>
      </c>
      <c r="AW382" s="13" t="s">
        <v>34</v>
      </c>
      <c r="AX382" s="13" t="s">
        <v>79</v>
      </c>
      <c r="AY382" s="168" t="s">
        <v>262</v>
      </c>
    </row>
    <row r="383" spans="2:51" s="12" customFormat="1" ht="11.25">
      <c r="B383" s="161"/>
      <c r="D383" s="147" t="s">
        <v>1200</v>
      </c>
      <c r="E383" s="162" t="s">
        <v>1</v>
      </c>
      <c r="F383" s="163" t="s">
        <v>5470</v>
      </c>
      <c r="H383" s="162" t="s">
        <v>1</v>
      </c>
      <c r="I383" s="164"/>
      <c r="L383" s="161"/>
      <c r="M383" s="165"/>
      <c r="T383" s="166"/>
      <c r="AT383" s="162" t="s">
        <v>1200</v>
      </c>
      <c r="AU383" s="162" t="s">
        <v>88</v>
      </c>
      <c r="AV383" s="12" t="s">
        <v>86</v>
      </c>
      <c r="AW383" s="12" t="s">
        <v>34</v>
      </c>
      <c r="AX383" s="12" t="s">
        <v>79</v>
      </c>
      <c r="AY383" s="162" t="s">
        <v>262</v>
      </c>
    </row>
    <row r="384" spans="2:51" s="13" customFormat="1" ht="11.25">
      <c r="B384" s="167"/>
      <c r="D384" s="147" t="s">
        <v>1200</v>
      </c>
      <c r="E384" s="168" t="s">
        <v>1</v>
      </c>
      <c r="F384" s="169" t="s">
        <v>5505</v>
      </c>
      <c r="H384" s="170">
        <v>6.916</v>
      </c>
      <c r="I384" s="171"/>
      <c r="L384" s="167"/>
      <c r="M384" s="172"/>
      <c r="T384" s="173"/>
      <c r="AT384" s="168" t="s">
        <v>1200</v>
      </c>
      <c r="AU384" s="168" t="s">
        <v>88</v>
      </c>
      <c r="AV384" s="13" t="s">
        <v>88</v>
      </c>
      <c r="AW384" s="13" t="s">
        <v>34</v>
      </c>
      <c r="AX384" s="13" t="s">
        <v>79</v>
      </c>
      <c r="AY384" s="168" t="s">
        <v>262</v>
      </c>
    </row>
    <row r="385" spans="2:51" s="12" customFormat="1" ht="11.25">
      <c r="B385" s="161"/>
      <c r="D385" s="147" t="s">
        <v>1200</v>
      </c>
      <c r="E385" s="162" t="s">
        <v>1</v>
      </c>
      <c r="F385" s="163" t="s">
        <v>5473</v>
      </c>
      <c r="H385" s="162" t="s">
        <v>1</v>
      </c>
      <c r="I385" s="164"/>
      <c r="L385" s="161"/>
      <c r="M385" s="165"/>
      <c r="T385" s="166"/>
      <c r="AT385" s="162" t="s">
        <v>1200</v>
      </c>
      <c r="AU385" s="162" t="s">
        <v>88</v>
      </c>
      <c r="AV385" s="12" t="s">
        <v>86</v>
      </c>
      <c r="AW385" s="12" t="s">
        <v>34</v>
      </c>
      <c r="AX385" s="12" t="s">
        <v>79</v>
      </c>
      <c r="AY385" s="162" t="s">
        <v>262</v>
      </c>
    </row>
    <row r="386" spans="2:51" s="13" customFormat="1" ht="11.25">
      <c r="B386" s="167"/>
      <c r="D386" s="147" t="s">
        <v>1200</v>
      </c>
      <c r="E386" s="168" t="s">
        <v>1</v>
      </c>
      <c r="F386" s="169" t="s">
        <v>5506</v>
      </c>
      <c r="H386" s="170">
        <v>43.1</v>
      </c>
      <c r="I386" s="171"/>
      <c r="L386" s="167"/>
      <c r="M386" s="172"/>
      <c r="T386" s="173"/>
      <c r="AT386" s="168" t="s">
        <v>1200</v>
      </c>
      <c r="AU386" s="168" t="s">
        <v>88</v>
      </c>
      <c r="AV386" s="13" t="s">
        <v>88</v>
      </c>
      <c r="AW386" s="13" t="s">
        <v>34</v>
      </c>
      <c r="AX386" s="13" t="s">
        <v>79</v>
      </c>
      <c r="AY386" s="168" t="s">
        <v>262</v>
      </c>
    </row>
    <row r="387" spans="2:51" s="12" customFormat="1" ht="11.25">
      <c r="B387" s="161"/>
      <c r="D387" s="147" t="s">
        <v>1200</v>
      </c>
      <c r="E387" s="162" t="s">
        <v>1</v>
      </c>
      <c r="F387" s="163" t="s">
        <v>5475</v>
      </c>
      <c r="H387" s="162" t="s">
        <v>1</v>
      </c>
      <c r="I387" s="164"/>
      <c r="L387" s="161"/>
      <c r="M387" s="165"/>
      <c r="T387" s="166"/>
      <c r="AT387" s="162" t="s">
        <v>1200</v>
      </c>
      <c r="AU387" s="162" t="s">
        <v>88</v>
      </c>
      <c r="AV387" s="12" t="s">
        <v>86</v>
      </c>
      <c r="AW387" s="12" t="s">
        <v>34</v>
      </c>
      <c r="AX387" s="12" t="s">
        <v>79</v>
      </c>
      <c r="AY387" s="162" t="s">
        <v>262</v>
      </c>
    </row>
    <row r="388" spans="2:51" s="13" customFormat="1" ht="11.25">
      <c r="B388" s="167"/>
      <c r="D388" s="147" t="s">
        <v>1200</v>
      </c>
      <c r="E388" s="168" t="s">
        <v>1</v>
      </c>
      <c r="F388" s="169" t="s">
        <v>5507</v>
      </c>
      <c r="H388" s="170">
        <v>6.024</v>
      </c>
      <c r="I388" s="171"/>
      <c r="L388" s="167"/>
      <c r="M388" s="172"/>
      <c r="T388" s="173"/>
      <c r="AT388" s="168" t="s">
        <v>1200</v>
      </c>
      <c r="AU388" s="168" t="s">
        <v>88</v>
      </c>
      <c r="AV388" s="13" t="s">
        <v>88</v>
      </c>
      <c r="AW388" s="13" t="s">
        <v>34</v>
      </c>
      <c r="AX388" s="13" t="s">
        <v>79</v>
      </c>
      <c r="AY388" s="168" t="s">
        <v>262</v>
      </c>
    </row>
    <row r="389" spans="2:51" s="12" customFormat="1" ht="11.25">
      <c r="B389" s="161"/>
      <c r="D389" s="147" t="s">
        <v>1200</v>
      </c>
      <c r="E389" s="162" t="s">
        <v>1</v>
      </c>
      <c r="F389" s="163" t="s">
        <v>5477</v>
      </c>
      <c r="H389" s="162" t="s">
        <v>1</v>
      </c>
      <c r="I389" s="164"/>
      <c r="L389" s="161"/>
      <c r="M389" s="165"/>
      <c r="T389" s="166"/>
      <c r="AT389" s="162" t="s">
        <v>1200</v>
      </c>
      <c r="AU389" s="162" t="s">
        <v>88</v>
      </c>
      <c r="AV389" s="12" t="s">
        <v>86</v>
      </c>
      <c r="AW389" s="12" t="s">
        <v>34</v>
      </c>
      <c r="AX389" s="12" t="s">
        <v>79</v>
      </c>
      <c r="AY389" s="162" t="s">
        <v>262</v>
      </c>
    </row>
    <row r="390" spans="2:51" s="13" customFormat="1" ht="11.25">
      <c r="B390" s="167"/>
      <c r="D390" s="147" t="s">
        <v>1200</v>
      </c>
      <c r="E390" s="168" t="s">
        <v>1</v>
      </c>
      <c r="F390" s="169" t="s">
        <v>5508</v>
      </c>
      <c r="H390" s="170">
        <v>43.76</v>
      </c>
      <c r="I390" s="171"/>
      <c r="L390" s="167"/>
      <c r="M390" s="172"/>
      <c r="T390" s="173"/>
      <c r="AT390" s="168" t="s">
        <v>1200</v>
      </c>
      <c r="AU390" s="168" t="s">
        <v>88</v>
      </c>
      <c r="AV390" s="13" t="s">
        <v>88</v>
      </c>
      <c r="AW390" s="13" t="s">
        <v>34</v>
      </c>
      <c r="AX390" s="13" t="s">
        <v>79</v>
      </c>
      <c r="AY390" s="168" t="s">
        <v>262</v>
      </c>
    </row>
    <row r="391" spans="2:51" s="12" customFormat="1" ht="11.25">
      <c r="B391" s="161"/>
      <c r="D391" s="147" t="s">
        <v>1200</v>
      </c>
      <c r="E391" s="162" t="s">
        <v>1</v>
      </c>
      <c r="F391" s="163" t="s">
        <v>5479</v>
      </c>
      <c r="H391" s="162" t="s">
        <v>1</v>
      </c>
      <c r="I391" s="164"/>
      <c r="L391" s="161"/>
      <c r="M391" s="165"/>
      <c r="T391" s="166"/>
      <c r="AT391" s="162" t="s">
        <v>1200</v>
      </c>
      <c r="AU391" s="162" t="s">
        <v>88</v>
      </c>
      <c r="AV391" s="12" t="s">
        <v>86</v>
      </c>
      <c r="AW391" s="12" t="s">
        <v>34</v>
      </c>
      <c r="AX391" s="12" t="s">
        <v>79</v>
      </c>
      <c r="AY391" s="162" t="s">
        <v>262</v>
      </c>
    </row>
    <row r="392" spans="2:51" s="13" customFormat="1" ht="11.25">
      <c r="B392" s="167"/>
      <c r="D392" s="147" t="s">
        <v>1200</v>
      </c>
      <c r="E392" s="168" t="s">
        <v>1</v>
      </c>
      <c r="F392" s="169" t="s">
        <v>5507</v>
      </c>
      <c r="H392" s="170">
        <v>6.024</v>
      </c>
      <c r="I392" s="171"/>
      <c r="L392" s="167"/>
      <c r="M392" s="172"/>
      <c r="T392" s="173"/>
      <c r="AT392" s="168" t="s">
        <v>1200</v>
      </c>
      <c r="AU392" s="168" t="s">
        <v>88</v>
      </c>
      <c r="AV392" s="13" t="s">
        <v>88</v>
      </c>
      <c r="AW392" s="13" t="s">
        <v>34</v>
      </c>
      <c r="AX392" s="13" t="s">
        <v>79</v>
      </c>
      <c r="AY392" s="168" t="s">
        <v>262</v>
      </c>
    </row>
    <row r="393" spans="2:51" s="12" customFormat="1" ht="11.25">
      <c r="B393" s="161"/>
      <c r="D393" s="147" t="s">
        <v>1200</v>
      </c>
      <c r="E393" s="162" t="s">
        <v>1</v>
      </c>
      <c r="F393" s="163" t="s">
        <v>5480</v>
      </c>
      <c r="H393" s="162" t="s">
        <v>1</v>
      </c>
      <c r="I393" s="164"/>
      <c r="L393" s="161"/>
      <c r="M393" s="165"/>
      <c r="T393" s="166"/>
      <c r="AT393" s="162" t="s">
        <v>1200</v>
      </c>
      <c r="AU393" s="162" t="s">
        <v>88</v>
      </c>
      <c r="AV393" s="12" t="s">
        <v>86</v>
      </c>
      <c r="AW393" s="12" t="s">
        <v>34</v>
      </c>
      <c r="AX393" s="12" t="s">
        <v>79</v>
      </c>
      <c r="AY393" s="162" t="s">
        <v>262</v>
      </c>
    </row>
    <row r="394" spans="2:51" s="13" customFormat="1" ht="11.25">
      <c r="B394" s="167"/>
      <c r="D394" s="147" t="s">
        <v>1200</v>
      </c>
      <c r="E394" s="168" t="s">
        <v>1</v>
      </c>
      <c r="F394" s="169" t="s">
        <v>5509</v>
      </c>
      <c r="H394" s="170">
        <v>44.23</v>
      </c>
      <c r="I394" s="171"/>
      <c r="L394" s="167"/>
      <c r="M394" s="172"/>
      <c r="T394" s="173"/>
      <c r="AT394" s="168" t="s">
        <v>1200</v>
      </c>
      <c r="AU394" s="168" t="s">
        <v>88</v>
      </c>
      <c r="AV394" s="13" t="s">
        <v>88</v>
      </c>
      <c r="AW394" s="13" t="s">
        <v>34</v>
      </c>
      <c r="AX394" s="13" t="s">
        <v>79</v>
      </c>
      <c r="AY394" s="168" t="s">
        <v>262</v>
      </c>
    </row>
    <row r="395" spans="2:51" s="12" customFormat="1" ht="11.25">
      <c r="B395" s="161"/>
      <c r="D395" s="147" t="s">
        <v>1200</v>
      </c>
      <c r="E395" s="162" t="s">
        <v>1</v>
      </c>
      <c r="F395" s="163" t="s">
        <v>5482</v>
      </c>
      <c r="H395" s="162" t="s">
        <v>1</v>
      </c>
      <c r="I395" s="164"/>
      <c r="L395" s="161"/>
      <c r="M395" s="165"/>
      <c r="T395" s="166"/>
      <c r="AT395" s="162" t="s">
        <v>1200</v>
      </c>
      <c r="AU395" s="162" t="s">
        <v>88</v>
      </c>
      <c r="AV395" s="12" t="s">
        <v>86</v>
      </c>
      <c r="AW395" s="12" t="s">
        <v>34</v>
      </c>
      <c r="AX395" s="12" t="s">
        <v>79</v>
      </c>
      <c r="AY395" s="162" t="s">
        <v>262</v>
      </c>
    </row>
    <row r="396" spans="2:51" s="13" customFormat="1" ht="11.25">
      <c r="B396" s="167"/>
      <c r="D396" s="147" t="s">
        <v>1200</v>
      </c>
      <c r="E396" s="168" t="s">
        <v>1</v>
      </c>
      <c r="F396" s="169" t="s">
        <v>5507</v>
      </c>
      <c r="H396" s="170">
        <v>6.024</v>
      </c>
      <c r="I396" s="171"/>
      <c r="L396" s="167"/>
      <c r="M396" s="172"/>
      <c r="T396" s="173"/>
      <c r="AT396" s="168" t="s">
        <v>1200</v>
      </c>
      <c r="AU396" s="168" t="s">
        <v>88</v>
      </c>
      <c r="AV396" s="13" t="s">
        <v>88</v>
      </c>
      <c r="AW396" s="13" t="s">
        <v>34</v>
      </c>
      <c r="AX396" s="13" t="s">
        <v>79</v>
      </c>
      <c r="AY396" s="168" t="s">
        <v>262</v>
      </c>
    </row>
    <row r="397" spans="2:51" s="12" customFormat="1" ht="11.25">
      <c r="B397" s="161"/>
      <c r="D397" s="147" t="s">
        <v>1200</v>
      </c>
      <c r="E397" s="162" t="s">
        <v>1</v>
      </c>
      <c r="F397" s="163" t="s">
        <v>5483</v>
      </c>
      <c r="H397" s="162" t="s">
        <v>1</v>
      </c>
      <c r="I397" s="164"/>
      <c r="L397" s="161"/>
      <c r="M397" s="165"/>
      <c r="T397" s="166"/>
      <c r="AT397" s="162" t="s">
        <v>1200</v>
      </c>
      <c r="AU397" s="162" t="s">
        <v>88</v>
      </c>
      <c r="AV397" s="12" t="s">
        <v>86</v>
      </c>
      <c r="AW397" s="12" t="s">
        <v>34</v>
      </c>
      <c r="AX397" s="12" t="s">
        <v>79</v>
      </c>
      <c r="AY397" s="162" t="s">
        <v>262</v>
      </c>
    </row>
    <row r="398" spans="2:51" s="13" customFormat="1" ht="11.25">
      <c r="B398" s="167"/>
      <c r="D398" s="147" t="s">
        <v>1200</v>
      </c>
      <c r="E398" s="168" t="s">
        <v>1</v>
      </c>
      <c r="F398" s="169" t="s">
        <v>5510</v>
      </c>
      <c r="H398" s="170">
        <v>44.076</v>
      </c>
      <c r="I398" s="171"/>
      <c r="L398" s="167"/>
      <c r="M398" s="172"/>
      <c r="T398" s="173"/>
      <c r="AT398" s="168" t="s">
        <v>1200</v>
      </c>
      <c r="AU398" s="168" t="s">
        <v>88</v>
      </c>
      <c r="AV398" s="13" t="s">
        <v>88</v>
      </c>
      <c r="AW398" s="13" t="s">
        <v>34</v>
      </c>
      <c r="AX398" s="13" t="s">
        <v>79</v>
      </c>
      <c r="AY398" s="168" t="s">
        <v>262</v>
      </c>
    </row>
    <row r="399" spans="2:51" s="12" customFormat="1" ht="11.25">
      <c r="B399" s="161"/>
      <c r="D399" s="147" t="s">
        <v>1200</v>
      </c>
      <c r="E399" s="162" t="s">
        <v>1</v>
      </c>
      <c r="F399" s="163" t="s">
        <v>5485</v>
      </c>
      <c r="H399" s="162" t="s">
        <v>1</v>
      </c>
      <c r="I399" s="164"/>
      <c r="L399" s="161"/>
      <c r="M399" s="165"/>
      <c r="T399" s="166"/>
      <c r="AT399" s="162" t="s">
        <v>1200</v>
      </c>
      <c r="AU399" s="162" t="s">
        <v>88</v>
      </c>
      <c r="AV399" s="12" t="s">
        <v>86</v>
      </c>
      <c r="AW399" s="12" t="s">
        <v>34</v>
      </c>
      <c r="AX399" s="12" t="s">
        <v>79</v>
      </c>
      <c r="AY399" s="162" t="s">
        <v>262</v>
      </c>
    </row>
    <row r="400" spans="2:51" s="13" customFormat="1" ht="11.25">
      <c r="B400" s="167"/>
      <c r="D400" s="147" t="s">
        <v>1200</v>
      </c>
      <c r="E400" s="168" t="s">
        <v>1</v>
      </c>
      <c r="F400" s="169" t="s">
        <v>5511</v>
      </c>
      <c r="H400" s="170">
        <v>6.064</v>
      </c>
      <c r="I400" s="171"/>
      <c r="L400" s="167"/>
      <c r="M400" s="172"/>
      <c r="T400" s="173"/>
      <c r="AT400" s="168" t="s">
        <v>1200</v>
      </c>
      <c r="AU400" s="168" t="s">
        <v>88</v>
      </c>
      <c r="AV400" s="13" t="s">
        <v>88</v>
      </c>
      <c r="AW400" s="13" t="s">
        <v>34</v>
      </c>
      <c r="AX400" s="13" t="s">
        <v>79</v>
      </c>
      <c r="AY400" s="168" t="s">
        <v>262</v>
      </c>
    </row>
    <row r="401" spans="2:51" s="12" customFormat="1" ht="11.25">
      <c r="B401" s="161"/>
      <c r="D401" s="147" t="s">
        <v>1200</v>
      </c>
      <c r="E401" s="162" t="s">
        <v>1</v>
      </c>
      <c r="F401" s="163" t="s">
        <v>5487</v>
      </c>
      <c r="H401" s="162" t="s">
        <v>1</v>
      </c>
      <c r="I401" s="164"/>
      <c r="L401" s="161"/>
      <c r="M401" s="165"/>
      <c r="T401" s="166"/>
      <c r="AT401" s="162" t="s">
        <v>1200</v>
      </c>
      <c r="AU401" s="162" t="s">
        <v>88</v>
      </c>
      <c r="AV401" s="12" t="s">
        <v>86</v>
      </c>
      <c r="AW401" s="12" t="s">
        <v>34</v>
      </c>
      <c r="AX401" s="12" t="s">
        <v>79</v>
      </c>
      <c r="AY401" s="162" t="s">
        <v>262</v>
      </c>
    </row>
    <row r="402" spans="2:51" s="13" customFormat="1" ht="11.25">
      <c r="B402" s="167"/>
      <c r="D402" s="147" t="s">
        <v>1200</v>
      </c>
      <c r="E402" s="168" t="s">
        <v>1</v>
      </c>
      <c r="F402" s="169" t="s">
        <v>5512</v>
      </c>
      <c r="H402" s="170">
        <v>43.46</v>
      </c>
      <c r="I402" s="171"/>
      <c r="L402" s="167"/>
      <c r="M402" s="172"/>
      <c r="T402" s="173"/>
      <c r="AT402" s="168" t="s">
        <v>1200</v>
      </c>
      <c r="AU402" s="168" t="s">
        <v>88</v>
      </c>
      <c r="AV402" s="13" t="s">
        <v>88</v>
      </c>
      <c r="AW402" s="13" t="s">
        <v>34</v>
      </c>
      <c r="AX402" s="13" t="s">
        <v>79</v>
      </c>
      <c r="AY402" s="168" t="s">
        <v>262</v>
      </c>
    </row>
    <row r="403" spans="2:51" s="12" customFormat="1" ht="11.25">
      <c r="B403" s="161"/>
      <c r="D403" s="147" t="s">
        <v>1200</v>
      </c>
      <c r="E403" s="162" t="s">
        <v>1</v>
      </c>
      <c r="F403" s="163" t="s">
        <v>5489</v>
      </c>
      <c r="H403" s="162" t="s">
        <v>1</v>
      </c>
      <c r="I403" s="164"/>
      <c r="L403" s="161"/>
      <c r="M403" s="165"/>
      <c r="T403" s="166"/>
      <c r="AT403" s="162" t="s">
        <v>1200</v>
      </c>
      <c r="AU403" s="162" t="s">
        <v>88</v>
      </c>
      <c r="AV403" s="12" t="s">
        <v>86</v>
      </c>
      <c r="AW403" s="12" t="s">
        <v>34</v>
      </c>
      <c r="AX403" s="12" t="s">
        <v>79</v>
      </c>
      <c r="AY403" s="162" t="s">
        <v>262</v>
      </c>
    </row>
    <row r="404" spans="2:51" s="13" customFormat="1" ht="11.25">
      <c r="B404" s="167"/>
      <c r="D404" s="147" t="s">
        <v>1200</v>
      </c>
      <c r="E404" s="168" t="s">
        <v>1</v>
      </c>
      <c r="F404" s="169" t="s">
        <v>5513</v>
      </c>
      <c r="H404" s="170">
        <v>5.784</v>
      </c>
      <c r="I404" s="171"/>
      <c r="L404" s="167"/>
      <c r="M404" s="172"/>
      <c r="T404" s="173"/>
      <c r="AT404" s="168" t="s">
        <v>1200</v>
      </c>
      <c r="AU404" s="168" t="s">
        <v>88</v>
      </c>
      <c r="AV404" s="13" t="s">
        <v>88</v>
      </c>
      <c r="AW404" s="13" t="s">
        <v>34</v>
      </c>
      <c r="AX404" s="13" t="s">
        <v>79</v>
      </c>
      <c r="AY404" s="168" t="s">
        <v>262</v>
      </c>
    </row>
    <row r="405" spans="2:51" s="12" customFormat="1" ht="11.25">
      <c r="B405" s="161"/>
      <c r="D405" s="147" t="s">
        <v>1200</v>
      </c>
      <c r="E405" s="162" t="s">
        <v>1</v>
      </c>
      <c r="F405" s="163" t="s">
        <v>5492</v>
      </c>
      <c r="H405" s="162" t="s">
        <v>1</v>
      </c>
      <c r="I405" s="164"/>
      <c r="L405" s="161"/>
      <c r="M405" s="165"/>
      <c r="T405" s="166"/>
      <c r="AT405" s="162" t="s">
        <v>1200</v>
      </c>
      <c r="AU405" s="162" t="s">
        <v>88</v>
      </c>
      <c r="AV405" s="12" t="s">
        <v>86</v>
      </c>
      <c r="AW405" s="12" t="s">
        <v>34</v>
      </c>
      <c r="AX405" s="12" t="s">
        <v>79</v>
      </c>
      <c r="AY405" s="162" t="s">
        <v>262</v>
      </c>
    </row>
    <row r="406" spans="2:51" s="13" customFormat="1" ht="11.25">
      <c r="B406" s="167"/>
      <c r="D406" s="147" t="s">
        <v>1200</v>
      </c>
      <c r="E406" s="168" t="s">
        <v>1</v>
      </c>
      <c r="F406" s="169" t="s">
        <v>5514</v>
      </c>
      <c r="H406" s="170">
        <v>30.399</v>
      </c>
      <c r="I406" s="171"/>
      <c r="L406" s="167"/>
      <c r="M406" s="172"/>
      <c r="T406" s="173"/>
      <c r="AT406" s="168" t="s">
        <v>1200</v>
      </c>
      <c r="AU406" s="168" t="s">
        <v>88</v>
      </c>
      <c r="AV406" s="13" t="s">
        <v>88</v>
      </c>
      <c r="AW406" s="13" t="s">
        <v>34</v>
      </c>
      <c r="AX406" s="13" t="s">
        <v>79</v>
      </c>
      <c r="AY406" s="168" t="s">
        <v>262</v>
      </c>
    </row>
    <row r="407" spans="2:51" s="12" customFormat="1" ht="11.25">
      <c r="B407" s="161"/>
      <c r="D407" s="147" t="s">
        <v>1200</v>
      </c>
      <c r="E407" s="162" t="s">
        <v>1</v>
      </c>
      <c r="F407" s="163" t="s">
        <v>5494</v>
      </c>
      <c r="H407" s="162" t="s">
        <v>1</v>
      </c>
      <c r="I407" s="164"/>
      <c r="L407" s="161"/>
      <c r="M407" s="165"/>
      <c r="T407" s="166"/>
      <c r="AT407" s="162" t="s">
        <v>1200</v>
      </c>
      <c r="AU407" s="162" t="s">
        <v>88</v>
      </c>
      <c r="AV407" s="12" t="s">
        <v>86</v>
      </c>
      <c r="AW407" s="12" t="s">
        <v>34</v>
      </c>
      <c r="AX407" s="12" t="s">
        <v>79</v>
      </c>
      <c r="AY407" s="162" t="s">
        <v>262</v>
      </c>
    </row>
    <row r="408" spans="2:51" s="13" customFormat="1" ht="11.25">
      <c r="B408" s="167"/>
      <c r="D408" s="147" t="s">
        <v>1200</v>
      </c>
      <c r="E408" s="168" t="s">
        <v>1</v>
      </c>
      <c r="F408" s="169" t="s">
        <v>5515</v>
      </c>
      <c r="H408" s="170">
        <v>5.624</v>
      </c>
      <c r="I408" s="171"/>
      <c r="L408" s="167"/>
      <c r="M408" s="172"/>
      <c r="T408" s="173"/>
      <c r="AT408" s="168" t="s">
        <v>1200</v>
      </c>
      <c r="AU408" s="168" t="s">
        <v>88</v>
      </c>
      <c r="AV408" s="13" t="s">
        <v>88</v>
      </c>
      <c r="AW408" s="13" t="s">
        <v>34</v>
      </c>
      <c r="AX408" s="13" t="s">
        <v>79</v>
      </c>
      <c r="AY408" s="168" t="s">
        <v>262</v>
      </c>
    </row>
    <row r="409" spans="2:51" s="12" customFormat="1" ht="11.25">
      <c r="B409" s="161"/>
      <c r="D409" s="147" t="s">
        <v>1200</v>
      </c>
      <c r="E409" s="162" t="s">
        <v>1</v>
      </c>
      <c r="F409" s="163" t="s">
        <v>5496</v>
      </c>
      <c r="H409" s="162" t="s">
        <v>1</v>
      </c>
      <c r="I409" s="164"/>
      <c r="L409" s="161"/>
      <c r="M409" s="165"/>
      <c r="T409" s="166"/>
      <c r="AT409" s="162" t="s">
        <v>1200</v>
      </c>
      <c r="AU409" s="162" t="s">
        <v>88</v>
      </c>
      <c r="AV409" s="12" t="s">
        <v>86</v>
      </c>
      <c r="AW409" s="12" t="s">
        <v>34</v>
      </c>
      <c r="AX409" s="12" t="s">
        <v>79</v>
      </c>
      <c r="AY409" s="162" t="s">
        <v>262</v>
      </c>
    </row>
    <row r="410" spans="2:51" s="13" customFormat="1" ht="11.25">
      <c r="B410" s="167"/>
      <c r="D410" s="147" t="s">
        <v>1200</v>
      </c>
      <c r="E410" s="168" t="s">
        <v>1</v>
      </c>
      <c r="F410" s="169" t="s">
        <v>5516</v>
      </c>
      <c r="H410" s="170">
        <v>24.612</v>
      </c>
      <c r="I410" s="171"/>
      <c r="L410" s="167"/>
      <c r="M410" s="172"/>
      <c r="T410" s="173"/>
      <c r="AT410" s="168" t="s">
        <v>1200</v>
      </c>
      <c r="AU410" s="168" t="s">
        <v>88</v>
      </c>
      <c r="AV410" s="13" t="s">
        <v>88</v>
      </c>
      <c r="AW410" s="13" t="s">
        <v>34</v>
      </c>
      <c r="AX410" s="13" t="s">
        <v>79</v>
      </c>
      <c r="AY410" s="168" t="s">
        <v>262</v>
      </c>
    </row>
    <row r="411" spans="2:51" s="14" customFormat="1" ht="11.25">
      <c r="B411" s="174"/>
      <c r="D411" s="147" t="s">
        <v>1200</v>
      </c>
      <c r="E411" s="175" t="s">
        <v>1</v>
      </c>
      <c r="F411" s="176" t="s">
        <v>1205</v>
      </c>
      <c r="H411" s="177">
        <v>376.231</v>
      </c>
      <c r="I411" s="178"/>
      <c r="L411" s="174"/>
      <c r="M411" s="179"/>
      <c r="T411" s="180"/>
      <c r="AT411" s="175" t="s">
        <v>1200</v>
      </c>
      <c r="AU411" s="175" t="s">
        <v>88</v>
      </c>
      <c r="AV411" s="14" t="s">
        <v>293</v>
      </c>
      <c r="AW411" s="14" t="s">
        <v>34</v>
      </c>
      <c r="AX411" s="14" t="s">
        <v>86</v>
      </c>
      <c r="AY411" s="175" t="s">
        <v>262</v>
      </c>
    </row>
    <row r="412" spans="2:65" s="1" customFormat="1" ht="24.2" customHeight="1">
      <c r="B412" s="32"/>
      <c r="C412" s="134" t="s">
        <v>415</v>
      </c>
      <c r="D412" s="134" t="s">
        <v>264</v>
      </c>
      <c r="E412" s="135" t="s">
        <v>5517</v>
      </c>
      <c r="F412" s="136" t="s">
        <v>5518</v>
      </c>
      <c r="G412" s="137" t="s">
        <v>1226</v>
      </c>
      <c r="H412" s="138">
        <v>376.231</v>
      </c>
      <c r="I412" s="139"/>
      <c r="J412" s="140">
        <f>ROUND(I412*H412,2)</f>
        <v>0</v>
      </c>
      <c r="K412" s="136" t="s">
        <v>1</v>
      </c>
      <c r="L412" s="32"/>
      <c r="M412" s="141" t="s">
        <v>1</v>
      </c>
      <c r="N412" s="142" t="s">
        <v>44</v>
      </c>
      <c r="P412" s="143">
        <f>O412*H412</f>
        <v>0</v>
      </c>
      <c r="Q412" s="143">
        <v>0</v>
      </c>
      <c r="R412" s="143">
        <f>Q412*H412</f>
        <v>0</v>
      </c>
      <c r="S412" s="143">
        <v>0</v>
      </c>
      <c r="T412" s="144">
        <f>S412*H412</f>
        <v>0</v>
      </c>
      <c r="AR412" s="145" t="s">
        <v>293</v>
      </c>
      <c r="AT412" s="145" t="s">
        <v>264</v>
      </c>
      <c r="AU412" s="145" t="s">
        <v>88</v>
      </c>
      <c r="AY412" s="17" t="s">
        <v>262</v>
      </c>
      <c r="BE412" s="146">
        <f>IF(N412="základní",J412,0)</f>
        <v>0</v>
      </c>
      <c r="BF412" s="146">
        <f>IF(N412="snížená",J412,0)</f>
        <v>0</v>
      </c>
      <c r="BG412" s="146">
        <f>IF(N412="zákl. přenesená",J412,0)</f>
        <v>0</v>
      </c>
      <c r="BH412" s="146">
        <f>IF(N412="sníž. přenesená",J412,0)</f>
        <v>0</v>
      </c>
      <c r="BI412" s="146">
        <f>IF(N412="nulová",J412,0)</f>
        <v>0</v>
      </c>
      <c r="BJ412" s="17" t="s">
        <v>86</v>
      </c>
      <c r="BK412" s="146">
        <f>ROUND(I412*H412,2)</f>
        <v>0</v>
      </c>
      <c r="BL412" s="17" t="s">
        <v>293</v>
      </c>
      <c r="BM412" s="145" t="s">
        <v>5519</v>
      </c>
    </row>
    <row r="413" spans="2:47" s="1" customFormat="1" ht="19.5">
      <c r="B413" s="32"/>
      <c r="D413" s="147" t="s">
        <v>301</v>
      </c>
      <c r="F413" s="148" t="s">
        <v>5520</v>
      </c>
      <c r="I413" s="149"/>
      <c r="L413" s="32"/>
      <c r="M413" s="150"/>
      <c r="T413" s="56"/>
      <c r="AT413" s="17" t="s">
        <v>301</v>
      </c>
      <c r="AU413" s="17" t="s">
        <v>88</v>
      </c>
    </row>
    <row r="414" spans="2:65" s="1" customFormat="1" ht="24.2" customHeight="1">
      <c r="B414" s="32"/>
      <c r="C414" s="134" t="s">
        <v>419</v>
      </c>
      <c r="D414" s="134" t="s">
        <v>264</v>
      </c>
      <c r="E414" s="135" t="s">
        <v>5521</v>
      </c>
      <c r="F414" s="136" t="s">
        <v>5522</v>
      </c>
      <c r="G414" s="137" t="s">
        <v>1234</v>
      </c>
      <c r="H414" s="138">
        <v>10.455</v>
      </c>
      <c r="I414" s="139"/>
      <c r="J414" s="140">
        <f>ROUND(I414*H414,2)</f>
        <v>0</v>
      </c>
      <c r="K414" s="136" t="s">
        <v>1</v>
      </c>
      <c r="L414" s="32"/>
      <c r="M414" s="141" t="s">
        <v>1</v>
      </c>
      <c r="N414" s="142" t="s">
        <v>44</v>
      </c>
      <c r="P414" s="143">
        <f>O414*H414</f>
        <v>0</v>
      </c>
      <c r="Q414" s="143">
        <v>1.04359</v>
      </c>
      <c r="R414" s="143">
        <f>Q414*H414</f>
        <v>10.91073345</v>
      </c>
      <c r="S414" s="143">
        <v>0</v>
      </c>
      <c r="T414" s="144">
        <f>S414*H414</f>
        <v>0</v>
      </c>
      <c r="AR414" s="145" t="s">
        <v>293</v>
      </c>
      <c r="AT414" s="145" t="s">
        <v>264</v>
      </c>
      <c r="AU414" s="145" t="s">
        <v>88</v>
      </c>
      <c r="AY414" s="17" t="s">
        <v>262</v>
      </c>
      <c r="BE414" s="146">
        <f>IF(N414="základní",J414,0)</f>
        <v>0</v>
      </c>
      <c r="BF414" s="146">
        <f>IF(N414="snížená",J414,0)</f>
        <v>0</v>
      </c>
      <c r="BG414" s="146">
        <f>IF(N414="zákl. přenesená",J414,0)</f>
        <v>0</v>
      </c>
      <c r="BH414" s="146">
        <f>IF(N414="sníž. přenesená",J414,0)</f>
        <v>0</v>
      </c>
      <c r="BI414" s="146">
        <f>IF(N414="nulová",J414,0)</f>
        <v>0</v>
      </c>
      <c r="BJ414" s="17" t="s">
        <v>86</v>
      </c>
      <c r="BK414" s="146">
        <f>ROUND(I414*H414,2)</f>
        <v>0</v>
      </c>
      <c r="BL414" s="17" t="s">
        <v>293</v>
      </c>
      <c r="BM414" s="145" t="s">
        <v>5523</v>
      </c>
    </row>
    <row r="415" spans="2:51" s="12" customFormat="1" ht="11.25">
      <c r="B415" s="161"/>
      <c r="D415" s="147" t="s">
        <v>1200</v>
      </c>
      <c r="E415" s="162" t="s">
        <v>1</v>
      </c>
      <c r="F415" s="163" t="s">
        <v>5524</v>
      </c>
      <c r="H415" s="162" t="s">
        <v>1</v>
      </c>
      <c r="I415" s="164"/>
      <c r="L415" s="161"/>
      <c r="M415" s="165"/>
      <c r="T415" s="166"/>
      <c r="AT415" s="162" t="s">
        <v>1200</v>
      </c>
      <c r="AU415" s="162" t="s">
        <v>88</v>
      </c>
      <c r="AV415" s="12" t="s">
        <v>86</v>
      </c>
      <c r="AW415" s="12" t="s">
        <v>34</v>
      </c>
      <c r="AX415" s="12" t="s">
        <v>79</v>
      </c>
      <c r="AY415" s="162" t="s">
        <v>262</v>
      </c>
    </row>
    <row r="416" spans="2:51" s="13" customFormat="1" ht="11.25">
      <c r="B416" s="167"/>
      <c r="D416" s="147" t="s">
        <v>1200</v>
      </c>
      <c r="E416" s="168" t="s">
        <v>1</v>
      </c>
      <c r="F416" s="169" t="s">
        <v>5525</v>
      </c>
      <c r="H416" s="170">
        <v>10.455</v>
      </c>
      <c r="I416" s="171"/>
      <c r="L416" s="167"/>
      <c r="M416" s="172"/>
      <c r="T416" s="173"/>
      <c r="AT416" s="168" t="s">
        <v>1200</v>
      </c>
      <c r="AU416" s="168" t="s">
        <v>88</v>
      </c>
      <c r="AV416" s="13" t="s">
        <v>88</v>
      </c>
      <c r="AW416" s="13" t="s">
        <v>34</v>
      </c>
      <c r="AX416" s="13" t="s">
        <v>79</v>
      </c>
      <c r="AY416" s="168" t="s">
        <v>262</v>
      </c>
    </row>
    <row r="417" spans="2:51" s="14" customFormat="1" ht="11.25">
      <c r="B417" s="174"/>
      <c r="D417" s="147" t="s">
        <v>1200</v>
      </c>
      <c r="E417" s="175" t="s">
        <v>1</v>
      </c>
      <c r="F417" s="176" t="s">
        <v>1205</v>
      </c>
      <c r="H417" s="177">
        <v>10.455</v>
      </c>
      <c r="I417" s="178"/>
      <c r="L417" s="174"/>
      <c r="M417" s="179"/>
      <c r="T417" s="180"/>
      <c r="AT417" s="175" t="s">
        <v>1200</v>
      </c>
      <c r="AU417" s="175" t="s">
        <v>88</v>
      </c>
      <c r="AV417" s="14" t="s">
        <v>293</v>
      </c>
      <c r="AW417" s="14" t="s">
        <v>34</v>
      </c>
      <c r="AX417" s="14" t="s">
        <v>86</v>
      </c>
      <c r="AY417" s="175" t="s">
        <v>262</v>
      </c>
    </row>
    <row r="418" spans="2:65" s="1" customFormat="1" ht="16.5" customHeight="1">
      <c r="B418" s="32"/>
      <c r="C418" s="134" t="s">
        <v>423</v>
      </c>
      <c r="D418" s="134" t="s">
        <v>264</v>
      </c>
      <c r="E418" s="135" t="s">
        <v>5526</v>
      </c>
      <c r="F418" s="136" t="s">
        <v>5527</v>
      </c>
      <c r="G418" s="137" t="s">
        <v>1257</v>
      </c>
      <c r="H418" s="138">
        <v>27</v>
      </c>
      <c r="I418" s="139"/>
      <c r="J418" s="140">
        <f>ROUND(I418*H418,2)</f>
        <v>0</v>
      </c>
      <c r="K418" s="136" t="s">
        <v>1</v>
      </c>
      <c r="L418" s="32"/>
      <c r="M418" s="141" t="s">
        <v>1</v>
      </c>
      <c r="N418" s="142" t="s">
        <v>44</v>
      </c>
      <c r="P418" s="143">
        <f>O418*H418</f>
        <v>0</v>
      </c>
      <c r="Q418" s="143">
        <v>0</v>
      </c>
      <c r="R418" s="143">
        <f>Q418*H418</f>
        <v>0</v>
      </c>
      <c r="S418" s="143">
        <v>0</v>
      </c>
      <c r="T418" s="144">
        <f>S418*H418</f>
        <v>0</v>
      </c>
      <c r="AR418" s="145" t="s">
        <v>293</v>
      </c>
      <c r="AT418" s="145" t="s">
        <v>264</v>
      </c>
      <c r="AU418" s="145" t="s">
        <v>88</v>
      </c>
      <c r="AY418" s="17" t="s">
        <v>262</v>
      </c>
      <c r="BE418" s="146">
        <f>IF(N418="základní",J418,0)</f>
        <v>0</v>
      </c>
      <c r="BF418" s="146">
        <f>IF(N418="snížená",J418,0)</f>
        <v>0</v>
      </c>
      <c r="BG418" s="146">
        <f>IF(N418="zákl. přenesená",J418,0)</f>
        <v>0</v>
      </c>
      <c r="BH418" s="146">
        <f>IF(N418="sníž. přenesená",J418,0)</f>
        <v>0</v>
      </c>
      <c r="BI418" s="146">
        <f>IF(N418="nulová",J418,0)</f>
        <v>0</v>
      </c>
      <c r="BJ418" s="17" t="s">
        <v>86</v>
      </c>
      <c r="BK418" s="146">
        <f>ROUND(I418*H418,2)</f>
        <v>0</v>
      </c>
      <c r="BL418" s="17" t="s">
        <v>293</v>
      </c>
      <c r="BM418" s="145" t="s">
        <v>5528</v>
      </c>
    </row>
    <row r="419" spans="2:47" s="1" customFormat="1" ht="29.25">
      <c r="B419" s="32"/>
      <c r="D419" s="147" t="s">
        <v>301</v>
      </c>
      <c r="F419" s="148" t="s">
        <v>5529</v>
      </c>
      <c r="I419" s="149"/>
      <c r="L419" s="32"/>
      <c r="M419" s="150"/>
      <c r="T419" s="56"/>
      <c r="AT419" s="17" t="s">
        <v>301</v>
      </c>
      <c r="AU419" s="17" t="s">
        <v>88</v>
      </c>
    </row>
    <row r="420" spans="2:63" s="11" customFormat="1" ht="22.9" customHeight="1">
      <c r="B420" s="124"/>
      <c r="D420" s="125" t="s">
        <v>78</v>
      </c>
      <c r="E420" s="151" t="s">
        <v>454</v>
      </c>
      <c r="F420" s="151" t="s">
        <v>5530</v>
      </c>
      <c r="I420" s="127"/>
      <c r="J420" s="152">
        <f>BK420</f>
        <v>0</v>
      </c>
      <c r="L420" s="124"/>
      <c r="M420" s="129"/>
      <c r="P420" s="130">
        <f>SUM(P421:P439)</f>
        <v>0</v>
      </c>
      <c r="R420" s="130">
        <f>SUM(R421:R439)</f>
        <v>92.00832999999999</v>
      </c>
      <c r="T420" s="131">
        <f>SUM(T421:T439)</f>
        <v>0</v>
      </c>
      <c r="AR420" s="125" t="s">
        <v>86</v>
      </c>
      <c r="AT420" s="132" t="s">
        <v>78</v>
      </c>
      <c r="AU420" s="132" t="s">
        <v>86</v>
      </c>
      <c r="AY420" s="125" t="s">
        <v>262</v>
      </c>
      <c r="BK420" s="133">
        <f>SUM(BK421:BK439)</f>
        <v>0</v>
      </c>
    </row>
    <row r="421" spans="2:65" s="1" customFormat="1" ht="37.9" customHeight="1">
      <c r="B421" s="32"/>
      <c r="C421" s="134" t="s">
        <v>427</v>
      </c>
      <c r="D421" s="134" t="s">
        <v>264</v>
      </c>
      <c r="E421" s="135" t="s">
        <v>5531</v>
      </c>
      <c r="F421" s="136" t="s">
        <v>5532</v>
      </c>
      <c r="G421" s="137" t="s">
        <v>1226</v>
      </c>
      <c r="H421" s="138">
        <v>34</v>
      </c>
      <c r="I421" s="139"/>
      <c r="J421" s="140">
        <f>ROUND(I421*H421,2)</f>
        <v>0</v>
      </c>
      <c r="K421" s="136" t="s">
        <v>1</v>
      </c>
      <c r="L421" s="32"/>
      <c r="M421" s="141" t="s">
        <v>1</v>
      </c>
      <c r="N421" s="142" t="s">
        <v>44</v>
      </c>
      <c r="P421" s="143">
        <f>O421*H421</f>
        <v>0</v>
      </c>
      <c r="Q421" s="143">
        <v>0.16192</v>
      </c>
      <c r="R421" s="143">
        <f>Q421*H421</f>
        <v>5.50528</v>
      </c>
      <c r="S421" s="143">
        <v>0</v>
      </c>
      <c r="T421" s="144">
        <f>S421*H421</f>
        <v>0</v>
      </c>
      <c r="AR421" s="145" t="s">
        <v>293</v>
      </c>
      <c r="AT421" s="145" t="s">
        <v>264</v>
      </c>
      <c r="AU421" s="145" t="s">
        <v>88</v>
      </c>
      <c r="AY421" s="17" t="s">
        <v>262</v>
      </c>
      <c r="BE421" s="146">
        <f>IF(N421="základní",J421,0)</f>
        <v>0</v>
      </c>
      <c r="BF421" s="146">
        <f>IF(N421="snížená",J421,0)</f>
        <v>0</v>
      </c>
      <c r="BG421" s="146">
        <f>IF(N421="zákl. přenesená",J421,0)</f>
        <v>0</v>
      </c>
      <c r="BH421" s="146">
        <f>IF(N421="sníž. přenesená",J421,0)</f>
        <v>0</v>
      </c>
      <c r="BI421" s="146">
        <f>IF(N421="nulová",J421,0)</f>
        <v>0</v>
      </c>
      <c r="BJ421" s="17" t="s">
        <v>86</v>
      </c>
      <c r="BK421" s="146">
        <f>ROUND(I421*H421,2)</f>
        <v>0</v>
      </c>
      <c r="BL421" s="17" t="s">
        <v>293</v>
      </c>
      <c r="BM421" s="145" t="s">
        <v>5533</v>
      </c>
    </row>
    <row r="422" spans="2:51" s="12" customFormat="1" ht="11.25">
      <c r="B422" s="161"/>
      <c r="D422" s="147" t="s">
        <v>1200</v>
      </c>
      <c r="E422" s="162" t="s">
        <v>1</v>
      </c>
      <c r="F422" s="163" t="s">
        <v>5401</v>
      </c>
      <c r="H422" s="162" t="s">
        <v>1</v>
      </c>
      <c r="I422" s="164"/>
      <c r="L422" s="161"/>
      <c r="M422" s="165"/>
      <c r="T422" s="166"/>
      <c r="AT422" s="162" t="s">
        <v>1200</v>
      </c>
      <c r="AU422" s="162" t="s">
        <v>88</v>
      </c>
      <c r="AV422" s="12" t="s">
        <v>86</v>
      </c>
      <c r="AW422" s="12" t="s">
        <v>34</v>
      </c>
      <c r="AX422" s="12" t="s">
        <v>79</v>
      </c>
      <c r="AY422" s="162" t="s">
        <v>262</v>
      </c>
    </row>
    <row r="423" spans="2:51" s="13" customFormat="1" ht="11.25">
      <c r="B423" s="167"/>
      <c r="D423" s="147" t="s">
        <v>1200</v>
      </c>
      <c r="E423" s="168" t="s">
        <v>1</v>
      </c>
      <c r="F423" s="169" t="s">
        <v>5402</v>
      </c>
      <c r="H423" s="170">
        <v>34</v>
      </c>
      <c r="I423" s="171"/>
      <c r="L423" s="167"/>
      <c r="M423" s="172"/>
      <c r="T423" s="173"/>
      <c r="AT423" s="168" t="s">
        <v>1200</v>
      </c>
      <c r="AU423" s="168" t="s">
        <v>88</v>
      </c>
      <c r="AV423" s="13" t="s">
        <v>88</v>
      </c>
      <c r="AW423" s="13" t="s">
        <v>34</v>
      </c>
      <c r="AX423" s="13" t="s">
        <v>79</v>
      </c>
      <c r="AY423" s="168" t="s">
        <v>262</v>
      </c>
    </row>
    <row r="424" spans="2:51" s="14" customFormat="1" ht="11.25">
      <c r="B424" s="174"/>
      <c r="D424" s="147" t="s">
        <v>1200</v>
      </c>
      <c r="E424" s="175" t="s">
        <v>1</v>
      </c>
      <c r="F424" s="176" t="s">
        <v>1205</v>
      </c>
      <c r="H424" s="177">
        <v>34</v>
      </c>
      <c r="I424" s="178"/>
      <c r="L424" s="174"/>
      <c r="M424" s="179"/>
      <c r="T424" s="180"/>
      <c r="AT424" s="175" t="s">
        <v>1200</v>
      </c>
      <c r="AU424" s="175" t="s">
        <v>88</v>
      </c>
      <c r="AV424" s="14" t="s">
        <v>293</v>
      </c>
      <c r="AW424" s="14" t="s">
        <v>34</v>
      </c>
      <c r="AX424" s="14" t="s">
        <v>86</v>
      </c>
      <c r="AY424" s="175" t="s">
        <v>262</v>
      </c>
    </row>
    <row r="425" spans="2:65" s="1" customFormat="1" ht="44.25" customHeight="1">
      <c r="B425" s="32"/>
      <c r="C425" s="134" t="s">
        <v>431</v>
      </c>
      <c r="D425" s="134" t="s">
        <v>264</v>
      </c>
      <c r="E425" s="135" t="s">
        <v>5534</v>
      </c>
      <c r="F425" s="136" t="s">
        <v>5535</v>
      </c>
      <c r="G425" s="137" t="s">
        <v>1226</v>
      </c>
      <c r="H425" s="138">
        <v>170</v>
      </c>
      <c r="I425" s="139"/>
      <c r="J425" s="140">
        <f>ROUND(I425*H425,2)</f>
        <v>0</v>
      </c>
      <c r="K425" s="136" t="s">
        <v>1</v>
      </c>
      <c r="L425" s="32"/>
      <c r="M425" s="141" t="s">
        <v>1</v>
      </c>
      <c r="N425" s="142" t="s">
        <v>44</v>
      </c>
      <c r="P425" s="143">
        <f>O425*H425</f>
        <v>0</v>
      </c>
      <c r="Q425" s="143">
        <v>0.02024</v>
      </c>
      <c r="R425" s="143">
        <f>Q425*H425</f>
        <v>3.4408000000000003</v>
      </c>
      <c r="S425" s="143">
        <v>0</v>
      </c>
      <c r="T425" s="144">
        <f>S425*H425</f>
        <v>0</v>
      </c>
      <c r="AR425" s="145" t="s">
        <v>293</v>
      </c>
      <c r="AT425" s="145" t="s">
        <v>264</v>
      </c>
      <c r="AU425" s="145" t="s">
        <v>88</v>
      </c>
      <c r="AY425" s="17" t="s">
        <v>262</v>
      </c>
      <c r="BE425" s="146">
        <f>IF(N425="základní",J425,0)</f>
        <v>0</v>
      </c>
      <c r="BF425" s="146">
        <f>IF(N425="snížená",J425,0)</f>
        <v>0</v>
      </c>
      <c r="BG425" s="146">
        <f>IF(N425="zákl. přenesená",J425,0)</f>
        <v>0</v>
      </c>
      <c r="BH425" s="146">
        <f>IF(N425="sníž. přenesená",J425,0)</f>
        <v>0</v>
      </c>
      <c r="BI425" s="146">
        <f>IF(N425="nulová",J425,0)</f>
        <v>0</v>
      </c>
      <c r="BJ425" s="17" t="s">
        <v>86</v>
      </c>
      <c r="BK425" s="146">
        <f>ROUND(I425*H425,2)</f>
        <v>0</v>
      </c>
      <c r="BL425" s="17" t="s">
        <v>293</v>
      </c>
      <c r="BM425" s="145" t="s">
        <v>5536</v>
      </c>
    </row>
    <row r="426" spans="2:51" s="12" customFormat="1" ht="22.5">
      <c r="B426" s="161"/>
      <c r="D426" s="147" t="s">
        <v>1200</v>
      </c>
      <c r="E426" s="162" t="s">
        <v>1</v>
      </c>
      <c r="F426" s="163" t="s">
        <v>5537</v>
      </c>
      <c r="H426" s="162" t="s">
        <v>1</v>
      </c>
      <c r="I426" s="164"/>
      <c r="L426" s="161"/>
      <c r="M426" s="165"/>
      <c r="T426" s="166"/>
      <c r="AT426" s="162" t="s">
        <v>1200</v>
      </c>
      <c r="AU426" s="162" t="s">
        <v>88</v>
      </c>
      <c r="AV426" s="12" t="s">
        <v>86</v>
      </c>
      <c r="AW426" s="12" t="s">
        <v>34</v>
      </c>
      <c r="AX426" s="12" t="s">
        <v>79</v>
      </c>
      <c r="AY426" s="162" t="s">
        <v>262</v>
      </c>
    </row>
    <row r="427" spans="2:51" s="13" customFormat="1" ht="11.25">
      <c r="B427" s="167"/>
      <c r="D427" s="147" t="s">
        <v>1200</v>
      </c>
      <c r="E427" s="168" t="s">
        <v>1</v>
      </c>
      <c r="F427" s="169" t="s">
        <v>5538</v>
      </c>
      <c r="H427" s="170">
        <v>170</v>
      </c>
      <c r="I427" s="171"/>
      <c r="L427" s="167"/>
      <c r="M427" s="172"/>
      <c r="T427" s="173"/>
      <c r="AT427" s="168" t="s">
        <v>1200</v>
      </c>
      <c r="AU427" s="168" t="s">
        <v>88</v>
      </c>
      <c r="AV427" s="13" t="s">
        <v>88</v>
      </c>
      <c r="AW427" s="13" t="s">
        <v>34</v>
      </c>
      <c r="AX427" s="13" t="s">
        <v>79</v>
      </c>
      <c r="AY427" s="168" t="s">
        <v>262</v>
      </c>
    </row>
    <row r="428" spans="2:51" s="14" customFormat="1" ht="11.25">
      <c r="B428" s="174"/>
      <c r="D428" s="147" t="s">
        <v>1200</v>
      </c>
      <c r="E428" s="175" t="s">
        <v>1</v>
      </c>
      <c r="F428" s="176" t="s">
        <v>1205</v>
      </c>
      <c r="H428" s="177">
        <v>170</v>
      </c>
      <c r="I428" s="178"/>
      <c r="L428" s="174"/>
      <c r="M428" s="179"/>
      <c r="T428" s="180"/>
      <c r="AT428" s="175" t="s">
        <v>1200</v>
      </c>
      <c r="AU428" s="175" t="s">
        <v>88</v>
      </c>
      <c r="AV428" s="14" t="s">
        <v>293</v>
      </c>
      <c r="AW428" s="14" t="s">
        <v>34</v>
      </c>
      <c r="AX428" s="14" t="s">
        <v>86</v>
      </c>
      <c r="AY428" s="175" t="s">
        <v>262</v>
      </c>
    </row>
    <row r="429" spans="2:65" s="1" customFormat="1" ht="44.25" customHeight="1">
      <c r="B429" s="32"/>
      <c r="C429" s="134" t="s">
        <v>402</v>
      </c>
      <c r="D429" s="134" t="s">
        <v>264</v>
      </c>
      <c r="E429" s="135" t="s">
        <v>5539</v>
      </c>
      <c r="F429" s="136" t="s">
        <v>5540</v>
      </c>
      <c r="G429" s="137" t="s">
        <v>1196</v>
      </c>
      <c r="H429" s="138">
        <v>33.3</v>
      </c>
      <c r="I429" s="139"/>
      <c r="J429" s="140">
        <f>ROUND(I429*H429,2)</f>
        <v>0</v>
      </c>
      <c r="K429" s="136" t="s">
        <v>1</v>
      </c>
      <c r="L429" s="32"/>
      <c r="M429" s="141" t="s">
        <v>1</v>
      </c>
      <c r="N429" s="142" t="s">
        <v>44</v>
      </c>
      <c r="P429" s="143">
        <f>O429*H429</f>
        <v>0</v>
      </c>
      <c r="Q429" s="143">
        <v>2.2655</v>
      </c>
      <c r="R429" s="143">
        <f>Q429*H429</f>
        <v>75.44115</v>
      </c>
      <c r="S429" s="143">
        <v>0</v>
      </c>
      <c r="T429" s="144">
        <f>S429*H429</f>
        <v>0</v>
      </c>
      <c r="AR429" s="145" t="s">
        <v>293</v>
      </c>
      <c r="AT429" s="145" t="s">
        <v>264</v>
      </c>
      <c r="AU429" s="145" t="s">
        <v>88</v>
      </c>
      <c r="AY429" s="17" t="s">
        <v>262</v>
      </c>
      <c r="BE429" s="146">
        <f>IF(N429="základní",J429,0)</f>
        <v>0</v>
      </c>
      <c r="BF429" s="146">
        <f>IF(N429="snížená",J429,0)</f>
        <v>0</v>
      </c>
      <c r="BG429" s="146">
        <f>IF(N429="zákl. přenesená",J429,0)</f>
        <v>0</v>
      </c>
      <c r="BH429" s="146">
        <f>IF(N429="sníž. přenesená",J429,0)</f>
        <v>0</v>
      </c>
      <c r="BI429" s="146">
        <f>IF(N429="nulová",J429,0)</f>
        <v>0</v>
      </c>
      <c r="BJ429" s="17" t="s">
        <v>86</v>
      </c>
      <c r="BK429" s="146">
        <f>ROUND(I429*H429,2)</f>
        <v>0</v>
      </c>
      <c r="BL429" s="17" t="s">
        <v>293</v>
      </c>
      <c r="BM429" s="145" t="s">
        <v>5541</v>
      </c>
    </row>
    <row r="430" spans="2:51" s="12" customFormat="1" ht="11.25">
      <c r="B430" s="161"/>
      <c r="D430" s="147" t="s">
        <v>1200</v>
      </c>
      <c r="E430" s="162" t="s">
        <v>1</v>
      </c>
      <c r="F430" s="163" t="s">
        <v>5542</v>
      </c>
      <c r="H430" s="162" t="s">
        <v>1</v>
      </c>
      <c r="I430" s="164"/>
      <c r="L430" s="161"/>
      <c r="M430" s="165"/>
      <c r="T430" s="166"/>
      <c r="AT430" s="162" t="s">
        <v>1200</v>
      </c>
      <c r="AU430" s="162" t="s">
        <v>88</v>
      </c>
      <c r="AV430" s="12" t="s">
        <v>86</v>
      </c>
      <c r="AW430" s="12" t="s">
        <v>34</v>
      </c>
      <c r="AX430" s="12" t="s">
        <v>79</v>
      </c>
      <c r="AY430" s="162" t="s">
        <v>262</v>
      </c>
    </row>
    <row r="431" spans="2:51" s="13" customFormat="1" ht="11.25">
      <c r="B431" s="167"/>
      <c r="D431" s="147" t="s">
        <v>1200</v>
      </c>
      <c r="E431" s="168" t="s">
        <v>1</v>
      </c>
      <c r="F431" s="169" t="s">
        <v>5543</v>
      </c>
      <c r="H431" s="170">
        <v>33.3</v>
      </c>
      <c r="I431" s="171"/>
      <c r="L431" s="167"/>
      <c r="M431" s="172"/>
      <c r="T431" s="173"/>
      <c r="AT431" s="168" t="s">
        <v>1200</v>
      </c>
      <c r="AU431" s="168" t="s">
        <v>88</v>
      </c>
      <c r="AV431" s="13" t="s">
        <v>88</v>
      </c>
      <c r="AW431" s="13" t="s">
        <v>34</v>
      </c>
      <c r="AX431" s="13" t="s">
        <v>79</v>
      </c>
      <c r="AY431" s="168" t="s">
        <v>262</v>
      </c>
    </row>
    <row r="432" spans="2:51" s="14" customFormat="1" ht="11.25">
      <c r="B432" s="174"/>
      <c r="D432" s="147" t="s">
        <v>1200</v>
      </c>
      <c r="E432" s="175" t="s">
        <v>1</v>
      </c>
      <c r="F432" s="176" t="s">
        <v>1205</v>
      </c>
      <c r="H432" s="177">
        <v>33.3</v>
      </c>
      <c r="I432" s="178"/>
      <c r="L432" s="174"/>
      <c r="M432" s="179"/>
      <c r="T432" s="180"/>
      <c r="AT432" s="175" t="s">
        <v>1200</v>
      </c>
      <c r="AU432" s="175" t="s">
        <v>88</v>
      </c>
      <c r="AV432" s="14" t="s">
        <v>293</v>
      </c>
      <c r="AW432" s="14" t="s">
        <v>34</v>
      </c>
      <c r="AX432" s="14" t="s">
        <v>86</v>
      </c>
      <c r="AY432" s="175" t="s">
        <v>262</v>
      </c>
    </row>
    <row r="433" spans="2:65" s="1" customFormat="1" ht="76.35" customHeight="1">
      <c r="B433" s="32"/>
      <c r="C433" s="134" t="s">
        <v>407</v>
      </c>
      <c r="D433" s="134" t="s">
        <v>264</v>
      </c>
      <c r="E433" s="135" t="s">
        <v>5544</v>
      </c>
      <c r="F433" s="136" t="s">
        <v>5545</v>
      </c>
      <c r="G433" s="137" t="s">
        <v>1226</v>
      </c>
      <c r="H433" s="138">
        <v>34</v>
      </c>
      <c r="I433" s="139"/>
      <c r="J433" s="140">
        <f>ROUND(I433*H433,2)</f>
        <v>0</v>
      </c>
      <c r="K433" s="136" t="s">
        <v>1</v>
      </c>
      <c r="L433" s="32"/>
      <c r="M433" s="141" t="s">
        <v>1</v>
      </c>
      <c r="N433" s="142" t="s">
        <v>44</v>
      </c>
      <c r="P433" s="143">
        <f>O433*H433</f>
        <v>0</v>
      </c>
      <c r="Q433" s="143">
        <v>0.08922</v>
      </c>
      <c r="R433" s="143">
        <f>Q433*H433</f>
        <v>3.03348</v>
      </c>
      <c r="S433" s="143">
        <v>0</v>
      </c>
      <c r="T433" s="144">
        <f>S433*H433</f>
        <v>0</v>
      </c>
      <c r="AR433" s="145" t="s">
        <v>293</v>
      </c>
      <c r="AT433" s="145" t="s">
        <v>264</v>
      </c>
      <c r="AU433" s="145" t="s">
        <v>88</v>
      </c>
      <c r="AY433" s="17" t="s">
        <v>262</v>
      </c>
      <c r="BE433" s="146">
        <f>IF(N433="základní",J433,0)</f>
        <v>0</v>
      </c>
      <c r="BF433" s="146">
        <f>IF(N433="snížená",J433,0)</f>
        <v>0</v>
      </c>
      <c r="BG433" s="146">
        <f>IF(N433="zákl. přenesená",J433,0)</f>
        <v>0</v>
      </c>
      <c r="BH433" s="146">
        <f>IF(N433="sníž. přenesená",J433,0)</f>
        <v>0</v>
      </c>
      <c r="BI433" s="146">
        <f>IF(N433="nulová",J433,0)</f>
        <v>0</v>
      </c>
      <c r="BJ433" s="17" t="s">
        <v>86</v>
      </c>
      <c r="BK433" s="146">
        <f>ROUND(I433*H433,2)</f>
        <v>0</v>
      </c>
      <c r="BL433" s="17" t="s">
        <v>293</v>
      </c>
      <c r="BM433" s="145" t="s">
        <v>5546</v>
      </c>
    </row>
    <row r="434" spans="2:51" s="12" customFormat="1" ht="11.25">
      <c r="B434" s="161"/>
      <c r="D434" s="147" t="s">
        <v>1200</v>
      </c>
      <c r="E434" s="162" t="s">
        <v>1</v>
      </c>
      <c r="F434" s="163" t="s">
        <v>5401</v>
      </c>
      <c r="H434" s="162" t="s">
        <v>1</v>
      </c>
      <c r="I434" s="164"/>
      <c r="L434" s="161"/>
      <c r="M434" s="165"/>
      <c r="T434" s="166"/>
      <c r="AT434" s="162" t="s">
        <v>1200</v>
      </c>
      <c r="AU434" s="162" t="s">
        <v>88</v>
      </c>
      <c r="AV434" s="12" t="s">
        <v>86</v>
      </c>
      <c r="AW434" s="12" t="s">
        <v>34</v>
      </c>
      <c r="AX434" s="12" t="s">
        <v>79</v>
      </c>
      <c r="AY434" s="162" t="s">
        <v>262</v>
      </c>
    </row>
    <row r="435" spans="2:51" s="13" customFormat="1" ht="11.25">
      <c r="B435" s="167"/>
      <c r="D435" s="147" t="s">
        <v>1200</v>
      </c>
      <c r="E435" s="168" t="s">
        <v>1</v>
      </c>
      <c r="F435" s="169" t="s">
        <v>5402</v>
      </c>
      <c r="H435" s="170">
        <v>34</v>
      </c>
      <c r="I435" s="171"/>
      <c r="L435" s="167"/>
      <c r="M435" s="172"/>
      <c r="T435" s="173"/>
      <c r="AT435" s="168" t="s">
        <v>1200</v>
      </c>
      <c r="AU435" s="168" t="s">
        <v>88</v>
      </c>
      <c r="AV435" s="13" t="s">
        <v>88</v>
      </c>
      <c r="AW435" s="13" t="s">
        <v>34</v>
      </c>
      <c r="AX435" s="13" t="s">
        <v>79</v>
      </c>
      <c r="AY435" s="168" t="s">
        <v>262</v>
      </c>
    </row>
    <row r="436" spans="2:51" s="14" customFormat="1" ht="11.25">
      <c r="B436" s="174"/>
      <c r="D436" s="147" t="s">
        <v>1200</v>
      </c>
      <c r="E436" s="175" t="s">
        <v>1</v>
      </c>
      <c r="F436" s="176" t="s">
        <v>1205</v>
      </c>
      <c r="H436" s="177">
        <v>34</v>
      </c>
      <c r="I436" s="178"/>
      <c r="L436" s="174"/>
      <c r="M436" s="179"/>
      <c r="T436" s="180"/>
      <c r="AT436" s="175" t="s">
        <v>1200</v>
      </c>
      <c r="AU436" s="175" t="s">
        <v>88</v>
      </c>
      <c r="AV436" s="14" t="s">
        <v>293</v>
      </c>
      <c r="AW436" s="14" t="s">
        <v>34</v>
      </c>
      <c r="AX436" s="14" t="s">
        <v>86</v>
      </c>
      <c r="AY436" s="175" t="s">
        <v>262</v>
      </c>
    </row>
    <row r="437" spans="2:65" s="1" customFormat="1" ht="21.75" customHeight="1">
      <c r="B437" s="32"/>
      <c r="C437" s="181" t="s">
        <v>437</v>
      </c>
      <c r="D437" s="181" t="s">
        <v>1114</v>
      </c>
      <c r="E437" s="182" t="s">
        <v>5547</v>
      </c>
      <c r="F437" s="183" t="s">
        <v>5548</v>
      </c>
      <c r="G437" s="184" t="s">
        <v>1226</v>
      </c>
      <c r="H437" s="185">
        <v>35.02</v>
      </c>
      <c r="I437" s="186"/>
      <c r="J437" s="187">
        <f>ROUND(I437*H437,2)</f>
        <v>0</v>
      </c>
      <c r="K437" s="183" t="s">
        <v>1</v>
      </c>
      <c r="L437" s="188"/>
      <c r="M437" s="189" t="s">
        <v>1</v>
      </c>
      <c r="N437" s="190" t="s">
        <v>44</v>
      </c>
      <c r="P437" s="143">
        <f>O437*H437</f>
        <v>0</v>
      </c>
      <c r="Q437" s="143">
        <v>0.131</v>
      </c>
      <c r="R437" s="143">
        <f>Q437*H437</f>
        <v>4.58762</v>
      </c>
      <c r="S437" s="143">
        <v>0</v>
      </c>
      <c r="T437" s="144">
        <f>S437*H437</f>
        <v>0</v>
      </c>
      <c r="AR437" s="145" t="s">
        <v>270</v>
      </c>
      <c r="AT437" s="145" t="s">
        <v>1114</v>
      </c>
      <c r="AU437" s="145" t="s">
        <v>88</v>
      </c>
      <c r="AY437" s="17" t="s">
        <v>262</v>
      </c>
      <c r="BE437" s="146">
        <f>IF(N437="základní",J437,0)</f>
        <v>0</v>
      </c>
      <c r="BF437" s="146">
        <f>IF(N437="snížená",J437,0)</f>
        <v>0</v>
      </c>
      <c r="BG437" s="146">
        <f>IF(N437="zákl. přenesená",J437,0)</f>
        <v>0</v>
      </c>
      <c r="BH437" s="146">
        <f>IF(N437="sníž. přenesená",J437,0)</f>
        <v>0</v>
      </c>
      <c r="BI437" s="146">
        <f>IF(N437="nulová",J437,0)</f>
        <v>0</v>
      </c>
      <c r="BJ437" s="17" t="s">
        <v>86</v>
      </c>
      <c r="BK437" s="146">
        <f>ROUND(I437*H437,2)</f>
        <v>0</v>
      </c>
      <c r="BL437" s="17" t="s">
        <v>293</v>
      </c>
      <c r="BM437" s="145" t="s">
        <v>5549</v>
      </c>
    </row>
    <row r="438" spans="2:51" s="13" customFormat="1" ht="11.25">
      <c r="B438" s="167"/>
      <c r="D438" s="147" t="s">
        <v>1200</v>
      </c>
      <c r="E438" s="168" t="s">
        <v>1</v>
      </c>
      <c r="F438" s="169" t="s">
        <v>5550</v>
      </c>
      <c r="H438" s="170">
        <v>35.02</v>
      </c>
      <c r="I438" s="171"/>
      <c r="L438" s="167"/>
      <c r="M438" s="172"/>
      <c r="T438" s="173"/>
      <c r="AT438" s="168" t="s">
        <v>1200</v>
      </c>
      <c r="AU438" s="168" t="s">
        <v>88</v>
      </c>
      <c r="AV438" s="13" t="s">
        <v>88</v>
      </c>
      <c r="AW438" s="13" t="s">
        <v>34</v>
      </c>
      <c r="AX438" s="13" t="s">
        <v>79</v>
      </c>
      <c r="AY438" s="168" t="s">
        <v>262</v>
      </c>
    </row>
    <row r="439" spans="2:51" s="14" customFormat="1" ht="11.25">
      <c r="B439" s="174"/>
      <c r="D439" s="147" t="s">
        <v>1200</v>
      </c>
      <c r="E439" s="175" t="s">
        <v>1</v>
      </c>
      <c r="F439" s="176" t="s">
        <v>1205</v>
      </c>
      <c r="H439" s="177">
        <v>35.02</v>
      </c>
      <c r="I439" s="178"/>
      <c r="L439" s="174"/>
      <c r="M439" s="179"/>
      <c r="T439" s="180"/>
      <c r="AT439" s="175" t="s">
        <v>1200</v>
      </c>
      <c r="AU439" s="175" t="s">
        <v>88</v>
      </c>
      <c r="AV439" s="14" t="s">
        <v>293</v>
      </c>
      <c r="AW439" s="14" t="s">
        <v>34</v>
      </c>
      <c r="AX439" s="14" t="s">
        <v>86</v>
      </c>
      <c r="AY439" s="175" t="s">
        <v>262</v>
      </c>
    </row>
    <row r="440" spans="2:63" s="11" customFormat="1" ht="22.9" customHeight="1">
      <c r="B440" s="124"/>
      <c r="D440" s="125" t="s">
        <v>78</v>
      </c>
      <c r="E440" s="151" t="s">
        <v>273</v>
      </c>
      <c r="F440" s="151" t="s">
        <v>5551</v>
      </c>
      <c r="I440" s="127"/>
      <c r="J440" s="152">
        <f>BK440</f>
        <v>0</v>
      </c>
      <c r="L440" s="124"/>
      <c r="M440" s="129"/>
      <c r="P440" s="130">
        <f>SUM(P441:P500)</f>
        <v>0</v>
      </c>
      <c r="R440" s="130">
        <f>SUM(R441:R500)</f>
        <v>1409.9917</v>
      </c>
      <c r="T440" s="131">
        <f>SUM(T441:T500)</f>
        <v>0</v>
      </c>
      <c r="AR440" s="125" t="s">
        <v>86</v>
      </c>
      <c r="AT440" s="132" t="s">
        <v>78</v>
      </c>
      <c r="AU440" s="132" t="s">
        <v>86</v>
      </c>
      <c r="AY440" s="125" t="s">
        <v>262</v>
      </c>
      <c r="BK440" s="133">
        <f>SUM(BK441:BK500)</f>
        <v>0</v>
      </c>
    </row>
    <row r="441" spans="2:65" s="1" customFormat="1" ht="16.5" customHeight="1">
      <c r="B441" s="32"/>
      <c r="C441" s="134" t="s">
        <v>442</v>
      </c>
      <c r="D441" s="134" t="s">
        <v>264</v>
      </c>
      <c r="E441" s="135" t="s">
        <v>5552</v>
      </c>
      <c r="F441" s="136" t="s">
        <v>5553</v>
      </c>
      <c r="G441" s="137" t="s">
        <v>1226</v>
      </c>
      <c r="H441" s="138">
        <v>1056</v>
      </c>
      <c r="I441" s="139"/>
      <c r="J441" s="140">
        <f>ROUND(I441*H441,2)</f>
        <v>0</v>
      </c>
      <c r="K441" s="136" t="s">
        <v>1</v>
      </c>
      <c r="L441" s="32"/>
      <c r="M441" s="141" t="s">
        <v>1</v>
      </c>
      <c r="N441" s="142" t="s">
        <v>44</v>
      </c>
      <c r="P441" s="143">
        <f>O441*H441</f>
        <v>0</v>
      </c>
      <c r="Q441" s="143">
        <v>0.46</v>
      </c>
      <c r="R441" s="143">
        <f>Q441*H441</f>
        <v>485.76000000000005</v>
      </c>
      <c r="S441" s="143">
        <v>0</v>
      </c>
      <c r="T441" s="144">
        <f>S441*H441</f>
        <v>0</v>
      </c>
      <c r="AR441" s="145" t="s">
        <v>293</v>
      </c>
      <c r="AT441" s="145" t="s">
        <v>264</v>
      </c>
      <c r="AU441" s="145" t="s">
        <v>88</v>
      </c>
      <c r="AY441" s="17" t="s">
        <v>262</v>
      </c>
      <c r="BE441" s="146">
        <f>IF(N441="základní",J441,0)</f>
        <v>0</v>
      </c>
      <c r="BF441" s="146">
        <f>IF(N441="snížená",J441,0)</f>
        <v>0</v>
      </c>
      <c r="BG441" s="146">
        <f>IF(N441="zákl. přenesená",J441,0)</f>
        <v>0</v>
      </c>
      <c r="BH441" s="146">
        <f>IF(N441="sníž. přenesená",J441,0)</f>
        <v>0</v>
      </c>
      <c r="BI441" s="146">
        <f>IF(N441="nulová",J441,0)</f>
        <v>0</v>
      </c>
      <c r="BJ441" s="17" t="s">
        <v>86</v>
      </c>
      <c r="BK441" s="146">
        <f>ROUND(I441*H441,2)</f>
        <v>0</v>
      </c>
      <c r="BL441" s="17" t="s">
        <v>293</v>
      </c>
      <c r="BM441" s="145" t="s">
        <v>5554</v>
      </c>
    </row>
    <row r="442" spans="2:51" s="12" customFormat="1" ht="11.25">
      <c r="B442" s="161"/>
      <c r="D442" s="147" t="s">
        <v>1200</v>
      </c>
      <c r="E442" s="162" t="s">
        <v>1</v>
      </c>
      <c r="F442" s="163" t="s">
        <v>5353</v>
      </c>
      <c r="H442" s="162" t="s">
        <v>1</v>
      </c>
      <c r="I442" s="164"/>
      <c r="L442" s="161"/>
      <c r="M442" s="165"/>
      <c r="T442" s="166"/>
      <c r="AT442" s="162" t="s">
        <v>1200</v>
      </c>
      <c r="AU442" s="162" t="s">
        <v>88</v>
      </c>
      <c r="AV442" s="12" t="s">
        <v>86</v>
      </c>
      <c r="AW442" s="12" t="s">
        <v>34</v>
      </c>
      <c r="AX442" s="12" t="s">
        <v>79</v>
      </c>
      <c r="AY442" s="162" t="s">
        <v>262</v>
      </c>
    </row>
    <row r="443" spans="2:51" s="13" customFormat="1" ht="11.25">
      <c r="B443" s="167"/>
      <c r="D443" s="147" t="s">
        <v>1200</v>
      </c>
      <c r="E443" s="168" t="s">
        <v>1</v>
      </c>
      <c r="F443" s="169" t="s">
        <v>5398</v>
      </c>
      <c r="H443" s="170">
        <v>976</v>
      </c>
      <c r="I443" s="171"/>
      <c r="L443" s="167"/>
      <c r="M443" s="172"/>
      <c r="T443" s="173"/>
      <c r="AT443" s="168" t="s">
        <v>1200</v>
      </c>
      <c r="AU443" s="168" t="s">
        <v>88</v>
      </c>
      <c r="AV443" s="13" t="s">
        <v>88</v>
      </c>
      <c r="AW443" s="13" t="s">
        <v>34</v>
      </c>
      <c r="AX443" s="13" t="s">
        <v>79</v>
      </c>
      <c r="AY443" s="168" t="s">
        <v>262</v>
      </c>
    </row>
    <row r="444" spans="2:51" s="12" customFormat="1" ht="11.25">
      <c r="B444" s="161"/>
      <c r="D444" s="147" t="s">
        <v>1200</v>
      </c>
      <c r="E444" s="162" t="s">
        <v>1</v>
      </c>
      <c r="F444" s="163" t="s">
        <v>5399</v>
      </c>
      <c r="H444" s="162" t="s">
        <v>1</v>
      </c>
      <c r="I444" s="164"/>
      <c r="L444" s="161"/>
      <c r="M444" s="165"/>
      <c r="T444" s="166"/>
      <c r="AT444" s="162" t="s">
        <v>1200</v>
      </c>
      <c r="AU444" s="162" t="s">
        <v>88</v>
      </c>
      <c r="AV444" s="12" t="s">
        <v>86</v>
      </c>
      <c r="AW444" s="12" t="s">
        <v>34</v>
      </c>
      <c r="AX444" s="12" t="s">
        <v>79</v>
      </c>
      <c r="AY444" s="162" t="s">
        <v>262</v>
      </c>
    </row>
    <row r="445" spans="2:51" s="13" customFormat="1" ht="11.25">
      <c r="B445" s="167"/>
      <c r="D445" s="147" t="s">
        <v>1200</v>
      </c>
      <c r="E445" s="168" t="s">
        <v>1</v>
      </c>
      <c r="F445" s="169" t="s">
        <v>5400</v>
      </c>
      <c r="H445" s="170">
        <v>80</v>
      </c>
      <c r="I445" s="171"/>
      <c r="L445" s="167"/>
      <c r="M445" s="172"/>
      <c r="T445" s="173"/>
      <c r="AT445" s="168" t="s">
        <v>1200</v>
      </c>
      <c r="AU445" s="168" t="s">
        <v>88</v>
      </c>
      <c r="AV445" s="13" t="s">
        <v>88</v>
      </c>
      <c r="AW445" s="13" t="s">
        <v>34</v>
      </c>
      <c r="AX445" s="13" t="s">
        <v>79</v>
      </c>
      <c r="AY445" s="168" t="s">
        <v>262</v>
      </c>
    </row>
    <row r="446" spans="2:51" s="14" customFormat="1" ht="11.25">
      <c r="B446" s="174"/>
      <c r="D446" s="147" t="s">
        <v>1200</v>
      </c>
      <c r="E446" s="175" t="s">
        <v>1</v>
      </c>
      <c r="F446" s="176" t="s">
        <v>1205</v>
      </c>
      <c r="H446" s="177">
        <v>1056</v>
      </c>
      <c r="I446" s="178"/>
      <c r="L446" s="174"/>
      <c r="M446" s="179"/>
      <c r="T446" s="180"/>
      <c r="AT446" s="175" t="s">
        <v>1200</v>
      </c>
      <c r="AU446" s="175" t="s">
        <v>88</v>
      </c>
      <c r="AV446" s="14" t="s">
        <v>293</v>
      </c>
      <c r="AW446" s="14" t="s">
        <v>34</v>
      </c>
      <c r="AX446" s="14" t="s">
        <v>86</v>
      </c>
      <c r="AY446" s="175" t="s">
        <v>262</v>
      </c>
    </row>
    <row r="447" spans="2:65" s="1" customFormat="1" ht="49.15" customHeight="1">
      <c r="B447" s="32"/>
      <c r="C447" s="134" t="s">
        <v>446</v>
      </c>
      <c r="D447" s="134" t="s">
        <v>264</v>
      </c>
      <c r="E447" s="135" t="s">
        <v>5555</v>
      </c>
      <c r="F447" s="136" t="s">
        <v>5556</v>
      </c>
      <c r="G447" s="137" t="s">
        <v>1226</v>
      </c>
      <c r="H447" s="138">
        <v>17</v>
      </c>
      <c r="I447" s="139"/>
      <c r="J447" s="140">
        <f>ROUND(I447*H447,2)</f>
        <v>0</v>
      </c>
      <c r="K447" s="136" t="s">
        <v>1</v>
      </c>
      <c r="L447" s="32"/>
      <c r="M447" s="141" t="s">
        <v>1</v>
      </c>
      <c r="N447" s="142" t="s">
        <v>44</v>
      </c>
      <c r="P447" s="143">
        <f>O447*H447</f>
        <v>0</v>
      </c>
      <c r="Q447" s="143">
        <v>0.13188</v>
      </c>
      <c r="R447" s="143">
        <f>Q447*H447</f>
        <v>2.2419599999999997</v>
      </c>
      <c r="S447" s="143">
        <v>0</v>
      </c>
      <c r="T447" s="144">
        <f>S447*H447</f>
        <v>0</v>
      </c>
      <c r="AR447" s="145" t="s">
        <v>293</v>
      </c>
      <c r="AT447" s="145" t="s">
        <v>264</v>
      </c>
      <c r="AU447" s="145" t="s">
        <v>88</v>
      </c>
      <c r="AY447" s="17" t="s">
        <v>262</v>
      </c>
      <c r="BE447" s="146">
        <f>IF(N447="základní",J447,0)</f>
        <v>0</v>
      </c>
      <c r="BF447" s="146">
        <f>IF(N447="snížená",J447,0)</f>
        <v>0</v>
      </c>
      <c r="BG447" s="146">
        <f>IF(N447="zákl. přenesená",J447,0)</f>
        <v>0</v>
      </c>
      <c r="BH447" s="146">
        <f>IF(N447="sníž. přenesená",J447,0)</f>
        <v>0</v>
      </c>
      <c r="BI447" s="146">
        <f>IF(N447="nulová",J447,0)</f>
        <v>0</v>
      </c>
      <c r="BJ447" s="17" t="s">
        <v>86</v>
      </c>
      <c r="BK447" s="146">
        <f>ROUND(I447*H447,2)</f>
        <v>0</v>
      </c>
      <c r="BL447" s="17" t="s">
        <v>293</v>
      </c>
      <c r="BM447" s="145" t="s">
        <v>5557</v>
      </c>
    </row>
    <row r="448" spans="2:51" s="12" customFormat="1" ht="22.5">
      <c r="B448" s="161"/>
      <c r="D448" s="147" t="s">
        <v>1200</v>
      </c>
      <c r="E448" s="162" t="s">
        <v>1</v>
      </c>
      <c r="F448" s="163" t="s">
        <v>5558</v>
      </c>
      <c r="H448" s="162" t="s">
        <v>1</v>
      </c>
      <c r="I448" s="164"/>
      <c r="L448" s="161"/>
      <c r="M448" s="165"/>
      <c r="T448" s="166"/>
      <c r="AT448" s="162" t="s">
        <v>1200</v>
      </c>
      <c r="AU448" s="162" t="s">
        <v>88</v>
      </c>
      <c r="AV448" s="12" t="s">
        <v>86</v>
      </c>
      <c r="AW448" s="12" t="s">
        <v>34</v>
      </c>
      <c r="AX448" s="12" t="s">
        <v>79</v>
      </c>
      <c r="AY448" s="162" t="s">
        <v>262</v>
      </c>
    </row>
    <row r="449" spans="2:51" s="13" customFormat="1" ht="11.25">
      <c r="B449" s="167"/>
      <c r="D449" s="147" t="s">
        <v>1200</v>
      </c>
      <c r="E449" s="168" t="s">
        <v>1</v>
      </c>
      <c r="F449" s="169" t="s">
        <v>5319</v>
      </c>
      <c r="H449" s="170">
        <v>17</v>
      </c>
      <c r="I449" s="171"/>
      <c r="L449" s="167"/>
      <c r="M449" s="172"/>
      <c r="T449" s="173"/>
      <c r="AT449" s="168" t="s">
        <v>1200</v>
      </c>
      <c r="AU449" s="168" t="s">
        <v>88</v>
      </c>
      <c r="AV449" s="13" t="s">
        <v>88</v>
      </c>
      <c r="AW449" s="13" t="s">
        <v>34</v>
      </c>
      <c r="AX449" s="13" t="s">
        <v>79</v>
      </c>
      <c r="AY449" s="168" t="s">
        <v>262</v>
      </c>
    </row>
    <row r="450" spans="2:51" s="14" customFormat="1" ht="11.25">
      <c r="B450" s="174"/>
      <c r="D450" s="147" t="s">
        <v>1200</v>
      </c>
      <c r="E450" s="175" t="s">
        <v>1</v>
      </c>
      <c r="F450" s="176" t="s">
        <v>1205</v>
      </c>
      <c r="H450" s="177">
        <v>17</v>
      </c>
      <c r="I450" s="178"/>
      <c r="L450" s="174"/>
      <c r="M450" s="179"/>
      <c r="T450" s="180"/>
      <c r="AT450" s="175" t="s">
        <v>1200</v>
      </c>
      <c r="AU450" s="175" t="s">
        <v>88</v>
      </c>
      <c r="AV450" s="14" t="s">
        <v>293</v>
      </c>
      <c r="AW450" s="14" t="s">
        <v>34</v>
      </c>
      <c r="AX450" s="14" t="s">
        <v>86</v>
      </c>
      <c r="AY450" s="175" t="s">
        <v>262</v>
      </c>
    </row>
    <row r="451" spans="2:65" s="1" customFormat="1" ht="33" customHeight="1">
      <c r="B451" s="32"/>
      <c r="C451" s="134" t="s">
        <v>450</v>
      </c>
      <c r="D451" s="134" t="s">
        <v>264</v>
      </c>
      <c r="E451" s="135" t="s">
        <v>5559</v>
      </c>
      <c r="F451" s="136" t="s">
        <v>5560</v>
      </c>
      <c r="G451" s="137" t="s">
        <v>1226</v>
      </c>
      <c r="H451" s="138">
        <v>885</v>
      </c>
      <c r="I451" s="139"/>
      <c r="J451" s="140">
        <f>ROUND(I451*H451,2)</f>
        <v>0</v>
      </c>
      <c r="K451" s="136" t="s">
        <v>1</v>
      </c>
      <c r="L451" s="32"/>
      <c r="M451" s="141" t="s">
        <v>1</v>
      </c>
      <c r="N451" s="142" t="s">
        <v>44</v>
      </c>
      <c r="P451" s="143">
        <f>O451*H451</f>
        <v>0</v>
      </c>
      <c r="Q451" s="143">
        <v>0.18463</v>
      </c>
      <c r="R451" s="143">
        <f>Q451*H451</f>
        <v>163.39755</v>
      </c>
      <c r="S451" s="143">
        <v>0</v>
      </c>
      <c r="T451" s="144">
        <f>S451*H451</f>
        <v>0</v>
      </c>
      <c r="AR451" s="145" t="s">
        <v>293</v>
      </c>
      <c r="AT451" s="145" t="s">
        <v>264</v>
      </c>
      <c r="AU451" s="145" t="s">
        <v>88</v>
      </c>
      <c r="AY451" s="17" t="s">
        <v>262</v>
      </c>
      <c r="BE451" s="146">
        <f>IF(N451="základní",J451,0)</f>
        <v>0</v>
      </c>
      <c r="BF451" s="146">
        <f>IF(N451="snížená",J451,0)</f>
        <v>0</v>
      </c>
      <c r="BG451" s="146">
        <f>IF(N451="zákl. přenesená",J451,0)</f>
        <v>0</v>
      </c>
      <c r="BH451" s="146">
        <f>IF(N451="sníž. přenesená",J451,0)</f>
        <v>0</v>
      </c>
      <c r="BI451" s="146">
        <f>IF(N451="nulová",J451,0)</f>
        <v>0</v>
      </c>
      <c r="BJ451" s="17" t="s">
        <v>86</v>
      </c>
      <c r="BK451" s="146">
        <f>ROUND(I451*H451,2)</f>
        <v>0</v>
      </c>
      <c r="BL451" s="17" t="s">
        <v>293</v>
      </c>
      <c r="BM451" s="145" t="s">
        <v>5561</v>
      </c>
    </row>
    <row r="452" spans="2:51" s="12" customFormat="1" ht="11.25">
      <c r="B452" s="161"/>
      <c r="D452" s="147" t="s">
        <v>1200</v>
      </c>
      <c r="E452" s="162" t="s">
        <v>1</v>
      </c>
      <c r="F452" s="163" t="s">
        <v>5353</v>
      </c>
      <c r="H452" s="162" t="s">
        <v>1</v>
      </c>
      <c r="I452" s="164"/>
      <c r="L452" s="161"/>
      <c r="M452" s="165"/>
      <c r="T452" s="166"/>
      <c r="AT452" s="162" t="s">
        <v>1200</v>
      </c>
      <c r="AU452" s="162" t="s">
        <v>88</v>
      </c>
      <c r="AV452" s="12" t="s">
        <v>86</v>
      </c>
      <c r="AW452" s="12" t="s">
        <v>34</v>
      </c>
      <c r="AX452" s="12" t="s">
        <v>79</v>
      </c>
      <c r="AY452" s="162" t="s">
        <v>262</v>
      </c>
    </row>
    <row r="453" spans="2:51" s="13" customFormat="1" ht="11.25">
      <c r="B453" s="167"/>
      <c r="D453" s="147" t="s">
        <v>1200</v>
      </c>
      <c r="E453" s="168" t="s">
        <v>1</v>
      </c>
      <c r="F453" s="169" t="s">
        <v>5562</v>
      </c>
      <c r="H453" s="170">
        <v>885</v>
      </c>
      <c r="I453" s="171"/>
      <c r="L453" s="167"/>
      <c r="M453" s="172"/>
      <c r="T453" s="173"/>
      <c r="AT453" s="168" t="s">
        <v>1200</v>
      </c>
      <c r="AU453" s="168" t="s">
        <v>88</v>
      </c>
      <c r="AV453" s="13" t="s">
        <v>88</v>
      </c>
      <c r="AW453" s="13" t="s">
        <v>34</v>
      </c>
      <c r="AX453" s="13" t="s">
        <v>79</v>
      </c>
      <c r="AY453" s="168" t="s">
        <v>262</v>
      </c>
    </row>
    <row r="454" spans="2:51" s="14" customFormat="1" ht="11.25">
      <c r="B454" s="174"/>
      <c r="D454" s="147" t="s">
        <v>1200</v>
      </c>
      <c r="E454" s="175" t="s">
        <v>1</v>
      </c>
      <c r="F454" s="176" t="s">
        <v>1205</v>
      </c>
      <c r="H454" s="177">
        <v>885</v>
      </c>
      <c r="I454" s="178"/>
      <c r="L454" s="174"/>
      <c r="M454" s="179"/>
      <c r="T454" s="180"/>
      <c r="AT454" s="175" t="s">
        <v>1200</v>
      </c>
      <c r="AU454" s="175" t="s">
        <v>88</v>
      </c>
      <c r="AV454" s="14" t="s">
        <v>293</v>
      </c>
      <c r="AW454" s="14" t="s">
        <v>34</v>
      </c>
      <c r="AX454" s="14" t="s">
        <v>86</v>
      </c>
      <c r="AY454" s="175" t="s">
        <v>262</v>
      </c>
    </row>
    <row r="455" spans="2:65" s="1" customFormat="1" ht="24.2" customHeight="1">
      <c r="B455" s="32"/>
      <c r="C455" s="134" t="s">
        <v>454</v>
      </c>
      <c r="D455" s="134" t="s">
        <v>264</v>
      </c>
      <c r="E455" s="135" t="s">
        <v>5563</v>
      </c>
      <c r="F455" s="136" t="s">
        <v>5564</v>
      </c>
      <c r="G455" s="137" t="s">
        <v>1226</v>
      </c>
      <c r="H455" s="138">
        <v>1006</v>
      </c>
      <c r="I455" s="139"/>
      <c r="J455" s="140">
        <f>ROUND(I455*H455,2)</f>
        <v>0</v>
      </c>
      <c r="K455" s="136" t="s">
        <v>1</v>
      </c>
      <c r="L455" s="32"/>
      <c r="M455" s="141" t="s">
        <v>1</v>
      </c>
      <c r="N455" s="142" t="s">
        <v>44</v>
      </c>
      <c r="P455" s="143">
        <f>O455*H455</f>
        <v>0</v>
      </c>
      <c r="Q455" s="143">
        <v>0.38314</v>
      </c>
      <c r="R455" s="143">
        <f>Q455*H455</f>
        <v>385.43883999999997</v>
      </c>
      <c r="S455" s="143">
        <v>0</v>
      </c>
      <c r="T455" s="144">
        <f>S455*H455</f>
        <v>0</v>
      </c>
      <c r="AR455" s="145" t="s">
        <v>293</v>
      </c>
      <c r="AT455" s="145" t="s">
        <v>264</v>
      </c>
      <c r="AU455" s="145" t="s">
        <v>88</v>
      </c>
      <c r="AY455" s="17" t="s">
        <v>262</v>
      </c>
      <c r="BE455" s="146">
        <f>IF(N455="základní",J455,0)</f>
        <v>0</v>
      </c>
      <c r="BF455" s="146">
        <f>IF(N455="snížená",J455,0)</f>
        <v>0</v>
      </c>
      <c r="BG455" s="146">
        <f>IF(N455="zákl. přenesená",J455,0)</f>
        <v>0</v>
      </c>
      <c r="BH455" s="146">
        <f>IF(N455="sníž. přenesená",J455,0)</f>
        <v>0</v>
      </c>
      <c r="BI455" s="146">
        <f>IF(N455="nulová",J455,0)</f>
        <v>0</v>
      </c>
      <c r="BJ455" s="17" t="s">
        <v>86</v>
      </c>
      <c r="BK455" s="146">
        <f>ROUND(I455*H455,2)</f>
        <v>0</v>
      </c>
      <c r="BL455" s="17" t="s">
        <v>293</v>
      </c>
      <c r="BM455" s="145" t="s">
        <v>5565</v>
      </c>
    </row>
    <row r="456" spans="2:51" s="12" customFormat="1" ht="11.25">
      <c r="B456" s="161"/>
      <c r="D456" s="147" t="s">
        <v>1200</v>
      </c>
      <c r="E456" s="162" t="s">
        <v>1</v>
      </c>
      <c r="F456" s="163" t="s">
        <v>5353</v>
      </c>
      <c r="H456" s="162" t="s">
        <v>1</v>
      </c>
      <c r="I456" s="164"/>
      <c r="L456" s="161"/>
      <c r="M456" s="165"/>
      <c r="T456" s="166"/>
      <c r="AT456" s="162" t="s">
        <v>1200</v>
      </c>
      <c r="AU456" s="162" t="s">
        <v>88</v>
      </c>
      <c r="AV456" s="12" t="s">
        <v>86</v>
      </c>
      <c r="AW456" s="12" t="s">
        <v>34</v>
      </c>
      <c r="AX456" s="12" t="s">
        <v>79</v>
      </c>
      <c r="AY456" s="162" t="s">
        <v>262</v>
      </c>
    </row>
    <row r="457" spans="2:51" s="13" customFormat="1" ht="11.25">
      <c r="B457" s="167"/>
      <c r="D457" s="147" t="s">
        <v>1200</v>
      </c>
      <c r="E457" s="168" t="s">
        <v>1</v>
      </c>
      <c r="F457" s="169" t="s">
        <v>5566</v>
      </c>
      <c r="H457" s="170">
        <v>929</v>
      </c>
      <c r="I457" s="171"/>
      <c r="L457" s="167"/>
      <c r="M457" s="172"/>
      <c r="T457" s="173"/>
      <c r="AT457" s="168" t="s">
        <v>1200</v>
      </c>
      <c r="AU457" s="168" t="s">
        <v>88</v>
      </c>
      <c r="AV457" s="13" t="s">
        <v>88</v>
      </c>
      <c r="AW457" s="13" t="s">
        <v>34</v>
      </c>
      <c r="AX457" s="13" t="s">
        <v>79</v>
      </c>
      <c r="AY457" s="168" t="s">
        <v>262</v>
      </c>
    </row>
    <row r="458" spans="2:51" s="12" customFormat="1" ht="11.25">
      <c r="B458" s="161"/>
      <c r="D458" s="147" t="s">
        <v>1200</v>
      </c>
      <c r="E458" s="162" t="s">
        <v>1</v>
      </c>
      <c r="F458" s="163" t="s">
        <v>5399</v>
      </c>
      <c r="H458" s="162" t="s">
        <v>1</v>
      </c>
      <c r="I458" s="164"/>
      <c r="L458" s="161"/>
      <c r="M458" s="165"/>
      <c r="T458" s="166"/>
      <c r="AT458" s="162" t="s">
        <v>1200</v>
      </c>
      <c r="AU458" s="162" t="s">
        <v>88</v>
      </c>
      <c r="AV458" s="12" t="s">
        <v>86</v>
      </c>
      <c r="AW458" s="12" t="s">
        <v>34</v>
      </c>
      <c r="AX458" s="12" t="s">
        <v>79</v>
      </c>
      <c r="AY458" s="162" t="s">
        <v>262</v>
      </c>
    </row>
    <row r="459" spans="2:51" s="13" customFormat="1" ht="11.25">
      <c r="B459" s="167"/>
      <c r="D459" s="147" t="s">
        <v>1200</v>
      </c>
      <c r="E459" s="168" t="s">
        <v>1</v>
      </c>
      <c r="F459" s="169" t="s">
        <v>5567</v>
      </c>
      <c r="H459" s="170">
        <v>77</v>
      </c>
      <c r="I459" s="171"/>
      <c r="L459" s="167"/>
      <c r="M459" s="172"/>
      <c r="T459" s="173"/>
      <c r="AT459" s="168" t="s">
        <v>1200</v>
      </c>
      <c r="AU459" s="168" t="s">
        <v>88</v>
      </c>
      <c r="AV459" s="13" t="s">
        <v>88</v>
      </c>
      <c r="AW459" s="13" t="s">
        <v>34</v>
      </c>
      <c r="AX459" s="13" t="s">
        <v>79</v>
      </c>
      <c r="AY459" s="168" t="s">
        <v>262</v>
      </c>
    </row>
    <row r="460" spans="2:51" s="14" customFormat="1" ht="11.25">
      <c r="B460" s="174"/>
      <c r="D460" s="147" t="s">
        <v>1200</v>
      </c>
      <c r="E460" s="175" t="s">
        <v>1</v>
      </c>
      <c r="F460" s="176" t="s">
        <v>1205</v>
      </c>
      <c r="H460" s="177">
        <v>1006</v>
      </c>
      <c r="I460" s="178"/>
      <c r="L460" s="174"/>
      <c r="M460" s="179"/>
      <c r="T460" s="180"/>
      <c r="AT460" s="175" t="s">
        <v>1200</v>
      </c>
      <c r="AU460" s="175" t="s">
        <v>88</v>
      </c>
      <c r="AV460" s="14" t="s">
        <v>293</v>
      </c>
      <c r="AW460" s="14" t="s">
        <v>34</v>
      </c>
      <c r="AX460" s="14" t="s">
        <v>86</v>
      </c>
      <c r="AY460" s="175" t="s">
        <v>262</v>
      </c>
    </row>
    <row r="461" spans="2:65" s="1" customFormat="1" ht="24.2" customHeight="1">
      <c r="B461" s="32"/>
      <c r="C461" s="134" t="s">
        <v>458</v>
      </c>
      <c r="D461" s="134" t="s">
        <v>264</v>
      </c>
      <c r="E461" s="135" t="s">
        <v>5568</v>
      </c>
      <c r="F461" s="136" t="s">
        <v>5569</v>
      </c>
      <c r="G461" s="137" t="s">
        <v>1226</v>
      </c>
      <c r="H461" s="138">
        <v>885</v>
      </c>
      <c r="I461" s="139"/>
      <c r="J461" s="140">
        <f>ROUND(I461*H461,2)</f>
        <v>0</v>
      </c>
      <c r="K461" s="136" t="s">
        <v>1</v>
      </c>
      <c r="L461" s="32"/>
      <c r="M461" s="141" t="s">
        <v>1</v>
      </c>
      <c r="N461" s="142" t="s">
        <v>44</v>
      </c>
      <c r="P461" s="143">
        <f>O461*H461</f>
        <v>0</v>
      </c>
      <c r="Q461" s="143">
        <v>0.00561</v>
      </c>
      <c r="R461" s="143">
        <f>Q461*H461</f>
        <v>4.96485</v>
      </c>
      <c r="S461" s="143">
        <v>0</v>
      </c>
      <c r="T461" s="144">
        <f>S461*H461</f>
        <v>0</v>
      </c>
      <c r="AR461" s="145" t="s">
        <v>293</v>
      </c>
      <c r="AT461" s="145" t="s">
        <v>264</v>
      </c>
      <c r="AU461" s="145" t="s">
        <v>88</v>
      </c>
      <c r="AY461" s="17" t="s">
        <v>262</v>
      </c>
      <c r="BE461" s="146">
        <f>IF(N461="základní",J461,0)</f>
        <v>0</v>
      </c>
      <c r="BF461" s="146">
        <f>IF(N461="snížená",J461,0)</f>
        <v>0</v>
      </c>
      <c r="BG461" s="146">
        <f>IF(N461="zákl. přenesená",J461,0)</f>
        <v>0</v>
      </c>
      <c r="BH461" s="146">
        <f>IF(N461="sníž. přenesená",J461,0)</f>
        <v>0</v>
      </c>
      <c r="BI461" s="146">
        <f>IF(N461="nulová",J461,0)</f>
        <v>0</v>
      </c>
      <c r="BJ461" s="17" t="s">
        <v>86</v>
      </c>
      <c r="BK461" s="146">
        <f>ROUND(I461*H461,2)</f>
        <v>0</v>
      </c>
      <c r="BL461" s="17" t="s">
        <v>293</v>
      </c>
      <c r="BM461" s="145" t="s">
        <v>5570</v>
      </c>
    </row>
    <row r="462" spans="2:51" s="12" customFormat="1" ht="11.25">
      <c r="B462" s="161"/>
      <c r="D462" s="147" t="s">
        <v>1200</v>
      </c>
      <c r="E462" s="162" t="s">
        <v>1</v>
      </c>
      <c r="F462" s="163" t="s">
        <v>5353</v>
      </c>
      <c r="H462" s="162" t="s">
        <v>1</v>
      </c>
      <c r="I462" s="164"/>
      <c r="L462" s="161"/>
      <c r="M462" s="165"/>
      <c r="T462" s="166"/>
      <c r="AT462" s="162" t="s">
        <v>1200</v>
      </c>
      <c r="AU462" s="162" t="s">
        <v>88</v>
      </c>
      <c r="AV462" s="12" t="s">
        <v>86</v>
      </c>
      <c r="AW462" s="12" t="s">
        <v>34</v>
      </c>
      <c r="AX462" s="12" t="s">
        <v>79</v>
      </c>
      <c r="AY462" s="162" t="s">
        <v>262</v>
      </c>
    </row>
    <row r="463" spans="2:51" s="13" customFormat="1" ht="11.25">
      <c r="B463" s="167"/>
      <c r="D463" s="147" t="s">
        <v>1200</v>
      </c>
      <c r="E463" s="168" t="s">
        <v>1</v>
      </c>
      <c r="F463" s="169" t="s">
        <v>5562</v>
      </c>
      <c r="H463" s="170">
        <v>885</v>
      </c>
      <c r="I463" s="171"/>
      <c r="L463" s="167"/>
      <c r="M463" s="172"/>
      <c r="T463" s="173"/>
      <c r="AT463" s="168" t="s">
        <v>1200</v>
      </c>
      <c r="AU463" s="168" t="s">
        <v>88</v>
      </c>
      <c r="AV463" s="13" t="s">
        <v>88</v>
      </c>
      <c r="AW463" s="13" t="s">
        <v>34</v>
      </c>
      <c r="AX463" s="13" t="s">
        <v>79</v>
      </c>
      <c r="AY463" s="168" t="s">
        <v>262</v>
      </c>
    </row>
    <row r="464" spans="2:51" s="14" customFormat="1" ht="11.25">
      <c r="B464" s="174"/>
      <c r="D464" s="147" t="s">
        <v>1200</v>
      </c>
      <c r="E464" s="175" t="s">
        <v>1</v>
      </c>
      <c r="F464" s="176" t="s">
        <v>1205</v>
      </c>
      <c r="H464" s="177">
        <v>885</v>
      </c>
      <c r="I464" s="178"/>
      <c r="L464" s="174"/>
      <c r="M464" s="179"/>
      <c r="T464" s="180"/>
      <c r="AT464" s="175" t="s">
        <v>1200</v>
      </c>
      <c r="AU464" s="175" t="s">
        <v>88</v>
      </c>
      <c r="AV464" s="14" t="s">
        <v>293</v>
      </c>
      <c r="AW464" s="14" t="s">
        <v>34</v>
      </c>
      <c r="AX464" s="14" t="s">
        <v>86</v>
      </c>
      <c r="AY464" s="175" t="s">
        <v>262</v>
      </c>
    </row>
    <row r="465" spans="2:65" s="1" customFormat="1" ht="21.75" customHeight="1">
      <c r="B465" s="32"/>
      <c r="C465" s="134" t="s">
        <v>466</v>
      </c>
      <c r="D465" s="134" t="s">
        <v>264</v>
      </c>
      <c r="E465" s="135" t="s">
        <v>5571</v>
      </c>
      <c r="F465" s="136" t="s">
        <v>5572</v>
      </c>
      <c r="G465" s="137" t="s">
        <v>1226</v>
      </c>
      <c r="H465" s="138">
        <v>902</v>
      </c>
      <c r="I465" s="139"/>
      <c r="J465" s="140">
        <f>ROUND(I465*H465,2)</f>
        <v>0</v>
      </c>
      <c r="K465" s="136" t="s">
        <v>1</v>
      </c>
      <c r="L465" s="32"/>
      <c r="M465" s="141" t="s">
        <v>1</v>
      </c>
      <c r="N465" s="142" t="s">
        <v>44</v>
      </c>
      <c r="P465" s="143">
        <f>O465*H465</f>
        <v>0</v>
      </c>
      <c r="Q465" s="143">
        <v>0.00021</v>
      </c>
      <c r="R465" s="143">
        <f>Q465*H465</f>
        <v>0.18942</v>
      </c>
      <c r="S465" s="143">
        <v>0</v>
      </c>
      <c r="T465" s="144">
        <f>S465*H465</f>
        <v>0</v>
      </c>
      <c r="AR465" s="145" t="s">
        <v>293</v>
      </c>
      <c r="AT465" s="145" t="s">
        <v>264</v>
      </c>
      <c r="AU465" s="145" t="s">
        <v>88</v>
      </c>
      <c r="AY465" s="17" t="s">
        <v>262</v>
      </c>
      <c r="BE465" s="146">
        <f>IF(N465="základní",J465,0)</f>
        <v>0</v>
      </c>
      <c r="BF465" s="146">
        <f>IF(N465="snížená",J465,0)</f>
        <v>0</v>
      </c>
      <c r="BG465" s="146">
        <f>IF(N465="zákl. přenesená",J465,0)</f>
        <v>0</v>
      </c>
      <c r="BH465" s="146">
        <f>IF(N465="sníž. přenesená",J465,0)</f>
        <v>0</v>
      </c>
      <c r="BI465" s="146">
        <f>IF(N465="nulová",J465,0)</f>
        <v>0</v>
      </c>
      <c r="BJ465" s="17" t="s">
        <v>86</v>
      </c>
      <c r="BK465" s="146">
        <f>ROUND(I465*H465,2)</f>
        <v>0</v>
      </c>
      <c r="BL465" s="17" t="s">
        <v>293</v>
      </c>
      <c r="BM465" s="145" t="s">
        <v>5573</v>
      </c>
    </row>
    <row r="466" spans="2:51" s="12" customFormat="1" ht="11.25">
      <c r="B466" s="161"/>
      <c r="D466" s="147" t="s">
        <v>1200</v>
      </c>
      <c r="E466" s="162" t="s">
        <v>1</v>
      </c>
      <c r="F466" s="163" t="s">
        <v>5353</v>
      </c>
      <c r="H466" s="162" t="s">
        <v>1</v>
      </c>
      <c r="I466" s="164"/>
      <c r="L466" s="161"/>
      <c r="M466" s="165"/>
      <c r="T466" s="166"/>
      <c r="AT466" s="162" t="s">
        <v>1200</v>
      </c>
      <c r="AU466" s="162" t="s">
        <v>88</v>
      </c>
      <c r="AV466" s="12" t="s">
        <v>86</v>
      </c>
      <c r="AW466" s="12" t="s">
        <v>34</v>
      </c>
      <c r="AX466" s="12" t="s">
        <v>79</v>
      </c>
      <c r="AY466" s="162" t="s">
        <v>262</v>
      </c>
    </row>
    <row r="467" spans="2:51" s="13" customFormat="1" ht="11.25">
      <c r="B467" s="167"/>
      <c r="D467" s="147" t="s">
        <v>1200</v>
      </c>
      <c r="E467" s="168" t="s">
        <v>1</v>
      </c>
      <c r="F467" s="169" t="s">
        <v>5562</v>
      </c>
      <c r="H467" s="170">
        <v>885</v>
      </c>
      <c r="I467" s="171"/>
      <c r="L467" s="167"/>
      <c r="M467" s="172"/>
      <c r="T467" s="173"/>
      <c r="AT467" s="168" t="s">
        <v>1200</v>
      </c>
      <c r="AU467" s="168" t="s">
        <v>88</v>
      </c>
      <c r="AV467" s="13" t="s">
        <v>88</v>
      </c>
      <c r="AW467" s="13" t="s">
        <v>34</v>
      </c>
      <c r="AX467" s="13" t="s">
        <v>79</v>
      </c>
      <c r="AY467" s="168" t="s">
        <v>262</v>
      </c>
    </row>
    <row r="468" spans="2:51" s="12" customFormat="1" ht="22.5">
      <c r="B468" s="161"/>
      <c r="D468" s="147" t="s">
        <v>1200</v>
      </c>
      <c r="E468" s="162" t="s">
        <v>1</v>
      </c>
      <c r="F468" s="163" t="s">
        <v>5558</v>
      </c>
      <c r="H468" s="162" t="s">
        <v>1</v>
      </c>
      <c r="I468" s="164"/>
      <c r="L468" s="161"/>
      <c r="M468" s="165"/>
      <c r="T468" s="166"/>
      <c r="AT468" s="162" t="s">
        <v>1200</v>
      </c>
      <c r="AU468" s="162" t="s">
        <v>88</v>
      </c>
      <c r="AV468" s="12" t="s">
        <v>86</v>
      </c>
      <c r="AW468" s="12" t="s">
        <v>34</v>
      </c>
      <c r="AX468" s="12" t="s">
        <v>79</v>
      </c>
      <c r="AY468" s="162" t="s">
        <v>262</v>
      </c>
    </row>
    <row r="469" spans="2:51" s="13" customFormat="1" ht="11.25">
      <c r="B469" s="167"/>
      <c r="D469" s="147" t="s">
        <v>1200</v>
      </c>
      <c r="E469" s="168" t="s">
        <v>1</v>
      </c>
      <c r="F469" s="169" t="s">
        <v>5319</v>
      </c>
      <c r="H469" s="170">
        <v>17</v>
      </c>
      <c r="I469" s="171"/>
      <c r="L469" s="167"/>
      <c r="M469" s="172"/>
      <c r="T469" s="173"/>
      <c r="AT469" s="168" t="s">
        <v>1200</v>
      </c>
      <c r="AU469" s="168" t="s">
        <v>88</v>
      </c>
      <c r="AV469" s="13" t="s">
        <v>88</v>
      </c>
      <c r="AW469" s="13" t="s">
        <v>34</v>
      </c>
      <c r="AX469" s="13" t="s">
        <v>79</v>
      </c>
      <c r="AY469" s="168" t="s">
        <v>262</v>
      </c>
    </row>
    <row r="470" spans="2:51" s="14" customFormat="1" ht="11.25">
      <c r="B470" s="174"/>
      <c r="D470" s="147" t="s">
        <v>1200</v>
      </c>
      <c r="E470" s="175" t="s">
        <v>1</v>
      </c>
      <c r="F470" s="176" t="s">
        <v>1205</v>
      </c>
      <c r="H470" s="177">
        <v>902</v>
      </c>
      <c r="I470" s="178"/>
      <c r="L470" s="174"/>
      <c r="M470" s="179"/>
      <c r="T470" s="180"/>
      <c r="AT470" s="175" t="s">
        <v>1200</v>
      </c>
      <c r="AU470" s="175" t="s">
        <v>88</v>
      </c>
      <c r="AV470" s="14" t="s">
        <v>293</v>
      </c>
      <c r="AW470" s="14" t="s">
        <v>34</v>
      </c>
      <c r="AX470" s="14" t="s">
        <v>86</v>
      </c>
      <c r="AY470" s="175" t="s">
        <v>262</v>
      </c>
    </row>
    <row r="471" spans="2:65" s="1" customFormat="1" ht="21.75" customHeight="1">
      <c r="B471" s="32"/>
      <c r="C471" s="134" t="s">
        <v>462</v>
      </c>
      <c r="D471" s="134" t="s">
        <v>264</v>
      </c>
      <c r="E471" s="135" t="s">
        <v>5574</v>
      </c>
      <c r="F471" s="136" t="s">
        <v>5575</v>
      </c>
      <c r="G471" s="137" t="s">
        <v>1226</v>
      </c>
      <c r="H471" s="138">
        <v>2311</v>
      </c>
      <c r="I471" s="139"/>
      <c r="J471" s="140">
        <f>ROUND(I471*H471,2)</f>
        <v>0</v>
      </c>
      <c r="K471" s="136" t="s">
        <v>1</v>
      </c>
      <c r="L471" s="32"/>
      <c r="M471" s="141" t="s">
        <v>1</v>
      </c>
      <c r="N471" s="142" t="s">
        <v>44</v>
      </c>
      <c r="P471" s="143">
        <f>O471*H471</f>
        <v>0</v>
      </c>
      <c r="Q471" s="143">
        <v>0.00051</v>
      </c>
      <c r="R471" s="143">
        <f>Q471*H471</f>
        <v>1.1786100000000002</v>
      </c>
      <c r="S471" s="143">
        <v>0</v>
      </c>
      <c r="T471" s="144">
        <f>S471*H471</f>
        <v>0</v>
      </c>
      <c r="AR471" s="145" t="s">
        <v>293</v>
      </c>
      <c r="AT471" s="145" t="s">
        <v>264</v>
      </c>
      <c r="AU471" s="145" t="s">
        <v>88</v>
      </c>
      <c r="AY471" s="17" t="s">
        <v>262</v>
      </c>
      <c r="BE471" s="146">
        <f>IF(N471="základní",J471,0)</f>
        <v>0</v>
      </c>
      <c r="BF471" s="146">
        <f>IF(N471="snížená",J471,0)</f>
        <v>0</v>
      </c>
      <c r="BG471" s="146">
        <f>IF(N471="zákl. přenesená",J471,0)</f>
        <v>0</v>
      </c>
      <c r="BH471" s="146">
        <f>IF(N471="sníž. přenesená",J471,0)</f>
        <v>0</v>
      </c>
      <c r="BI471" s="146">
        <f>IF(N471="nulová",J471,0)</f>
        <v>0</v>
      </c>
      <c r="BJ471" s="17" t="s">
        <v>86</v>
      </c>
      <c r="BK471" s="146">
        <f>ROUND(I471*H471,2)</f>
        <v>0</v>
      </c>
      <c r="BL471" s="17" t="s">
        <v>293</v>
      </c>
      <c r="BM471" s="145" t="s">
        <v>5576</v>
      </c>
    </row>
    <row r="472" spans="2:51" s="12" customFormat="1" ht="22.5">
      <c r="B472" s="161"/>
      <c r="D472" s="147" t="s">
        <v>1200</v>
      </c>
      <c r="E472" s="162" t="s">
        <v>1</v>
      </c>
      <c r="F472" s="163" t="s">
        <v>5558</v>
      </c>
      <c r="H472" s="162" t="s">
        <v>1</v>
      </c>
      <c r="I472" s="164"/>
      <c r="L472" s="161"/>
      <c r="M472" s="165"/>
      <c r="T472" s="166"/>
      <c r="AT472" s="162" t="s">
        <v>1200</v>
      </c>
      <c r="AU472" s="162" t="s">
        <v>88</v>
      </c>
      <c r="AV472" s="12" t="s">
        <v>86</v>
      </c>
      <c r="AW472" s="12" t="s">
        <v>34</v>
      </c>
      <c r="AX472" s="12" t="s">
        <v>79</v>
      </c>
      <c r="AY472" s="162" t="s">
        <v>262</v>
      </c>
    </row>
    <row r="473" spans="2:51" s="13" customFormat="1" ht="11.25">
      <c r="B473" s="167"/>
      <c r="D473" s="147" t="s">
        <v>1200</v>
      </c>
      <c r="E473" s="168" t="s">
        <v>1</v>
      </c>
      <c r="F473" s="169" t="s">
        <v>5319</v>
      </c>
      <c r="H473" s="170">
        <v>17</v>
      </c>
      <c r="I473" s="171"/>
      <c r="L473" s="167"/>
      <c r="M473" s="172"/>
      <c r="T473" s="173"/>
      <c r="AT473" s="168" t="s">
        <v>1200</v>
      </c>
      <c r="AU473" s="168" t="s">
        <v>88</v>
      </c>
      <c r="AV473" s="13" t="s">
        <v>88</v>
      </c>
      <c r="AW473" s="13" t="s">
        <v>34</v>
      </c>
      <c r="AX473" s="13" t="s">
        <v>79</v>
      </c>
      <c r="AY473" s="168" t="s">
        <v>262</v>
      </c>
    </row>
    <row r="474" spans="2:51" s="12" customFormat="1" ht="11.25">
      <c r="B474" s="161"/>
      <c r="D474" s="147" t="s">
        <v>1200</v>
      </c>
      <c r="E474" s="162" t="s">
        <v>1</v>
      </c>
      <c r="F474" s="163" t="s">
        <v>5577</v>
      </c>
      <c r="H474" s="162" t="s">
        <v>1</v>
      </c>
      <c r="I474" s="164"/>
      <c r="L474" s="161"/>
      <c r="M474" s="165"/>
      <c r="T474" s="166"/>
      <c r="AT474" s="162" t="s">
        <v>1200</v>
      </c>
      <c r="AU474" s="162" t="s">
        <v>88</v>
      </c>
      <c r="AV474" s="12" t="s">
        <v>86</v>
      </c>
      <c r="AW474" s="12" t="s">
        <v>34</v>
      </c>
      <c r="AX474" s="12" t="s">
        <v>79</v>
      </c>
      <c r="AY474" s="162" t="s">
        <v>262</v>
      </c>
    </row>
    <row r="475" spans="2:51" s="13" customFormat="1" ht="11.25">
      <c r="B475" s="167"/>
      <c r="D475" s="147" t="s">
        <v>1200</v>
      </c>
      <c r="E475" s="168" t="s">
        <v>1</v>
      </c>
      <c r="F475" s="169" t="s">
        <v>5578</v>
      </c>
      <c r="H475" s="170">
        <v>1567</v>
      </c>
      <c r="I475" s="171"/>
      <c r="L475" s="167"/>
      <c r="M475" s="172"/>
      <c r="T475" s="173"/>
      <c r="AT475" s="168" t="s">
        <v>1200</v>
      </c>
      <c r="AU475" s="168" t="s">
        <v>88</v>
      </c>
      <c r="AV475" s="13" t="s">
        <v>88</v>
      </c>
      <c r="AW475" s="13" t="s">
        <v>34</v>
      </c>
      <c r="AX475" s="13" t="s">
        <v>79</v>
      </c>
      <c r="AY475" s="168" t="s">
        <v>262</v>
      </c>
    </row>
    <row r="476" spans="2:51" s="12" customFormat="1" ht="22.5">
      <c r="B476" s="161"/>
      <c r="D476" s="147" t="s">
        <v>1200</v>
      </c>
      <c r="E476" s="162" t="s">
        <v>1</v>
      </c>
      <c r="F476" s="163" t="s">
        <v>5579</v>
      </c>
      <c r="H476" s="162" t="s">
        <v>1</v>
      </c>
      <c r="I476" s="164"/>
      <c r="L476" s="161"/>
      <c r="M476" s="165"/>
      <c r="T476" s="166"/>
      <c r="AT476" s="162" t="s">
        <v>1200</v>
      </c>
      <c r="AU476" s="162" t="s">
        <v>88</v>
      </c>
      <c r="AV476" s="12" t="s">
        <v>86</v>
      </c>
      <c r="AW476" s="12" t="s">
        <v>34</v>
      </c>
      <c r="AX476" s="12" t="s">
        <v>79</v>
      </c>
      <c r="AY476" s="162" t="s">
        <v>262</v>
      </c>
    </row>
    <row r="477" spans="2:51" s="13" customFormat="1" ht="11.25">
      <c r="B477" s="167"/>
      <c r="D477" s="147" t="s">
        <v>1200</v>
      </c>
      <c r="E477" s="168" t="s">
        <v>1</v>
      </c>
      <c r="F477" s="169" t="s">
        <v>5580</v>
      </c>
      <c r="H477" s="170">
        <v>727</v>
      </c>
      <c r="I477" s="171"/>
      <c r="L477" s="167"/>
      <c r="M477" s="172"/>
      <c r="T477" s="173"/>
      <c r="AT477" s="168" t="s">
        <v>1200</v>
      </c>
      <c r="AU477" s="168" t="s">
        <v>88</v>
      </c>
      <c r="AV477" s="13" t="s">
        <v>88</v>
      </c>
      <c r="AW477" s="13" t="s">
        <v>34</v>
      </c>
      <c r="AX477" s="13" t="s">
        <v>79</v>
      </c>
      <c r="AY477" s="168" t="s">
        <v>262</v>
      </c>
    </row>
    <row r="478" spans="2:51" s="14" customFormat="1" ht="11.25">
      <c r="B478" s="174"/>
      <c r="D478" s="147" t="s">
        <v>1200</v>
      </c>
      <c r="E478" s="175" t="s">
        <v>1</v>
      </c>
      <c r="F478" s="176" t="s">
        <v>1205</v>
      </c>
      <c r="H478" s="177">
        <v>2311</v>
      </c>
      <c r="I478" s="178"/>
      <c r="L478" s="174"/>
      <c r="M478" s="179"/>
      <c r="T478" s="180"/>
      <c r="AT478" s="175" t="s">
        <v>1200</v>
      </c>
      <c r="AU478" s="175" t="s">
        <v>88</v>
      </c>
      <c r="AV478" s="14" t="s">
        <v>293</v>
      </c>
      <c r="AW478" s="14" t="s">
        <v>34</v>
      </c>
      <c r="AX478" s="14" t="s">
        <v>86</v>
      </c>
      <c r="AY478" s="175" t="s">
        <v>262</v>
      </c>
    </row>
    <row r="479" spans="2:65" s="1" customFormat="1" ht="33" customHeight="1">
      <c r="B479" s="32"/>
      <c r="C479" s="134" t="s">
        <v>473</v>
      </c>
      <c r="D479" s="134" t="s">
        <v>264</v>
      </c>
      <c r="E479" s="135" t="s">
        <v>5581</v>
      </c>
      <c r="F479" s="136" t="s">
        <v>5582</v>
      </c>
      <c r="G479" s="137" t="s">
        <v>1226</v>
      </c>
      <c r="H479" s="138">
        <v>2469</v>
      </c>
      <c r="I479" s="139"/>
      <c r="J479" s="140">
        <f>ROUND(I479*H479,2)</f>
        <v>0</v>
      </c>
      <c r="K479" s="136" t="s">
        <v>1</v>
      </c>
      <c r="L479" s="32"/>
      <c r="M479" s="141" t="s">
        <v>1</v>
      </c>
      <c r="N479" s="142" t="s">
        <v>44</v>
      </c>
      <c r="P479" s="143">
        <f>O479*H479</f>
        <v>0</v>
      </c>
      <c r="Q479" s="143">
        <v>0.12966</v>
      </c>
      <c r="R479" s="143">
        <f>Q479*H479</f>
        <v>320.13054</v>
      </c>
      <c r="S479" s="143">
        <v>0</v>
      </c>
      <c r="T479" s="144">
        <f>S479*H479</f>
        <v>0</v>
      </c>
      <c r="AR479" s="145" t="s">
        <v>293</v>
      </c>
      <c r="AT479" s="145" t="s">
        <v>264</v>
      </c>
      <c r="AU479" s="145" t="s">
        <v>88</v>
      </c>
      <c r="AY479" s="17" t="s">
        <v>262</v>
      </c>
      <c r="BE479" s="146">
        <f>IF(N479="základní",J479,0)</f>
        <v>0</v>
      </c>
      <c r="BF479" s="146">
        <f>IF(N479="snížená",J479,0)</f>
        <v>0</v>
      </c>
      <c r="BG479" s="146">
        <f>IF(N479="zákl. přenesená",J479,0)</f>
        <v>0</v>
      </c>
      <c r="BH479" s="146">
        <f>IF(N479="sníž. přenesená",J479,0)</f>
        <v>0</v>
      </c>
      <c r="BI479" s="146">
        <f>IF(N479="nulová",J479,0)</f>
        <v>0</v>
      </c>
      <c r="BJ479" s="17" t="s">
        <v>86</v>
      </c>
      <c r="BK479" s="146">
        <f>ROUND(I479*H479,2)</f>
        <v>0</v>
      </c>
      <c r="BL479" s="17" t="s">
        <v>293</v>
      </c>
      <c r="BM479" s="145" t="s">
        <v>5583</v>
      </c>
    </row>
    <row r="480" spans="2:51" s="12" customFormat="1" ht="11.25">
      <c r="B480" s="161"/>
      <c r="D480" s="147" t="s">
        <v>1200</v>
      </c>
      <c r="E480" s="162" t="s">
        <v>1</v>
      </c>
      <c r="F480" s="163" t="s">
        <v>5353</v>
      </c>
      <c r="H480" s="162" t="s">
        <v>1</v>
      </c>
      <c r="I480" s="164"/>
      <c r="L480" s="161"/>
      <c r="M480" s="165"/>
      <c r="T480" s="166"/>
      <c r="AT480" s="162" t="s">
        <v>1200</v>
      </c>
      <c r="AU480" s="162" t="s">
        <v>88</v>
      </c>
      <c r="AV480" s="12" t="s">
        <v>86</v>
      </c>
      <c r="AW480" s="12" t="s">
        <v>34</v>
      </c>
      <c r="AX480" s="12" t="s">
        <v>79</v>
      </c>
      <c r="AY480" s="162" t="s">
        <v>262</v>
      </c>
    </row>
    <row r="481" spans="2:51" s="13" customFormat="1" ht="11.25">
      <c r="B481" s="167"/>
      <c r="D481" s="147" t="s">
        <v>1200</v>
      </c>
      <c r="E481" s="168" t="s">
        <v>1</v>
      </c>
      <c r="F481" s="169" t="s">
        <v>5562</v>
      </c>
      <c r="H481" s="170">
        <v>885</v>
      </c>
      <c r="I481" s="171"/>
      <c r="L481" s="167"/>
      <c r="M481" s="172"/>
      <c r="T481" s="173"/>
      <c r="AT481" s="168" t="s">
        <v>1200</v>
      </c>
      <c r="AU481" s="168" t="s">
        <v>88</v>
      </c>
      <c r="AV481" s="13" t="s">
        <v>88</v>
      </c>
      <c r="AW481" s="13" t="s">
        <v>34</v>
      </c>
      <c r="AX481" s="13" t="s">
        <v>79</v>
      </c>
      <c r="AY481" s="168" t="s">
        <v>262</v>
      </c>
    </row>
    <row r="482" spans="2:51" s="12" customFormat="1" ht="22.5">
      <c r="B482" s="161"/>
      <c r="D482" s="147" t="s">
        <v>1200</v>
      </c>
      <c r="E482" s="162" t="s">
        <v>1</v>
      </c>
      <c r="F482" s="163" t="s">
        <v>5558</v>
      </c>
      <c r="H482" s="162" t="s">
        <v>1</v>
      </c>
      <c r="I482" s="164"/>
      <c r="L482" s="161"/>
      <c r="M482" s="165"/>
      <c r="T482" s="166"/>
      <c r="AT482" s="162" t="s">
        <v>1200</v>
      </c>
      <c r="AU482" s="162" t="s">
        <v>88</v>
      </c>
      <c r="AV482" s="12" t="s">
        <v>86</v>
      </c>
      <c r="AW482" s="12" t="s">
        <v>34</v>
      </c>
      <c r="AX482" s="12" t="s">
        <v>79</v>
      </c>
      <c r="AY482" s="162" t="s">
        <v>262</v>
      </c>
    </row>
    <row r="483" spans="2:51" s="13" customFormat="1" ht="11.25">
      <c r="B483" s="167"/>
      <c r="D483" s="147" t="s">
        <v>1200</v>
      </c>
      <c r="E483" s="168" t="s">
        <v>1</v>
      </c>
      <c r="F483" s="169" t="s">
        <v>5319</v>
      </c>
      <c r="H483" s="170">
        <v>17</v>
      </c>
      <c r="I483" s="171"/>
      <c r="L483" s="167"/>
      <c r="M483" s="172"/>
      <c r="T483" s="173"/>
      <c r="AT483" s="168" t="s">
        <v>1200</v>
      </c>
      <c r="AU483" s="168" t="s">
        <v>88</v>
      </c>
      <c r="AV483" s="13" t="s">
        <v>88</v>
      </c>
      <c r="AW483" s="13" t="s">
        <v>34</v>
      </c>
      <c r="AX483" s="13" t="s">
        <v>79</v>
      </c>
      <c r="AY483" s="168" t="s">
        <v>262</v>
      </c>
    </row>
    <row r="484" spans="2:51" s="12" customFormat="1" ht="11.25">
      <c r="B484" s="161"/>
      <c r="D484" s="147" t="s">
        <v>1200</v>
      </c>
      <c r="E484" s="162" t="s">
        <v>1</v>
      </c>
      <c r="F484" s="163" t="s">
        <v>5577</v>
      </c>
      <c r="H484" s="162" t="s">
        <v>1</v>
      </c>
      <c r="I484" s="164"/>
      <c r="L484" s="161"/>
      <c r="M484" s="165"/>
      <c r="T484" s="166"/>
      <c r="AT484" s="162" t="s">
        <v>1200</v>
      </c>
      <c r="AU484" s="162" t="s">
        <v>88</v>
      </c>
      <c r="AV484" s="12" t="s">
        <v>86</v>
      </c>
      <c r="AW484" s="12" t="s">
        <v>34</v>
      </c>
      <c r="AX484" s="12" t="s">
        <v>79</v>
      </c>
      <c r="AY484" s="162" t="s">
        <v>262</v>
      </c>
    </row>
    <row r="485" spans="2:51" s="13" customFormat="1" ht="11.25">
      <c r="B485" s="167"/>
      <c r="D485" s="147" t="s">
        <v>1200</v>
      </c>
      <c r="E485" s="168" t="s">
        <v>1</v>
      </c>
      <c r="F485" s="169" t="s">
        <v>5578</v>
      </c>
      <c r="H485" s="170">
        <v>1567</v>
      </c>
      <c r="I485" s="171"/>
      <c r="L485" s="167"/>
      <c r="M485" s="172"/>
      <c r="T485" s="173"/>
      <c r="AT485" s="168" t="s">
        <v>1200</v>
      </c>
      <c r="AU485" s="168" t="s">
        <v>88</v>
      </c>
      <c r="AV485" s="13" t="s">
        <v>88</v>
      </c>
      <c r="AW485" s="13" t="s">
        <v>34</v>
      </c>
      <c r="AX485" s="13" t="s">
        <v>79</v>
      </c>
      <c r="AY485" s="168" t="s">
        <v>262</v>
      </c>
    </row>
    <row r="486" spans="2:51" s="14" customFormat="1" ht="11.25">
      <c r="B486" s="174"/>
      <c r="D486" s="147" t="s">
        <v>1200</v>
      </c>
      <c r="E486" s="175" t="s">
        <v>1</v>
      </c>
      <c r="F486" s="176" t="s">
        <v>1205</v>
      </c>
      <c r="H486" s="177">
        <v>2469</v>
      </c>
      <c r="I486" s="178"/>
      <c r="L486" s="174"/>
      <c r="M486" s="179"/>
      <c r="T486" s="180"/>
      <c r="AT486" s="175" t="s">
        <v>1200</v>
      </c>
      <c r="AU486" s="175" t="s">
        <v>88</v>
      </c>
      <c r="AV486" s="14" t="s">
        <v>293</v>
      </c>
      <c r="AW486" s="14" t="s">
        <v>34</v>
      </c>
      <c r="AX486" s="14" t="s">
        <v>86</v>
      </c>
      <c r="AY486" s="175" t="s">
        <v>262</v>
      </c>
    </row>
    <row r="487" spans="2:65" s="1" customFormat="1" ht="21.75" customHeight="1">
      <c r="B487" s="32"/>
      <c r="C487" s="134" t="s">
        <v>477</v>
      </c>
      <c r="D487" s="134" t="s">
        <v>264</v>
      </c>
      <c r="E487" s="135" t="s">
        <v>5584</v>
      </c>
      <c r="F487" s="136" t="s">
        <v>5585</v>
      </c>
      <c r="G487" s="137" t="s">
        <v>1226</v>
      </c>
      <c r="H487" s="138">
        <v>73</v>
      </c>
      <c r="I487" s="139"/>
      <c r="J487" s="140">
        <f>ROUND(I487*H487,2)</f>
        <v>0</v>
      </c>
      <c r="K487" s="136" t="s">
        <v>1</v>
      </c>
      <c r="L487" s="32"/>
      <c r="M487" s="141" t="s">
        <v>1</v>
      </c>
      <c r="N487" s="142" t="s">
        <v>44</v>
      </c>
      <c r="P487" s="143">
        <f>O487*H487</f>
        <v>0</v>
      </c>
      <c r="Q487" s="143">
        <v>0.4982</v>
      </c>
      <c r="R487" s="143">
        <f>Q487*H487</f>
        <v>36.3686</v>
      </c>
      <c r="S487" s="143">
        <v>0</v>
      </c>
      <c r="T487" s="144">
        <f>S487*H487</f>
        <v>0</v>
      </c>
      <c r="AR487" s="145" t="s">
        <v>293</v>
      </c>
      <c r="AT487" s="145" t="s">
        <v>264</v>
      </c>
      <c r="AU487" s="145" t="s">
        <v>88</v>
      </c>
      <c r="AY487" s="17" t="s">
        <v>262</v>
      </c>
      <c r="BE487" s="146">
        <f>IF(N487="základní",J487,0)</f>
        <v>0</v>
      </c>
      <c r="BF487" s="146">
        <f>IF(N487="snížená",J487,0)</f>
        <v>0</v>
      </c>
      <c r="BG487" s="146">
        <f>IF(N487="zákl. přenesená",J487,0)</f>
        <v>0</v>
      </c>
      <c r="BH487" s="146">
        <f>IF(N487="sníž. přenesená",J487,0)</f>
        <v>0</v>
      </c>
      <c r="BI487" s="146">
        <f>IF(N487="nulová",J487,0)</f>
        <v>0</v>
      </c>
      <c r="BJ487" s="17" t="s">
        <v>86</v>
      </c>
      <c r="BK487" s="146">
        <f>ROUND(I487*H487,2)</f>
        <v>0</v>
      </c>
      <c r="BL487" s="17" t="s">
        <v>293</v>
      </c>
      <c r="BM487" s="145" t="s">
        <v>5586</v>
      </c>
    </row>
    <row r="488" spans="2:51" s="12" customFormat="1" ht="11.25">
      <c r="B488" s="161"/>
      <c r="D488" s="147" t="s">
        <v>1200</v>
      </c>
      <c r="E488" s="162" t="s">
        <v>1</v>
      </c>
      <c r="F488" s="163" t="s">
        <v>5399</v>
      </c>
      <c r="H488" s="162" t="s">
        <v>1</v>
      </c>
      <c r="I488" s="164"/>
      <c r="L488" s="161"/>
      <c r="M488" s="165"/>
      <c r="T488" s="166"/>
      <c r="AT488" s="162" t="s">
        <v>1200</v>
      </c>
      <c r="AU488" s="162" t="s">
        <v>88</v>
      </c>
      <c r="AV488" s="12" t="s">
        <v>86</v>
      </c>
      <c r="AW488" s="12" t="s">
        <v>34</v>
      </c>
      <c r="AX488" s="12" t="s">
        <v>79</v>
      </c>
      <c r="AY488" s="162" t="s">
        <v>262</v>
      </c>
    </row>
    <row r="489" spans="2:51" s="13" customFormat="1" ht="11.25">
      <c r="B489" s="167"/>
      <c r="D489" s="147" t="s">
        <v>1200</v>
      </c>
      <c r="E489" s="168" t="s">
        <v>1</v>
      </c>
      <c r="F489" s="169" t="s">
        <v>5440</v>
      </c>
      <c r="H489" s="170">
        <v>73</v>
      </c>
      <c r="I489" s="171"/>
      <c r="L489" s="167"/>
      <c r="M489" s="172"/>
      <c r="T489" s="173"/>
      <c r="AT489" s="168" t="s">
        <v>1200</v>
      </c>
      <c r="AU489" s="168" t="s">
        <v>88</v>
      </c>
      <c r="AV489" s="13" t="s">
        <v>88</v>
      </c>
      <c r="AW489" s="13" t="s">
        <v>34</v>
      </c>
      <c r="AX489" s="13" t="s">
        <v>79</v>
      </c>
      <c r="AY489" s="168" t="s">
        <v>262</v>
      </c>
    </row>
    <row r="490" spans="2:51" s="14" customFormat="1" ht="11.25">
      <c r="B490" s="174"/>
      <c r="D490" s="147" t="s">
        <v>1200</v>
      </c>
      <c r="E490" s="175" t="s">
        <v>1</v>
      </c>
      <c r="F490" s="176" t="s">
        <v>1205</v>
      </c>
      <c r="H490" s="177">
        <v>73</v>
      </c>
      <c r="I490" s="178"/>
      <c r="L490" s="174"/>
      <c r="M490" s="179"/>
      <c r="T490" s="180"/>
      <c r="AT490" s="175" t="s">
        <v>1200</v>
      </c>
      <c r="AU490" s="175" t="s">
        <v>88</v>
      </c>
      <c r="AV490" s="14" t="s">
        <v>293</v>
      </c>
      <c r="AW490" s="14" t="s">
        <v>34</v>
      </c>
      <c r="AX490" s="14" t="s">
        <v>86</v>
      </c>
      <c r="AY490" s="175" t="s">
        <v>262</v>
      </c>
    </row>
    <row r="491" spans="2:65" s="1" customFormat="1" ht="16.5" customHeight="1">
      <c r="B491" s="32"/>
      <c r="C491" s="134" t="s">
        <v>481</v>
      </c>
      <c r="D491" s="134" t="s">
        <v>264</v>
      </c>
      <c r="E491" s="135" t="s">
        <v>5587</v>
      </c>
      <c r="F491" s="136" t="s">
        <v>5588</v>
      </c>
      <c r="G491" s="137" t="s">
        <v>1226</v>
      </c>
      <c r="H491" s="138">
        <v>73</v>
      </c>
      <c r="I491" s="139"/>
      <c r="J491" s="140">
        <f>ROUND(I491*H491,2)</f>
        <v>0</v>
      </c>
      <c r="K491" s="136" t="s">
        <v>1</v>
      </c>
      <c r="L491" s="32"/>
      <c r="M491" s="141" t="s">
        <v>1</v>
      </c>
      <c r="N491" s="142" t="s">
        <v>44</v>
      </c>
      <c r="P491" s="143">
        <f>O491*H491</f>
        <v>0</v>
      </c>
      <c r="Q491" s="143">
        <v>0.00013</v>
      </c>
      <c r="R491" s="143">
        <f>Q491*H491</f>
        <v>0.009489999999999998</v>
      </c>
      <c r="S491" s="143">
        <v>0</v>
      </c>
      <c r="T491" s="144">
        <f>S491*H491</f>
        <v>0</v>
      </c>
      <c r="AR491" s="145" t="s">
        <v>293</v>
      </c>
      <c r="AT491" s="145" t="s">
        <v>264</v>
      </c>
      <c r="AU491" s="145" t="s">
        <v>88</v>
      </c>
      <c r="AY491" s="17" t="s">
        <v>262</v>
      </c>
      <c r="BE491" s="146">
        <f>IF(N491="základní",J491,0)</f>
        <v>0</v>
      </c>
      <c r="BF491" s="146">
        <f>IF(N491="snížená",J491,0)</f>
        <v>0</v>
      </c>
      <c r="BG491" s="146">
        <f>IF(N491="zákl. přenesená",J491,0)</f>
        <v>0</v>
      </c>
      <c r="BH491" s="146">
        <f>IF(N491="sníž. přenesená",J491,0)</f>
        <v>0</v>
      </c>
      <c r="BI491" s="146">
        <f>IF(N491="nulová",J491,0)</f>
        <v>0</v>
      </c>
      <c r="BJ491" s="17" t="s">
        <v>86</v>
      </c>
      <c r="BK491" s="146">
        <f>ROUND(I491*H491,2)</f>
        <v>0</v>
      </c>
      <c r="BL491" s="17" t="s">
        <v>293</v>
      </c>
      <c r="BM491" s="145" t="s">
        <v>5589</v>
      </c>
    </row>
    <row r="492" spans="2:51" s="12" customFormat="1" ht="11.25">
      <c r="B492" s="161"/>
      <c r="D492" s="147" t="s">
        <v>1200</v>
      </c>
      <c r="E492" s="162" t="s">
        <v>1</v>
      </c>
      <c r="F492" s="163" t="s">
        <v>5399</v>
      </c>
      <c r="H492" s="162" t="s">
        <v>1</v>
      </c>
      <c r="I492" s="164"/>
      <c r="L492" s="161"/>
      <c r="M492" s="165"/>
      <c r="T492" s="166"/>
      <c r="AT492" s="162" t="s">
        <v>1200</v>
      </c>
      <c r="AU492" s="162" t="s">
        <v>88</v>
      </c>
      <c r="AV492" s="12" t="s">
        <v>86</v>
      </c>
      <c r="AW492" s="12" t="s">
        <v>34</v>
      </c>
      <c r="AX492" s="12" t="s">
        <v>79</v>
      </c>
      <c r="AY492" s="162" t="s">
        <v>262</v>
      </c>
    </row>
    <row r="493" spans="2:51" s="13" customFormat="1" ht="11.25">
      <c r="B493" s="167"/>
      <c r="D493" s="147" t="s">
        <v>1200</v>
      </c>
      <c r="E493" s="168" t="s">
        <v>1</v>
      </c>
      <c r="F493" s="169" t="s">
        <v>5440</v>
      </c>
      <c r="H493" s="170">
        <v>73</v>
      </c>
      <c r="I493" s="171"/>
      <c r="L493" s="167"/>
      <c r="M493" s="172"/>
      <c r="T493" s="173"/>
      <c r="AT493" s="168" t="s">
        <v>1200</v>
      </c>
      <c r="AU493" s="168" t="s">
        <v>88</v>
      </c>
      <c r="AV493" s="13" t="s">
        <v>88</v>
      </c>
      <c r="AW493" s="13" t="s">
        <v>34</v>
      </c>
      <c r="AX493" s="13" t="s">
        <v>79</v>
      </c>
      <c r="AY493" s="168" t="s">
        <v>262</v>
      </c>
    </row>
    <row r="494" spans="2:51" s="14" customFormat="1" ht="11.25">
      <c r="B494" s="174"/>
      <c r="D494" s="147" t="s">
        <v>1200</v>
      </c>
      <c r="E494" s="175" t="s">
        <v>1</v>
      </c>
      <c r="F494" s="176" t="s">
        <v>1205</v>
      </c>
      <c r="H494" s="177">
        <v>73</v>
      </c>
      <c r="I494" s="178"/>
      <c r="L494" s="174"/>
      <c r="M494" s="179"/>
      <c r="T494" s="180"/>
      <c r="AT494" s="175" t="s">
        <v>1200</v>
      </c>
      <c r="AU494" s="175" t="s">
        <v>88</v>
      </c>
      <c r="AV494" s="14" t="s">
        <v>293</v>
      </c>
      <c r="AW494" s="14" t="s">
        <v>34</v>
      </c>
      <c r="AX494" s="14" t="s">
        <v>86</v>
      </c>
      <c r="AY494" s="175" t="s">
        <v>262</v>
      </c>
    </row>
    <row r="495" spans="2:65" s="1" customFormat="1" ht="24.2" customHeight="1">
      <c r="B495" s="32"/>
      <c r="C495" s="134" t="s">
        <v>485</v>
      </c>
      <c r="D495" s="134" t="s">
        <v>264</v>
      </c>
      <c r="E495" s="135" t="s">
        <v>5590</v>
      </c>
      <c r="F495" s="136" t="s">
        <v>5591</v>
      </c>
      <c r="G495" s="137" t="s">
        <v>1226</v>
      </c>
      <c r="H495" s="138">
        <v>744</v>
      </c>
      <c r="I495" s="139"/>
      <c r="J495" s="140">
        <f>ROUND(I495*H495,2)</f>
        <v>0</v>
      </c>
      <c r="K495" s="136" t="s">
        <v>1</v>
      </c>
      <c r="L495" s="32"/>
      <c r="M495" s="141" t="s">
        <v>1</v>
      </c>
      <c r="N495" s="142" t="s">
        <v>44</v>
      </c>
      <c r="P495" s="143">
        <f>O495*H495</f>
        <v>0</v>
      </c>
      <c r="Q495" s="143">
        <v>0.01386</v>
      </c>
      <c r="R495" s="143">
        <f>Q495*H495</f>
        <v>10.31184</v>
      </c>
      <c r="S495" s="143">
        <v>0</v>
      </c>
      <c r="T495" s="144">
        <f>S495*H495</f>
        <v>0</v>
      </c>
      <c r="AR495" s="145" t="s">
        <v>293</v>
      </c>
      <c r="AT495" s="145" t="s">
        <v>264</v>
      </c>
      <c r="AU495" s="145" t="s">
        <v>88</v>
      </c>
      <c r="AY495" s="17" t="s">
        <v>262</v>
      </c>
      <c r="BE495" s="146">
        <f>IF(N495="základní",J495,0)</f>
        <v>0</v>
      </c>
      <c r="BF495" s="146">
        <f>IF(N495="snížená",J495,0)</f>
        <v>0</v>
      </c>
      <c r="BG495" s="146">
        <f>IF(N495="zákl. přenesená",J495,0)</f>
        <v>0</v>
      </c>
      <c r="BH495" s="146">
        <f>IF(N495="sníž. přenesená",J495,0)</f>
        <v>0</v>
      </c>
      <c r="BI495" s="146">
        <f>IF(N495="nulová",J495,0)</f>
        <v>0</v>
      </c>
      <c r="BJ495" s="17" t="s">
        <v>86</v>
      </c>
      <c r="BK495" s="146">
        <f>ROUND(I495*H495,2)</f>
        <v>0</v>
      </c>
      <c r="BL495" s="17" t="s">
        <v>293</v>
      </c>
      <c r="BM495" s="145" t="s">
        <v>5592</v>
      </c>
    </row>
    <row r="496" spans="2:51" s="12" customFormat="1" ht="22.5">
      <c r="B496" s="161"/>
      <c r="D496" s="147" t="s">
        <v>1200</v>
      </c>
      <c r="E496" s="162" t="s">
        <v>1</v>
      </c>
      <c r="F496" s="163" t="s">
        <v>5558</v>
      </c>
      <c r="H496" s="162" t="s">
        <v>1</v>
      </c>
      <c r="I496" s="164"/>
      <c r="L496" s="161"/>
      <c r="M496" s="165"/>
      <c r="T496" s="166"/>
      <c r="AT496" s="162" t="s">
        <v>1200</v>
      </c>
      <c r="AU496" s="162" t="s">
        <v>88</v>
      </c>
      <c r="AV496" s="12" t="s">
        <v>86</v>
      </c>
      <c r="AW496" s="12" t="s">
        <v>34</v>
      </c>
      <c r="AX496" s="12" t="s">
        <v>79</v>
      </c>
      <c r="AY496" s="162" t="s">
        <v>262</v>
      </c>
    </row>
    <row r="497" spans="2:51" s="13" customFormat="1" ht="11.25">
      <c r="B497" s="167"/>
      <c r="D497" s="147" t="s">
        <v>1200</v>
      </c>
      <c r="E497" s="168" t="s">
        <v>1</v>
      </c>
      <c r="F497" s="169" t="s">
        <v>5319</v>
      </c>
      <c r="H497" s="170">
        <v>17</v>
      </c>
      <c r="I497" s="171"/>
      <c r="L497" s="167"/>
      <c r="M497" s="172"/>
      <c r="T497" s="173"/>
      <c r="AT497" s="168" t="s">
        <v>1200</v>
      </c>
      <c r="AU497" s="168" t="s">
        <v>88</v>
      </c>
      <c r="AV497" s="13" t="s">
        <v>88</v>
      </c>
      <c r="AW497" s="13" t="s">
        <v>34</v>
      </c>
      <c r="AX497" s="13" t="s">
        <v>79</v>
      </c>
      <c r="AY497" s="168" t="s">
        <v>262</v>
      </c>
    </row>
    <row r="498" spans="2:51" s="12" customFormat="1" ht="22.5">
      <c r="B498" s="161"/>
      <c r="D498" s="147" t="s">
        <v>1200</v>
      </c>
      <c r="E498" s="162" t="s">
        <v>1</v>
      </c>
      <c r="F498" s="163" t="s">
        <v>5579</v>
      </c>
      <c r="H498" s="162" t="s">
        <v>1</v>
      </c>
      <c r="I498" s="164"/>
      <c r="L498" s="161"/>
      <c r="M498" s="165"/>
      <c r="T498" s="166"/>
      <c r="AT498" s="162" t="s">
        <v>1200</v>
      </c>
      <c r="AU498" s="162" t="s">
        <v>88</v>
      </c>
      <c r="AV498" s="12" t="s">
        <v>86</v>
      </c>
      <c r="AW498" s="12" t="s">
        <v>34</v>
      </c>
      <c r="AX498" s="12" t="s">
        <v>79</v>
      </c>
      <c r="AY498" s="162" t="s">
        <v>262</v>
      </c>
    </row>
    <row r="499" spans="2:51" s="13" customFormat="1" ht="11.25">
      <c r="B499" s="167"/>
      <c r="D499" s="147" t="s">
        <v>1200</v>
      </c>
      <c r="E499" s="168" t="s">
        <v>1</v>
      </c>
      <c r="F499" s="169" t="s">
        <v>5580</v>
      </c>
      <c r="H499" s="170">
        <v>727</v>
      </c>
      <c r="I499" s="171"/>
      <c r="L499" s="167"/>
      <c r="M499" s="172"/>
      <c r="T499" s="173"/>
      <c r="AT499" s="168" t="s">
        <v>1200</v>
      </c>
      <c r="AU499" s="168" t="s">
        <v>88</v>
      </c>
      <c r="AV499" s="13" t="s">
        <v>88</v>
      </c>
      <c r="AW499" s="13" t="s">
        <v>34</v>
      </c>
      <c r="AX499" s="13" t="s">
        <v>79</v>
      </c>
      <c r="AY499" s="168" t="s">
        <v>262</v>
      </c>
    </row>
    <row r="500" spans="2:51" s="14" customFormat="1" ht="11.25">
      <c r="B500" s="174"/>
      <c r="D500" s="147" t="s">
        <v>1200</v>
      </c>
      <c r="E500" s="175" t="s">
        <v>1</v>
      </c>
      <c r="F500" s="176" t="s">
        <v>1205</v>
      </c>
      <c r="H500" s="177">
        <v>744</v>
      </c>
      <c r="I500" s="178"/>
      <c r="L500" s="174"/>
      <c r="M500" s="179"/>
      <c r="T500" s="180"/>
      <c r="AT500" s="175" t="s">
        <v>1200</v>
      </c>
      <c r="AU500" s="175" t="s">
        <v>88</v>
      </c>
      <c r="AV500" s="14" t="s">
        <v>293</v>
      </c>
      <c r="AW500" s="14" t="s">
        <v>34</v>
      </c>
      <c r="AX500" s="14" t="s">
        <v>86</v>
      </c>
      <c r="AY500" s="175" t="s">
        <v>262</v>
      </c>
    </row>
    <row r="501" spans="2:63" s="11" customFormat="1" ht="22.9" customHeight="1">
      <c r="B501" s="124"/>
      <c r="D501" s="125" t="s">
        <v>78</v>
      </c>
      <c r="E501" s="151" t="s">
        <v>270</v>
      </c>
      <c r="F501" s="151" t="s">
        <v>5593</v>
      </c>
      <c r="I501" s="127"/>
      <c r="J501" s="152">
        <f>BK501</f>
        <v>0</v>
      </c>
      <c r="L501" s="124"/>
      <c r="M501" s="129"/>
      <c r="P501" s="130">
        <f>SUM(P502:P511)</f>
        <v>0</v>
      </c>
      <c r="R501" s="130">
        <f>SUM(R502:R511)</f>
        <v>0.0887184</v>
      </c>
      <c r="T501" s="131">
        <f>SUM(T502:T511)</f>
        <v>0</v>
      </c>
      <c r="AR501" s="125" t="s">
        <v>86</v>
      </c>
      <c r="AT501" s="132" t="s">
        <v>78</v>
      </c>
      <c r="AU501" s="132" t="s">
        <v>86</v>
      </c>
      <c r="AY501" s="125" t="s">
        <v>262</v>
      </c>
      <c r="BK501" s="133">
        <f>SUM(BK502:BK511)</f>
        <v>0</v>
      </c>
    </row>
    <row r="502" spans="2:65" s="1" customFormat="1" ht="24.2" customHeight="1">
      <c r="B502" s="32"/>
      <c r="C502" s="134" t="s">
        <v>492</v>
      </c>
      <c r="D502" s="134" t="s">
        <v>264</v>
      </c>
      <c r="E502" s="135" t="s">
        <v>5594</v>
      </c>
      <c r="F502" s="136" t="s">
        <v>5595</v>
      </c>
      <c r="G502" s="137" t="s">
        <v>405</v>
      </c>
      <c r="H502" s="138">
        <v>183</v>
      </c>
      <c r="I502" s="139"/>
      <c r="J502" s="140">
        <f>ROUND(I502*H502,2)</f>
        <v>0</v>
      </c>
      <c r="K502" s="136" t="s">
        <v>1</v>
      </c>
      <c r="L502" s="32"/>
      <c r="M502" s="141" t="s">
        <v>1</v>
      </c>
      <c r="N502" s="142" t="s">
        <v>44</v>
      </c>
      <c r="P502" s="143">
        <f>O502*H502</f>
        <v>0</v>
      </c>
      <c r="Q502" s="143">
        <v>0</v>
      </c>
      <c r="R502" s="143">
        <f>Q502*H502</f>
        <v>0</v>
      </c>
      <c r="S502" s="143">
        <v>0</v>
      </c>
      <c r="T502" s="144">
        <f>S502*H502</f>
        <v>0</v>
      </c>
      <c r="AR502" s="145" t="s">
        <v>293</v>
      </c>
      <c r="AT502" s="145" t="s">
        <v>264</v>
      </c>
      <c r="AU502" s="145" t="s">
        <v>88</v>
      </c>
      <c r="AY502" s="17" t="s">
        <v>262</v>
      </c>
      <c r="BE502" s="146">
        <f>IF(N502="základní",J502,0)</f>
        <v>0</v>
      </c>
      <c r="BF502" s="146">
        <f>IF(N502="snížená",J502,0)</f>
        <v>0</v>
      </c>
      <c r="BG502" s="146">
        <f>IF(N502="zákl. přenesená",J502,0)</f>
        <v>0</v>
      </c>
      <c r="BH502" s="146">
        <f>IF(N502="sníž. přenesená",J502,0)</f>
        <v>0</v>
      </c>
      <c r="BI502" s="146">
        <f>IF(N502="nulová",J502,0)</f>
        <v>0</v>
      </c>
      <c r="BJ502" s="17" t="s">
        <v>86</v>
      </c>
      <c r="BK502" s="146">
        <f>ROUND(I502*H502,2)</f>
        <v>0</v>
      </c>
      <c r="BL502" s="17" t="s">
        <v>293</v>
      </c>
      <c r="BM502" s="145" t="s">
        <v>5596</v>
      </c>
    </row>
    <row r="503" spans="2:51" s="12" customFormat="1" ht="11.25">
      <c r="B503" s="161"/>
      <c r="D503" s="147" t="s">
        <v>1200</v>
      </c>
      <c r="E503" s="162" t="s">
        <v>1</v>
      </c>
      <c r="F503" s="163" t="s">
        <v>5597</v>
      </c>
      <c r="H503" s="162" t="s">
        <v>1</v>
      </c>
      <c r="I503" s="164"/>
      <c r="L503" s="161"/>
      <c r="M503" s="165"/>
      <c r="T503" s="166"/>
      <c r="AT503" s="162" t="s">
        <v>1200</v>
      </c>
      <c r="AU503" s="162" t="s">
        <v>88</v>
      </c>
      <c r="AV503" s="12" t="s">
        <v>86</v>
      </c>
      <c r="AW503" s="12" t="s">
        <v>34</v>
      </c>
      <c r="AX503" s="12" t="s">
        <v>79</v>
      </c>
      <c r="AY503" s="162" t="s">
        <v>262</v>
      </c>
    </row>
    <row r="504" spans="2:51" s="13" customFormat="1" ht="11.25">
      <c r="B504" s="167"/>
      <c r="D504" s="147" t="s">
        <v>1200</v>
      </c>
      <c r="E504" s="168" t="s">
        <v>1</v>
      </c>
      <c r="F504" s="169" t="s">
        <v>5440</v>
      </c>
      <c r="H504" s="170">
        <v>73</v>
      </c>
      <c r="I504" s="171"/>
      <c r="L504" s="167"/>
      <c r="M504" s="172"/>
      <c r="T504" s="173"/>
      <c r="AT504" s="168" t="s">
        <v>1200</v>
      </c>
      <c r="AU504" s="168" t="s">
        <v>88</v>
      </c>
      <c r="AV504" s="13" t="s">
        <v>88</v>
      </c>
      <c r="AW504" s="13" t="s">
        <v>34</v>
      </c>
      <c r="AX504" s="13" t="s">
        <v>79</v>
      </c>
      <c r="AY504" s="168" t="s">
        <v>262</v>
      </c>
    </row>
    <row r="505" spans="2:51" s="12" customFormat="1" ht="11.25">
      <c r="B505" s="161"/>
      <c r="D505" s="147" t="s">
        <v>1200</v>
      </c>
      <c r="E505" s="162" t="s">
        <v>1</v>
      </c>
      <c r="F505" s="163" t="s">
        <v>5598</v>
      </c>
      <c r="H505" s="162" t="s">
        <v>1</v>
      </c>
      <c r="I505" s="164"/>
      <c r="L505" s="161"/>
      <c r="M505" s="165"/>
      <c r="T505" s="166"/>
      <c r="AT505" s="162" t="s">
        <v>1200</v>
      </c>
      <c r="AU505" s="162" t="s">
        <v>88</v>
      </c>
      <c r="AV505" s="12" t="s">
        <v>86</v>
      </c>
      <c r="AW505" s="12" t="s">
        <v>34</v>
      </c>
      <c r="AX505" s="12" t="s">
        <v>79</v>
      </c>
      <c r="AY505" s="162" t="s">
        <v>262</v>
      </c>
    </row>
    <row r="506" spans="2:51" s="13" customFormat="1" ht="11.25">
      <c r="B506" s="167"/>
      <c r="D506" s="147" t="s">
        <v>1200</v>
      </c>
      <c r="E506" s="168" t="s">
        <v>1</v>
      </c>
      <c r="F506" s="169" t="s">
        <v>5442</v>
      </c>
      <c r="H506" s="170">
        <v>110</v>
      </c>
      <c r="I506" s="171"/>
      <c r="L506" s="167"/>
      <c r="M506" s="172"/>
      <c r="T506" s="173"/>
      <c r="AT506" s="168" t="s">
        <v>1200</v>
      </c>
      <c r="AU506" s="168" t="s">
        <v>88</v>
      </c>
      <c r="AV506" s="13" t="s">
        <v>88</v>
      </c>
      <c r="AW506" s="13" t="s">
        <v>34</v>
      </c>
      <c r="AX506" s="13" t="s">
        <v>79</v>
      </c>
      <c r="AY506" s="168" t="s">
        <v>262</v>
      </c>
    </row>
    <row r="507" spans="2:51" s="14" customFormat="1" ht="11.25">
      <c r="B507" s="174"/>
      <c r="D507" s="147" t="s">
        <v>1200</v>
      </c>
      <c r="E507" s="175" t="s">
        <v>1</v>
      </c>
      <c r="F507" s="176" t="s">
        <v>1205</v>
      </c>
      <c r="H507" s="177">
        <v>183</v>
      </c>
      <c r="I507" s="178"/>
      <c r="L507" s="174"/>
      <c r="M507" s="179"/>
      <c r="T507" s="180"/>
      <c r="AT507" s="175" t="s">
        <v>1200</v>
      </c>
      <c r="AU507" s="175" t="s">
        <v>88</v>
      </c>
      <c r="AV507" s="14" t="s">
        <v>293</v>
      </c>
      <c r="AW507" s="14" t="s">
        <v>34</v>
      </c>
      <c r="AX507" s="14" t="s">
        <v>86</v>
      </c>
      <c r="AY507" s="175" t="s">
        <v>262</v>
      </c>
    </row>
    <row r="508" spans="2:65" s="1" customFormat="1" ht="33" customHeight="1">
      <c r="B508" s="32"/>
      <c r="C508" s="181" t="s">
        <v>496</v>
      </c>
      <c r="D508" s="181" t="s">
        <v>1114</v>
      </c>
      <c r="E508" s="182" t="s">
        <v>5599</v>
      </c>
      <c r="F508" s="183" t="s">
        <v>5600</v>
      </c>
      <c r="G508" s="184" t="s">
        <v>405</v>
      </c>
      <c r="H508" s="185">
        <v>184.83</v>
      </c>
      <c r="I508" s="186"/>
      <c r="J508" s="187">
        <f>ROUND(I508*H508,2)</f>
        <v>0</v>
      </c>
      <c r="K508" s="183" t="s">
        <v>1</v>
      </c>
      <c r="L508" s="188"/>
      <c r="M508" s="189" t="s">
        <v>1</v>
      </c>
      <c r="N508" s="190" t="s">
        <v>44</v>
      </c>
      <c r="P508" s="143">
        <f>O508*H508</f>
        <v>0</v>
      </c>
      <c r="Q508" s="143">
        <v>0.00048</v>
      </c>
      <c r="R508" s="143">
        <f>Q508*H508</f>
        <v>0.0887184</v>
      </c>
      <c r="S508" s="143">
        <v>0</v>
      </c>
      <c r="T508" s="144">
        <f>S508*H508</f>
        <v>0</v>
      </c>
      <c r="AR508" s="145" t="s">
        <v>270</v>
      </c>
      <c r="AT508" s="145" t="s">
        <v>1114</v>
      </c>
      <c r="AU508" s="145" t="s">
        <v>88</v>
      </c>
      <c r="AY508" s="17" t="s">
        <v>262</v>
      </c>
      <c r="BE508" s="146">
        <f>IF(N508="základní",J508,0)</f>
        <v>0</v>
      </c>
      <c r="BF508" s="146">
        <f>IF(N508="snížená",J508,0)</f>
        <v>0</v>
      </c>
      <c r="BG508" s="146">
        <f>IF(N508="zákl. přenesená",J508,0)</f>
        <v>0</v>
      </c>
      <c r="BH508" s="146">
        <f>IF(N508="sníž. přenesená",J508,0)</f>
        <v>0</v>
      </c>
      <c r="BI508" s="146">
        <f>IF(N508="nulová",J508,0)</f>
        <v>0</v>
      </c>
      <c r="BJ508" s="17" t="s">
        <v>86</v>
      </c>
      <c r="BK508" s="146">
        <f>ROUND(I508*H508,2)</f>
        <v>0</v>
      </c>
      <c r="BL508" s="17" t="s">
        <v>293</v>
      </c>
      <c r="BM508" s="145" t="s">
        <v>5601</v>
      </c>
    </row>
    <row r="509" spans="2:51" s="13" customFormat="1" ht="11.25">
      <c r="B509" s="167"/>
      <c r="D509" s="147" t="s">
        <v>1200</v>
      </c>
      <c r="E509" s="168" t="s">
        <v>1</v>
      </c>
      <c r="F509" s="169" t="s">
        <v>5602</v>
      </c>
      <c r="H509" s="170">
        <v>184.83</v>
      </c>
      <c r="I509" s="171"/>
      <c r="L509" s="167"/>
      <c r="M509" s="172"/>
      <c r="T509" s="173"/>
      <c r="AT509" s="168" t="s">
        <v>1200</v>
      </c>
      <c r="AU509" s="168" t="s">
        <v>88</v>
      </c>
      <c r="AV509" s="13" t="s">
        <v>88</v>
      </c>
      <c r="AW509" s="13" t="s">
        <v>34</v>
      </c>
      <c r="AX509" s="13" t="s">
        <v>79</v>
      </c>
      <c r="AY509" s="168" t="s">
        <v>262</v>
      </c>
    </row>
    <row r="510" spans="2:51" s="14" customFormat="1" ht="11.25">
      <c r="B510" s="174"/>
      <c r="D510" s="147" t="s">
        <v>1200</v>
      </c>
      <c r="E510" s="175" t="s">
        <v>1</v>
      </c>
      <c r="F510" s="176" t="s">
        <v>1205</v>
      </c>
      <c r="H510" s="177">
        <v>184.83</v>
      </c>
      <c r="I510" s="178"/>
      <c r="L510" s="174"/>
      <c r="M510" s="179"/>
      <c r="T510" s="180"/>
      <c r="AT510" s="175" t="s">
        <v>1200</v>
      </c>
      <c r="AU510" s="175" t="s">
        <v>88</v>
      </c>
      <c r="AV510" s="14" t="s">
        <v>293</v>
      </c>
      <c r="AW510" s="14" t="s">
        <v>34</v>
      </c>
      <c r="AX510" s="14" t="s">
        <v>86</v>
      </c>
      <c r="AY510" s="175" t="s">
        <v>262</v>
      </c>
    </row>
    <row r="511" spans="2:65" s="1" customFormat="1" ht="24.2" customHeight="1">
      <c r="B511" s="32"/>
      <c r="C511" s="134" t="s">
        <v>499</v>
      </c>
      <c r="D511" s="134" t="s">
        <v>264</v>
      </c>
      <c r="E511" s="135" t="s">
        <v>5603</v>
      </c>
      <c r="F511" s="136" t="s">
        <v>5604</v>
      </c>
      <c r="G511" s="137" t="s">
        <v>1257</v>
      </c>
      <c r="H511" s="138">
        <v>3</v>
      </c>
      <c r="I511" s="139"/>
      <c r="J511" s="140">
        <f>ROUND(I511*H511,2)</f>
        <v>0</v>
      </c>
      <c r="K511" s="136" t="s">
        <v>1</v>
      </c>
      <c r="L511" s="32"/>
      <c r="M511" s="141" t="s">
        <v>1</v>
      </c>
      <c r="N511" s="142" t="s">
        <v>44</v>
      </c>
      <c r="P511" s="143">
        <f>O511*H511</f>
        <v>0</v>
      </c>
      <c r="Q511" s="143">
        <v>0</v>
      </c>
      <c r="R511" s="143">
        <f>Q511*H511</f>
        <v>0</v>
      </c>
      <c r="S511" s="143">
        <v>0</v>
      </c>
      <c r="T511" s="144">
        <f>S511*H511</f>
        <v>0</v>
      </c>
      <c r="AR511" s="145" t="s">
        <v>293</v>
      </c>
      <c r="AT511" s="145" t="s">
        <v>264</v>
      </c>
      <c r="AU511" s="145" t="s">
        <v>88</v>
      </c>
      <c r="AY511" s="17" t="s">
        <v>262</v>
      </c>
      <c r="BE511" s="146">
        <f>IF(N511="základní",J511,0)</f>
        <v>0</v>
      </c>
      <c r="BF511" s="146">
        <f>IF(N511="snížená",J511,0)</f>
        <v>0</v>
      </c>
      <c r="BG511" s="146">
        <f>IF(N511="zákl. přenesená",J511,0)</f>
        <v>0</v>
      </c>
      <c r="BH511" s="146">
        <f>IF(N511="sníž. přenesená",J511,0)</f>
        <v>0</v>
      </c>
      <c r="BI511" s="146">
        <f>IF(N511="nulová",J511,0)</f>
        <v>0</v>
      </c>
      <c r="BJ511" s="17" t="s">
        <v>86</v>
      </c>
      <c r="BK511" s="146">
        <f>ROUND(I511*H511,2)</f>
        <v>0</v>
      </c>
      <c r="BL511" s="17" t="s">
        <v>293</v>
      </c>
      <c r="BM511" s="145" t="s">
        <v>5605</v>
      </c>
    </row>
    <row r="512" spans="2:63" s="11" customFormat="1" ht="22.9" customHeight="1">
      <c r="B512" s="124"/>
      <c r="D512" s="125" t="s">
        <v>78</v>
      </c>
      <c r="E512" s="151" t="s">
        <v>647</v>
      </c>
      <c r="F512" s="151" t="s">
        <v>5606</v>
      </c>
      <c r="I512" s="127"/>
      <c r="J512" s="152">
        <f>BK512</f>
        <v>0</v>
      </c>
      <c r="L512" s="124"/>
      <c r="M512" s="129"/>
      <c r="P512" s="130">
        <f>SUM(P513:P557)</f>
        <v>0</v>
      </c>
      <c r="R512" s="130">
        <f>SUM(R513:R557)</f>
        <v>54.13346</v>
      </c>
      <c r="T512" s="131">
        <f>SUM(T513:T557)</f>
        <v>0</v>
      </c>
      <c r="AR512" s="125" t="s">
        <v>86</v>
      </c>
      <c r="AT512" s="132" t="s">
        <v>78</v>
      </c>
      <c r="AU512" s="132" t="s">
        <v>86</v>
      </c>
      <c r="AY512" s="125" t="s">
        <v>262</v>
      </c>
      <c r="BK512" s="133">
        <f>SUM(BK513:BK557)</f>
        <v>0</v>
      </c>
    </row>
    <row r="513" spans="2:65" s="1" customFormat="1" ht="24.2" customHeight="1">
      <c r="B513" s="32"/>
      <c r="C513" s="134" t="s">
        <v>503</v>
      </c>
      <c r="D513" s="134" t="s">
        <v>264</v>
      </c>
      <c r="E513" s="135" t="s">
        <v>5607</v>
      </c>
      <c r="F513" s="136" t="s">
        <v>5608</v>
      </c>
      <c r="G513" s="137" t="s">
        <v>405</v>
      </c>
      <c r="H513" s="138">
        <v>90</v>
      </c>
      <c r="I513" s="139"/>
      <c r="J513" s="140">
        <f>ROUND(I513*H513,2)</f>
        <v>0</v>
      </c>
      <c r="K513" s="136" t="s">
        <v>1197</v>
      </c>
      <c r="L513" s="32"/>
      <c r="M513" s="141" t="s">
        <v>1</v>
      </c>
      <c r="N513" s="142" t="s">
        <v>44</v>
      </c>
      <c r="P513" s="143">
        <f>O513*H513</f>
        <v>0</v>
      </c>
      <c r="Q513" s="143">
        <v>0.00013</v>
      </c>
      <c r="R513" s="143">
        <f>Q513*H513</f>
        <v>0.011699999999999999</v>
      </c>
      <c r="S513" s="143">
        <v>0</v>
      </c>
      <c r="T513" s="144">
        <f>S513*H513</f>
        <v>0</v>
      </c>
      <c r="AR513" s="145" t="s">
        <v>293</v>
      </c>
      <c r="AT513" s="145" t="s">
        <v>264</v>
      </c>
      <c r="AU513" s="145" t="s">
        <v>88</v>
      </c>
      <c r="AY513" s="17" t="s">
        <v>262</v>
      </c>
      <c r="BE513" s="146">
        <f>IF(N513="základní",J513,0)</f>
        <v>0</v>
      </c>
      <c r="BF513" s="146">
        <f>IF(N513="snížená",J513,0)</f>
        <v>0</v>
      </c>
      <c r="BG513" s="146">
        <f>IF(N513="zákl. přenesená",J513,0)</f>
        <v>0</v>
      </c>
      <c r="BH513" s="146">
        <f>IF(N513="sníž. přenesená",J513,0)</f>
        <v>0</v>
      </c>
      <c r="BI513" s="146">
        <f>IF(N513="nulová",J513,0)</f>
        <v>0</v>
      </c>
      <c r="BJ513" s="17" t="s">
        <v>86</v>
      </c>
      <c r="BK513" s="146">
        <f>ROUND(I513*H513,2)</f>
        <v>0</v>
      </c>
      <c r="BL513" s="17" t="s">
        <v>293</v>
      </c>
      <c r="BM513" s="145" t="s">
        <v>5609</v>
      </c>
    </row>
    <row r="514" spans="2:65" s="1" customFormat="1" ht="16.5" customHeight="1">
      <c r="B514" s="32"/>
      <c r="C514" s="134" t="s">
        <v>507</v>
      </c>
      <c r="D514" s="134" t="s">
        <v>264</v>
      </c>
      <c r="E514" s="135" t="s">
        <v>5610</v>
      </c>
      <c r="F514" s="136" t="s">
        <v>5611</v>
      </c>
      <c r="G514" s="137" t="s">
        <v>405</v>
      </c>
      <c r="H514" s="138">
        <v>90</v>
      </c>
      <c r="I514" s="139"/>
      <c r="J514" s="140">
        <f>ROUND(I514*H514,2)</f>
        <v>0</v>
      </c>
      <c r="K514" s="136" t="s">
        <v>1197</v>
      </c>
      <c r="L514" s="32"/>
      <c r="M514" s="141" t="s">
        <v>1</v>
      </c>
      <c r="N514" s="142" t="s">
        <v>44</v>
      </c>
      <c r="P514" s="143">
        <f>O514*H514</f>
        <v>0</v>
      </c>
      <c r="Q514" s="143">
        <v>0</v>
      </c>
      <c r="R514" s="143">
        <f>Q514*H514</f>
        <v>0</v>
      </c>
      <c r="S514" s="143">
        <v>0</v>
      </c>
      <c r="T514" s="144">
        <f>S514*H514</f>
        <v>0</v>
      </c>
      <c r="AR514" s="145" t="s">
        <v>293</v>
      </c>
      <c r="AT514" s="145" t="s">
        <v>264</v>
      </c>
      <c r="AU514" s="145" t="s">
        <v>88</v>
      </c>
      <c r="AY514" s="17" t="s">
        <v>262</v>
      </c>
      <c r="BE514" s="146">
        <f>IF(N514="základní",J514,0)</f>
        <v>0</v>
      </c>
      <c r="BF514" s="146">
        <f>IF(N514="snížená",J514,0)</f>
        <v>0</v>
      </c>
      <c r="BG514" s="146">
        <f>IF(N514="zákl. přenesená",J514,0)</f>
        <v>0</v>
      </c>
      <c r="BH514" s="146">
        <f>IF(N514="sníž. přenesená",J514,0)</f>
        <v>0</v>
      </c>
      <c r="BI514" s="146">
        <f>IF(N514="nulová",J514,0)</f>
        <v>0</v>
      </c>
      <c r="BJ514" s="17" t="s">
        <v>86</v>
      </c>
      <c r="BK514" s="146">
        <f>ROUND(I514*H514,2)</f>
        <v>0</v>
      </c>
      <c r="BL514" s="17" t="s">
        <v>293</v>
      </c>
      <c r="BM514" s="145" t="s">
        <v>5612</v>
      </c>
    </row>
    <row r="515" spans="2:65" s="1" customFormat="1" ht="33" customHeight="1">
      <c r="B515" s="32"/>
      <c r="C515" s="134" t="s">
        <v>511</v>
      </c>
      <c r="D515" s="134" t="s">
        <v>264</v>
      </c>
      <c r="E515" s="135" t="s">
        <v>5613</v>
      </c>
      <c r="F515" s="136" t="s">
        <v>5614</v>
      </c>
      <c r="G515" s="137" t="s">
        <v>405</v>
      </c>
      <c r="H515" s="138">
        <v>239</v>
      </c>
      <c r="I515" s="139"/>
      <c r="J515" s="140">
        <f>ROUND(I515*H515,2)</f>
        <v>0</v>
      </c>
      <c r="K515" s="136" t="s">
        <v>1</v>
      </c>
      <c r="L515" s="32"/>
      <c r="M515" s="141" t="s">
        <v>1</v>
      </c>
      <c r="N515" s="142" t="s">
        <v>44</v>
      </c>
      <c r="P515" s="143">
        <f>O515*H515</f>
        <v>0</v>
      </c>
      <c r="Q515" s="143">
        <v>0.1554</v>
      </c>
      <c r="R515" s="143">
        <f>Q515*H515</f>
        <v>37.1406</v>
      </c>
      <c r="S515" s="143">
        <v>0</v>
      </c>
      <c r="T515" s="144">
        <f>S515*H515</f>
        <v>0</v>
      </c>
      <c r="AR515" s="145" t="s">
        <v>293</v>
      </c>
      <c r="AT515" s="145" t="s">
        <v>264</v>
      </c>
      <c r="AU515" s="145" t="s">
        <v>88</v>
      </c>
      <c r="AY515" s="17" t="s">
        <v>262</v>
      </c>
      <c r="BE515" s="146">
        <f>IF(N515="základní",J515,0)</f>
        <v>0</v>
      </c>
      <c r="BF515" s="146">
        <f>IF(N515="snížená",J515,0)</f>
        <v>0</v>
      </c>
      <c r="BG515" s="146">
        <f>IF(N515="zákl. přenesená",J515,0)</f>
        <v>0</v>
      </c>
      <c r="BH515" s="146">
        <f>IF(N515="sníž. přenesená",J515,0)</f>
        <v>0</v>
      </c>
      <c r="BI515" s="146">
        <f>IF(N515="nulová",J515,0)</f>
        <v>0</v>
      </c>
      <c r="BJ515" s="17" t="s">
        <v>86</v>
      </c>
      <c r="BK515" s="146">
        <f>ROUND(I515*H515,2)</f>
        <v>0</v>
      </c>
      <c r="BL515" s="17" t="s">
        <v>293</v>
      </c>
      <c r="BM515" s="145" t="s">
        <v>5615</v>
      </c>
    </row>
    <row r="516" spans="2:51" s="12" customFormat="1" ht="11.25">
      <c r="B516" s="161"/>
      <c r="D516" s="147" t="s">
        <v>1200</v>
      </c>
      <c r="E516" s="162" t="s">
        <v>1</v>
      </c>
      <c r="F516" s="163" t="s">
        <v>5616</v>
      </c>
      <c r="H516" s="162" t="s">
        <v>1</v>
      </c>
      <c r="I516" s="164"/>
      <c r="L516" s="161"/>
      <c r="M516" s="165"/>
      <c r="T516" s="166"/>
      <c r="AT516" s="162" t="s">
        <v>1200</v>
      </c>
      <c r="AU516" s="162" t="s">
        <v>88</v>
      </c>
      <c r="AV516" s="12" t="s">
        <v>86</v>
      </c>
      <c r="AW516" s="12" t="s">
        <v>34</v>
      </c>
      <c r="AX516" s="12" t="s">
        <v>79</v>
      </c>
      <c r="AY516" s="162" t="s">
        <v>262</v>
      </c>
    </row>
    <row r="517" spans="2:51" s="13" customFormat="1" ht="11.25">
      <c r="B517" s="167"/>
      <c r="D517" s="147" t="s">
        <v>1200</v>
      </c>
      <c r="E517" s="168" t="s">
        <v>1</v>
      </c>
      <c r="F517" s="169" t="s">
        <v>5617</v>
      </c>
      <c r="H517" s="170">
        <v>165</v>
      </c>
      <c r="I517" s="171"/>
      <c r="L517" s="167"/>
      <c r="M517" s="172"/>
      <c r="T517" s="173"/>
      <c r="AT517" s="168" t="s">
        <v>1200</v>
      </c>
      <c r="AU517" s="168" t="s">
        <v>88</v>
      </c>
      <c r="AV517" s="13" t="s">
        <v>88</v>
      </c>
      <c r="AW517" s="13" t="s">
        <v>34</v>
      </c>
      <c r="AX517" s="13" t="s">
        <v>79</v>
      </c>
      <c r="AY517" s="168" t="s">
        <v>262</v>
      </c>
    </row>
    <row r="518" spans="2:51" s="12" customFormat="1" ht="11.25">
      <c r="B518" s="161"/>
      <c r="D518" s="147" t="s">
        <v>1200</v>
      </c>
      <c r="E518" s="162" t="s">
        <v>1</v>
      </c>
      <c r="F518" s="163" t="s">
        <v>5618</v>
      </c>
      <c r="H518" s="162" t="s">
        <v>1</v>
      </c>
      <c r="I518" s="164"/>
      <c r="L518" s="161"/>
      <c r="M518" s="165"/>
      <c r="T518" s="166"/>
      <c r="AT518" s="162" t="s">
        <v>1200</v>
      </c>
      <c r="AU518" s="162" t="s">
        <v>88</v>
      </c>
      <c r="AV518" s="12" t="s">
        <v>86</v>
      </c>
      <c r="AW518" s="12" t="s">
        <v>34</v>
      </c>
      <c r="AX518" s="12" t="s">
        <v>79</v>
      </c>
      <c r="AY518" s="162" t="s">
        <v>262</v>
      </c>
    </row>
    <row r="519" spans="2:51" s="13" customFormat="1" ht="11.25">
      <c r="B519" s="167"/>
      <c r="D519" s="147" t="s">
        <v>1200</v>
      </c>
      <c r="E519" s="168" t="s">
        <v>1</v>
      </c>
      <c r="F519" s="169" t="s">
        <v>5619</v>
      </c>
      <c r="H519" s="170">
        <v>53</v>
      </c>
      <c r="I519" s="171"/>
      <c r="L519" s="167"/>
      <c r="M519" s="172"/>
      <c r="T519" s="173"/>
      <c r="AT519" s="168" t="s">
        <v>1200</v>
      </c>
      <c r="AU519" s="168" t="s">
        <v>88</v>
      </c>
      <c r="AV519" s="13" t="s">
        <v>88</v>
      </c>
      <c r="AW519" s="13" t="s">
        <v>34</v>
      </c>
      <c r="AX519" s="13" t="s">
        <v>79</v>
      </c>
      <c r="AY519" s="168" t="s">
        <v>262</v>
      </c>
    </row>
    <row r="520" spans="2:51" s="12" customFormat="1" ht="11.25">
      <c r="B520" s="161"/>
      <c r="D520" s="147" t="s">
        <v>1200</v>
      </c>
      <c r="E520" s="162" t="s">
        <v>1</v>
      </c>
      <c r="F520" s="163" t="s">
        <v>5620</v>
      </c>
      <c r="H520" s="162" t="s">
        <v>1</v>
      </c>
      <c r="I520" s="164"/>
      <c r="L520" s="161"/>
      <c r="M520" s="165"/>
      <c r="T520" s="166"/>
      <c r="AT520" s="162" t="s">
        <v>1200</v>
      </c>
      <c r="AU520" s="162" t="s">
        <v>88</v>
      </c>
      <c r="AV520" s="12" t="s">
        <v>86</v>
      </c>
      <c r="AW520" s="12" t="s">
        <v>34</v>
      </c>
      <c r="AX520" s="12" t="s">
        <v>79</v>
      </c>
      <c r="AY520" s="162" t="s">
        <v>262</v>
      </c>
    </row>
    <row r="521" spans="2:51" s="13" customFormat="1" ht="11.25">
      <c r="B521" s="167"/>
      <c r="D521" s="147" t="s">
        <v>1200</v>
      </c>
      <c r="E521" s="168" t="s">
        <v>1</v>
      </c>
      <c r="F521" s="169" t="s">
        <v>5621</v>
      </c>
      <c r="H521" s="170">
        <v>21</v>
      </c>
      <c r="I521" s="171"/>
      <c r="L521" s="167"/>
      <c r="M521" s="172"/>
      <c r="T521" s="173"/>
      <c r="AT521" s="168" t="s">
        <v>1200</v>
      </c>
      <c r="AU521" s="168" t="s">
        <v>88</v>
      </c>
      <c r="AV521" s="13" t="s">
        <v>88</v>
      </c>
      <c r="AW521" s="13" t="s">
        <v>34</v>
      </c>
      <c r="AX521" s="13" t="s">
        <v>79</v>
      </c>
      <c r="AY521" s="168" t="s">
        <v>262</v>
      </c>
    </row>
    <row r="522" spans="2:51" s="14" customFormat="1" ht="11.25">
      <c r="B522" s="174"/>
      <c r="D522" s="147" t="s">
        <v>1200</v>
      </c>
      <c r="E522" s="175" t="s">
        <v>1</v>
      </c>
      <c r="F522" s="176" t="s">
        <v>1205</v>
      </c>
      <c r="H522" s="177">
        <v>239</v>
      </c>
      <c r="I522" s="178"/>
      <c r="L522" s="174"/>
      <c r="M522" s="179"/>
      <c r="T522" s="180"/>
      <c r="AT522" s="175" t="s">
        <v>1200</v>
      </c>
      <c r="AU522" s="175" t="s">
        <v>88</v>
      </c>
      <c r="AV522" s="14" t="s">
        <v>293</v>
      </c>
      <c r="AW522" s="14" t="s">
        <v>34</v>
      </c>
      <c r="AX522" s="14" t="s">
        <v>86</v>
      </c>
      <c r="AY522" s="175" t="s">
        <v>262</v>
      </c>
    </row>
    <row r="523" spans="2:65" s="1" customFormat="1" ht="16.5" customHeight="1">
      <c r="B523" s="32"/>
      <c r="C523" s="181" t="s">
        <v>515</v>
      </c>
      <c r="D523" s="181" t="s">
        <v>1114</v>
      </c>
      <c r="E523" s="182" t="s">
        <v>5622</v>
      </c>
      <c r="F523" s="183" t="s">
        <v>5623</v>
      </c>
      <c r="G523" s="184" t="s">
        <v>405</v>
      </c>
      <c r="H523" s="185">
        <v>165</v>
      </c>
      <c r="I523" s="186"/>
      <c r="J523" s="187">
        <f>ROUND(I523*H523,2)</f>
        <v>0</v>
      </c>
      <c r="K523" s="183" t="s">
        <v>1</v>
      </c>
      <c r="L523" s="188"/>
      <c r="M523" s="189" t="s">
        <v>1</v>
      </c>
      <c r="N523" s="190" t="s">
        <v>44</v>
      </c>
      <c r="P523" s="143">
        <f>O523*H523</f>
        <v>0</v>
      </c>
      <c r="Q523" s="143">
        <v>0.08</v>
      </c>
      <c r="R523" s="143">
        <f>Q523*H523</f>
        <v>13.200000000000001</v>
      </c>
      <c r="S523" s="143">
        <v>0</v>
      </c>
      <c r="T523" s="144">
        <f>S523*H523</f>
        <v>0</v>
      </c>
      <c r="AR523" s="145" t="s">
        <v>270</v>
      </c>
      <c r="AT523" s="145" t="s">
        <v>1114</v>
      </c>
      <c r="AU523" s="145" t="s">
        <v>88</v>
      </c>
      <c r="AY523" s="17" t="s">
        <v>262</v>
      </c>
      <c r="BE523" s="146">
        <f>IF(N523="základní",J523,0)</f>
        <v>0</v>
      </c>
      <c r="BF523" s="146">
        <f>IF(N523="snížená",J523,0)</f>
        <v>0</v>
      </c>
      <c r="BG523" s="146">
        <f>IF(N523="zákl. přenesená",J523,0)</f>
        <v>0</v>
      </c>
      <c r="BH523" s="146">
        <f>IF(N523="sníž. přenesená",J523,0)</f>
        <v>0</v>
      </c>
      <c r="BI523" s="146">
        <f>IF(N523="nulová",J523,0)</f>
        <v>0</v>
      </c>
      <c r="BJ523" s="17" t="s">
        <v>86</v>
      </c>
      <c r="BK523" s="146">
        <f>ROUND(I523*H523,2)</f>
        <v>0</v>
      </c>
      <c r="BL523" s="17" t="s">
        <v>293</v>
      </c>
      <c r="BM523" s="145" t="s">
        <v>5624</v>
      </c>
    </row>
    <row r="524" spans="2:51" s="12" customFormat="1" ht="11.25">
      <c r="B524" s="161"/>
      <c r="D524" s="147" t="s">
        <v>1200</v>
      </c>
      <c r="E524" s="162" t="s">
        <v>1</v>
      </c>
      <c r="F524" s="163" t="s">
        <v>5625</v>
      </c>
      <c r="H524" s="162" t="s">
        <v>1</v>
      </c>
      <c r="I524" s="164"/>
      <c r="L524" s="161"/>
      <c r="M524" s="165"/>
      <c r="T524" s="166"/>
      <c r="AT524" s="162" t="s">
        <v>1200</v>
      </c>
      <c r="AU524" s="162" t="s">
        <v>88</v>
      </c>
      <c r="AV524" s="12" t="s">
        <v>86</v>
      </c>
      <c r="AW524" s="12" t="s">
        <v>34</v>
      </c>
      <c r="AX524" s="12" t="s">
        <v>79</v>
      </c>
      <c r="AY524" s="162" t="s">
        <v>262</v>
      </c>
    </row>
    <row r="525" spans="2:51" s="13" customFormat="1" ht="11.25">
      <c r="B525" s="167"/>
      <c r="D525" s="147" t="s">
        <v>1200</v>
      </c>
      <c r="E525" s="168" t="s">
        <v>1</v>
      </c>
      <c r="F525" s="169" t="s">
        <v>4172</v>
      </c>
      <c r="H525" s="170">
        <v>70</v>
      </c>
      <c r="I525" s="171"/>
      <c r="L525" s="167"/>
      <c r="M525" s="172"/>
      <c r="T525" s="173"/>
      <c r="AT525" s="168" t="s">
        <v>1200</v>
      </c>
      <c r="AU525" s="168" t="s">
        <v>88</v>
      </c>
      <c r="AV525" s="13" t="s">
        <v>88</v>
      </c>
      <c r="AW525" s="13" t="s">
        <v>34</v>
      </c>
      <c r="AX525" s="13" t="s">
        <v>79</v>
      </c>
      <c r="AY525" s="168" t="s">
        <v>262</v>
      </c>
    </row>
    <row r="526" spans="2:51" s="12" customFormat="1" ht="22.5">
      <c r="B526" s="161"/>
      <c r="D526" s="147" t="s">
        <v>1200</v>
      </c>
      <c r="E526" s="162" t="s">
        <v>1</v>
      </c>
      <c r="F526" s="163" t="s">
        <v>5626</v>
      </c>
      <c r="H526" s="162" t="s">
        <v>1</v>
      </c>
      <c r="I526" s="164"/>
      <c r="L526" s="161"/>
      <c r="M526" s="165"/>
      <c r="T526" s="166"/>
      <c r="AT526" s="162" t="s">
        <v>1200</v>
      </c>
      <c r="AU526" s="162" t="s">
        <v>88</v>
      </c>
      <c r="AV526" s="12" t="s">
        <v>86</v>
      </c>
      <c r="AW526" s="12" t="s">
        <v>34</v>
      </c>
      <c r="AX526" s="12" t="s">
        <v>79</v>
      </c>
      <c r="AY526" s="162" t="s">
        <v>262</v>
      </c>
    </row>
    <row r="527" spans="2:51" s="13" customFormat="1" ht="11.25">
      <c r="B527" s="167"/>
      <c r="D527" s="147" t="s">
        <v>1200</v>
      </c>
      <c r="E527" s="168" t="s">
        <v>1</v>
      </c>
      <c r="F527" s="169" t="s">
        <v>5332</v>
      </c>
      <c r="H527" s="170">
        <v>95</v>
      </c>
      <c r="I527" s="171"/>
      <c r="L527" s="167"/>
      <c r="M527" s="172"/>
      <c r="T527" s="173"/>
      <c r="AT527" s="168" t="s">
        <v>1200</v>
      </c>
      <c r="AU527" s="168" t="s">
        <v>88</v>
      </c>
      <c r="AV527" s="13" t="s">
        <v>88</v>
      </c>
      <c r="AW527" s="13" t="s">
        <v>34</v>
      </c>
      <c r="AX527" s="13" t="s">
        <v>79</v>
      </c>
      <c r="AY527" s="168" t="s">
        <v>262</v>
      </c>
    </row>
    <row r="528" spans="2:51" s="14" customFormat="1" ht="11.25">
      <c r="B528" s="174"/>
      <c r="D528" s="147" t="s">
        <v>1200</v>
      </c>
      <c r="E528" s="175" t="s">
        <v>1</v>
      </c>
      <c r="F528" s="176" t="s">
        <v>1205</v>
      </c>
      <c r="H528" s="177">
        <v>165</v>
      </c>
      <c r="I528" s="178"/>
      <c r="L528" s="174"/>
      <c r="M528" s="179"/>
      <c r="T528" s="180"/>
      <c r="AT528" s="175" t="s">
        <v>1200</v>
      </c>
      <c r="AU528" s="175" t="s">
        <v>88</v>
      </c>
      <c r="AV528" s="14" t="s">
        <v>293</v>
      </c>
      <c r="AW528" s="14" t="s">
        <v>34</v>
      </c>
      <c r="AX528" s="14" t="s">
        <v>86</v>
      </c>
      <c r="AY528" s="175" t="s">
        <v>262</v>
      </c>
    </row>
    <row r="529" spans="2:65" s="1" customFormat="1" ht="24.2" customHeight="1">
      <c r="B529" s="32"/>
      <c r="C529" s="181" t="s">
        <v>519</v>
      </c>
      <c r="D529" s="181" t="s">
        <v>1114</v>
      </c>
      <c r="E529" s="182" t="s">
        <v>5627</v>
      </c>
      <c r="F529" s="183" t="s">
        <v>5628</v>
      </c>
      <c r="G529" s="184" t="s">
        <v>405</v>
      </c>
      <c r="H529" s="185">
        <v>53</v>
      </c>
      <c r="I529" s="186"/>
      <c r="J529" s="187">
        <f>ROUND(I529*H529,2)</f>
        <v>0</v>
      </c>
      <c r="K529" s="183" t="s">
        <v>1</v>
      </c>
      <c r="L529" s="188"/>
      <c r="M529" s="189" t="s">
        <v>1</v>
      </c>
      <c r="N529" s="190" t="s">
        <v>44</v>
      </c>
      <c r="P529" s="143">
        <f>O529*H529</f>
        <v>0</v>
      </c>
      <c r="Q529" s="143">
        <v>0.0483</v>
      </c>
      <c r="R529" s="143">
        <f>Q529*H529</f>
        <v>2.5599000000000003</v>
      </c>
      <c r="S529" s="143">
        <v>0</v>
      </c>
      <c r="T529" s="144">
        <f>S529*H529</f>
        <v>0</v>
      </c>
      <c r="AR529" s="145" t="s">
        <v>270</v>
      </c>
      <c r="AT529" s="145" t="s">
        <v>1114</v>
      </c>
      <c r="AU529" s="145" t="s">
        <v>88</v>
      </c>
      <c r="AY529" s="17" t="s">
        <v>262</v>
      </c>
      <c r="BE529" s="146">
        <f>IF(N529="základní",J529,0)</f>
        <v>0</v>
      </c>
      <c r="BF529" s="146">
        <f>IF(N529="snížená",J529,0)</f>
        <v>0</v>
      </c>
      <c r="BG529" s="146">
        <f>IF(N529="zákl. přenesená",J529,0)</f>
        <v>0</v>
      </c>
      <c r="BH529" s="146">
        <f>IF(N529="sníž. přenesená",J529,0)</f>
        <v>0</v>
      </c>
      <c r="BI529" s="146">
        <f>IF(N529="nulová",J529,0)</f>
        <v>0</v>
      </c>
      <c r="BJ529" s="17" t="s">
        <v>86</v>
      </c>
      <c r="BK529" s="146">
        <f>ROUND(I529*H529,2)</f>
        <v>0</v>
      </c>
      <c r="BL529" s="17" t="s">
        <v>293</v>
      </c>
      <c r="BM529" s="145" t="s">
        <v>5629</v>
      </c>
    </row>
    <row r="530" spans="2:65" s="1" customFormat="1" ht="16.5" customHeight="1">
      <c r="B530" s="32"/>
      <c r="C530" s="181" t="s">
        <v>523</v>
      </c>
      <c r="D530" s="181" t="s">
        <v>1114</v>
      </c>
      <c r="E530" s="182" t="s">
        <v>5630</v>
      </c>
      <c r="F530" s="183" t="s">
        <v>5631</v>
      </c>
      <c r="G530" s="184" t="s">
        <v>405</v>
      </c>
      <c r="H530" s="185">
        <v>21</v>
      </c>
      <c r="I530" s="186"/>
      <c r="J530" s="187">
        <f>ROUND(I530*H530,2)</f>
        <v>0</v>
      </c>
      <c r="K530" s="183" t="s">
        <v>1</v>
      </c>
      <c r="L530" s="188"/>
      <c r="M530" s="189" t="s">
        <v>1</v>
      </c>
      <c r="N530" s="190" t="s">
        <v>44</v>
      </c>
      <c r="P530" s="143">
        <f>O530*H530</f>
        <v>0</v>
      </c>
      <c r="Q530" s="143">
        <v>0.05612</v>
      </c>
      <c r="R530" s="143">
        <f>Q530*H530</f>
        <v>1.17852</v>
      </c>
      <c r="S530" s="143">
        <v>0</v>
      </c>
      <c r="T530" s="144">
        <f>S530*H530</f>
        <v>0</v>
      </c>
      <c r="AR530" s="145" t="s">
        <v>270</v>
      </c>
      <c r="AT530" s="145" t="s">
        <v>1114</v>
      </c>
      <c r="AU530" s="145" t="s">
        <v>88</v>
      </c>
      <c r="AY530" s="17" t="s">
        <v>262</v>
      </c>
      <c r="BE530" s="146">
        <f>IF(N530="základní",J530,0)</f>
        <v>0</v>
      </c>
      <c r="BF530" s="146">
        <f>IF(N530="snížená",J530,0)</f>
        <v>0</v>
      </c>
      <c r="BG530" s="146">
        <f>IF(N530="zákl. přenesená",J530,0)</f>
        <v>0</v>
      </c>
      <c r="BH530" s="146">
        <f>IF(N530="sníž. přenesená",J530,0)</f>
        <v>0</v>
      </c>
      <c r="BI530" s="146">
        <f>IF(N530="nulová",J530,0)</f>
        <v>0</v>
      </c>
      <c r="BJ530" s="17" t="s">
        <v>86</v>
      </c>
      <c r="BK530" s="146">
        <f>ROUND(I530*H530,2)</f>
        <v>0</v>
      </c>
      <c r="BL530" s="17" t="s">
        <v>293</v>
      </c>
      <c r="BM530" s="145" t="s">
        <v>5632</v>
      </c>
    </row>
    <row r="531" spans="2:65" s="1" customFormat="1" ht="33" customHeight="1">
      <c r="B531" s="32"/>
      <c r="C531" s="134" t="s">
        <v>527</v>
      </c>
      <c r="D531" s="134" t="s">
        <v>264</v>
      </c>
      <c r="E531" s="135" t="s">
        <v>5633</v>
      </c>
      <c r="F531" s="136" t="s">
        <v>5634</v>
      </c>
      <c r="G531" s="137" t="s">
        <v>405</v>
      </c>
      <c r="H531" s="138">
        <v>56</v>
      </c>
      <c r="I531" s="139"/>
      <c r="J531" s="140">
        <f>ROUND(I531*H531,2)</f>
        <v>0</v>
      </c>
      <c r="K531" s="136" t="s">
        <v>1</v>
      </c>
      <c r="L531" s="32"/>
      <c r="M531" s="141" t="s">
        <v>1</v>
      </c>
      <c r="N531" s="142" t="s">
        <v>44</v>
      </c>
      <c r="P531" s="143">
        <f>O531*H531</f>
        <v>0</v>
      </c>
      <c r="Q531" s="143">
        <v>0.00061</v>
      </c>
      <c r="R531" s="143">
        <f>Q531*H531</f>
        <v>0.034159999999999996</v>
      </c>
      <c r="S531" s="143">
        <v>0</v>
      </c>
      <c r="T531" s="144">
        <f>S531*H531</f>
        <v>0</v>
      </c>
      <c r="AR531" s="145" t="s">
        <v>293</v>
      </c>
      <c r="AT531" s="145" t="s">
        <v>264</v>
      </c>
      <c r="AU531" s="145" t="s">
        <v>88</v>
      </c>
      <c r="AY531" s="17" t="s">
        <v>262</v>
      </c>
      <c r="BE531" s="146">
        <f>IF(N531="základní",J531,0)</f>
        <v>0</v>
      </c>
      <c r="BF531" s="146">
        <f>IF(N531="snížená",J531,0)</f>
        <v>0</v>
      </c>
      <c r="BG531" s="146">
        <f>IF(N531="zákl. přenesená",J531,0)</f>
        <v>0</v>
      </c>
      <c r="BH531" s="146">
        <f>IF(N531="sníž. přenesená",J531,0)</f>
        <v>0</v>
      </c>
      <c r="BI531" s="146">
        <f>IF(N531="nulová",J531,0)</f>
        <v>0</v>
      </c>
      <c r="BJ531" s="17" t="s">
        <v>86</v>
      </c>
      <c r="BK531" s="146">
        <f>ROUND(I531*H531,2)</f>
        <v>0</v>
      </c>
      <c r="BL531" s="17" t="s">
        <v>293</v>
      </c>
      <c r="BM531" s="145" t="s">
        <v>5635</v>
      </c>
    </row>
    <row r="532" spans="2:47" s="1" customFormat="1" ht="19.5">
      <c r="B532" s="32"/>
      <c r="D532" s="147" t="s">
        <v>301</v>
      </c>
      <c r="F532" s="148" t="s">
        <v>5636</v>
      </c>
      <c r="I532" s="149"/>
      <c r="L532" s="32"/>
      <c r="M532" s="150"/>
      <c r="T532" s="56"/>
      <c r="AT532" s="17" t="s">
        <v>301</v>
      </c>
      <c r="AU532" s="17" t="s">
        <v>88</v>
      </c>
    </row>
    <row r="533" spans="2:51" s="12" customFormat="1" ht="11.25">
      <c r="B533" s="161"/>
      <c r="D533" s="147" t="s">
        <v>1200</v>
      </c>
      <c r="E533" s="162" t="s">
        <v>1</v>
      </c>
      <c r="F533" s="163" t="s">
        <v>5637</v>
      </c>
      <c r="H533" s="162" t="s">
        <v>1</v>
      </c>
      <c r="I533" s="164"/>
      <c r="L533" s="161"/>
      <c r="M533" s="165"/>
      <c r="T533" s="166"/>
      <c r="AT533" s="162" t="s">
        <v>1200</v>
      </c>
      <c r="AU533" s="162" t="s">
        <v>88</v>
      </c>
      <c r="AV533" s="12" t="s">
        <v>86</v>
      </c>
      <c r="AW533" s="12" t="s">
        <v>34</v>
      </c>
      <c r="AX533" s="12" t="s">
        <v>79</v>
      </c>
      <c r="AY533" s="162" t="s">
        <v>262</v>
      </c>
    </row>
    <row r="534" spans="2:51" s="13" customFormat="1" ht="11.25">
      <c r="B534" s="167"/>
      <c r="D534" s="147" t="s">
        <v>1200</v>
      </c>
      <c r="E534" s="168" t="s">
        <v>1</v>
      </c>
      <c r="F534" s="169" t="s">
        <v>5638</v>
      </c>
      <c r="H534" s="170">
        <v>56</v>
      </c>
      <c r="I534" s="171"/>
      <c r="L534" s="167"/>
      <c r="M534" s="172"/>
      <c r="T534" s="173"/>
      <c r="AT534" s="168" t="s">
        <v>1200</v>
      </c>
      <c r="AU534" s="168" t="s">
        <v>88</v>
      </c>
      <c r="AV534" s="13" t="s">
        <v>88</v>
      </c>
      <c r="AW534" s="13" t="s">
        <v>34</v>
      </c>
      <c r="AX534" s="13" t="s">
        <v>79</v>
      </c>
      <c r="AY534" s="168" t="s">
        <v>262</v>
      </c>
    </row>
    <row r="535" spans="2:51" s="14" customFormat="1" ht="11.25">
      <c r="B535" s="174"/>
      <c r="D535" s="147" t="s">
        <v>1200</v>
      </c>
      <c r="E535" s="175" t="s">
        <v>1</v>
      </c>
      <c r="F535" s="176" t="s">
        <v>1205</v>
      </c>
      <c r="H535" s="177">
        <v>56</v>
      </c>
      <c r="I535" s="178"/>
      <c r="L535" s="174"/>
      <c r="M535" s="179"/>
      <c r="T535" s="180"/>
      <c r="AT535" s="175" t="s">
        <v>1200</v>
      </c>
      <c r="AU535" s="175" t="s">
        <v>88</v>
      </c>
      <c r="AV535" s="14" t="s">
        <v>293</v>
      </c>
      <c r="AW535" s="14" t="s">
        <v>34</v>
      </c>
      <c r="AX535" s="14" t="s">
        <v>86</v>
      </c>
      <c r="AY535" s="175" t="s">
        <v>262</v>
      </c>
    </row>
    <row r="536" spans="2:65" s="1" customFormat="1" ht="24.2" customHeight="1">
      <c r="B536" s="32"/>
      <c r="C536" s="134" t="s">
        <v>268</v>
      </c>
      <c r="D536" s="134" t="s">
        <v>264</v>
      </c>
      <c r="E536" s="135" t="s">
        <v>5639</v>
      </c>
      <c r="F536" s="136" t="s">
        <v>5640</v>
      </c>
      <c r="G536" s="137" t="s">
        <v>405</v>
      </c>
      <c r="H536" s="138">
        <v>78</v>
      </c>
      <c r="I536" s="139"/>
      <c r="J536" s="140">
        <f>ROUND(I536*H536,2)</f>
        <v>0</v>
      </c>
      <c r="K536" s="136" t="s">
        <v>1</v>
      </c>
      <c r="L536" s="32"/>
      <c r="M536" s="141" t="s">
        <v>1</v>
      </c>
      <c r="N536" s="142" t="s">
        <v>44</v>
      </c>
      <c r="P536" s="143">
        <f>O536*H536</f>
        <v>0</v>
      </c>
      <c r="Q536" s="143">
        <v>0.00011</v>
      </c>
      <c r="R536" s="143">
        <f>Q536*H536</f>
        <v>0.00858</v>
      </c>
      <c r="S536" s="143">
        <v>0</v>
      </c>
      <c r="T536" s="144">
        <f>S536*H536</f>
        <v>0</v>
      </c>
      <c r="AR536" s="145" t="s">
        <v>293</v>
      </c>
      <c r="AT536" s="145" t="s">
        <v>264</v>
      </c>
      <c r="AU536" s="145" t="s">
        <v>88</v>
      </c>
      <c r="AY536" s="17" t="s">
        <v>262</v>
      </c>
      <c r="BE536" s="146">
        <f>IF(N536="základní",J536,0)</f>
        <v>0</v>
      </c>
      <c r="BF536" s="146">
        <f>IF(N536="snížená",J536,0)</f>
        <v>0</v>
      </c>
      <c r="BG536" s="146">
        <f>IF(N536="zákl. přenesená",J536,0)</f>
        <v>0</v>
      </c>
      <c r="BH536" s="146">
        <f>IF(N536="sníž. přenesená",J536,0)</f>
        <v>0</v>
      </c>
      <c r="BI536" s="146">
        <f>IF(N536="nulová",J536,0)</f>
        <v>0</v>
      </c>
      <c r="BJ536" s="17" t="s">
        <v>86</v>
      </c>
      <c r="BK536" s="146">
        <f>ROUND(I536*H536,2)</f>
        <v>0</v>
      </c>
      <c r="BL536" s="17" t="s">
        <v>293</v>
      </c>
      <c r="BM536" s="145" t="s">
        <v>5641</v>
      </c>
    </row>
    <row r="537" spans="2:47" s="1" customFormat="1" ht="29.25">
      <c r="B537" s="32"/>
      <c r="D537" s="147" t="s">
        <v>301</v>
      </c>
      <c r="F537" s="148" t="s">
        <v>5642</v>
      </c>
      <c r="I537" s="149"/>
      <c r="L537" s="32"/>
      <c r="M537" s="150"/>
      <c r="T537" s="56"/>
      <c r="AT537" s="17" t="s">
        <v>301</v>
      </c>
      <c r="AU537" s="17" t="s">
        <v>88</v>
      </c>
    </row>
    <row r="538" spans="2:51" s="12" customFormat="1" ht="11.25">
      <c r="B538" s="161"/>
      <c r="D538" s="147" t="s">
        <v>1200</v>
      </c>
      <c r="E538" s="162" t="s">
        <v>1</v>
      </c>
      <c r="F538" s="163" t="s">
        <v>5643</v>
      </c>
      <c r="H538" s="162" t="s">
        <v>1</v>
      </c>
      <c r="I538" s="164"/>
      <c r="L538" s="161"/>
      <c r="M538" s="165"/>
      <c r="T538" s="166"/>
      <c r="AT538" s="162" t="s">
        <v>1200</v>
      </c>
      <c r="AU538" s="162" t="s">
        <v>88</v>
      </c>
      <c r="AV538" s="12" t="s">
        <v>86</v>
      </c>
      <c r="AW538" s="12" t="s">
        <v>34</v>
      </c>
      <c r="AX538" s="12" t="s">
        <v>79</v>
      </c>
      <c r="AY538" s="162" t="s">
        <v>262</v>
      </c>
    </row>
    <row r="539" spans="2:51" s="13" customFormat="1" ht="11.25">
      <c r="B539" s="167"/>
      <c r="D539" s="147" t="s">
        <v>1200</v>
      </c>
      <c r="E539" s="168" t="s">
        <v>1</v>
      </c>
      <c r="F539" s="169" t="s">
        <v>5644</v>
      </c>
      <c r="H539" s="170">
        <v>78</v>
      </c>
      <c r="I539" s="171"/>
      <c r="L539" s="167"/>
      <c r="M539" s="172"/>
      <c r="T539" s="173"/>
      <c r="AT539" s="168" t="s">
        <v>1200</v>
      </c>
      <c r="AU539" s="168" t="s">
        <v>88</v>
      </c>
      <c r="AV539" s="13" t="s">
        <v>88</v>
      </c>
      <c r="AW539" s="13" t="s">
        <v>34</v>
      </c>
      <c r="AX539" s="13" t="s">
        <v>79</v>
      </c>
      <c r="AY539" s="168" t="s">
        <v>262</v>
      </c>
    </row>
    <row r="540" spans="2:51" s="14" customFormat="1" ht="11.25">
      <c r="B540" s="174"/>
      <c r="D540" s="147" t="s">
        <v>1200</v>
      </c>
      <c r="E540" s="175" t="s">
        <v>1</v>
      </c>
      <c r="F540" s="176" t="s">
        <v>1205</v>
      </c>
      <c r="H540" s="177">
        <v>78</v>
      </c>
      <c r="I540" s="178"/>
      <c r="L540" s="174"/>
      <c r="M540" s="179"/>
      <c r="T540" s="180"/>
      <c r="AT540" s="175" t="s">
        <v>1200</v>
      </c>
      <c r="AU540" s="175" t="s">
        <v>88</v>
      </c>
      <c r="AV540" s="14" t="s">
        <v>293</v>
      </c>
      <c r="AW540" s="14" t="s">
        <v>34</v>
      </c>
      <c r="AX540" s="14" t="s">
        <v>86</v>
      </c>
      <c r="AY540" s="175" t="s">
        <v>262</v>
      </c>
    </row>
    <row r="541" spans="2:65" s="1" customFormat="1" ht="24.2" customHeight="1">
      <c r="B541" s="32"/>
      <c r="C541" s="134" t="s">
        <v>536</v>
      </c>
      <c r="D541" s="134" t="s">
        <v>264</v>
      </c>
      <c r="E541" s="135" t="s">
        <v>5645</v>
      </c>
      <c r="F541" s="136" t="s">
        <v>5646</v>
      </c>
      <c r="G541" s="137" t="s">
        <v>405</v>
      </c>
      <c r="H541" s="138">
        <v>26</v>
      </c>
      <c r="I541" s="139"/>
      <c r="J541" s="140">
        <f>ROUND(I541*H541,2)</f>
        <v>0</v>
      </c>
      <c r="K541" s="136" t="s">
        <v>1</v>
      </c>
      <c r="L541" s="32"/>
      <c r="M541" s="141" t="s">
        <v>1</v>
      </c>
      <c r="N541" s="142" t="s">
        <v>44</v>
      </c>
      <c r="P541" s="143">
        <f>O541*H541</f>
        <v>0</v>
      </c>
      <c r="Q541" s="143">
        <v>0</v>
      </c>
      <c r="R541" s="143">
        <f>Q541*H541</f>
        <v>0</v>
      </c>
      <c r="S541" s="143">
        <v>0</v>
      </c>
      <c r="T541" s="144">
        <f>S541*H541</f>
        <v>0</v>
      </c>
      <c r="AR541" s="145" t="s">
        <v>293</v>
      </c>
      <c r="AT541" s="145" t="s">
        <v>264</v>
      </c>
      <c r="AU541" s="145" t="s">
        <v>88</v>
      </c>
      <c r="AY541" s="17" t="s">
        <v>262</v>
      </c>
      <c r="BE541" s="146">
        <f>IF(N541="základní",J541,0)</f>
        <v>0</v>
      </c>
      <c r="BF541" s="146">
        <f>IF(N541="snížená",J541,0)</f>
        <v>0</v>
      </c>
      <c r="BG541" s="146">
        <f>IF(N541="zákl. přenesená",J541,0)</f>
        <v>0</v>
      </c>
      <c r="BH541" s="146">
        <f>IF(N541="sníž. přenesená",J541,0)</f>
        <v>0</v>
      </c>
      <c r="BI541" s="146">
        <f>IF(N541="nulová",J541,0)</f>
        <v>0</v>
      </c>
      <c r="BJ541" s="17" t="s">
        <v>86</v>
      </c>
      <c r="BK541" s="146">
        <f>ROUND(I541*H541,2)</f>
        <v>0</v>
      </c>
      <c r="BL541" s="17" t="s">
        <v>293</v>
      </c>
      <c r="BM541" s="145" t="s">
        <v>5647</v>
      </c>
    </row>
    <row r="542" spans="2:51" s="12" customFormat="1" ht="11.25">
      <c r="B542" s="161"/>
      <c r="D542" s="147" t="s">
        <v>1200</v>
      </c>
      <c r="E542" s="162" t="s">
        <v>1</v>
      </c>
      <c r="F542" s="163" t="s">
        <v>5648</v>
      </c>
      <c r="H542" s="162" t="s">
        <v>1</v>
      </c>
      <c r="I542" s="164"/>
      <c r="L542" s="161"/>
      <c r="M542" s="165"/>
      <c r="T542" s="166"/>
      <c r="AT542" s="162" t="s">
        <v>1200</v>
      </c>
      <c r="AU542" s="162" t="s">
        <v>88</v>
      </c>
      <c r="AV542" s="12" t="s">
        <v>86</v>
      </c>
      <c r="AW542" s="12" t="s">
        <v>34</v>
      </c>
      <c r="AX542" s="12" t="s">
        <v>79</v>
      </c>
      <c r="AY542" s="162" t="s">
        <v>262</v>
      </c>
    </row>
    <row r="543" spans="2:51" s="13" customFormat="1" ht="11.25">
      <c r="B543" s="167"/>
      <c r="D543" s="147" t="s">
        <v>1200</v>
      </c>
      <c r="E543" s="168" t="s">
        <v>1</v>
      </c>
      <c r="F543" s="169" t="s">
        <v>5649</v>
      </c>
      <c r="H543" s="170">
        <v>20</v>
      </c>
      <c r="I543" s="171"/>
      <c r="L543" s="167"/>
      <c r="M543" s="172"/>
      <c r="T543" s="173"/>
      <c r="AT543" s="168" t="s">
        <v>1200</v>
      </c>
      <c r="AU543" s="168" t="s">
        <v>88</v>
      </c>
      <c r="AV543" s="13" t="s">
        <v>88</v>
      </c>
      <c r="AW543" s="13" t="s">
        <v>34</v>
      </c>
      <c r="AX543" s="13" t="s">
        <v>79</v>
      </c>
      <c r="AY543" s="168" t="s">
        <v>262</v>
      </c>
    </row>
    <row r="544" spans="2:51" s="12" customFormat="1" ht="11.25">
      <c r="B544" s="161"/>
      <c r="D544" s="147" t="s">
        <v>1200</v>
      </c>
      <c r="E544" s="162" t="s">
        <v>1</v>
      </c>
      <c r="F544" s="163" t="s">
        <v>5650</v>
      </c>
      <c r="H544" s="162" t="s">
        <v>1</v>
      </c>
      <c r="I544" s="164"/>
      <c r="L544" s="161"/>
      <c r="M544" s="165"/>
      <c r="T544" s="166"/>
      <c r="AT544" s="162" t="s">
        <v>1200</v>
      </c>
      <c r="AU544" s="162" t="s">
        <v>88</v>
      </c>
      <c r="AV544" s="12" t="s">
        <v>86</v>
      </c>
      <c r="AW544" s="12" t="s">
        <v>34</v>
      </c>
      <c r="AX544" s="12" t="s">
        <v>79</v>
      </c>
      <c r="AY544" s="162" t="s">
        <v>262</v>
      </c>
    </row>
    <row r="545" spans="2:51" s="13" customFormat="1" ht="11.25">
      <c r="B545" s="167"/>
      <c r="D545" s="147" t="s">
        <v>1200</v>
      </c>
      <c r="E545" s="168" t="s">
        <v>1</v>
      </c>
      <c r="F545" s="169" t="s">
        <v>5651</v>
      </c>
      <c r="H545" s="170">
        <v>6</v>
      </c>
      <c r="I545" s="171"/>
      <c r="L545" s="167"/>
      <c r="M545" s="172"/>
      <c r="T545" s="173"/>
      <c r="AT545" s="168" t="s">
        <v>1200</v>
      </c>
      <c r="AU545" s="168" t="s">
        <v>88</v>
      </c>
      <c r="AV545" s="13" t="s">
        <v>88</v>
      </c>
      <c r="AW545" s="13" t="s">
        <v>34</v>
      </c>
      <c r="AX545" s="13" t="s">
        <v>79</v>
      </c>
      <c r="AY545" s="168" t="s">
        <v>262</v>
      </c>
    </row>
    <row r="546" spans="2:51" s="14" customFormat="1" ht="11.25">
      <c r="B546" s="174"/>
      <c r="D546" s="147" t="s">
        <v>1200</v>
      </c>
      <c r="E546" s="175" t="s">
        <v>1</v>
      </c>
      <c r="F546" s="176" t="s">
        <v>1205</v>
      </c>
      <c r="H546" s="177">
        <v>26</v>
      </c>
      <c r="I546" s="178"/>
      <c r="L546" s="174"/>
      <c r="M546" s="179"/>
      <c r="T546" s="180"/>
      <c r="AT546" s="175" t="s">
        <v>1200</v>
      </c>
      <c r="AU546" s="175" t="s">
        <v>88</v>
      </c>
      <c r="AV546" s="14" t="s">
        <v>293</v>
      </c>
      <c r="AW546" s="14" t="s">
        <v>34</v>
      </c>
      <c r="AX546" s="14" t="s">
        <v>86</v>
      </c>
      <c r="AY546" s="175" t="s">
        <v>262</v>
      </c>
    </row>
    <row r="547" spans="2:65" s="1" customFormat="1" ht="37.9" customHeight="1">
      <c r="B547" s="32"/>
      <c r="C547" s="134" t="s">
        <v>540</v>
      </c>
      <c r="D547" s="134" t="s">
        <v>264</v>
      </c>
      <c r="E547" s="135" t="s">
        <v>5652</v>
      </c>
      <c r="F547" s="136" t="s">
        <v>5653</v>
      </c>
      <c r="G547" s="137" t="s">
        <v>405</v>
      </c>
      <c r="H547" s="138">
        <v>727</v>
      </c>
      <c r="I547" s="139"/>
      <c r="J547" s="140">
        <f>ROUND(I547*H547,2)</f>
        <v>0</v>
      </c>
      <c r="K547" s="136" t="s">
        <v>1</v>
      </c>
      <c r="L547" s="32"/>
      <c r="M547" s="141" t="s">
        <v>1</v>
      </c>
      <c r="N547" s="142" t="s">
        <v>44</v>
      </c>
      <c r="P547" s="143">
        <f>O547*H547</f>
        <v>0</v>
      </c>
      <c r="Q547" s="143">
        <v>0</v>
      </c>
      <c r="R547" s="143">
        <f>Q547*H547</f>
        <v>0</v>
      </c>
      <c r="S547" s="143">
        <v>0</v>
      </c>
      <c r="T547" s="144">
        <f>S547*H547</f>
        <v>0</v>
      </c>
      <c r="AR547" s="145" t="s">
        <v>293</v>
      </c>
      <c r="AT547" s="145" t="s">
        <v>264</v>
      </c>
      <c r="AU547" s="145" t="s">
        <v>88</v>
      </c>
      <c r="AY547" s="17" t="s">
        <v>262</v>
      </c>
      <c r="BE547" s="146">
        <f>IF(N547="základní",J547,0)</f>
        <v>0</v>
      </c>
      <c r="BF547" s="146">
        <f>IF(N547="snížená",J547,0)</f>
        <v>0</v>
      </c>
      <c r="BG547" s="146">
        <f>IF(N547="zákl. přenesená",J547,0)</f>
        <v>0</v>
      </c>
      <c r="BH547" s="146">
        <f>IF(N547="sníž. přenesená",J547,0)</f>
        <v>0</v>
      </c>
      <c r="BI547" s="146">
        <f>IF(N547="nulová",J547,0)</f>
        <v>0</v>
      </c>
      <c r="BJ547" s="17" t="s">
        <v>86</v>
      </c>
      <c r="BK547" s="146">
        <f>ROUND(I547*H547,2)</f>
        <v>0</v>
      </c>
      <c r="BL547" s="17" t="s">
        <v>293</v>
      </c>
      <c r="BM547" s="145" t="s">
        <v>5654</v>
      </c>
    </row>
    <row r="548" spans="2:51" s="12" customFormat="1" ht="11.25">
      <c r="B548" s="161"/>
      <c r="D548" s="147" t="s">
        <v>1200</v>
      </c>
      <c r="E548" s="162" t="s">
        <v>1</v>
      </c>
      <c r="F548" s="163" t="s">
        <v>5655</v>
      </c>
      <c r="H548" s="162" t="s">
        <v>1</v>
      </c>
      <c r="I548" s="164"/>
      <c r="L548" s="161"/>
      <c r="M548" s="165"/>
      <c r="T548" s="166"/>
      <c r="AT548" s="162" t="s">
        <v>1200</v>
      </c>
      <c r="AU548" s="162" t="s">
        <v>88</v>
      </c>
      <c r="AV548" s="12" t="s">
        <v>86</v>
      </c>
      <c r="AW548" s="12" t="s">
        <v>34</v>
      </c>
      <c r="AX548" s="12" t="s">
        <v>79</v>
      </c>
      <c r="AY548" s="162" t="s">
        <v>262</v>
      </c>
    </row>
    <row r="549" spans="2:51" s="13" customFormat="1" ht="11.25">
      <c r="B549" s="167"/>
      <c r="D549" s="147" t="s">
        <v>1200</v>
      </c>
      <c r="E549" s="168" t="s">
        <v>1</v>
      </c>
      <c r="F549" s="169" t="s">
        <v>5580</v>
      </c>
      <c r="H549" s="170">
        <v>727</v>
      </c>
      <c r="I549" s="171"/>
      <c r="L549" s="167"/>
      <c r="M549" s="172"/>
      <c r="T549" s="173"/>
      <c r="AT549" s="168" t="s">
        <v>1200</v>
      </c>
      <c r="AU549" s="168" t="s">
        <v>88</v>
      </c>
      <c r="AV549" s="13" t="s">
        <v>88</v>
      </c>
      <c r="AW549" s="13" t="s">
        <v>34</v>
      </c>
      <c r="AX549" s="13" t="s">
        <v>79</v>
      </c>
      <c r="AY549" s="168" t="s">
        <v>262</v>
      </c>
    </row>
    <row r="550" spans="2:51" s="14" customFormat="1" ht="11.25">
      <c r="B550" s="174"/>
      <c r="D550" s="147" t="s">
        <v>1200</v>
      </c>
      <c r="E550" s="175" t="s">
        <v>1</v>
      </c>
      <c r="F550" s="176" t="s">
        <v>1205</v>
      </c>
      <c r="H550" s="177">
        <v>727</v>
      </c>
      <c r="I550" s="178"/>
      <c r="L550" s="174"/>
      <c r="M550" s="179"/>
      <c r="T550" s="180"/>
      <c r="AT550" s="175" t="s">
        <v>1200</v>
      </c>
      <c r="AU550" s="175" t="s">
        <v>88</v>
      </c>
      <c r="AV550" s="14" t="s">
        <v>293</v>
      </c>
      <c r="AW550" s="14" t="s">
        <v>34</v>
      </c>
      <c r="AX550" s="14" t="s">
        <v>86</v>
      </c>
      <c r="AY550" s="175" t="s">
        <v>262</v>
      </c>
    </row>
    <row r="551" spans="2:65" s="1" customFormat="1" ht="37.9" customHeight="1">
      <c r="B551" s="32"/>
      <c r="C551" s="134" t="s">
        <v>544</v>
      </c>
      <c r="D551" s="134" t="s">
        <v>264</v>
      </c>
      <c r="E551" s="135" t="s">
        <v>5656</v>
      </c>
      <c r="F551" s="136" t="s">
        <v>5657</v>
      </c>
      <c r="G551" s="137" t="s">
        <v>405</v>
      </c>
      <c r="H551" s="138">
        <v>10</v>
      </c>
      <c r="I551" s="139"/>
      <c r="J551" s="140">
        <f>ROUND(I551*H551,2)</f>
        <v>0</v>
      </c>
      <c r="K551" s="136" t="s">
        <v>1</v>
      </c>
      <c r="L551" s="32"/>
      <c r="M551" s="141" t="s">
        <v>1</v>
      </c>
      <c r="N551" s="142" t="s">
        <v>44</v>
      </c>
      <c r="P551" s="143">
        <f>O551*H551</f>
        <v>0</v>
      </c>
      <c r="Q551" s="143">
        <v>0</v>
      </c>
      <c r="R551" s="143">
        <f>Q551*H551</f>
        <v>0</v>
      </c>
      <c r="S551" s="143">
        <v>0</v>
      </c>
      <c r="T551" s="144">
        <f>S551*H551</f>
        <v>0</v>
      </c>
      <c r="AR551" s="145" t="s">
        <v>293</v>
      </c>
      <c r="AT551" s="145" t="s">
        <v>264</v>
      </c>
      <c r="AU551" s="145" t="s">
        <v>88</v>
      </c>
      <c r="AY551" s="17" t="s">
        <v>262</v>
      </c>
      <c r="BE551" s="146">
        <f>IF(N551="základní",J551,0)</f>
        <v>0</v>
      </c>
      <c r="BF551" s="146">
        <f>IF(N551="snížená",J551,0)</f>
        <v>0</v>
      </c>
      <c r="BG551" s="146">
        <f>IF(N551="zákl. přenesená",J551,0)</f>
        <v>0</v>
      </c>
      <c r="BH551" s="146">
        <f>IF(N551="sníž. přenesená",J551,0)</f>
        <v>0</v>
      </c>
      <c r="BI551" s="146">
        <f>IF(N551="nulová",J551,0)</f>
        <v>0</v>
      </c>
      <c r="BJ551" s="17" t="s">
        <v>86</v>
      </c>
      <c r="BK551" s="146">
        <f>ROUND(I551*H551,2)</f>
        <v>0</v>
      </c>
      <c r="BL551" s="17" t="s">
        <v>293</v>
      </c>
      <c r="BM551" s="145" t="s">
        <v>5658</v>
      </c>
    </row>
    <row r="552" spans="2:47" s="1" customFormat="1" ht="29.25">
      <c r="B552" s="32"/>
      <c r="D552" s="147" t="s">
        <v>301</v>
      </c>
      <c r="F552" s="148" t="s">
        <v>5659</v>
      </c>
      <c r="I552" s="149"/>
      <c r="L552" s="32"/>
      <c r="M552" s="150"/>
      <c r="T552" s="56"/>
      <c r="AT552" s="17" t="s">
        <v>301</v>
      </c>
      <c r="AU552" s="17" t="s">
        <v>88</v>
      </c>
    </row>
    <row r="553" spans="2:65" s="1" customFormat="1" ht="24.2" customHeight="1">
      <c r="B553" s="32"/>
      <c r="C553" s="134" t="s">
        <v>548</v>
      </c>
      <c r="D553" s="134" t="s">
        <v>264</v>
      </c>
      <c r="E553" s="135" t="s">
        <v>5660</v>
      </c>
      <c r="F553" s="136" t="s">
        <v>5661</v>
      </c>
      <c r="G553" s="137" t="s">
        <v>405</v>
      </c>
      <c r="H553" s="138">
        <v>58</v>
      </c>
      <c r="I553" s="139"/>
      <c r="J553" s="140">
        <f>ROUND(I553*H553,2)</f>
        <v>0</v>
      </c>
      <c r="K553" s="136" t="s">
        <v>1</v>
      </c>
      <c r="L553" s="32"/>
      <c r="M553" s="141" t="s">
        <v>1</v>
      </c>
      <c r="N553" s="142" t="s">
        <v>44</v>
      </c>
      <c r="P553" s="143">
        <f>O553*H553</f>
        <v>0</v>
      </c>
      <c r="Q553" s="143">
        <v>0</v>
      </c>
      <c r="R553" s="143">
        <f>Q553*H553</f>
        <v>0</v>
      </c>
      <c r="S553" s="143">
        <v>0</v>
      </c>
      <c r="T553" s="144">
        <f>S553*H553</f>
        <v>0</v>
      </c>
      <c r="AR553" s="145" t="s">
        <v>293</v>
      </c>
      <c r="AT553" s="145" t="s">
        <v>264</v>
      </c>
      <c r="AU553" s="145" t="s">
        <v>88</v>
      </c>
      <c r="AY553" s="17" t="s">
        <v>262</v>
      </c>
      <c r="BE553" s="146">
        <f>IF(N553="základní",J553,0)</f>
        <v>0</v>
      </c>
      <c r="BF553" s="146">
        <f>IF(N553="snížená",J553,0)</f>
        <v>0</v>
      </c>
      <c r="BG553" s="146">
        <f>IF(N553="zákl. přenesená",J553,0)</f>
        <v>0</v>
      </c>
      <c r="BH553" s="146">
        <f>IF(N553="sníž. přenesená",J553,0)</f>
        <v>0</v>
      </c>
      <c r="BI553" s="146">
        <f>IF(N553="nulová",J553,0)</f>
        <v>0</v>
      </c>
      <c r="BJ553" s="17" t="s">
        <v>86</v>
      </c>
      <c r="BK553" s="146">
        <f>ROUND(I553*H553,2)</f>
        <v>0</v>
      </c>
      <c r="BL553" s="17" t="s">
        <v>293</v>
      </c>
      <c r="BM553" s="145" t="s">
        <v>5662</v>
      </c>
    </row>
    <row r="554" spans="2:47" s="1" customFormat="1" ht="29.25">
      <c r="B554" s="32"/>
      <c r="D554" s="147" t="s">
        <v>301</v>
      </c>
      <c r="F554" s="148" t="s">
        <v>5642</v>
      </c>
      <c r="I554" s="149"/>
      <c r="L554" s="32"/>
      <c r="M554" s="150"/>
      <c r="T554" s="56"/>
      <c r="AT554" s="17" t="s">
        <v>301</v>
      </c>
      <c r="AU554" s="17" t="s">
        <v>88</v>
      </c>
    </row>
    <row r="555" spans="2:51" s="12" customFormat="1" ht="11.25">
      <c r="B555" s="161"/>
      <c r="D555" s="147" t="s">
        <v>1200</v>
      </c>
      <c r="E555" s="162" t="s">
        <v>1</v>
      </c>
      <c r="F555" s="163" t="s">
        <v>5663</v>
      </c>
      <c r="H555" s="162" t="s">
        <v>1</v>
      </c>
      <c r="I555" s="164"/>
      <c r="L555" s="161"/>
      <c r="M555" s="165"/>
      <c r="T555" s="166"/>
      <c r="AT555" s="162" t="s">
        <v>1200</v>
      </c>
      <c r="AU555" s="162" t="s">
        <v>88</v>
      </c>
      <c r="AV555" s="12" t="s">
        <v>86</v>
      </c>
      <c r="AW555" s="12" t="s">
        <v>34</v>
      </c>
      <c r="AX555" s="12" t="s">
        <v>79</v>
      </c>
      <c r="AY555" s="162" t="s">
        <v>262</v>
      </c>
    </row>
    <row r="556" spans="2:51" s="13" customFormat="1" ht="11.25">
      <c r="B556" s="167"/>
      <c r="D556" s="147" t="s">
        <v>1200</v>
      </c>
      <c r="E556" s="168" t="s">
        <v>1</v>
      </c>
      <c r="F556" s="169" t="s">
        <v>5664</v>
      </c>
      <c r="H556" s="170">
        <v>58</v>
      </c>
      <c r="I556" s="171"/>
      <c r="L556" s="167"/>
      <c r="M556" s="172"/>
      <c r="T556" s="173"/>
      <c r="AT556" s="168" t="s">
        <v>1200</v>
      </c>
      <c r="AU556" s="168" t="s">
        <v>88</v>
      </c>
      <c r="AV556" s="13" t="s">
        <v>88</v>
      </c>
      <c r="AW556" s="13" t="s">
        <v>34</v>
      </c>
      <c r="AX556" s="13" t="s">
        <v>79</v>
      </c>
      <c r="AY556" s="168" t="s">
        <v>262</v>
      </c>
    </row>
    <row r="557" spans="2:51" s="14" customFormat="1" ht="11.25">
      <c r="B557" s="174"/>
      <c r="D557" s="147" t="s">
        <v>1200</v>
      </c>
      <c r="E557" s="175" t="s">
        <v>1</v>
      </c>
      <c r="F557" s="176" t="s">
        <v>1205</v>
      </c>
      <c r="H557" s="177">
        <v>58</v>
      </c>
      <c r="I557" s="178"/>
      <c r="L557" s="174"/>
      <c r="M557" s="179"/>
      <c r="T557" s="180"/>
      <c r="AT557" s="175" t="s">
        <v>1200</v>
      </c>
      <c r="AU557" s="175" t="s">
        <v>88</v>
      </c>
      <c r="AV557" s="14" t="s">
        <v>293</v>
      </c>
      <c r="AW557" s="14" t="s">
        <v>34</v>
      </c>
      <c r="AX557" s="14" t="s">
        <v>86</v>
      </c>
      <c r="AY557" s="175" t="s">
        <v>262</v>
      </c>
    </row>
    <row r="558" spans="2:63" s="11" customFormat="1" ht="22.9" customHeight="1">
      <c r="B558" s="124"/>
      <c r="D558" s="125" t="s">
        <v>78</v>
      </c>
      <c r="E558" s="151" t="s">
        <v>655</v>
      </c>
      <c r="F558" s="151" t="s">
        <v>5665</v>
      </c>
      <c r="I558" s="127"/>
      <c r="J558" s="152">
        <f>BK558</f>
        <v>0</v>
      </c>
      <c r="L558" s="124"/>
      <c r="M558" s="129"/>
      <c r="P558" s="130">
        <f>SUM(P559:P564)</f>
        <v>0</v>
      </c>
      <c r="R558" s="130">
        <f>SUM(R559:R564)</f>
        <v>1.0025750000000002</v>
      </c>
      <c r="T558" s="131">
        <f>SUM(T559:T564)</f>
        <v>0</v>
      </c>
      <c r="AR558" s="125" t="s">
        <v>86</v>
      </c>
      <c r="AT558" s="132" t="s">
        <v>78</v>
      </c>
      <c r="AU558" s="132" t="s">
        <v>86</v>
      </c>
      <c r="AY558" s="125" t="s">
        <v>262</v>
      </c>
      <c r="BK558" s="133">
        <f>SUM(BK559:BK564)</f>
        <v>0</v>
      </c>
    </row>
    <row r="559" spans="2:65" s="1" customFormat="1" ht="24.2" customHeight="1">
      <c r="B559" s="32"/>
      <c r="C559" s="134" t="s">
        <v>552</v>
      </c>
      <c r="D559" s="134" t="s">
        <v>264</v>
      </c>
      <c r="E559" s="135" t="s">
        <v>5666</v>
      </c>
      <c r="F559" s="136" t="s">
        <v>5667</v>
      </c>
      <c r="G559" s="137" t="s">
        <v>405</v>
      </c>
      <c r="H559" s="138">
        <v>2.5</v>
      </c>
      <c r="I559" s="139"/>
      <c r="J559" s="140">
        <f>ROUND(I559*H559,2)</f>
        <v>0</v>
      </c>
      <c r="K559" s="136" t="s">
        <v>1</v>
      </c>
      <c r="L559" s="32"/>
      <c r="M559" s="141" t="s">
        <v>1</v>
      </c>
      <c r="N559" s="142" t="s">
        <v>44</v>
      </c>
      <c r="P559" s="143">
        <f>O559*H559</f>
        <v>0</v>
      </c>
      <c r="Q559" s="143">
        <v>0.29221</v>
      </c>
      <c r="R559" s="143">
        <f>Q559*H559</f>
        <v>0.7305250000000001</v>
      </c>
      <c r="S559" s="143">
        <v>0</v>
      </c>
      <c r="T559" s="144">
        <f>S559*H559</f>
        <v>0</v>
      </c>
      <c r="AR559" s="145" t="s">
        <v>293</v>
      </c>
      <c r="AT559" s="145" t="s">
        <v>264</v>
      </c>
      <c r="AU559" s="145" t="s">
        <v>88</v>
      </c>
      <c r="AY559" s="17" t="s">
        <v>262</v>
      </c>
      <c r="BE559" s="146">
        <f>IF(N559="základní",J559,0)</f>
        <v>0</v>
      </c>
      <c r="BF559" s="146">
        <f>IF(N559="snížená",J559,0)</f>
        <v>0</v>
      </c>
      <c r="BG559" s="146">
        <f>IF(N559="zákl. přenesená",J559,0)</f>
        <v>0</v>
      </c>
      <c r="BH559" s="146">
        <f>IF(N559="sníž. přenesená",J559,0)</f>
        <v>0</v>
      </c>
      <c r="BI559" s="146">
        <f>IF(N559="nulová",J559,0)</f>
        <v>0</v>
      </c>
      <c r="BJ559" s="17" t="s">
        <v>86</v>
      </c>
      <c r="BK559" s="146">
        <f>ROUND(I559*H559,2)</f>
        <v>0</v>
      </c>
      <c r="BL559" s="17" t="s">
        <v>293</v>
      </c>
      <c r="BM559" s="145" t="s">
        <v>5668</v>
      </c>
    </row>
    <row r="560" spans="2:65" s="1" customFormat="1" ht="24.2" customHeight="1">
      <c r="B560" s="32"/>
      <c r="C560" s="181" t="s">
        <v>558</v>
      </c>
      <c r="D560" s="181" t="s">
        <v>1114</v>
      </c>
      <c r="E560" s="182" t="s">
        <v>5669</v>
      </c>
      <c r="F560" s="183" t="s">
        <v>5670</v>
      </c>
      <c r="G560" s="184" t="s">
        <v>405</v>
      </c>
      <c r="H560" s="185">
        <v>2.5</v>
      </c>
      <c r="I560" s="186"/>
      <c r="J560" s="187">
        <f>ROUND(I560*H560,2)</f>
        <v>0</v>
      </c>
      <c r="K560" s="183" t="s">
        <v>1</v>
      </c>
      <c r="L560" s="188"/>
      <c r="M560" s="189" t="s">
        <v>1</v>
      </c>
      <c r="N560" s="190" t="s">
        <v>44</v>
      </c>
      <c r="P560" s="143">
        <f>O560*H560</f>
        <v>0</v>
      </c>
      <c r="Q560" s="143">
        <v>0</v>
      </c>
      <c r="R560" s="143">
        <f>Q560*H560</f>
        <v>0</v>
      </c>
      <c r="S560" s="143">
        <v>0</v>
      </c>
      <c r="T560" s="144">
        <f>S560*H560</f>
        <v>0</v>
      </c>
      <c r="AR560" s="145" t="s">
        <v>270</v>
      </c>
      <c r="AT560" s="145" t="s">
        <v>1114</v>
      </c>
      <c r="AU560" s="145" t="s">
        <v>88</v>
      </c>
      <c r="AY560" s="17" t="s">
        <v>262</v>
      </c>
      <c r="BE560" s="146">
        <f>IF(N560="základní",J560,0)</f>
        <v>0</v>
      </c>
      <c r="BF560" s="146">
        <f>IF(N560="snížená",J560,0)</f>
        <v>0</v>
      </c>
      <c r="BG560" s="146">
        <f>IF(N560="zákl. přenesená",J560,0)</f>
        <v>0</v>
      </c>
      <c r="BH560" s="146">
        <f>IF(N560="sníž. přenesená",J560,0)</f>
        <v>0</v>
      </c>
      <c r="BI560" s="146">
        <f>IF(N560="nulová",J560,0)</f>
        <v>0</v>
      </c>
      <c r="BJ560" s="17" t="s">
        <v>86</v>
      </c>
      <c r="BK560" s="146">
        <f>ROUND(I560*H560,2)</f>
        <v>0</v>
      </c>
      <c r="BL560" s="17" t="s">
        <v>293</v>
      </c>
      <c r="BM560" s="145" t="s">
        <v>5671</v>
      </c>
    </row>
    <row r="561" spans="2:47" s="1" customFormat="1" ht="19.5">
      <c r="B561" s="32"/>
      <c r="D561" s="147" t="s">
        <v>301</v>
      </c>
      <c r="F561" s="148" t="s">
        <v>5672</v>
      </c>
      <c r="I561" s="149"/>
      <c r="L561" s="32"/>
      <c r="M561" s="150"/>
      <c r="T561" s="56"/>
      <c r="AT561" s="17" t="s">
        <v>301</v>
      </c>
      <c r="AU561" s="17" t="s">
        <v>88</v>
      </c>
    </row>
    <row r="562" spans="2:65" s="1" customFormat="1" ht="24.2" customHeight="1">
      <c r="B562" s="32"/>
      <c r="C562" s="134" t="s">
        <v>562</v>
      </c>
      <c r="D562" s="134" t="s">
        <v>264</v>
      </c>
      <c r="E562" s="135" t="s">
        <v>5673</v>
      </c>
      <c r="F562" s="136" t="s">
        <v>5674</v>
      </c>
      <c r="G562" s="137" t="s">
        <v>1257</v>
      </c>
      <c r="H562" s="138">
        <v>1</v>
      </c>
      <c r="I562" s="139"/>
      <c r="J562" s="140">
        <f>ROUND(I562*H562,2)</f>
        <v>0</v>
      </c>
      <c r="K562" s="136" t="s">
        <v>1</v>
      </c>
      <c r="L562" s="32"/>
      <c r="M562" s="141" t="s">
        <v>1</v>
      </c>
      <c r="N562" s="142" t="s">
        <v>44</v>
      </c>
      <c r="P562" s="143">
        <f>O562*H562</f>
        <v>0</v>
      </c>
      <c r="Q562" s="143">
        <v>0.27205</v>
      </c>
      <c r="R562" s="143">
        <f>Q562*H562</f>
        <v>0.27205</v>
      </c>
      <c r="S562" s="143">
        <v>0</v>
      </c>
      <c r="T562" s="144">
        <f>S562*H562</f>
        <v>0</v>
      </c>
      <c r="AR562" s="145" t="s">
        <v>293</v>
      </c>
      <c r="AT562" s="145" t="s">
        <v>264</v>
      </c>
      <c r="AU562" s="145" t="s">
        <v>88</v>
      </c>
      <c r="AY562" s="17" t="s">
        <v>262</v>
      </c>
      <c r="BE562" s="146">
        <f>IF(N562="základní",J562,0)</f>
        <v>0</v>
      </c>
      <c r="BF562" s="146">
        <f>IF(N562="snížená",J562,0)</f>
        <v>0</v>
      </c>
      <c r="BG562" s="146">
        <f>IF(N562="zákl. přenesená",J562,0)</f>
        <v>0</v>
      </c>
      <c r="BH562" s="146">
        <f>IF(N562="sníž. přenesená",J562,0)</f>
        <v>0</v>
      </c>
      <c r="BI562" s="146">
        <f>IF(N562="nulová",J562,0)</f>
        <v>0</v>
      </c>
      <c r="BJ562" s="17" t="s">
        <v>86</v>
      </c>
      <c r="BK562" s="146">
        <f>ROUND(I562*H562,2)</f>
        <v>0</v>
      </c>
      <c r="BL562" s="17" t="s">
        <v>293</v>
      </c>
      <c r="BM562" s="145" t="s">
        <v>5675</v>
      </c>
    </row>
    <row r="563" spans="2:65" s="1" customFormat="1" ht="24.2" customHeight="1">
      <c r="B563" s="32"/>
      <c r="C563" s="181" t="s">
        <v>566</v>
      </c>
      <c r="D563" s="181" t="s">
        <v>1114</v>
      </c>
      <c r="E563" s="182" t="s">
        <v>5676</v>
      </c>
      <c r="F563" s="183" t="s">
        <v>5677</v>
      </c>
      <c r="G563" s="184" t="s">
        <v>1257</v>
      </c>
      <c r="H563" s="185">
        <v>1</v>
      </c>
      <c r="I563" s="186"/>
      <c r="J563" s="187">
        <f>ROUND(I563*H563,2)</f>
        <v>0</v>
      </c>
      <c r="K563" s="183" t="s">
        <v>1</v>
      </c>
      <c r="L563" s="188"/>
      <c r="M563" s="189" t="s">
        <v>1</v>
      </c>
      <c r="N563" s="190" t="s">
        <v>44</v>
      </c>
      <c r="P563" s="143">
        <f>O563*H563</f>
        <v>0</v>
      </c>
      <c r="Q563" s="143">
        <v>0</v>
      </c>
      <c r="R563" s="143">
        <f>Q563*H563</f>
        <v>0</v>
      </c>
      <c r="S563" s="143">
        <v>0</v>
      </c>
      <c r="T563" s="144">
        <f>S563*H563</f>
        <v>0</v>
      </c>
      <c r="AR563" s="145" t="s">
        <v>270</v>
      </c>
      <c r="AT563" s="145" t="s">
        <v>1114</v>
      </c>
      <c r="AU563" s="145" t="s">
        <v>88</v>
      </c>
      <c r="AY563" s="17" t="s">
        <v>262</v>
      </c>
      <c r="BE563" s="146">
        <f>IF(N563="základní",J563,0)</f>
        <v>0</v>
      </c>
      <c r="BF563" s="146">
        <f>IF(N563="snížená",J563,0)</f>
        <v>0</v>
      </c>
      <c r="BG563" s="146">
        <f>IF(N563="zákl. přenesená",J563,0)</f>
        <v>0</v>
      </c>
      <c r="BH563" s="146">
        <f>IF(N563="sníž. přenesená",J563,0)</f>
        <v>0</v>
      </c>
      <c r="BI563" s="146">
        <f>IF(N563="nulová",J563,0)</f>
        <v>0</v>
      </c>
      <c r="BJ563" s="17" t="s">
        <v>86</v>
      </c>
      <c r="BK563" s="146">
        <f>ROUND(I563*H563,2)</f>
        <v>0</v>
      </c>
      <c r="BL563" s="17" t="s">
        <v>293</v>
      </c>
      <c r="BM563" s="145" t="s">
        <v>5678</v>
      </c>
    </row>
    <row r="564" spans="2:47" s="1" customFormat="1" ht="19.5">
      <c r="B564" s="32"/>
      <c r="D564" s="147" t="s">
        <v>301</v>
      </c>
      <c r="F564" s="148" t="s">
        <v>5672</v>
      </c>
      <c r="I564" s="149"/>
      <c r="L564" s="32"/>
      <c r="M564" s="150"/>
      <c r="T564" s="56"/>
      <c r="AT564" s="17" t="s">
        <v>301</v>
      </c>
      <c r="AU564" s="17" t="s">
        <v>88</v>
      </c>
    </row>
    <row r="565" spans="2:63" s="11" customFormat="1" ht="22.9" customHeight="1">
      <c r="B565" s="124"/>
      <c r="D565" s="125" t="s">
        <v>78</v>
      </c>
      <c r="E565" s="151" t="s">
        <v>663</v>
      </c>
      <c r="F565" s="151" t="s">
        <v>5679</v>
      </c>
      <c r="I565" s="127"/>
      <c r="J565" s="152">
        <f>BK565</f>
        <v>0</v>
      </c>
      <c r="L565" s="124"/>
      <c r="M565" s="129"/>
      <c r="P565" s="130">
        <f>SUM(P566:P606)</f>
        <v>0</v>
      </c>
      <c r="R565" s="130">
        <f>SUM(R566:R606)</f>
        <v>0.03751108</v>
      </c>
      <c r="T565" s="131">
        <f>SUM(T566:T606)</f>
        <v>0</v>
      </c>
      <c r="AR565" s="125" t="s">
        <v>86</v>
      </c>
      <c r="AT565" s="132" t="s">
        <v>78</v>
      </c>
      <c r="AU565" s="132" t="s">
        <v>86</v>
      </c>
      <c r="AY565" s="125" t="s">
        <v>262</v>
      </c>
      <c r="BK565" s="133">
        <f>SUM(BK566:BK606)</f>
        <v>0</v>
      </c>
    </row>
    <row r="566" spans="2:65" s="1" customFormat="1" ht="24.2" customHeight="1">
      <c r="B566" s="32"/>
      <c r="C566" s="134" t="s">
        <v>570</v>
      </c>
      <c r="D566" s="134" t="s">
        <v>264</v>
      </c>
      <c r="E566" s="135" t="s">
        <v>5680</v>
      </c>
      <c r="F566" s="136" t="s">
        <v>5681</v>
      </c>
      <c r="G566" s="137" t="s">
        <v>1226</v>
      </c>
      <c r="H566" s="138">
        <v>16.396</v>
      </c>
      <c r="I566" s="139"/>
      <c r="J566" s="140">
        <f>ROUND(I566*H566,2)</f>
        <v>0</v>
      </c>
      <c r="K566" s="136" t="s">
        <v>1</v>
      </c>
      <c r="L566" s="32"/>
      <c r="M566" s="141" t="s">
        <v>1</v>
      </c>
      <c r="N566" s="142" t="s">
        <v>44</v>
      </c>
      <c r="P566" s="143">
        <f>O566*H566</f>
        <v>0</v>
      </c>
      <c r="Q566" s="143">
        <v>0.00063</v>
      </c>
      <c r="R566" s="143">
        <f>Q566*H566</f>
        <v>0.01032948</v>
      </c>
      <c r="S566" s="143">
        <v>0</v>
      </c>
      <c r="T566" s="144">
        <f>S566*H566</f>
        <v>0</v>
      </c>
      <c r="AR566" s="145" t="s">
        <v>293</v>
      </c>
      <c r="AT566" s="145" t="s">
        <v>264</v>
      </c>
      <c r="AU566" s="145" t="s">
        <v>88</v>
      </c>
      <c r="AY566" s="17" t="s">
        <v>262</v>
      </c>
      <c r="BE566" s="146">
        <f>IF(N566="základní",J566,0)</f>
        <v>0</v>
      </c>
      <c r="BF566" s="146">
        <f>IF(N566="snížená",J566,0)</f>
        <v>0</v>
      </c>
      <c r="BG566" s="146">
        <f>IF(N566="zákl. přenesená",J566,0)</f>
        <v>0</v>
      </c>
      <c r="BH566" s="146">
        <f>IF(N566="sníž. přenesená",J566,0)</f>
        <v>0</v>
      </c>
      <c r="BI566" s="146">
        <f>IF(N566="nulová",J566,0)</f>
        <v>0</v>
      </c>
      <c r="BJ566" s="17" t="s">
        <v>86</v>
      </c>
      <c r="BK566" s="146">
        <f>ROUND(I566*H566,2)</f>
        <v>0</v>
      </c>
      <c r="BL566" s="17" t="s">
        <v>293</v>
      </c>
      <c r="BM566" s="145" t="s">
        <v>5682</v>
      </c>
    </row>
    <row r="567" spans="2:51" s="12" customFormat="1" ht="11.25">
      <c r="B567" s="161"/>
      <c r="D567" s="147" t="s">
        <v>1200</v>
      </c>
      <c r="E567" s="162" t="s">
        <v>1</v>
      </c>
      <c r="F567" s="163" t="s">
        <v>5683</v>
      </c>
      <c r="H567" s="162" t="s">
        <v>1</v>
      </c>
      <c r="I567" s="164"/>
      <c r="L567" s="161"/>
      <c r="M567" s="165"/>
      <c r="T567" s="166"/>
      <c r="AT567" s="162" t="s">
        <v>1200</v>
      </c>
      <c r="AU567" s="162" t="s">
        <v>88</v>
      </c>
      <c r="AV567" s="12" t="s">
        <v>86</v>
      </c>
      <c r="AW567" s="12" t="s">
        <v>34</v>
      </c>
      <c r="AX567" s="12" t="s">
        <v>79</v>
      </c>
      <c r="AY567" s="162" t="s">
        <v>262</v>
      </c>
    </row>
    <row r="568" spans="2:51" s="13" customFormat="1" ht="11.25">
      <c r="B568" s="167"/>
      <c r="D568" s="147" t="s">
        <v>1200</v>
      </c>
      <c r="E568" s="168" t="s">
        <v>1</v>
      </c>
      <c r="F568" s="169" t="s">
        <v>5684</v>
      </c>
      <c r="H568" s="170">
        <v>1.696</v>
      </c>
      <c r="I568" s="171"/>
      <c r="L568" s="167"/>
      <c r="M568" s="172"/>
      <c r="T568" s="173"/>
      <c r="AT568" s="168" t="s">
        <v>1200</v>
      </c>
      <c r="AU568" s="168" t="s">
        <v>88</v>
      </c>
      <c r="AV568" s="13" t="s">
        <v>88</v>
      </c>
      <c r="AW568" s="13" t="s">
        <v>34</v>
      </c>
      <c r="AX568" s="13" t="s">
        <v>79</v>
      </c>
      <c r="AY568" s="168" t="s">
        <v>262</v>
      </c>
    </row>
    <row r="569" spans="2:51" s="12" customFormat="1" ht="11.25">
      <c r="B569" s="161"/>
      <c r="D569" s="147" t="s">
        <v>1200</v>
      </c>
      <c r="E569" s="162" t="s">
        <v>1</v>
      </c>
      <c r="F569" s="163" t="s">
        <v>5685</v>
      </c>
      <c r="H569" s="162" t="s">
        <v>1</v>
      </c>
      <c r="I569" s="164"/>
      <c r="L569" s="161"/>
      <c r="M569" s="165"/>
      <c r="T569" s="166"/>
      <c r="AT569" s="162" t="s">
        <v>1200</v>
      </c>
      <c r="AU569" s="162" t="s">
        <v>88</v>
      </c>
      <c r="AV569" s="12" t="s">
        <v>86</v>
      </c>
      <c r="AW569" s="12" t="s">
        <v>34</v>
      </c>
      <c r="AX569" s="12" t="s">
        <v>79</v>
      </c>
      <c r="AY569" s="162" t="s">
        <v>262</v>
      </c>
    </row>
    <row r="570" spans="2:51" s="13" customFormat="1" ht="11.25">
      <c r="B570" s="167"/>
      <c r="D570" s="147" t="s">
        <v>1200</v>
      </c>
      <c r="E570" s="168" t="s">
        <v>1</v>
      </c>
      <c r="F570" s="169" t="s">
        <v>5686</v>
      </c>
      <c r="H570" s="170">
        <v>2.12</v>
      </c>
      <c r="I570" s="171"/>
      <c r="L570" s="167"/>
      <c r="M570" s="172"/>
      <c r="T570" s="173"/>
      <c r="AT570" s="168" t="s">
        <v>1200</v>
      </c>
      <c r="AU570" s="168" t="s">
        <v>88</v>
      </c>
      <c r="AV570" s="13" t="s">
        <v>88</v>
      </c>
      <c r="AW570" s="13" t="s">
        <v>34</v>
      </c>
      <c r="AX570" s="13" t="s">
        <v>79</v>
      </c>
      <c r="AY570" s="168" t="s">
        <v>262</v>
      </c>
    </row>
    <row r="571" spans="2:51" s="12" customFormat="1" ht="11.25">
      <c r="B571" s="161"/>
      <c r="D571" s="147" t="s">
        <v>1200</v>
      </c>
      <c r="E571" s="162" t="s">
        <v>1</v>
      </c>
      <c r="F571" s="163" t="s">
        <v>5687</v>
      </c>
      <c r="H571" s="162" t="s">
        <v>1</v>
      </c>
      <c r="I571" s="164"/>
      <c r="L571" s="161"/>
      <c r="M571" s="165"/>
      <c r="T571" s="166"/>
      <c r="AT571" s="162" t="s">
        <v>1200</v>
      </c>
      <c r="AU571" s="162" t="s">
        <v>88</v>
      </c>
      <c r="AV571" s="12" t="s">
        <v>86</v>
      </c>
      <c r="AW571" s="12" t="s">
        <v>34</v>
      </c>
      <c r="AX571" s="12" t="s">
        <v>79</v>
      </c>
      <c r="AY571" s="162" t="s">
        <v>262</v>
      </c>
    </row>
    <row r="572" spans="2:51" s="13" customFormat="1" ht="11.25">
      <c r="B572" s="167"/>
      <c r="D572" s="147" t="s">
        <v>1200</v>
      </c>
      <c r="E572" s="168" t="s">
        <v>1</v>
      </c>
      <c r="F572" s="169" t="s">
        <v>5688</v>
      </c>
      <c r="H572" s="170">
        <v>2.144</v>
      </c>
      <c r="I572" s="171"/>
      <c r="L572" s="167"/>
      <c r="M572" s="172"/>
      <c r="T572" s="173"/>
      <c r="AT572" s="168" t="s">
        <v>1200</v>
      </c>
      <c r="AU572" s="168" t="s">
        <v>88</v>
      </c>
      <c r="AV572" s="13" t="s">
        <v>88</v>
      </c>
      <c r="AW572" s="13" t="s">
        <v>34</v>
      </c>
      <c r="AX572" s="13" t="s">
        <v>79</v>
      </c>
      <c r="AY572" s="168" t="s">
        <v>262</v>
      </c>
    </row>
    <row r="573" spans="2:51" s="12" customFormat="1" ht="11.25">
      <c r="B573" s="161"/>
      <c r="D573" s="147" t="s">
        <v>1200</v>
      </c>
      <c r="E573" s="162" t="s">
        <v>1</v>
      </c>
      <c r="F573" s="163" t="s">
        <v>5689</v>
      </c>
      <c r="H573" s="162" t="s">
        <v>1</v>
      </c>
      <c r="I573" s="164"/>
      <c r="L573" s="161"/>
      <c r="M573" s="165"/>
      <c r="T573" s="166"/>
      <c r="AT573" s="162" t="s">
        <v>1200</v>
      </c>
      <c r="AU573" s="162" t="s">
        <v>88</v>
      </c>
      <c r="AV573" s="12" t="s">
        <v>86</v>
      </c>
      <c r="AW573" s="12" t="s">
        <v>34</v>
      </c>
      <c r="AX573" s="12" t="s">
        <v>79</v>
      </c>
      <c r="AY573" s="162" t="s">
        <v>262</v>
      </c>
    </row>
    <row r="574" spans="2:51" s="13" customFormat="1" ht="11.25">
      <c r="B574" s="167"/>
      <c r="D574" s="147" t="s">
        <v>1200</v>
      </c>
      <c r="E574" s="168" t="s">
        <v>1</v>
      </c>
      <c r="F574" s="169" t="s">
        <v>5690</v>
      </c>
      <c r="H574" s="170">
        <v>2.156</v>
      </c>
      <c r="I574" s="171"/>
      <c r="L574" s="167"/>
      <c r="M574" s="172"/>
      <c r="T574" s="173"/>
      <c r="AT574" s="168" t="s">
        <v>1200</v>
      </c>
      <c r="AU574" s="168" t="s">
        <v>88</v>
      </c>
      <c r="AV574" s="13" t="s">
        <v>88</v>
      </c>
      <c r="AW574" s="13" t="s">
        <v>34</v>
      </c>
      <c r="AX574" s="13" t="s">
        <v>79</v>
      </c>
      <c r="AY574" s="168" t="s">
        <v>262</v>
      </c>
    </row>
    <row r="575" spans="2:51" s="12" customFormat="1" ht="11.25">
      <c r="B575" s="161"/>
      <c r="D575" s="147" t="s">
        <v>1200</v>
      </c>
      <c r="E575" s="162" t="s">
        <v>1</v>
      </c>
      <c r="F575" s="163" t="s">
        <v>5691</v>
      </c>
      <c r="H575" s="162" t="s">
        <v>1</v>
      </c>
      <c r="I575" s="164"/>
      <c r="L575" s="161"/>
      <c r="M575" s="165"/>
      <c r="T575" s="166"/>
      <c r="AT575" s="162" t="s">
        <v>1200</v>
      </c>
      <c r="AU575" s="162" t="s">
        <v>88</v>
      </c>
      <c r="AV575" s="12" t="s">
        <v>86</v>
      </c>
      <c r="AW575" s="12" t="s">
        <v>34</v>
      </c>
      <c r="AX575" s="12" t="s">
        <v>79</v>
      </c>
      <c r="AY575" s="162" t="s">
        <v>262</v>
      </c>
    </row>
    <row r="576" spans="2:51" s="13" customFormat="1" ht="11.25">
      <c r="B576" s="167"/>
      <c r="D576" s="147" t="s">
        <v>1200</v>
      </c>
      <c r="E576" s="168" t="s">
        <v>1</v>
      </c>
      <c r="F576" s="169" t="s">
        <v>5692</v>
      </c>
      <c r="H576" s="170">
        <v>2.172</v>
      </c>
      <c r="I576" s="171"/>
      <c r="L576" s="167"/>
      <c r="M576" s="172"/>
      <c r="T576" s="173"/>
      <c r="AT576" s="168" t="s">
        <v>1200</v>
      </c>
      <c r="AU576" s="168" t="s">
        <v>88</v>
      </c>
      <c r="AV576" s="13" t="s">
        <v>88</v>
      </c>
      <c r="AW576" s="13" t="s">
        <v>34</v>
      </c>
      <c r="AX576" s="13" t="s">
        <v>79</v>
      </c>
      <c r="AY576" s="168" t="s">
        <v>262</v>
      </c>
    </row>
    <row r="577" spans="2:51" s="12" customFormat="1" ht="11.25">
      <c r="B577" s="161"/>
      <c r="D577" s="147" t="s">
        <v>1200</v>
      </c>
      <c r="E577" s="162" t="s">
        <v>1</v>
      </c>
      <c r="F577" s="163" t="s">
        <v>5693</v>
      </c>
      <c r="H577" s="162" t="s">
        <v>1</v>
      </c>
      <c r="I577" s="164"/>
      <c r="L577" s="161"/>
      <c r="M577" s="165"/>
      <c r="T577" s="166"/>
      <c r="AT577" s="162" t="s">
        <v>1200</v>
      </c>
      <c r="AU577" s="162" t="s">
        <v>88</v>
      </c>
      <c r="AV577" s="12" t="s">
        <v>86</v>
      </c>
      <c r="AW577" s="12" t="s">
        <v>34</v>
      </c>
      <c r="AX577" s="12" t="s">
        <v>79</v>
      </c>
      <c r="AY577" s="162" t="s">
        <v>262</v>
      </c>
    </row>
    <row r="578" spans="2:51" s="13" customFormat="1" ht="11.25">
      <c r="B578" s="167"/>
      <c r="D578" s="147" t="s">
        <v>1200</v>
      </c>
      <c r="E578" s="168" t="s">
        <v>1</v>
      </c>
      <c r="F578" s="169" t="s">
        <v>5694</v>
      </c>
      <c r="H578" s="170">
        <v>2.148</v>
      </c>
      <c r="I578" s="171"/>
      <c r="L578" s="167"/>
      <c r="M578" s="172"/>
      <c r="T578" s="173"/>
      <c r="AT578" s="168" t="s">
        <v>1200</v>
      </c>
      <c r="AU578" s="168" t="s">
        <v>88</v>
      </c>
      <c r="AV578" s="13" t="s">
        <v>88</v>
      </c>
      <c r="AW578" s="13" t="s">
        <v>34</v>
      </c>
      <c r="AX578" s="13" t="s">
        <v>79</v>
      </c>
      <c r="AY578" s="168" t="s">
        <v>262</v>
      </c>
    </row>
    <row r="579" spans="2:51" s="12" customFormat="1" ht="11.25">
      <c r="B579" s="161"/>
      <c r="D579" s="147" t="s">
        <v>1200</v>
      </c>
      <c r="E579" s="162" t="s">
        <v>1</v>
      </c>
      <c r="F579" s="163" t="s">
        <v>5695</v>
      </c>
      <c r="H579" s="162" t="s">
        <v>1</v>
      </c>
      <c r="I579" s="164"/>
      <c r="L579" s="161"/>
      <c r="M579" s="165"/>
      <c r="T579" s="166"/>
      <c r="AT579" s="162" t="s">
        <v>1200</v>
      </c>
      <c r="AU579" s="162" t="s">
        <v>88</v>
      </c>
      <c r="AV579" s="12" t="s">
        <v>86</v>
      </c>
      <c r="AW579" s="12" t="s">
        <v>34</v>
      </c>
      <c r="AX579" s="12" t="s">
        <v>79</v>
      </c>
      <c r="AY579" s="162" t="s">
        <v>262</v>
      </c>
    </row>
    <row r="580" spans="2:51" s="13" customFormat="1" ht="11.25">
      <c r="B580" s="167"/>
      <c r="D580" s="147" t="s">
        <v>1200</v>
      </c>
      <c r="E580" s="168" t="s">
        <v>1</v>
      </c>
      <c r="F580" s="169" t="s">
        <v>5686</v>
      </c>
      <c r="H580" s="170">
        <v>2.12</v>
      </c>
      <c r="I580" s="171"/>
      <c r="L580" s="167"/>
      <c r="M580" s="172"/>
      <c r="T580" s="173"/>
      <c r="AT580" s="168" t="s">
        <v>1200</v>
      </c>
      <c r="AU580" s="168" t="s">
        <v>88</v>
      </c>
      <c r="AV580" s="13" t="s">
        <v>88</v>
      </c>
      <c r="AW580" s="13" t="s">
        <v>34</v>
      </c>
      <c r="AX580" s="13" t="s">
        <v>79</v>
      </c>
      <c r="AY580" s="168" t="s">
        <v>262</v>
      </c>
    </row>
    <row r="581" spans="2:51" s="12" customFormat="1" ht="11.25">
      <c r="B581" s="161"/>
      <c r="D581" s="147" t="s">
        <v>1200</v>
      </c>
      <c r="E581" s="162" t="s">
        <v>1</v>
      </c>
      <c r="F581" s="163" t="s">
        <v>5696</v>
      </c>
      <c r="H581" s="162" t="s">
        <v>1</v>
      </c>
      <c r="I581" s="164"/>
      <c r="L581" s="161"/>
      <c r="M581" s="165"/>
      <c r="T581" s="166"/>
      <c r="AT581" s="162" t="s">
        <v>1200</v>
      </c>
      <c r="AU581" s="162" t="s">
        <v>88</v>
      </c>
      <c r="AV581" s="12" t="s">
        <v>86</v>
      </c>
      <c r="AW581" s="12" t="s">
        <v>34</v>
      </c>
      <c r="AX581" s="12" t="s">
        <v>79</v>
      </c>
      <c r="AY581" s="162" t="s">
        <v>262</v>
      </c>
    </row>
    <row r="582" spans="2:51" s="13" customFormat="1" ht="11.25">
      <c r="B582" s="167"/>
      <c r="D582" s="147" t="s">
        <v>1200</v>
      </c>
      <c r="E582" s="168" t="s">
        <v>1</v>
      </c>
      <c r="F582" s="169" t="s">
        <v>5697</v>
      </c>
      <c r="H582" s="170">
        <v>1.84</v>
      </c>
      <c r="I582" s="171"/>
      <c r="L582" s="167"/>
      <c r="M582" s="172"/>
      <c r="T582" s="173"/>
      <c r="AT582" s="168" t="s">
        <v>1200</v>
      </c>
      <c r="AU582" s="168" t="s">
        <v>88</v>
      </c>
      <c r="AV582" s="13" t="s">
        <v>88</v>
      </c>
      <c r="AW582" s="13" t="s">
        <v>34</v>
      </c>
      <c r="AX582" s="13" t="s">
        <v>79</v>
      </c>
      <c r="AY582" s="168" t="s">
        <v>262</v>
      </c>
    </row>
    <row r="583" spans="2:51" s="14" customFormat="1" ht="11.25">
      <c r="B583" s="174"/>
      <c r="D583" s="147" t="s">
        <v>1200</v>
      </c>
      <c r="E583" s="175" t="s">
        <v>1</v>
      </c>
      <c r="F583" s="176" t="s">
        <v>1205</v>
      </c>
      <c r="H583" s="177">
        <v>16.396</v>
      </c>
      <c r="I583" s="178"/>
      <c r="L583" s="174"/>
      <c r="M583" s="179"/>
      <c r="T583" s="180"/>
      <c r="AT583" s="175" t="s">
        <v>1200</v>
      </c>
      <c r="AU583" s="175" t="s">
        <v>88</v>
      </c>
      <c r="AV583" s="14" t="s">
        <v>293</v>
      </c>
      <c r="AW583" s="14" t="s">
        <v>34</v>
      </c>
      <c r="AX583" s="14" t="s">
        <v>86</v>
      </c>
      <c r="AY583" s="175" t="s">
        <v>262</v>
      </c>
    </row>
    <row r="584" spans="2:65" s="1" customFormat="1" ht="33" customHeight="1">
      <c r="B584" s="32"/>
      <c r="C584" s="134" t="s">
        <v>574</v>
      </c>
      <c r="D584" s="134" t="s">
        <v>264</v>
      </c>
      <c r="E584" s="135" t="s">
        <v>5698</v>
      </c>
      <c r="F584" s="136" t="s">
        <v>5699</v>
      </c>
      <c r="G584" s="137" t="s">
        <v>405</v>
      </c>
      <c r="H584" s="138">
        <v>70.48</v>
      </c>
      <c r="I584" s="139"/>
      <c r="J584" s="140">
        <f>ROUND(I584*H584,2)</f>
        <v>0</v>
      </c>
      <c r="K584" s="136" t="s">
        <v>1</v>
      </c>
      <c r="L584" s="32"/>
      <c r="M584" s="141" t="s">
        <v>1</v>
      </c>
      <c r="N584" s="142" t="s">
        <v>44</v>
      </c>
      <c r="P584" s="143">
        <f>O584*H584</f>
        <v>0</v>
      </c>
      <c r="Q584" s="143">
        <v>0.00017</v>
      </c>
      <c r="R584" s="143">
        <f>Q584*H584</f>
        <v>0.011981600000000002</v>
      </c>
      <c r="S584" s="143">
        <v>0</v>
      </c>
      <c r="T584" s="144">
        <f>S584*H584</f>
        <v>0</v>
      </c>
      <c r="AR584" s="145" t="s">
        <v>293</v>
      </c>
      <c r="AT584" s="145" t="s">
        <v>264</v>
      </c>
      <c r="AU584" s="145" t="s">
        <v>88</v>
      </c>
      <c r="AY584" s="17" t="s">
        <v>262</v>
      </c>
      <c r="BE584" s="146">
        <f>IF(N584="základní",J584,0)</f>
        <v>0</v>
      </c>
      <c r="BF584" s="146">
        <f>IF(N584="snížená",J584,0)</f>
        <v>0</v>
      </c>
      <c r="BG584" s="146">
        <f>IF(N584="zákl. přenesená",J584,0)</f>
        <v>0</v>
      </c>
      <c r="BH584" s="146">
        <f>IF(N584="sníž. přenesená",J584,0)</f>
        <v>0</v>
      </c>
      <c r="BI584" s="146">
        <f>IF(N584="nulová",J584,0)</f>
        <v>0</v>
      </c>
      <c r="BJ584" s="17" t="s">
        <v>86</v>
      </c>
      <c r="BK584" s="146">
        <f>ROUND(I584*H584,2)</f>
        <v>0</v>
      </c>
      <c r="BL584" s="17" t="s">
        <v>293</v>
      </c>
      <c r="BM584" s="145" t="s">
        <v>5700</v>
      </c>
    </row>
    <row r="585" spans="2:51" s="12" customFormat="1" ht="11.25">
      <c r="B585" s="161"/>
      <c r="D585" s="147" t="s">
        <v>1200</v>
      </c>
      <c r="E585" s="162" t="s">
        <v>1</v>
      </c>
      <c r="F585" s="163" t="s">
        <v>5683</v>
      </c>
      <c r="H585" s="162" t="s">
        <v>1</v>
      </c>
      <c r="I585" s="164"/>
      <c r="L585" s="161"/>
      <c r="M585" s="165"/>
      <c r="T585" s="166"/>
      <c r="AT585" s="162" t="s">
        <v>1200</v>
      </c>
      <c r="AU585" s="162" t="s">
        <v>88</v>
      </c>
      <c r="AV585" s="12" t="s">
        <v>86</v>
      </c>
      <c r="AW585" s="12" t="s">
        <v>34</v>
      </c>
      <c r="AX585" s="12" t="s">
        <v>79</v>
      </c>
      <c r="AY585" s="162" t="s">
        <v>262</v>
      </c>
    </row>
    <row r="586" spans="2:51" s="13" customFormat="1" ht="11.25">
      <c r="B586" s="167"/>
      <c r="D586" s="147" t="s">
        <v>1200</v>
      </c>
      <c r="E586" s="168" t="s">
        <v>1</v>
      </c>
      <c r="F586" s="169" t="s">
        <v>5701</v>
      </c>
      <c r="H586" s="170">
        <v>5.88</v>
      </c>
      <c r="I586" s="171"/>
      <c r="L586" s="167"/>
      <c r="M586" s="172"/>
      <c r="T586" s="173"/>
      <c r="AT586" s="168" t="s">
        <v>1200</v>
      </c>
      <c r="AU586" s="168" t="s">
        <v>88</v>
      </c>
      <c r="AV586" s="13" t="s">
        <v>88</v>
      </c>
      <c r="AW586" s="13" t="s">
        <v>34</v>
      </c>
      <c r="AX586" s="13" t="s">
        <v>79</v>
      </c>
      <c r="AY586" s="168" t="s">
        <v>262</v>
      </c>
    </row>
    <row r="587" spans="2:51" s="12" customFormat="1" ht="11.25">
      <c r="B587" s="161"/>
      <c r="D587" s="147" t="s">
        <v>1200</v>
      </c>
      <c r="E587" s="162" t="s">
        <v>1</v>
      </c>
      <c r="F587" s="163" t="s">
        <v>5685</v>
      </c>
      <c r="H587" s="162" t="s">
        <v>1</v>
      </c>
      <c r="I587" s="164"/>
      <c r="L587" s="161"/>
      <c r="M587" s="165"/>
      <c r="T587" s="166"/>
      <c r="AT587" s="162" t="s">
        <v>1200</v>
      </c>
      <c r="AU587" s="162" t="s">
        <v>88</v>
      </c>
      <c r="AV587" s="12" t="s">
        <v>86</v>
      </c>
      <c r="AW587" s="12" t="s">
        <v>34</v>
      </c>
      <c r="AX587" s="12" t="s">
        <v>79</v>
      </c>
      <c r="AY587" s="162" t="s">
        <v>262</v>
      </c>
    </row>
    <row r="588" spans="2:51" s="13" customFormat="1" ht="11.25">
      <c r="B588" s="167"/>
      <c r="D588" s="147" t="s">
        <v>1200</v>
      </c>
      <c r="E588" s="168" t="s">
        <v>1</v>
      </c>
      <c r="F588" s="169" t="s">
        <v>5702</v>
      </c>
      <c r="H588" s="170">
        <v>9.3</v>
      </c>
      <c r="I588" s="171"/>
      <c r="L588" s="167"/>
      <c r="M588" s="172"/>
      <c r="T588" s="173"/>
      <c r="AT588" s="168" t="s">
        <v>1200</v>
      </c>
      <c r="AU588" s="168" t="s">
        <v>88</v>
      </c>
      <c r="AV588" s="13" t="s">
        <v>88</v>
      </c>
      <c r="AW588" s="13" t="s">
        <v>34</v>
      </c>
      <c r="AX588" s="13" t="s">
        <v>79</v>
      </c>
      <c r="AY588" s="168" t="s">
        <v>262</v>
      </c>
    </row>
    <row r="589" spans="2:51" s="12" customFormat="1" ht="11.25">
      <c r="B589" s="161"/>
      <c r="D589" s="147" t="s">
        <v>1200</v>
      </c>
      <c r="E589" s="162" t="s">
        <v>1</v>
      </c>
      <c r="F589" s="163" t="s">
        <v>5687</v>
      </c>
      <c r="H589" s="162" t="s">
        <v>1</v>
      </c>
      <c r="I589" s="164"/>
      <c r="L589" s="161"/>
      <c r="M589" s="165"/>
      <c r="T589" s="166"/>
      <c r="AT589" s="162" t="s">
        <v>1200</v>
      </c>
      <c r="AU589" s="162" t="s">
        <v>88</v>
      </c>
      <c r="AV589" s="12" t="s">
        <v>86</v>
      </c>
      <c r="AW589" s="12" t="s">
        <v>34</v>
      </c>
      <c r="AX589" s="12" t="s">
        <v>79</v>
      </c>
      <c r="AY589" s="162" t="s">
        <v>262</v>
      </c>
    </row>
    <row r="590" spans="2:51" s="13" customFormat="1" ht="11.25">
      <c r="B590" s="167"/>
      <c r="D590" s="147" t="s">
        <v>1200</v>
      </c>
      <c r="E590" s="168" t="s">
        <v>1</v>
      </c>
      <c r="F590" s="169" t="s">
        <v>5703</v>
      </c>
      <c r="H590" s="170">
        <v>9.42</v>
      </c>
      <c r="I590" s="171"/>
      <c r="L590" s="167"/>
      <c r="M590" s="172"/>
      <c r="T590" s="173"/>
      <c r="AT590" s="168" t="s">
        <v>1200</v>
      </c>
      <c r="AU590" s="168" t="s">
        <v>88</v>
      </c>
      <c r="AV590" s="13" t="s">
        <v>88</v>
      </c>
      <c r="AW590" s="13" t="s">
        <v>34</v>
      </c>
      <c r="AX590" s="13" t="s">
        <v>79</v>
      </c>
      <c r="AY590" s="168" t="s">
        <v>262</v>
      </c>
    </row>
    <row r="591" spans="2:51" s="12" customFormat="1" ht="11.25">
      <c r="B591" s="161"/>
      <c r="D591" s="147" t="s">
        <v>1200</v>
      </c>
      <c r="E591" s="162" t="s">
        <v>1</v>
      </c>
      <c r="F591" s="163" t="s">
        <v>5689</v>
      </c>
      <c r="H591" s="162" t="s">
        <v>1</v>
      </c>
      <c r="I591" s="164"/>
      <c r="L591" s="161"/>
      <c r="M591" s="165"/>
      <c r="T591" s="166"/>
      <c r="AT591" s="162" t="s">
        <v>1200</v>
      </c>
      <c r="AU591" s="162" t="s">
        <v>88</v>
      </c>
      <c r="AV591" s="12" t="s">
        <v>86</v>
      </c>
      <c r="AW591" s="12" t="s">
        <v>34</v>
      </c>
      <c r="AX591" s="12" t="s">
        <v>79</v>
      </c>
      <c r="AY591" s="162" t="s">
        <v>262</v>
      </c>
    </row>
    <row r="592" spans="2:51" s="13" customFormat="1" ht="11.25">
      <c r="B592" s="167"/>
      <c r="D592" s="147" t="s">
        <v>1200</v>
      </c>
      <c r="E592" s="168" t="s">
        <v>1</v>
      </c>
      <c r="F592" s="169" t="s">
        <v>5704</v>
      </c>
      <c r="H592" s="170">
        <v>9.48</v>
      </c>
      <c r="I592" s="171"/>
      <c r="L592" s="167"/>
      <c r="M592" s="172"/>
      <c r="T592" s="173"/>
      <c r="AT592" s="168" t="s">
        <v>1200</v>
      </c>
      <c r="AU592" s="168" t="s">
        <v>88</v>
      </c>
      <c r="AV592" s="13" t="s">
        <v>88</v>
      </c>
      <c r="AW592" s="13" t="s">
        <v>34</v>
      </c>
      <c r="AX592" s="13" t="s">
        <v>79</v>
      </c>
      <c r="AY592" s="168" t="s">
        <v>262</v>
      </c>
    </row>
    <row r="593" spans="2:51" s="12" customFormat="1" ht="11.25">
      <c r="B593" s="161"/>
      <c r="D593" s="147" t="s">
        <v>1200</v>
      </c>
      <c r="E593" s="162" t="s">
        <v>1</v>
      </c>
      <c r="F593" s="163" t="s">
        <v>5691</v>
      </c>
      <c r="H593" s="162" t="s">
        <v>1</v>
      </c>
      <c r="I593" s="164"/>
      <c r="L593" s="161"/>
      <c r="M593" s="165"/>
      <c r="T593" s="166"/>
      <c r="AT593" s="162" t="s">
        <v>1200</v>
      </c>
      <c r="AU593" s="162" t="s">
        <v>88</v>
      </c>
      <c r="AV593" s="12" t="s">
        <v>86</v>
      </c>
      <c r="AW593" s="12" t="s">
        <v>34</v>
      </c>
      <c r="AX593" s="12" t="s">
        <v>79</v>
      </c>
      <c r="AY593" s="162" t="s">
        <v>262</v>
      </c>
    </row>
    <row r="594" spans="2:51" s="13" customFormat="1" ht="11.25">
      <c r="B594" s="167"/>
      <c r="D594" s="147" t="s">
        <v>1200</v>
      </c>
      <c r="E594" s="168" t="s">
        <v>1</v>
      </c>
      <c r="F594" s="169" t="s">
        <v>5705</v>
      </c>
      <c r="H594" s="170">
        <v>9.56</v>
      </c>
      <c r="I594" s="171"/>
      <c r="L594" s="167"/>
      <c r="M594" s="172"/>
      <c r="T594" s="173"/>
      <c r="AT594" s="168" t="s">
        <v>1200</v>
      </c>
      <c r="AU594" s="168" t="s">
        <v>88</v>
      </c>
      <c r="AV594" s="13" t="s">
        <v>88</v>
      </c>
      <c r="AW594" s="13" t="s">
        <v>34</v>
      </c>
      <c r="AX594" s="13" t="s">
        <v>79</v>
      </c>
      <c r="AY594" s="168" t="s">
        <v>262</v>
      </c>
    </row>
    <row r="595" spans="2:51" s="12" customFormat="1" ht="11.25">
      <c r="B595" s="161"/>
      <c r="D595" s="147" t="s">
        <v>1200</v>
      </c>
      <c r="E595" s="162" t="s">
        <v>1</v>
      </c>
      <c r="F595" s="163" t="s">
        <v>5693</v>
      </c>
      <c r="H595" s="162" t="s">
        <v>1</v>
      </c>
      <c r="I595" s="164"/>
      <c r="L595" s="161"/>
      <c r="M595" s="165"/>
      <c r="T595" s="166"/>
      <c r="AT595" s="162" t="s">
        <v>1200</v>
      </c>
      <c r="AU595" s="162" t="s">
        <v>88</v>
      </c>
      <c r="AV595" s="12" t="s">
        <v>86</v>
      </c>
      <c r="AW595" s="12" t="s">
        <v>34</v>
      </c>
      <c r="AX595" s="12" t="s">
        <v>79</v>
      </c>
      <c r="AY595" s="162" t="s">
        <v>262</v>
      </c>
    </row>
    <row r="596" spans="2:51" s="13" customFormat="1" ht="11.25">
      <c r="B596" s="167"/>
      <c r="D596" s="147" t="s">
        <v>1200</v>
      </c>
      <c r="E596" s="168" t="s">
        <v>1</v>
      </c>
      <c r="F596" s="169" t="s">
        <v>5706</v>
      </c>
      <c r="H596" s="170">
        <v>9.44</v>
      </c>
      <c r="I596" s="171"/>
      <c r="L596" s="167"/>
      <c r="M596" s="172"/>
      <c r="T596" s="173"/>
      <c r="AT596" s="168" t="s">
        <v>1200</v>
      </c>
      <c r="AU596" s="168" t="s">
        <v>88</v>
      </c>
      <c r="AV596" s="13" t="s">
        <v>88</v>
      </c>
      <c r="AW596" s="13" t="s">
        <v>34</v>
      </c>
      <c r="AX596" s="13" t="s">
        <v>79</v>
      </c>
      <c r="AY596" s="168" t="s">
        <v>262</v>
      </c>
    </row>
    <row r="597" spans="2:51" s="12" customFormat="1" ht="11.25">
      <c r="B597" s="161"/>
      <c r="D597" s="147" t="s">
        <v>1200</v>
      </c>
      <c r="E597" s="162" t="s">
        <v>1</v>
      </c>
      <c r="F597" s="163" t="s">
        <v>5695</v>
      </c>
      <c r="H597" s="162" t="s">
        <v>1</v>
      </c>
      <c r="I597" s="164"/>
      <c r="L597" s="161"/>
      <c r="M597" s="165"/>
      <c r="T597" s="166"/>
      <c r="AT597" s="162" t="s">
        <v>1200</v>
      </c>
      <c r="AU597" s="162" t="s">
        <v>88</v>
      </c>
      <c r="AV597" s="12" t="s">
        <v>86</v>
      </c>
      <c r="AW597" s="12" t="s">
        <v>34</v>
      </c>
      <c r="AX597" s="12" t="s">
        <v>79</v>
      </c>
      <c r="AY597" s="162" t="s">
        <v>262</v>
      </c>
    </row>
    <row r="598" spans="2:51" s="13" customFormat="1" ht="11.25">
      <c r="B598" s="167"/>
      <c r="D598" s="147" t="s">
        <v>1200</v>
      </c>
      <c r="E598" s="168" t="s">
        <v>1</v>
      </c>
      <c r="F598" s="169" t="s">
        <v>5702</v>
      </c>
      <c r="H598" s="170">
        <v>9.3</v>
      </c>
      <c r="I598" s="171"/>
      <c r="L598" s="167"/>
      <c r="M598" s="172"/>
      <c r="T598" s="173"/>
      <c r="AT598" s="168" t="s">
        <v>1200</v>
      </c>
      <c r="AU598" s="168" t="s">
        <v>88</v>
      </c>
      <c r="AV598" s="13" t="s">
        <v>88</v>
      </c>
      <c r="AW598" s="13" t="s">
        <v>34</v>
      </c>
      <c r="AX598" s="13" t="s">
        <v>79</v>
      </c>
      <c r="AY598" s="168" t="s">
        <v>262</v>
      </c>
    </row>
    <row r="599" spans="2:51" s="12" customFormat="1" ht="11.25">
      <c r="B599" s="161"/>
      <c r="D599" s="147" t="s">
        <v>1200</v>
      </c>
      <c r="E599" s="162" t="s">
        <v>1</v>
      </c>
      <c r="F599" s="163" t="s">
        <v>5696</v>
      </c>
      <c r="H599" s="162" t="s">
        <v>1</v>
      </c>
      <c r="I599" s="164"/>
      <c r="L599" s="161"/>
      <c r="M599" s="165"/>
      <c r="T599" s="166"/>
      <c r="AT599" s="162" t="s">
        <v>1200</v>
      </c>
      <c r="AU599" s="162" t="s">
        <v>88</v>
      </c>
      <c r="AV599" s="12" t="s">
        <v>86</v>
      </c>
      <c r="AW599" s="12" t="s">
        <v>34</v>
      </c>
      <c r="AX599" s="12" t="s">
        <v>79</v>
      </c>
      <c r="AY599" s="162" t="s">
        <v>262</v>
      </c>
    </row>
    <row r="600" spans="2:51" s="13" customFormat="1" ht="11.25">
      <c r="B600" s="167"/>
      <c r="D600" s="147" t="s">
        <v>1200</v>
      </c>
      <c r="E600" s="168" t="s">
        <v>1</v>
      </c>
      <c r="F600" s="169" t="s">
        <v>5707</v>
      </c>
      <c r="H600" s="170">
        <v>8.1</v>
      </c>
      <c r="I600" s="171"/>
      <c r="L600" s="167"/>
      <c r="M600" s="172"/>
      <c r="T600" s="173"/>
      <c r="AT600" s="168" t="s">
        <v>1200</v>
      </c>
      <c r="AU600" s="168" t="s">
        <v>88</v>
      </c>
      <c r="AV600" s="13" t="s">
        <v>88</v>
      </c>
      <c r="AW600" s="13" t="s">
        <v>34</v>
      </c>
      <c r="AX600" s="13" t="s">
        <v>79</v>
      </c>
      <c r="AY600" s="168" t="s">
        <v>262</v>
      </c>
    </row>
    <row r="601" spans="2:51" s="14" customFormat="1" ht="11.25">
      <c r="B601" s="174"/>
      <c r="D601" s="147" t="s">
        <v>1200</v>
      </c>
      <c r="E601" s="175" t="s">
        <v>1</v>
      </c>
      <c r="F601" s="176" t="s">
        <v>1205</v>
      </c>
      <c r="H601" s="177">
        <v>70.48</v>
      </c>
      <c r="I601" s="178"/>
      <c r="L601" s="174"/>
      <c r="M601" s="179"/>
      <c r="T601" s="180"/>
      <c r="AT601" s="175" t="s">
        <v>1200</v>
      </c>
      <c r="AU601" s="175" t="s">
        <v>88</v>
      </c>
      <c r="AV601" s="14" t="s">
        <v>293</v>
      </c>
      <c r="AW601" s="14" t="s">
        <v>34</v>
      </c>
      <c r="AX601" s="14" t="s">
        <v>86</v>
      </c>
      <c r="AY601" s="175" t="s">
        <v>262</v>
      </c>
    </row>
    <row r="602" spans="2:65" s="1" customFormat="1" ht="37.9" customHeight="1">
      <c r="B602" s="32"/>
      <c r="C602" s="134" t="s">
        <v>578</v>
      </c>
      <c r="D602" s="134" t="s">
        <v>264</v>
      </c>
      <c r="E602" s="135" t="s">
        <v>5708</v>
      </c>
      <c r="F602" s="136" t="s">
        <v>5709</v>
      </c>
      <c r="G602" s="137" t="s">
        <v>1257</v>
      </c>
      <c r="H602" s="138">
        <v>20</v>
      </c>
      <c r="I602" s="139"/>
      <c r="J602" s="140">
        <f>ROUND(I602*H602,2)</f>
        <v>0</v>
      </c>
      <c r="K602" s="136" t="s">
        <v>1</v>
      </c>
      <c r="L602" s="32"/>
      <c r="M602" s="141" t="s">
        <v>1</v>
      </c>
      <c r="N602" s="142" t="s">
        <v>44</v>
      </c>
      <c r="P602" s="143">
        <f>O602*H602</f>
        <v>0</v>
      </c>
      <c r="Q602" s="143">
        <v>0</v>
      </c>
      <c r="R602" s="143">
        <f>Q602*H602</f>
        <v>0</v>
      </c>
      <c r="S602" s="143">
        <v>0</v>
      </c>
      <c r="T602" s="144">
        <f>S602*H602</f>
        <v>0</v>
      </c>
      <c r="AR602" s="145" t="s">
        <v>293</v>
      </c>
      <c r="AT602" s="145" t="s">
        <v>264</v>
      </c>
      <c r="AU602" s="145" t="s">
        <v>88</v>
      </c>
      <c r="AY602" s="17" t="s">
        <v>262</v>
      </c>
      <c r="BE602" s="146">
        <f>IF(N602="základní",J602,0)</f>
        <v>0</v>
      </c>
      <c r="BF602" s="146">
        <f>IF(N602="snížená",J602,0)</f>
        <v>0</v>
      </c>
      <c r="BG602" s="146">
        <f>IF(N602="zákl. přenesená",J602,0)</f>
        <v>0</v>
      </c>
      <c r="BH602" s="146">
        <f>IF(N602="sníž. přenesená",J602,0)</f>
        <v>0</v>
      </c>
      <c r="BI602" s="146">
        <f>IF(N602="nulová",J602,0)</f>
        <v>0</v>
      </c>
      <c r="BJ602" s="17" t="s">
        <v>86</v>
      </c>
      <c r="BK602" s="146">
        <f>ROUND(I602*H602,2)</f>
        <v>0</v>
      </c>
      <c r="BL602" s="17" t="s">
        <v>293</v>
      </c>
      <c r="BM602" s="145" t="s">
        <v>5710</v>
      </c>
    </row>
    <row r="603" spans="2:51" s="12" customFormat="1" ht="11.25">
      <c r="B603" s="161"/>
      <c r="D603" s="147" t="s">
        <v>1200</v>
      </c>
      <c r="E603" s="162" t="s">
        <v>1</v>
      </c>
      <c r="F603" s="163" t="s">
        <v>5711</v>
      </c>
      <c r="H603" s="162" t="s">
        <v>1</v>
      </c>
      <c r="I603" s="164"/>
      <c r="L603" s="161"/>
      <c r="M603" s="165"/>
      <c r="T603" s="166"/>
      <c r="AT603" s="162" t="s">
        <v>1200</v>
      </c>
      <c r="AU603" s="162" t="s">
        <v>88</v>
      </c>
      <c r="AV603" s="12" t="s">
        <v>86</v>
      </c>
      <c r="AW603" s="12" t="s">
        <v>34</v>
      </c>
      <c r="AX603" s="12" t="s">
        <v>79</v>
      </c>
      <c r="AY603" s="162" t="s">
        <v>262</v>
      </c>
    </row>
    <row r="604" spans="2:51" s="13" customFormat="1" ht="11.25">
      <c r="B604" s="167"/>
      <c r="D604" s="147" t="s">
        <v>1200</v>
      </c>
      <c r="E604" s="168" t="s">
        <v>1</v>
      </c>
      <c r="F604" s="169" t="s">
        <v>370</v>
      </c>
      <c r="H604" s="170">
        <v>20</v>
      </c>
      <c r="I604" s="171"/>
      <c r="L604" s="167"/>
      <c r="M604" s="172"/>
      <c r="T604" s="173"/>
      <c r="AT604" s="168" t="s">
        <v>1200</v>
      </c>
      <c r="AU604" s="168" t="s">
        <v>88</v>
      </c>
      <c r="AV604" s="13" t="s">
        <v>88</v>
      </c>
      <c r="AW604" s="13" t="s">
        <v>34</v>
      </c>
      <c r="AX604" s="13" t="s">
        <v>79</v>
      </c>
      <c r="AY604" s="168" t="s">
        <v>262</v>
      </c>
    </row>
    <row r="605" spans="2:51" s="14" customFormat="1" ht="11.25">
      <c r="B605" s="174"/>
      <c r="D605" s="147" t="s">
        <v>1200</v>
      </c>
      <c r="E605" s="175" t="s">
        <v>1</v>
      </c>
      <c r="F605" s="176" t="s">
        <v>1205</v>
      </c>
      <c r="H605" s="177">
        <v>20</v>
      </c>
      <c r="I605" s="178"/>
      <c r="L605" s="174"/>
      <c r="M605" s="179"/>
      <c r="T605" s="180"/>
      <c r="AT605" s="175" t="s">
        <v>1200</v>
      </c>
      <c r="AU605" s="175" t="s">
        <v>88</v>
      </c>
      <c r="AV605" s="14" t="s">
        <v>293</v>
      </c>
      <c r="AW605" s="14" t="s">
        <v>34</v>
      </c>
      <c r="AX605" s="14" t="s">
        <v>86</v>
      </c>
      <c r="AY605" s="175" t="s">
        <v>262</v>
      </c>
    </row>
    <row r="606" spans="2:65" s="1" customFormat="1" ht="24.2" customHeight="1">
      <c r="B606" s="32"/>
      <c r="C606" s="181" t="s">
        <v>582</v>
      </c>
      <c r="D606" s="181" t="s">
        <v>1114</v>
      </c>
      <c r="E606" s="182" t="s">
        <v>5712</v>
      </c>
      <c r="F606" s="183" t="s">
        <v>5713</v>
      </c>
      <c r="G606" s="184" t="s">
        <v>1257</v>
      </c>
      <c r="H606" s="185">
        <v>20</v>
      </c>
      <c r="I606" s="186"/>
      <c r="J606" s="187">
        <f>ROUND(I606*H606,2)</f>
        <v>0</v>
      </c>
      <c r="K606" s="183" t="s">
        <v>1</v>
      </c>
      <c r="L606" s="188"/>
      <c r="M606" s="189" t="s">
        <v>1</v>
      </c>
      <c r="N606" s="190" t="s">
        <v>44</v>
      </c>
      <c r="P606" s="143">
        <f>O606*H606</f>
        <v>0</v>
      </c>
      <c r="Q606" s="143">
        <v>0.00076</v>
      </c>
      <c r="R606" s="143">
        <f>Q606*H606</f>
        <v>0.015200000000000002</v>
      </c>
      <c r="S606" s="143">
        <v>0</v>
      </c>
      <c r="T606" s="144">
        <f>S606*H606</f>
        <v>0</v>
      </c>
      <c r="AR606" s="145" t="s">
        <v>270</v>
      </c>
      <c r="AT606" s="145" t="s">
        <v>1114</v>
      </c>
      <c r="AU606" s="145" t="s">
        <v>88</v>
      </c>
      <c r="AY606" s="17" t="s">
        <v>262</v>
      </c>
      <c r="BE606" s="146">
        <f>IF(N606="základní",J606,0)</f>
        <v>0</v>
      </c>
      <c r="BF606" s="146">
        <f>IF(N606="snížená",J606,0)</f>
        <v>0</v>
      </c>
      <c r="BG606" s="146">
        <f>IF(N606="zákl. přenesená",J606,0)</f>
        <v>0</v>
      </c>
      <c r="BH606" s="146">
        <f>IF(N606="sníž. přenesená",J606,0)</f>
        <v>0</v>
      </c>
      <c r="BI606" s="146">
        <f>IF(N606="nulová",J606,0)</f>
        <v>0</v>
      </c>
      <c r="BJ606" s="17" t="s">
        <v>86</v>
      </c>
      <c r="BK606" s="146">
        <f>ROUND(I606*H606,2)</f>
        <v>0</v>
      </c>
      <c r="BL606" s="17" t="s">
        <v>293</v>
      </c>
      <c r="BM606" s="145" t="s">
        <v>5714</v>
      </c>
    </row>
    <row r="607" spans="2:63" s="11" customFormat="1" ht="22.9" customHeight="1">
      <c r="B607" s="124"/>
      <c r="D607" s="125" t="s">
        <v>78</v>
      </c>
      <c r="E607" s="151" t="s">
        <v>1903</v>
      </c>
      <c r="F607" s="151" t="s">
        <v>1904</v>
      </c>
      <c r="I607" s="127"/>
      <c r="J607" s="152">
        <f>BK607</f>
        <v>0</v>
      </c>
      <c r="L607" s="124"/>
      <c r="M607" s="129"/>
      <c r="P607" s="130">
        <f>SUM(P608:P638)</f>
        <v>0</v>
      </c>
      <c r="R607" s="130">
        <f>SUM(R608:R638)</f>
        <v>0</v>
      </c>
      <c r="T607" s="131">
        <f>SUM(T608:T638)</f>
        <v>0</v>
      </c>
      <c r="AR607" s="125" t="s">
        <v>86</v>
      </c>
      <c r="AT607" s="132" t="s">
        <v>78</v>
      </c>
      <c r="AU607" s="132" t="s">
        <v>86</v>
      </c>
      <c r="AY607" s="125" t="s">
        <v>262</v>
      </c>
      <c r="BK607" s="133">
        <f>SUM(BK608:BK638)</f>
        <v>0</v>
      </c>
    </row>
    <row r="608" spans="2:65" s="1" customFormat="1" ht="37.9" customHeight="1">
      <c r="B608" s="32"/>
      <c r="C608" s="134" t="s">
        <v>586</v>
      </c>
      <c r="D608" s="134" t="s">
        <v>264</v>
      </c>
      <c r="E608" s="135" t="s">
        <v>5715</v>
      </c>
      <c r="F608" s="136" t="s">
        <v>5716</v>
      </c>
      <c r="G608" s="137" t="s">
        <v>1234</v>
      </c>
      <c r="H608" s="138">
        <v>13.75</v>
      </c>
      <c r="I608" s="139"/>
      <c r="J608" s="140">
        <f>ROUND(I608*H608,2)</f>
        <v>0</v>
      </c>
      <c r="K608" s="136" t="s">
        <v>1</v>
      </c>
      <c r="L608" s="32"/>
      <c r="M608" s="141" t="s">
        <v>1</v>
      </c>
      <c r="N608" s="142" t="s">
        <v>44</v>
      </c>
      <c r="P608" s="143">
        <f>O608*H608</f>
        <v>0</v>
      </c>
      <c r="Q608" s="143">
        <v>0</v>
      </c>
      <c r="R608" s="143">
        <f>Q608*H608</f>
        <v>0</v>
      </c>
      <c r="S608" s="143">
        <v>0</v>
      </c>
      <c r="T608" s="144">
        <f>S608*H608</f>
        <v>0</v>
      </c>
      <c r="AR608" s="145" t="s">
        <v>293</v>
      </c>
      <c r="AT608" s="145" t="s">
        <v>264</v>
      </c>
      <c r="AU608" s="145" t="s">
        <v>88</v>
      </c>
      <c r="AY608" s="17" t="s">
        <v>262</v>
      </c>
      <c r="BE608" s="146">
        <f>IF(N608="základní",J608,0)</f>
        <v>0</v>
      </c>
      <c r="BF608" s="146">
        <f>IF(N608="snížená",J608,0)</f>
        <v>0</v>
      </c>
      <c r="BG608" s="146">
        <f>IF(N608="zákl. přenesená",J608,0)</f>
        <v>0</v>
      </c>
      <c r="BH608" s="146">
        <f>IF(N608="sníž. přenesená",J608,0)</f>
        <v>0</v>
      </c>
      <c r="BI608" s="146">
        <f>IF(N608="nulová",J608,0)</f>
        <v>0</v>
      </c>
      <c r="BJ608" s="17" t="s">
        <v>86</v>
      </c>
      <c r="BK608" s="146">
        <f>ROUND(I608*H608,2)</f>
        <v>0</v>
      </c>
      <c r="BL608" s="17" t="s">
        <v>293</v>
      </c>
      <c r="BM608" s="145" t="s">
        <v>5717</v>
      </c>
    </row>
    <row r="609" spans="2:51" s="12" customFormat="1" ht="22.5">
      <c r="B609" s="161"/>
      <c r="D609" s="147" t="s">
        <v>1200</v>
      </c>
      <c r="E609" s="162" t="s">
        <v>1</v>
      </c>
      <c r="F609" s="163" t="s">
        <v>5359</v>
      </c>
      <c r="H609" s="162" t="s">
        <v>1</v>
      </c>
      <c r="I609" s="164"/>
      <c r="L609" s="161"/>
      <c r="M609" s="165"/>
      <c r="T609" s="166"/>
      <c r="AT609" s="162" t="s">
        <v>1200</v>
      </c>
      <c r="AU609" s="162" t="s">
        <v>88</v>
      </c>
      <c r="AV609" s="12" t="s">
        <v>86</v>
      </c>
      <c r="AW609" s="12" t="s">
        <v>34</v>
      </c>
      <c r="AX609" s="12" t="s">
        <v>79</v>
      </c>
      <c r="AY609" s="162" t="s">
        <v>262</v>
      </c>
    </row>
    <row r="610" spans="2:51" s="13" customFormat="1" ht="11.25">
      <c r="B610" s="167"/>
      <c r="D610" s="147" t="s">
        <v>1200</v>
      </c>
      <c r="E610" s="168" t="s">
        <v>1</v>
      </c>
      <c r="F610" s="169" t="s">
        <v>5718</v>
      </c>
      <c r="H610" s="170">
        <v>10</v>
      </c>
      <c r="I610" s="171"/>
      <c r="L610" s="167"/>
      <c r="M610" s="172"/>
      <c r="T610" s="173"/>
      <c r="AT610" s="168" t="s">
        <v>1200</v>
      </c>
      <c r="AU610" s="168" t="s">
        <v>88</v>
      </c>
      <c r="AV610" s="13" t="s">
        <v>88</v>
      </c>
      <c r="AW610" s="13" t="s">
        <v>34</v>
      </c>
      <c r="AX610" s="13" t="s">
        <v>79</v>
      </c>
      <c r="AY610" s="168" t="s">
        <v>262</v>
      </c>
    </row>
    <row r="611" spans="2:51" s="12" customFormat="1" ht="22.5">
      <c r="B611" s="161"/>
      <c r="D611" s="147" t="s">
        <v>1200</v>
      </c>
      <c r="E611" s="162" t="s">
        <v>1</v>
      </c>
      <c r="F611" s="163" t="s">
        <v>5313</v>
      </c>
      <c r="H611" s="162" t="s">
        <v>1</v>
      </c>
      <c r="I611" s="164"/>
      <c r="L611" s="161"/>
      <c r="M611" s="165"/>
      <c r="T611" s="166"/>
      <c r="AT611" s="162" t="s">
        <v>1200</v>
      </c>
      <c r="AU611" s="162" t="s">
        <v>88</v>
      </c>
      <c r="AV611" s="12" t="s">
        <v>86</v>
      </c>
      <c r="AW611" s="12" t="s">
        <v>34</v>
      </c>
      <c r="AX611" s="12" t="s">
        <v>79</v>
      </c>
      <c r="AY611" s="162" t="s">
        <v>262</v>
      </c>
    </row>
    <row r="612" spans="2:51" s="13" customFormat="1" ht="11.25">
      <c r="B612" s="167"/>
      <c r="D612" s="147" t="s">
        <v>1200</v>
      </c>
      <c r="E612" s="168" t="s">
        <v>1</v>
      </c>
      <c r="F612" s="169" t="s">
        <v>5719</v>
      </c>
      <c r="H612" s="170">
        <v>3.75</v>
      </c>
      <c r="I612" s="171"/>
      <c r="L612" s="167"/>
      <c r="M612" s="172"/>
      <c r="T612" s="173"/>
      <c r="AT612" s="168" t="s">
        <v>1200</v>
      </c>
      <c r="AU612" s="168" t="s">
        <v>88</v>
      </c>
      <c r="AV612" s="13" t="s">
        <v>88</v>
      </c>
      <c r="AW612" s="13" t="s">
        <v>34</v>
      </c>
      <c r="AX612" s="13" t="s">
        <v>79</v>
      </c>
      <c r="AY612" s="168" t="s">
        <v>262</v>
      </c>
    </row>
    <row r="613" spans="2:51" s="14" customFormat="1" ht="11.25">
      <c r="B613" s="174"/>
      <c r="D613" s="147" t="s">
        <v>1200</v>
      </c>
      <c r="E613" s="175" t="s">
        <v>1</v>
      </c>
      <c r="F613" s="176" t="s">
        <v>1205</v>
      </c>
      <c r="H613" s="177">
        <v>13.75</v>
      </c>
      <c r="I613" s="178"/>
      <c r="L613" s="174"/>
      <c r="M613" s="179"/>
      <c r="T613" s="180"/>
      <c r="AT613" s="175" t="s">
        <v>1200</v>
      </c>
      <c r="AU613" s="175" t="s">
        <v>88</v>
      </c>
      <c r="AV613" s="14" t="s">
        <v>293</v>
      </c>
      <c r="AW613" s="14" t="s">
        <v>34</v>
      </c>
      <c r="AX613" s="14" t="s">
        <v>86</v>
      </c>
      <c r="AY613" s="175" t="s">
        <v>262</v>
      </c>
    </row>
    <row r="614" spans="2:65" s="1" customFormat="1" ht="37.9" customHeight="1">
      <c r="B614" s="32"/>
      <c r="C614" s="134" t="s">
        <v>590</v>
      </c>
      <c r="D614" s="134" t="s">
        <v>264</v>
      </c>
      <c r="E614" s="135" t="s">
        <v>5720</v>
      </c>
      <c r="F614" s="136" t="s">
        <v>5721</v>
      </c>
      <c r="G614" s="137" t="s">
        <v>1234</v>
      </c>
      <c r="H614" s="138">
        <v>577.945</v>
      </c>
      <c r="I614" s="139"/>
      <c r="J614" s="140">
        <f>ROUND(I614*H614,2)</f>
        <v>0</v>
      </c>
      <c r="K614" s="136" t="s">
        <v>1</v>
      </c>
      <c r="L614" s="32"/>
      <c r="M614" s="141" t="s">
        <v>1</v>
      </c>
      <c r="N614" s="142" t="s">
        <v>44</v>
      </c>
      <c r="P614" s="143">
        <f>O614*H614</f>
        <v>0</v>
      </c>
      <c r="Q614" s="143">
        <v>0</v>
      </c>
      <c r="R614" s="143">
        <f>Q614*H614</f>
        <v>0</v>
      </c>
      <c r="S614" s="143">
        <v>0</v>
      </c>
      <c r="T614" s="144">
        <f>S614*H614</f>
        <v>0</v>
      </c>
      <c r="AR614" s="145" t="s">
        <v>293</v>
      </c>
      <c r="AT614" s="145" t="s">
        <v>264</v>
      </c>
      <c r="AU614" s="145" t="s">
        <v>88</v>
      </c>
      <c r="AY614" s="17" t="s">
        <v>262</v>
      </c>
      <c r="BE614" s="146">
        <f>IF(N614="základní",J614,0)</f>
        <v>0</v>
      </c>
      <c r="BF614" s="146">
        <f>IF(N614="snížená",J614,0)</f>
        <v>0</v>
      </c>
      <c r="BG614" s="146">
        <f>IF(N614="zákl. přenesená",J614,0)</f>
        <v>0</v>
      </c>
      <c r="BH614" s="146">
        <f>IF(N614="sníž. přenesená",J614,0)</f>
        <v>0</v>
      </c>
      <c r="BI614" s="146">
        <f>IF(N614="nulová",J614,0)</f>
        <v>0</v>
      </c>
      <c r="BJ614" s="17" t="s">
        <v>86</v>
      </c>
      <c r="BK614" s="146">
        <f>ROUND(I614*H614,2)</f>
        <v>0</v>
      </c>
      <c r="BL614" s="17" t="s">
        <v>293</v>
      </c>
      <c r="BM614" s="145" t="s">
        <v>5722</v>
      </c>
    </row>
    <row r="615" spans="2:51" s="12" customFormat="1" ht="11.25">
      <c r="B615" s="161"/>
      <c r="D615" s="147" t="s">
        <v>1200</v>
      </c>
      <c r="E615" s="162" t="s">
        <v>1</v>
      </c>
      <c r="F615" s="163" t="s">
        <v>5329</v>
      </c>
      <c r="H615" s="162" t="s">
        <v>1</v>
      </c>
      <c r="I615" s="164"/>
      <c r="L615" s="161"/>
      <c r="M615" s="165"/>
      <c r="T615" s="166"/>
      <c r="AT615" s="162" t="s">
        <v>1200</v>
      </c>
      <c r="AU615" s="162" t="s">
        <v>88</v>
      </c>
      <c r="AV615" s="12" t="s">
        <v>86</v>
      </c>
      <c r="AW615" s="12" t="s">
        <v>34</v>
      </c>
      <c r="AX615" s="12" t="s">
        <v>79</v>
      </c>
      <c r="AY615" s="162" t="s">
        <v>262</v>
      </c>
    </row>
    <row r="616" spans="2:51" s="13" customFormat="1" ht="11.25">
      <c r="B616" s="167"/>
      <c r="D616" s="147" t="s">
        <v>1200</v>
      </c>
      <c r="E616" s="168" t="s">
        <v>1</v>
      </c>
      <c r="F616" s="169" t="s">
        <v>5723</v>
      </c>
      <c r="H616" s="170">
        <v>31.16</v>
      </c>
      <c r="I616" s="171"/>
      <c r="L616" s="167"/>
      <c r="M616" s="172"/>
      <c r="T616" s="173"/>
      <c r="AT616" s="168" t="s">
        <v>1200</v>
      </c>
      <c r="AU616" s="168" t="s">
        <v>88</v>
      </c>
      <c r="AV616" s="13" t="s">
        <v>88</v>
      </c>
      <c r="AW616" s="13" t="s">
        <v>34</v>
      </c>
      <c r="AX616" s="13" t="s">
        <v>79</v>
      </c>
      <c r="AY616" s="168" t="s">
        <v>262</v>
      </c>
    </row>
    <row r="617" spans="2:51" s="12" customFormat="1" ht="22.5">
      <c r="B617" s="161"/>
      <c r="D617" s="147" t="s">
        <v>1200</v>
      </c>
      <c r="E617" s="162" t="s">
        <v>1</v>
      </c>
      <c r="F617" s="163" t="s">
        <v>5331</v>
      </c>
      <c r="H617" s="162" t="s">
        <v>1</v>
      </c>
      <c r="I617" s="164"/>
      <c r="L617" s="161"/>
      <c r="M617" s="165"/>
      <c r="T617" s="166"/>
      <c r="AT617" s="162" t="s">
        <v>1200</v>
      </c>
      <c r="AU617" s="162" t="s">
        <v>88</v>
      </c>
      <c r="AV617" s="12" t="s">
        <v>86</v>
      </c>
      <c r="AW617" s="12" t="s">
        <v>34</v>
      </c>
      <c r="AX617" s="12" t="s">
        <v>79</v>
      </c>
      <c r="AY617" s="162" t="s">
        <v>262</v>
      </c>
    </row>
    <row r="618" spans="2:51" s="13" customFormat="1" ht="11.25">
      <c r="B618" s="167"/>
      <c r="D618" s="147" t="s">
        <v>1200</v>
      </c>
      <c r="E618" s="168" t="s">
        <v>1</v>
      </c>
      <c r="F618" s="169" t="s">
        <v>5724</v>
      </c>
      <c r="H618" s="170">
        <v>19.475</v>
      </c>
      <c r="I618" s="171"/>
      <c r="L618" s="167"/>
      <c r="M618" s="172"/>
      <c r="T618" s="173"/>
      <c r="AT618" s="168" t="s">
        <v>1200</v>
      </c>
      <c r="AU618" s="168" t="s">
        <v>88</v>
      </c>
      <c r="AV618" s="13" t="s">
        <v>88</v>
      </c>
      <c r="AW618" s="13" t="s">
        <v>34</v>
      </c>
      <c r="AX618" s="13" t="s">
        <v>79</v>
      </c>
      <c r="AY618" s="168" t="s">
        <v>262</v>
      </c>
    </row>
    <row r="619" spans="2:51" s="12" customFormat="1" ht="22.5">
      <c r="B619" s="161"/>
      <c r="D619" s="147" t="s">
        <v>1200</v>
      </c>
      <c r="E619" s="162" t="s">
        <v>1</v>
      </c>
      <c r="F619" s="163" t="s">
        <v>5725</v>
      </c>
      <c r="H619" s="162" t="s">
        <v>1</v>
      </c>
      <c r="I619" s="164"/>
      <c r="L619" s="161"/>
      <c r="M619" s="165"/>
      <c r="T619" s="166"/>
      <c r="AT619" s="162" t="s">
        <v>1200</v>
      </c>
      <c r="AU619" s="162" t="s">
        <v>88</v>
      </c>
      <c r="AV619" s="12" t="s">
        <v>86</v>
      </c>
      <c r="AW619" s="12" t="s">
        <v>34</v>
      </c>
      <c r="AX619" s="12" t="s">
        <v>79</v>
      </c>
      <c r="AY619" s="162" t="s">
        <v>262</v>
      </c>
    </row>
    <row r="620" spans="2:51" s="13" customFormat="1" ht="11.25">
      <c r="B620" s="167"/>
      <c r="D620" s="147" t="s">
        <v>1200</v>
      </c>
      <c r="E620" s="168" t="s">
        <v>1</v>
      </c>
      <c r="F620" s="169" t="s">
        <v>5726</v>
      </c>
      <c r="H620" s="170">
        <v>527.31</v>
      </c>
      <c r="I620" s="171"/>
      <c r="L620" s="167"/>
      <c r="M620" s="172"/>
      <c r="T620" s="173"/>
      <c r="AT620" s="168" t="s">
        <v>1200</v>
      </c>
      <c r="AU620" s="168" t="s">
        <v>88</v>
      </c>
      <c r="AV620" s="13" t="s">
        <v>88</v>
      </c>
      <c r="AW620" s="13" t="s">
        <v>34</v>
      </c>
      <c r="AX620" s="13" t="s">
        <v>79</v>
      </c>
      <c r="AY620" s="168" t="s">
        <v>262</v>
      </c>
    </row>
    <row r="621" spans="2:51" s="14" customFormat="1" ht="11.25">
      <c r="B621" s="174"/>
      <c r="D621" s="147" t="s">
        <v>1200</v>
      </c>
      <c r="E621" s="175" t="s">
        <v>1</v>
      </c>
      <c r="F621" s="176" t="s">
        <v>1205</v>
      </c>
      <c r="H621" s="177">
        <v>577.945</v>
      </c>
      <c r="I621" s="178"/>
      <c r="L621" s="174"/>
      <c r="M621" s="179"/>
      <c r="T621" s="180"/>
      <c r="AT621" s="175" t="s">
        <v>1200</v>
      </c>
      <c r="AU621" s="175" t="s">
        <v>88</v>
      </c>
      <c r="AV621" s="14" t="s">
        <v>293</v>
      </c>
      <c r="AW621" s="14" t="s">
        <v>34</v>
      </c>
      <c r="AX621" s="14" t="s">
        <v>86</v>
      </c>
      <c r="AY621" s="175" t="s">
        <v>262</v>
      </c>
    </row>
    <row r="622" spans="2:65" s="1" customFormat="1" ht="37.9" customHeight="1">
      <c r="B622" s="32"/>
      <c r="C622" s="134" t="s">
        <v>594</v>
      </c>
      <c r="D622" s="134" t="s">
        <v>264</v>
      </c>
      <c r="E622" s="135" t="s">
        <v>1552</v>
      </c>
      <c r="F622" s="136" t="s">
        <v>1553</v>
      </c>
      <c r="G622" s="137" t="s">
        <v>1234</v>
      </c>
      <c r="H622" s="138">
        <v>591.695</v>
      </c>
      <c r="I622" s="139"/>
      <c r="J622" s="140">
        <f>ROUND(I622*H622,2)</f>
        <v>0</v>
      </c>
      <c r="K622" s="136" t="s">
        <v>1</v>
      </c>
      <c r="L622" s="32"/>
      <c r="M622" s="141" t="s">
        <v>1</v>
      </c>
      <c r="N622" s="142" t="s">
        <v>44</v>
      </c>
      <c r="P622" s="143">
        <f>O622*H622</f>
        <v>0</v>
      </c>
      <c r="Q622" s="143">
        <v>0</v>
      </c>
      <c r="R622" s="143">
        <f>Q622*H622</f>
        <v>0</v>
      </c>
      <c r="S622" s="143">
        <v>0</v>
      </c>
      <c r="T622" s="144">
        <f>S622*H622</f>
        <v>0</v>
      </c>
      <c r="AR622" s="145" t="s">
        <v>293</v>
      </c>
      <c r="AT622" s="145" t="s">
        <v>264</v>
      </c>
      <c r="AU622" s="145" t="s">
        <v>88</v>
      </c>
      <c r="AY622" s="17" t="s">
        <v>262</v>
      </c>
      <c r="BE622" s="146">
        <f>IF(N622="základní",J622,0)</f>
        <v>0</v>
      </c>
      <c r="BF622" s="146">
        <f>IF(N622="snížená",J622,0)</f>
        <v>0</v>
      </c>
      <c r="BG622" s="146">
        <f>IF(N622="zákl. přenesená",J622,0)</f>
        <v>0</v>
      </c>
      <c r="BH622" s="146">
        <f>IF(N622="sníž. přenesená",J622,0)</f>
        <v>0</v>
      </c>
      <c r="BI622" s="146">
        <f>IF(N622="nulová",J622,0)</f>
        <v>0</v>
      </c>
      <c r="BJ622" s="17" t="s">
        <v>86</v>
      </c>
      <c r="BK622" s="146">
        <f>ROUND(I622*H622,2)</f>
        <v>0</v>
      </c>
      <c r="BL622" s="17" t="s">
        <v>293</v>
      </c>
      <c r="BM622" s="145" t="s">
        <v>5727</v>
      </c>
    </row>
    <row r="623" spans="2:65" s="1" customFormat="1" ht="21.75" customHeight="1">
      <c r="B623" s="32"/>
      <c r="C623" s="134" t="s">
        <v>598</v>
      </c>
      <c r="D623" s="134" t="s">
        <v>264</v>
      </c>
      <c r="E623" s="135" t="s">
        <v>5283</v>
      </c>
      <c r="F623" s="136" t="s">
        <v>5284</v>
      </c>
      <c r="G623" s="137" t="s">
        <v>1234</v>
      </c>
      <c r="H623" s="138">
        <v>591.695</v>
      </c>
      <c r="I623" s="139"/>
      <c r="J623" s="140">
        <f>ROUND(I623*H623,2)</f>
        <v>0</v>
      </c>
      <c r="K623" s="136" t="s">
        <v>1</v>
      </c>
      <c r="L623" s="32"/>
      <c r="M623" s="141" t="s">
        <v>1</v>
      </c>
      <c r="N623" s="142" t="s">
        <v>44</v>
      </c>
      <c r="P623" s="143">
        <f>O623*H623</f>
        <v>0</v>
      </c>
      <c r="Q623" s="143">
        <v>0</v>
      </c>
      <c r="R623" s="143">
        <f>Q623*H623</f>
        <v>0</v>
      </c>
      <c r="S623" s="143">
        <v>0</v>
      </c>
      <c r="T623" s="144">
        <f>S623*H623</f>
        <v>0</v>
      </c>
      <c r="AR623" s="145" t="s">
        <v>293</v>
      </c>
      <c r="AT623" s="145" t="s">
        <v>264</v>
      </c>
      <c r="AU623" s="145" t="s">
        <v>88</v>
      </c>
      <c r="AY623" s="17" t="s">
        <v>262</v>
      </c>
      <c r="BE623" s="146">
        <f>IF(N623="základní",J623,0)</f>
        <v>0</v>
      </c>
      <c r="BF623" s="146">
        <f>IF(N623="snížená",J623,0)</f>
        <v>0</v>
      </c>
      <c r="BG623" s="146">
        <f>IF(N623="zákl. přenesená",J623,0)</f>
        <v>0</v>
      </c>
      <c r="BH623" s="146">
        <f>IF(N623="sníž. přenesená",J623,0)</f>
        <v>0</v>
      </c>
      <c r="BI623" s="146">
        <f>IF(N623="nulová",J623,0)</f>
        <v>0</v>
      </c>
      <c r="BJ623" s="17" t="s">
        <v>86</v>
      </c>
      <c r="BK623" s="146">
        <f>ROUND(I623*H623,2)</f>
        <v>0</v>
      </c>
      <c r="BL623" s="17" t="s">
        <v>293</v>
      </c>
      <c r="BM623" s="145" t="s">
        <v>5728</v>
      </c>
    </row>
    <row r="624" spans="2:51" s="12" customFormat="1" ht="22.5">
      <c r="B624" s="161"/>
      <c r="D624" s="147" t="s">
        <v>1200</v>
      </c>
      <c r="E624" s="162" t="s">
        <v>1</v>
      </c>
      <c r="F624" s="163" t="s">
        <v>5359</v>
      </c>
      <c r="H624" s="162" t="s">
        <v>1</v>
      </c>
      <c r="I624" s="164"/>
      <c r="L624" s="161"/>
      <c r="M624" s="165"/>
      <c r="T624" s="166"/>
      <c r="AT624" s="162" t="s">
        <v>1200</v>
      </c>
      <c r="AU624" s="162" t="s">
        <v>88</v>
      </c>
      <c r="AV624" s="12" t="s">
        <v>86</v>
      </c>
      <c r="AW624" s="12" t="s">
        <v>34</v>
      </c>
      <c r="AX624" s="12" t="s">
        <v>79</v>
      </c>
      <c r="AY624" s="162" t="s">
        <v>262</v>
      </c>
    </row>
    <row r="625" spans="2:51" s="13" customFormat="1" ht="11.25">
      <c r="B625" s="167"/>
      <c r="D625" s="147" t="s">
        <v>1200</v>
      </c>
      <c r="E625" s="168" t="s">
        <v>1</v>
      </c>
      <c r="F625" s="169" t="s">
        <v>5718</v>
      </c>
      <c r="H625" s="170">
        <v>10</v>
      </c>
      <c r="I625" s="171"/>
      <c r="L625" s="167"/>
      <c r="M625" s="172"/>
      <c r="T625" s="173"/>
      <c r="AT625" s="168" t="s">
        <v>1200</v>
      </c>
      <c r="AU625" s="168" t="s">
        <v>88</v>
      </c>
      <c r="AV625" s="13" t="s">
        <v>88</v>
      </c>
      <c r="AW625" s="13" t="s">
        <v>34</v>
      </c>
      <c r="AX625" s="13" t="s">
        <v>79</v>
      </c>
      <c r="AY625" s="168" t="s">
        <v>262</v>
      </c>
    </row>
    <row r="626" spans="2:51" s="12" customFormat="1" ht="22.5">
      <c r="B626" s="161"/>
      <c r="D626" s="147" t="s">
        <v>1200</v>
      </c>
      <c r="E626" s="162" t="s">
        <v>1</v>
      </c>
      <c r="F626" s="163" t="s">
        <v>5313</v>
      </c>
      <c r="H626" s="162" t="s">
        <v>1</v>
      </c>
      <c r="I626" s="164"/>
      <c r="L626" s="161"/>
      <c r="M626" s="165"/>
      <c r="T626" s="166"/>
      <c r="AT626" s="162" t="s">
        <v>1200</v>
      </c>
      <c r="AU626" s="162" t="s">
        <v>88</v>
      </c>
      <c r="AV626" s="12" t="s">
        <v>86</v>
      </c>
      <c r="AW626" s="12" t="s">
        <v>34</v>
      </c>
      <c r="AX626" s="12" t="s">
        <v>79</v>
      </c>
      <c r="AY626" s="162" t="s">
        <v>262</v>
      </c>
    </row>
    <row r="627" spans="2:51" s="13" customFormat="1" ht="11.25">
      <c r="B627" s="167"/>
      <c r="D627" s="147" t="s">
        <v>1200</v>
      </c>
      <c r="E627" s="168" t="s">
        <v>1</v>
      </c>
      <c r="F627" s="169" t="s">
        <v>5719</v>
      </c>
      <c r="H627" s="170">
        <v>3.75</v>
      </c>
      <c r="I627" s="171"/>
      <c r="L627" s="167"/>
      <c r="M627" s="172"/>
      <c r="T627" s="173"/>
      <c r="AT627" s="168" t="s">
        <v>1200</v>
      </c>
      <c r="AU627" s="168" t="s">
        <v>88</v>
      </c>
      <c r="AV627" s="13" t="s">
        <v>88</v>
      </c>
      <c r="AW627" s="13" t="s">
        <v>34</v>
      </c>
      <c r="AX627" s="13" t="s">
        <v>79</v>
      </c>
      <c r="AY627" s="168" t="s">
        <v>262</v>
      </c>
    </row>
    <row r="628" spans="2:51" s="12" customFormat="1" ht="11.25">
      <c r="B628" s="161"/>
      <c r="D628" s="147" t="s">
        <v>1200</v>
      </c>
      <c r="E628" s="162" t="s">
        <v>1</v>
      </c>
      <c r="F628" s="163" t="s">
        <v>5329</v>
      </c>
      <c r="H628" s="162" t="s">
        <v>1</v>
      </c>
      <c r="I628" s="164"/>
      <c r="L628" s="161"/>
      <c r="M628" s="165"/>
      <c r="T628" s="166"/>
      <c r="AT628" s="162" t="s">
        <v>1200</v>
      </c>
      <c r="AU628" s="162" t="s">
        <v>88</v>
      </c>
      <c r="AV628" s="12" t="s">
        <v>86</v>
      </c>
      <c r="AW628" s="12" t="s">
        <v>34</v>
      </c>
      <c r="AX628" s="12" t="s">
        <v>79</v>
      </c>
      <c r="AY628" s="162" t="s">
        <v>262</v>
      </c>
    </row>
    <row r="629" spans="2:51" s="13" customFormat="1" ht="11.25">
      <c r="B629" s="167"/>
      <c r="D629" s="147" t="s">
        <v>1200</v>
      </c>
      <c r="E629" s="168" t="s">
        <v>1</v>
      </c>
      <c r="F629" s="169" t="s">
        <v>5723</v>
      </c>
      <c r="H629" s="170">
        <v>31.16</v>
      </c>
      <c r="I629" s="171"/>
      <c r="L629" s="167"/>
      <c r="M629" s="172"/>
      <c r="T629" s="173"/>
      <c r="AT629" s="168" t="s">
        <v>1200</v>
      </c>
      <c r="AU629" s="168" t="s">
        <v>88</v>
      </c>
      <c r="AV629" s="13" t="s">
        <v>88</v>
      </c>
      <c r="AW629" s="13" t="s">
        <v>34</v>
      </c>
      <c r="AX629" s="13" t="s">
        <v>79</v>
      </c>
      <c r="AY629" s="168" t="s">
        <v>262</v>
      </c>
    </row>
    <row r="630" spans="2:51" s="12" customFormat="1" ht="22.5">
      <c r="B630" s="161"/>
      <c r="D630" s="147" t="s">
        <v>1200</v>
      </c>
      <c r="E630" s="162" t="s">
        <v>1</v>
      </c>
      <c r="F630" s="163" t="s">
        <v>5331</v>
      </c>
      <c r="H630" s="162" t="s">
        <v>1</v>
      </c>
      <c r="I630" s="164"/>
      <c r="L630" s="161"/>
      <c r="M630" s="165"/>
      <c r="T630" s="166"/>
      <c r="AT630" s="162" t="s">
        <v>1200</v>
      </c>
      <c r="AU630" s="162" t="s">
        <v>88</v>
      </c>
      <c r="AV630" s="12" t="s">
        <v>86</v>
      </c>
      <c r="AW630" s="12" t="s">
        <v>34</v>
      </c>
      <c r="AX630" s="12" t="s">
        <v>79</v>
      </c>
      <c r="AY630" s="162" t="s">
        <v>262</v>
      </c>
    </row>
    <row r="631" spans="2:51" s="13" customFormat="1" ht="11.25">
      <c r="B631" s="167"/>
      <c r="D631" s="147" t="s">
        <v>1200</v>
      </c>
      <c r="E631" s="168" t="s">
        <v>1</v>
      </c>
      <c r="F631" s="169" t="s">
        <v>5724</v>
      </c>
      <c r="H631" s="170">
        <v>19.475</v>
      </c>
      <c r="I631" s="171"/>
      <c r="L631" s="167"/>
      <c r="M631" s="172"/>
      <c r="T631" s="173"/>
      <c r="AT631" s="168" t="s">
        <v>1200</v>
      </c>
      <c r="AU631" s="168" t="s">
        <v>88</v>
      </c>
      <c r="AV631" s="13" t="s">
        <v>88</v>
      </c>
      <c r="AW631" s="13" t="s">
        <v>34</v>
      </c>
      <c r="AX631" s="13" t="s">
        <v>79</v>
      </c>
      <c r="AY631" s="168" t="s">
        <v>262</v>
      </c>
    </row>
    <row r="632" spans="2:51" s="12" customFormat="1" ht="22.5">
      <c r="B632" s="161"/>
      <c r="D632" s="147" t="s">
        <v>1200</v>
      </c>
      <c r="E632" s="162" t="s">
        <v>1</v>
      </c>
      <c r="F632" s="163" t="s">
        <v>5725</v>
      </c>
      <c r="H632" s="162" t="s">
        <v>1</v>
      </c>
      <c r="I632" s="164"/>
      <c r="L632" s="161"/>
      <c r="M632" s="165"/>
      <c r="T632" s="166"/>
      <c r="AT632" s="162" t="s">
        <v>1200</v>
      </c>
      <c r="AU632" s="162" t="s">
        <v>88</v>
      </c>
      <c r="AV632" s="12" t="s">
        <v>86</v>
      </c>
      <c r="AW632" s="12" t="s">
        <v>34</v>
      </c>
      <c r="AX632" s="12" t="s">
        <v>79</v>
      </c>
      <c r="AY632" s="162" t="s">
        <v>262</v>
      </c>
    </row>
    <row r="633" spans="2:51" s="13" customFormat="1" ht="11.25">
      <c r="B633" s="167"/>
      <c r="D633" s="147" t="s">
        <v>1200</v>
      </c>
      <c r="E633" s="168" t="s">
        <v>1</v>
      </c>
      <c r="F633" s="169" t="s">
        <v>5726</v>
      </c>
      <c r="H633" s="170">
        <v>527.31</v>
      </c>
      <c r="I633" s="171"/>
      <c r="L633" s="167"/>
      <c r="M633" s="172"/>
      <c r="T633" s="173"/>
      <c r="AT633" s="168" t="s">
        <v>1200</v>
      </c>
      <c r="AU633" s="168" t="s">
        <v>88</v>
      </c>
      <c r="AV633" s="13" t="s">
        <v>88</v>
      </c>
      <c r="AW633" s="13" t="s">
        <v>34</v>
      </c>
      <c r="AX633" s="13" t="s">
        <v>79</v>
      </c>
      <c r="AY633" s="168" t="s">
        <v>262</v>
      </c>
    </row>
    <row r="634" spans="2:51" s="14" customFormat="1" ht="11.25">
      <c r="B634" s="174"/>
      <c r="D634" s="147" t="s">
        <v>1200</v>
      </c>
      <c r="E634" s="175" t="s">
        <v>1</v>
      </c>
      <c r="F634" s="176" t="s">
        <v>1205</v>
      </c>
      <c r="H634" s="177">
        <v>591.695</v>
      </c>
      <c r="I634" s="178"/>
      <c r="L634" s="174"/>
      <c r="M634" s="179"/>
      <c r="T634" s="180"/>
      <c r="AT634" s="175" t="s">
        <v>1200</v>
      </c>
      <c r="AU634" s="175" t="s">
        <v>88</v>
      </c>
      <c r="AV634" s="14" t="s">
        <v>293</v>
      </c>
      <c r="AW634" s="14" t="s">
        <v>34</v>
      </c>
      <c r="AX634" s="14" t="s">
        <v>86</v>
      </c>
      <c r="AY634" s="175" t="s">
        <v>262</v>
      </c>
    </row>
    <row r="635" spans="2:65" s="1" customFormat="1" ht="24.2" customHeight="1">
      <c r="B635" s="32"/>
      <c r="C635" s="134" t="s">
        <v>610</v>
      </c>
      <c r="D635" s="134" t="s">
        <v>264</v>
      </c>
      <c r="E635" s="135" t="s">
        <v>5286</v>
      </c>
      <c r="F635" s="136" t="s">
        <v>5287</v>
      </c>
      <c r="G635" s="137" t="s">
        <v>1234</v>
      </c>
      <c r="H635" s="138">
        <v>5325.255</v>
      </c>
      <c r="I635" s="139"/>
      <c r="J635" s="140">
        <f>ROUND(I635*H635,2)</f>
        <v>0</v>
      </c>
      <c r="K635" s="136" t="s">
        <v>1</v>
      </c>
      <c r="L635" s="32"/>
      <c r="M635" s="141" t="s">
        <v>1</v>
      </c>
      <c r="N635" s="142" t="s">
        <v>44</v>
      </c>
      <c r="P635" s="143">
        <f>O635*H635</f>
        <v>0</v>
      </c>
      <c r="Q635" s="143">
        <v>0</v>
      </c>
      <c r="R635" s="143">
        <f>Q635*H635</f>
        <v>0</v>
      </c>
      <c r="S635" s="143">
        <v>0</v>
      </c>
      <c r="T635" s="144">
        <f>S635*H635</f>
        <v>0</v>
      </c>
      <c r="AR635" s="145" t="s">
        <v>293</v>
      </c>
      <c r="AT635" s="145" t="s">
        <v>264</v>
      </c>
      <c r="AU635" s="145" t="s">
        <v>88</v>
      </c>
      <c r="AY635" s="17" t="s">
        <v>262</v>
      </c>
      <c r="BE635" s="146">
        <f>IF(N635="základní",J635,0)</f>
        <v>0</v>
      </c>
      <c r="BF635" s="146">
        <f>IF(N635="snížená",J635,0)</f>
        <v>0</v>
      </c>
      <c r="BG635" s="146">
        <f>IF(N635="zákl. přenesená",J635,0)</f>
        <v>0</v>
      </c>
      <c r="BH635" s="146">
        <f>IF(N635="sníž. přenesená",J635,0)</f>
        <v>0</v>
      </c>
      <c r="BI635" s="146">
        <f>IF(N635="nulová",J635,0)</f>
        <v>0</v>
      </c>
      <c r="BJ635" s="17" t="s">
        <v>86</v>
      </c>
      <c r="BK635" s="146">
        <f>ROUND(I635*H635,2)</f>
        <v>0</v>
      </c>
      <c r="BL635" s="17" t="s">
        <v>293</v>
      </c>
      <c r="BM635" s="145" t="s">
        <v>5729</v>
      </c>
    </row>
    <row r="636" spans="2:51" s="13" customFormat="1" ht="11.25">
      <c r="B636" s="167"/>
      <c r="D636" s="147" t="s">
        <v>1200</v>
      </c>
      <c r="E636" s="168" t="s">
        <v>1</v>
      </c>
      <c r="F636" s="169" t="s">
        <v>5730</v>
      </c>
      <c r="H636" s="170">
        <v>5325.255</v>
      </c>
      <c r="I636" s="171"/>
      <c r="L636" s="167"/>
      <c r="M636" s="172"/>
      <c r="T636" s="173"/>
      <c r="AT636" s="168" t="s">
        <v>1200</v>
      </c>
      <c r="AU636" s="168" t="s">
        <v>88</v>
      </c>
      <c r="AV636" s="13" t="s">
        <v>88</v>
      </c>
      <c r="AW636" s="13" t="s">
        <v>34</v>
      </c>
      <c r="AX636" s="13" t="s">
        <v>79</v>
      </c>
      <c r="AY636" s="168" t="s">
        <v>262</v>
      </c>
    </row>
    <row r="637" spans="2:51" s="14" customFormat="1" ht="11.25">
      <c r="B637" s="174"/>
      <c r="D637" s="147" t="s">
        <v>1200</v>
      </c>
      <c r="E637" s="175" t="s">
        <v>1</v>
      </c>
      <c r="F637" s="176" t="s">
        <v>1205</v>
      </c>
      <c r="H637" s="177">
        <v>5325.255</v>
      </c>
      <c r="I637" s="178"/>
      <c r="L637" s="174"/>
      <c r="M637" s="179"/>
      <c r="T637" s="180"/>
      <c r="AT637" s="175" t="s">
        <v>1200</v>
      </c>
      <c r="AU637" s="175" t="s">
        <v>88</v>
      </c>
      <c r="AV637" s="14" t="s">
        <v>293</v>
      </c>
      <c r="AW637" s="14" t="s">
        <v>34</v>
      </c>
      <c r="AX637" s="14" t="s">
        <v>86</v>
      </c>
      <c r="AY637" s="175" t="s">
        <v>262</v>
      </c>
    </row>
    <row r="638" spans="2:65" s="1" customFormat="1" ht="24.2" customHeight="1">
      <c r="B638" s="32"/>
      <c r="C638" s="134" t="s">
        <v>614</v>
      </c>
      <c r="D638" s="134" t="s">
        <v>264</v>
      </c>
      <c r="E638" s="135" t="s">
        <v>5731</v>
      </c>
      <c r="F638" s="136" t="s">
        <v>5732</v>
      </c>
      <c r="G638" s="137" t="s">
        <v>1234</v>
      </c>
      <c r="H638" s="138">
        <v>591.695</v>
      </c>
      <c r="I638" s="139"/>
      <c r="J638" s="140">
        <f>ROUND(I638*H638,2)</f>
        <v>0</v>
      </c>
      <c r="K638" s="136" t="s">
        <v>1</v>
      </c>
      <c r="L638" s="32"/>
      <c r="M638" s="141" t="s">
        <v>1</v>
      </c>
      <c r="N638" s="142" t="s">
        <v>44</v>
      </c>
      <c r="P638" s="143">
        <f>O638*H638</f>
        <v>0</v>
      </c>
      <c r="Q638" s="143">
        <v>0</v>
      </c>
      <c r="R638" s="143">
        <f>Q638*H638</f>
        <v>0</v>
      </c>
      <c r="S638" s="143">
        <v>0</v>
      </c>
      <c r="T638" s="144">
        <f>S638*H638</f>
        <v>0</v>
      </c>
      <c r="AR638" s="145" t="s">
        <v>293</v>
      </c>
      <c r="AT638" s="145" t="s">
        <v>264</v>
      </c>
      <c r="AU638" s="145" t="s">
        <v>88</v>
      </c>
      <c r="AY638" s="17" t="s">
        <v>262</v>
      </c>
      <c r="BE638" s="146">
        <f>IF(N638="základní",J638,0)</f>
        <v>0</v>
      </c>
      <c r="BF638" s="146">
        <f>IF(N638="snížená",J638,0)</f>
        <v>0</v>
      </c>
      <c r="BG638" s="146">
        <f>IF(N638="zákl. přenesená",J638,0)</f>
        <v>0</v>
      </c>
      <c r="BH638" s="146">
        <f>IF(N638="sníž. přenesená",J638,0)</f>
        <v>0</v>
      </c>
      <c r="BI638" s="146">
        <f>IF(N638="nulová",J638,0)</f>
        <v>0</v>
      </c>
      <c r="BJ638" s="17" t="s">
        <v>86</v>
      </c>
      <c r="BK638" s="146">
        <f>ROUND(I638*H638,2)</f>
        <v>0</v>
      </c>
      <c r="BL638" s="17" t="s">
        <v>293</v>
      </c>
      <c r="BM638" s="145" t="s">
        <v>5733</v>
      </c>
    </row>
    <row r="639" spans="2:63" s="11" customFormat="1" ht="22.9" customHeight="1">
      <c r="B639" s="124"/>
      <c r="D639" s="125" t="s">
        <v>78</v>
      </c>
      <c r="E639" s="151" t="s">
        <v>2464</v>
      </c>
      <c r="F639" s="151" t="s">
        <v>5734</v>
      </c>
      <c r="I639" s="127"/>
      <c r="J639" s="152">
        <f>BK639</f>
        <v>0</v>
      </c>
      <c r="L639" s="124"/>
      <c r="M639" s="129"/>
      <c r="P639" s="130">
        <f>P640</f>
        <v>0</v>
      </c>
      <c r="R639" s="130">
        <f>R640</f>
        <v>0</v>
      </c>
      <c r="T639" s="131">
        <f>T640</f>
        <v>0</v>
      </c>
      <c r="AR639" s="125" t="s">
        <v>86</v>
      </c>
      <c r="AT639" s="132" t="s">
        <v>78</v>
      </c>
      <c r="AU639" s="132" t="s">
        <v>86</v>
      </c>
      <c r="AY639" s="125" t="s">
        <v>262</v>
      </c>
      <c r="BK639" s="133">
        <f>BK640</f>
        <v>0</v>
      </c>
    </row>
    <row r="640" spans="2:65" s="1" customFormat="1" ht="33" customHeight="1">
      <c r="B640" s="32"/>
      <c r="C640" s="134" t="s">
        <v>618</v>
      </c>
      <c r="D640" s="134" t="s">
        <v>264</v>
      </c>
      <c r="E640" s="135" t="s">
        <v>5735</v>
      </c>
      <c r="F640" s="136" t="s">
        <v>5736</v>
      </c>
      <c r="G640" s="137" t="s">
        <v>1234</v>
      </c>
      <c r="H640" s="138">
        <v>1639.839</v>
      </c>
      <c r="I640" s="139"/>
      <c r="J640" s="140">
        <f>ROUND(I640*H640,2)</f>
        <v>0</v>
      </c>
      <c r="K640" s="136" t="s">
        <v>1</v>
      </c>
      <c r="L640" s="32"/>
      <c r="M640" s="141" t="s">
        <v>1</v>
      </c>
      <c r="N640" s="142" t="s">
        <v>44</v>
      </c>
      <c r="P640" s="143">
        <f>O640*H640</f>
        <v>0</v>
      </c>
      <c r="Q640" s="143">
        <v>0</v>
      </c>
      <c r="R640" s="143">
        <f>Q640*H640</f>
        <v>0</v>
      </c>
      <c r="S640" s="143">
        <v>0</v>
      </c>
      <c r="T640" s="144">
        <f>S640*H640</f>
        <v>0</v>
      </c>
      <c r="AR640" s="145" t="s">
        <v>293</v>
      </c>
      <c r="AT640" s="145" t="s">
        <v>264</v>
      </c>
      <c r="AU640" s="145" t="s">
        <v>88</v>
      </c>
      <c r="AY640" s="17" t="s">
        <v>262</v>
      </c>
      <c r="BE640" s="146">
        <f>IF(N640="základní",J640,0)</f>
        <v>0</v>
      </c>
      <c r="BF640" s="146">
        <f>IF(N640="snížená",J640,0)</f>
        <v>0</v>
      </c>
      <c r="BG640" s="146">
        <f>IF(N640="zákl. přenesená",J640,0)</f>
        <v>0</v>
      </c>
      <c r="BH640" s="146">
        <f>IF(N640="sníž. přenesená",J640,0)</f>
        <v>0</v>
      </c>
      <c r="BI640" s="146">
        <f>IF(N640="nulová",J640,0)</f>
        <v>0</v>
      </c>
      <c r="BJ640" s="17" t="s">
        <v>86</v>
      </c>
      <c r="BK640" s="146">
        <f>ROUND(I640*H640,2)</f>
        <v>0</v>
      </c>
      <c r="BL640" s="17" t="s">
        <v>293</v>
      </c>
      <c r="BM640" s="145" t="s">
        <v>5737</v>
      </c>
    </row>
    <row r="641" spans="2:63" s="11" customFormat="1" ht="25.9" customHeight="1">
      <c r="B641" s="124"/>
      <c r="D641" s="125" t="s">
        <v>78</v>
      </c>
      <c r="E641" s="126" t="s">
        <v>1569</v>
      </c>
      <c r="F641" s="126" t="s">
        <v>1570</v>
      </c>
      <c r="I641" s="127"/>
      <c r="J641" s="128">
        <f>BK641</f>
        <v>0</v>
      </c>
      <c r="L641" s="124"/>
      <c r="M641" s="129"/>
      <c r="P641" s="130">
        <f>P642</f>
        <v>0</v>
      </c>
      <c r="R641" s="130">
        <f>R642</f>
        <v>1.080306</v>
      </c>
      <c r="T641" s="131">
        <f>T642</f>
        <v>0</v>
      </c>
      <c r="AR641" s="125" t="s">
        <v>88</v>
      </c>
      <c r="AT641" s="132" t="s">
        <v>78</v>
      </c>
      <c r="AU641" s="132" t="s">
        <v>79</v>
      </c>
      <c r="AY641" s="125" t="s">
        <v>262</v>
      </c>
      <c r="BK641" s="133">
        <f>BK642</f>
        <v>0</v>
      </c>
    </row>
    <row r="642" spans="2:63" s="11" customFormat="1" ht="22.9" customHeight="1">
      <c r="B642" s="124"/>
      <c r="D642" s="125" t="s">
        <v>78</v>
      </c>
      <c r="E642" s="151" t="s">
        <v>2469</v>
      </c>
      <c r="F642" s="151" t="s">
        <v>2470</v>
      </c>
      <c r="I642" s="127"/>
      <c r="J642" s="152">
        <f>BK642</f>
        <v>0</v>
      </c>
      <c r="L642" s="124"/>
      <c r="M642" s="129"/>
      <c r="P642" s="130">
        <f>SUM(P643:P699)</f>
        <v>0</v>
      </c>
      <c r="R642" s="130">
        <f>SUM(R643:R699)</f>
        <v>1.080306</v>
      </c>
      <c r="T642" s="131">
        <f>SUM(T643:T699)</f>
        <v>0</v>
      </c>
      <c r="AR642" s="125" t="s">
        <v>88</v>
      </c>
      <c r="AT642" s="132" t="s">
        <v>78</v>
      </c>
      <c r="AU642" s="132" t="s">
        <v>86</v>
      </c>
      <c r="AY642" s="125" t="s">
        <v>262</v>
      </c>
      <c r="BK642" s="133">
        <f>SUM(BK643:BK699)</f>
        <v>0</v>
      </c>
    </row>
    <row r="643" spans="2:65" s="1" customFormat="1" ht="37.9" customHeight="1">
      <c r="B643" s="32"/>
      <c r="C643" s="134" t="s">
        <v>622</v>
      </c>
      <c r="D643" s="134" t="s">
        <v>264</v>
      </c>
      <c r="E643" s="135" t="s">
        <v>2471</v>
      </c>
      <c r="F643" s="136" t="s">
        <v>5738</v>
      </c>
      <c r="G643" s="137" t="s">
        <v>1226</v>
      </c>
      <c r="H643" s="138">
        <v>105.478</v>
      </c>
      <c r="I643" s="139"/>
      <c r="J643" s="140">
        <f>ROUND(I643*H643,2)</f>
        <v>0</v>
      </c>
      <c r="K643" s="136" t="s">
        <v>1</v>
      </c>
      <c r="L643" s="32"/>
      <c r="M643" s="141" t="s">
        <v>1</v>
      </c>
      <c r="N643" s="142" t="s">
        <v>44</v>
      </c>
      <c r="P643" s="143">
        <f>O643*H643</f>
        <v>0</v>
      </c>
      <c r="Q643" s="143">
        <v>0</v>
      </c>
      <c r="R643" s="143">
        <f>Q643*H643</f>
        <v>0</v>
      </c>
      <c r="S643" s="143">
        <v>0</v>
      </c>
      <c r="T643" s="144">
        <f>S643*H643</f>
        <v>0</v>
      </c>
      <c r="AR643" s="145" t="s">
        <v>318</v>
      </c>
      <c r="AT643" s="145" t="s">
        <v>264</v>
      </c>
      <c r="AU643" s="145" t="s">
        <v>88</v>
      </c>
      <c r="AY643" s="17" t="s">
        <v>262</v>
      </c>
      <c r="BE643" s="146">
        <f>IF(N643="základní",J643,0)</f>
        <v>0</v>
      </c>
      <c r="BF643" s="146">
        <f>IF(N643="snížená",J643,0)</f>
        <v>0</v>
      </c>
      <c r="BG643" s="146">
        <f>IF(N643="zákl. přenesená",J643,0)</f>
        <v>0</v>
      </c>
      <c r="BH643" s="146">
        <f>IF(N643="sníž. přenesená",J643,0)</f>
        <v>0</v>
      </c>
      <c r="BI643" s="146">
        <f>IF(N643="nulová",J643,0)</f>
        <v>0</v>
      </c>
      <c r="BJ643" s="17" t="s">
        <v>86</v>
      </c>
      <c r="BK643" s="146">
        <f>ROUND(I643*H643,2)</f>
        <v>0</v>
      </c>
      <c r="BL643" s="17" t="s">
        <v>318</v>
      </c>
      <c r="BM643" s="145" t="s">
        <v>5739</v>
      </c>
    </row>
    <row r="644" spans="2:51" s="12" customFormat="1" ht="11.25">
      <c r="B644" s="161"/>
      <c r="D644" s="147" t="s">
        <v>1200</v>
      </c>
      <c r="E644" s="162" t="s">
        <v>1</v>
      </c>
      <c r="F644" s="163" t="s">
        <v>5740</v>
      </c>
      <c r="H644" s="162" t="s">
        <v>1</v>
      </c>
      <c r="I644" s="164"/>
      <c r="L644" s="161"/>
      <c r="M644" s="165"/>
      <c r="T644" s="166"/>
      <c r="AT644" s="162" t="s">
        <v>1200</v>
      </c>
      <c r="AU644" s="162" t="s">
        <v>88</v>
      </c>
      <c r="AV644" s="12" t="s">
        <v>86</v>
      </c>
      <c r="AW644" s="12" t="s">
        <v>34</v>
      </c>
      <c r="AX644" s="12" t="s">
        <v>79</v>
      </c>
      <c r="AY644" s="162" t="s">
        <v>262</v>
      </c>
    </row>
    <row r="645" spans="2:51" s="13" customFormat="1" ht="11.25">
      <c r="B645" s="167"/>
      <c r="D645" s="147" t="s">
        <v>1200</v>
      </c>
      <c r="E645" s="168" t="s">
        <v>1</v>
      </c>
      <c r="F645" s="169" t="s">
        <v>5741</v>
      </c>
      <c r="H645" s="170">
        <v>8.816</v>
      </c>
      <c r="I645" s="171"/>
      <c r="L645" s="167"/>
      <c r="M645" s="172"/>
      <c r="T645" s="173"/>
      <c r="AT645" s="168" t="s">
        <v>1200</v>
      </c>
      <c r="AU645" s="168" t="s">
        <v>88</v>
      </c>
      <c r="AV645" s="13" t="s">
        <v>88</v>
      </c>
      <c r="AW645" s="13" t="s">
        <v>34</v>
      </c>
      <c r="AX645" s="13" t="s">
        <v>79</v>
      </c>
      <c r="AY645" s="168" t="s">
        <v>262</v>
      </c>
    </row>
    <row r="646" spans="2:51" s="12" customFormat="1" ht="11.25">
      <c r="B646" s="161"/>
      <c r="D646" s="147" t="s">
        <v>1200</v>
      </c>
      <c r="E646" s="162" t="s">
        <v>1</v>
      </c>
      <c r="F646" s="163" t="s">
        <v>5742</v>
      </c>
      <c r="H646" s="162" t="s">
        <v>1</v>
      </c>
      <c r="I646" s="164"/>
      <c r="L646" s="161"/>
      <c r="M646" s="165"/>
      <c r="T646" s="166"/>
      <c r="AT646" s="162" t="s">
        <v>1200</v>
      </c>
      <c r="AU646" s="162" t="s">
        <v>88</v>
      </c>
      <c r="AV646" s="12" t="s">
        <v>86</v>
      </c>
      <c r="AW646" s="12" t="s">
        <v>34</v>
      </c>
      <c r="AX646" s="12" t="s">
        <v>79</v>
      </c>
      <c r="AY646" s="162" t="s">
        <v>262</v>
      </c>
    </row>
    <row r="647" spans="2:51" s="13" customFormat="1" ht="11.25">
      <c r="B647" s="167"/>
      <c r="D647" s="147" t="s">
        <v>1200</v>
      </c>
      <c r="E647" s="168" t="s">
        <v>1</v>
      </c>
      <c r="F647" s="169" t="s">
        <v>5743</v>
      </c>
      <c r="H647" s="170">
        <v>9.918</v>
      </c>
      <c r="I647" s="171"/>
      <c r="L647" s="167"/>
      <c r="M647" s="172"/>
      <c r="T647" s="173"/>
      <c r="AT647" s="168" t="s">
        <v>1200</v>
      </c>
      <c r="AU647" s="168" t="s">
        <v>88</v>
      </c>
      <c r="AV647" s="13" t="s">
        <v>88</v>
      </c>
      <c r="AW647" s="13" t="s">
        <v>34</v>
      </c>
      <c r="AX647" s="13" t="s">
        <v>79</v>
      </c>
      <c r="AY647" s="168" t="s">
        <v>262</v>
      </c>
    </row>
    <row r="648" spans="2:51" s="12" customFormat="1" ht="11.25">
      <c r="B648" s="161"/>
      <c r="D648" s="147" t="s">
        <v>1200</v>
      </c>
      <c r="E648" s="162" t="s">
        <v>1</v>
      </c>
      <c r="F648" s="163" t="s">
        <v>5744</v>
      </c>
      <c r="H648" s="162" t="s">
        <v>1</v>
      </c>
      <c r="I648" s="164"/>
      <c r="L648" s="161"/>
      <c r="M648" s="165"/>
      <c r="T648" s="166"/>
      <c r="AT648" s="162" t="s">
        <v>1200</v>
      </c>
      <c r="AU648" s="162" t="s">
        <v>88</v>
      </c>
      <c r="AV648" s="12" t="s">
        <v>86</v>
      </c>
      <c r="AW648" s="12" t="s">
        <v>34</v>
      </c>
      <c r="AX648" s="12" t="s">
        <v>79</v>
      </c>
      <c r="AY648" s="162" t="s">
        <v>262</v>
      </c>
    </row>
    <row r="649" spans="2:51" s="13" customFormat="1" ht="11.25">
      <c r="B649" s="167"/>
      <c r="D649" s="147" t="s">
        <v>1200</v>
      </c>
      <c r="E649" s="168" t="s">
        <v>1</v>
      </c>
      <c r="F649" s="169" t="s">
        <v>5745</v>
      </c>
      <c r="H649" s="170">
        <v>11.697</v>
      </c>
      <c r="I649" s="171"/>
      <c r="L649" s="167"/>
      <c r="M649" s="172"/>
      <c r="T649" s="173"/>
      <c r="AT649" s="168" t="s">
        <v>1200</v>
      </c>
      <c r="AU649" s="168" t="s">
        <v>88</v>
      </c>
      <c r="AV649" s="13" t="s">
        <v>88</v>
      </c>
      <c r="AW649" s="13" t="s">
        <v>34</v>
      </c>
      <c r="AX649" s="13" t="s">
        <v>79</v>
      </c>
      <c r="AY649" s="168" t="s">
        <v>262</v>
      </c>
    </row>
    <row r="650" spans="2:51" s="13" customFormat="1" ht="11.25">
      <c r="B650" s="167"/>
      <c r="D650" s="147" t="s">
        <v>1200</v>
      </c>
      <c r="E650" s="168" t="s">
        <v>1</v>
      </c>
      <c r="F650" s="169" t="s">
        <v>5746</v>
      </c>
      <c r="H650" s="170">
        <v>2.048</v>
      </c>
      <c r="I650" s="171"/>
      <c r="L650" s="167"/>
      <c r="M650" s="172"/>
      <c r="T650" s="173"/>
      <c r="AT650" s="168" t="s">
        <v>1200</v>
      </c>
      <c r="AU650" s="168" t="s">
        <v>88</v>
      </c>
      <c r="AV650" s="13" t="s">
        <v>88</v>
      </c>
      <c r="AW650" s="13" t="s">
        <v>34</v>
      </c>
      <c r="AX650" s="13" t="s">
        <v>79</v>
      </c>
      <c r="AY650" s="168" t="s">
        <v>262</v>
      </c>
    </row>
    <row r="651" spans="2:51" s="12" customFormat="1" ht="11.25">
      <c r="B651" s="161"/>
      <c r="D651" s="147" t="s">
        <v>1200</v>
      </c>
      <c r="E651" s="162" t="s">
        <v>1</v>
      </c>
      <c r="F651" s="163" t="s">
        <v>5747</v>
      </c>
      <c r="H651" s="162" t="s">
        <v>1</v>
      </c>
      <c r="I651" s="164"/>
      <c r="L651" s="161"/>
      <c r="M651" s="165"/>
      <c r="T651" s="166"/>
      <c r="AT651" s="162" t="s">
        <v>1200</v>
      </c>
      <c r="AU651" s="162" t="s">
        <v>88</v>
      </c>
      <c r="AV651" s="12" t="s">
        <v>86</v>
      </c>
      <c r="AW651" s="12" t="s">
        <v>34</v>
      </c>
      <c r="AX651" s="12" t="s">
        <v>79</v>
      </c>
      <c r="AY651" s="162" t="s">
        <v>262</v>
      </c>
    </row>
    <row r="652" spans="2:51" s="13" customFormat="1" ht="11.25">
      <c r="B652" s="167"/>
      <c r="D652" s="147" t="s">
        <v>1200</v>
      </c>
      <c r="E652" s="168" t="s">
        <v>1</v>
      </c>
      <c r="F652" s="169" t="s">
        <v>5748</v>
      </c>
      <c r="H652" s="170">
        <v>13.608</v>
      </c>
      <c r="I652" s="171"/>
      <c r="L652" s="167"/>
      <c r="M652" s="172"/>
      <c r="T652" s="173"/>
      <c r="AT652" s="168" t="s">
        <v>1200</v>
      </c>
      <c r="AU652" s="168" t="s">
        <v>88</v>
      </c>
      <c r="AV652" s="13" t="s">
        <v>88</v>
      </c>
      <c r="AW652" s="13" t="s">
        <v>34</v>
      </c>
      <c r="AX652" s="13" t="s">
        <v>79</v>
      </c>
      <c r="AY652" s="168" t="s">
        <v>262</v>
      </c>
    </row>
    <row r="653" spans="2:51" s="12" customFormat="1" ht="11.25">
      <c r="B653" s="161"/>
      <c r="D653" s="147" t="s">
        <v>1200</v>
      </c>
      <c r="E653" s="162" t="s">
        <v>1</v>
      </c>
      <c r="F653" s="163" t="s">
        <v>5749</v>
      </c>
      <c r="H653" s="162" t="s">
        <v>1</v>
      </c>
      <c r="I653" s="164"/>
      <c r="L653" s="161"/>
      <c r="M653" s="165"/>
      <c r="T653" s="166"/>
      <c r="AT653" s="162" t="s">
        <v>1200</v>
      </c>
      <c r="AU653" s="162" t="s">
        <v>88</v>
      </c>
      <c r="AV653" s="12" t="s">
        <v>86</v>
      </c>
      <c r="AW653" s="12" t="s">
        <v>34</v>
      </c>
      <c r="AX653" s="12" t="s">
        <v>79</v>
      </c>
      <c r="AY653" s="162" t="s">
        <v>262</v>
      </c>
    </row>
    <row r="654" spans="2:51" s="13" customFormat="1" ht="11.25">
      <c r="B654" s="167"/>
      <c r="D654" s="147" t="s">
        <v>1200</v>
      </c>
      <c r="E654" s="168" t="s">
        <v>1</v>
      </c>
      <c r="F654" s="169" t="s">
        <v>5748</v>
      </c>
      <c r="H654" s="170">
        <v>13.608</v>
      </c>
      <c r="I654" s="171"/>
      <c r="L654" s="167"/>
      <c r="M654" s="172"/>
      <c r="T654" s="173"/>
      <c r="AT654" s="168" t="s">
        <v>1200</v>
      </c>
      <c r="AU654" s="168" t="s">
        <v>88</v>
      </c>
      <c r="AV654" s="13" t="s">
        <v>88</v>
      </c>
      <c r="AW654" s="13" t="s">
        <v>34</v>
      </c>
      <c r="AX654" s="13" t="s">
        <v>79</v>
      </c>
      <c r="AY654" s="168" t="s">
        <v>262</v>
      </c>
    </row>
    <row r="655" spans="2:51" s="12" customFormat="1" ht="11.25">
      <c r="B655" s="161"/>
      <c r="D655" s="147" t="s">
        <v>1200</v>
      </c>
      <c r="E655" s="162" t="s">
        <v>1</v>
      </c>
      <c r="F655" s="163" t="s">
        <v>5750</v>
      </c>
      <c r="H655" s="162" t="s">
        <v>1</v>
      </c>
      <c r="I655" s="164"/>
      <c r="L655" s="161"/>
      <c r="M655" s="165"/>
      <c r="T655" s="166"/>
      <c r="AT655" s="162" t="s">
        <v>1200</v>
      </c>
      <c r="AU655" s="162" t="s">
        <v>88</v>
      </c>
      <c r="AV655" s="12" t="s">
        <v>86</v>
      </c>
      <c r="AW655" s="12" t="s">
        <v>34</v>
      </c>
      <c r="AX655" s="12" t="s">
        <v>79</v>
      </c>
      <c r="AY655" s="162" t="s">
        <v>262</v>
      </c>
    </row>
    <row r="656" spans="2:51" s="13" customFormat="1" ht="11.25">
      <c r="B656" s="167"/>
      <c r="D656" s="147" t="s">
        <v>1200</v>
      </c>
      <c r="E656" s="168" t="s">
        <v>1</v>
      </c>
      <c r="F656" s="169" t="s">
        <v>5748</v>
      </c>
      <c r="H656" s="170">
        <v>13.608</v>
      </c>
      <c r="I656" s="171"/>
      <c r="L656" s="167"/>
      <c r="M656" s="172"/>
      <c r="T656" s="173"/>
      <c r="AT656" s="168" t="s">
        <v>1200</v>
      </c>
      <c r="AU656" s="168" t="s">
        <v>88</v>
      </c>
      <c r="AV656" s="13" t="s">
        <v>88</v>
      </c>
      <c r="AW656" s="13" t="s">
        <v>34</v>
      </c>
      <c r="AX656" s="13" t="s">
        <v>79</v>
      </c>
      <c r="AY656" s="168" t="s">
        <v>262</v>
      </c>
    </row>
    <row r="657" spans="2:51" s="12" customFormat="1" ht="11.25">
      <c r="B657" s="161"/>
      <c r="D657" s="147" t="s">
        <v>1200</v>
      </c>
      <c r="E657" s="162" t="s">
        <v>1</v>
      </c>
      <c r="F657" s="163" t="s">
        <v>5751</v>
      </c>
      <c r="H657" s="162" t="s">
        <v>1</v>
      </c>
      <c r="I657" s="164"/>
      <c r="L657" s="161"/>
      <c r="M657" s="165"/>
      <c r="T657" s="166"/>
      <c r="AT657" s="162" t="s">
        <v>1200</v>
      </c>
      <c r="AU657" s="162" t="s">
        <v>88</v>
      </c>
      <c r="AV657" s="12" t="s">
        <v>86</v>
      </c>
      <c r="AW657" s="12" t="s">
        <v>34</v>
      </c>
      <c r="AX657" s="12" t="s">
        <v>79</v>
      </c>
      <c r="AY657" s="162" t="s">
        <v>262</v>
      </c>
    </row>
    <row r="658" spans="2:51" s="13" customFormat="1" ht="11.25">
      <c r="B658" s="167"/>
      <c r="D658" s="147" t="s">
        <v>1200</v>
      </c>
      <c r="E658" s="168" t="s">
        <v>1</v>
      </c>
      <c r="F658" s="169" t="s">
        <v>5752</v>
      </c>
      <c r="H658" s="170">
        <v>13.713</v>
      </c>
      <c r="I658" s="171"/>
      <c r="L658" s="167"/>
      <c r="M658" s="172"/>
      <c r="T658" s="173"/>
      <c r="AT658" s="168" t="s">
        <v>1200</v>
      </c>
      <c r="AU658" s="168" t="s">
        <v>88</v>
      </c>
      <c r="AV658" s="13" t="s">
        <v>88</v>
      </c>
      <c r="AW658" s="13" t="s">
        <v>34</v>
      </c>
      <c r="AX658" s="13" t="s">
        <v>79</v>
      </c>
      <c r="AY658" s="168" t="s">
        <v>262</v>
      </c>
    </row>
    <row r="659" spans="2:51" s="12" customFormat="1" ht="11.25">
      <c r="B659" s="161"/>
      <c r="D659" s="147" t="s">
        <v>1200</v>
      </c>
      <c r="E659" s="162" t="s">
        <v>1</v>
      </c>
      <c r="F659" s="163" t="s">
        <v>5753</v>
      </c>
      <c r="H659" s="162" t="s">
        <v>1</v>
      </c>
      <c r="I659" s="164"/>
      <c r="L659" s="161"/>
      <c r="M659" s="165"/>
      <c r="T659" s="166"/>
      <c r="AT659" s="162" t="s">
        <v>1200</v>
      </c>
      <c r="AU659" s="162" t="s">
        <v>88</v>
      </c>
      <c r="AV659" s="12" t="s">
        <v>86</v>
      </c>
      <c r="AW659" s="12" t="s">
        <v>34</v>
      </c>
      <c r="AX659" s="12" t="s">
        <v>79</v>
      </c>
      <c r="AY659" s="162" t="s">
        <v>262</v>
      </c>
    </row>
    <row r="660" spans="2:51" s="13" customFormat="1" ht="11.25">
      <c r="B660" s="167"/>
      <c r="D660" s="147" t="s">
        <v>1200</v>
      </c>
      <c r="E660" s="168" t="s">
        <v>1</v>
      </c>
      <c r="F660" s="169" t="s">
        <v>5754</v>
      </c>
      <c r="H660" s="170">
        <v>7.398</v>
      </c>
      <c r="I660" s="171"/>
      <c r="L660" s="167"/>
      <c r="M660" s="172"/>
      <c r="T660" s="173"/>
      <c r="AT660" s="168" t="s">
        <v>1200</v>
      </c>
      <c r="AU660" s="168" t="s">
        <v>88</v>
      </c>
      <c r="AV660" s="13" t="s">
        <v>88</v>
      </c>
      <c r="AW660" s="13" t="s">
        <v>34</v>
      </c>
      <c r="AX660" s="13" t="s">
        <v>79</v>
      </c>
      <c r="AY660" s="168" t="s">
        <v>262</v>
      </c>
    </row>
    <row r="661" spans="2:51" s="13" customFormat="1" ht="11.25">
      <c r="B661" s="167"/>
      <c r="D661" s="147" t="s">
        <v>1200</v>
      </c>
      <c r="E661" s="168" t="s">
        <v>1</v>
      </c>
      <c r="F661" s="169" t="s">
        <v>5755</v>
      </c>
      <c r="H661" s="170">
        <v>2.376</v>
      </c>
      <c r="I661" s="171"/>
      <c r="L661" s="167"/>
      <c r="M661" s="172"/>
      <c r="T661" s="173"/>
      <c r="AT661" s="168" t="s">
        <v>1200</v>
      </c>
      <c r="AU661" s="168" t="s">
        <v>88</v>
      </c>
      <c r="AV661" s="13" t="s">
        <v>88</v>
      </c>
      <c r="AW661" s="13" t="s">
        <v>34</v>
      </c>
      <c r="AX661" s="13" t="s">
        <v>79</v>
      </c>
      <c r="AY661" s="168" t="s">
        <v>262</v>
      </c>
    </row>
    <row r="662" spans="2:51" s="12" customFormat="1" ht="11.25">
      <c r="B662" s="161"/>
      <c r="D662" s="147" t="s">
        <v>1200</v>
      </c>
      <c r="E662" s="162" t="s">
        <v>1</v>
      </c>
      <c r="F662" s="163" t="s">
        <v>5756</v>
      </c>
      <c r="H662" s="162" t="s">
        <v>1</v>
      </c>
      <c r="I662" s="164"/>
      <c r="L662" s="161"/>
      <c r="M662" s="165"/>
      <c r="T662" s="166"/>
      <c r="AT662" s="162" t="s">
        <v>1200</v>
      </c>
      <c r="AU662" s="162" t="s">
        <v>88</v>
      </c>
      <c r="AV662" s="12" t="s">
        <v>86</v>
      </c>
      <c r="AW662" s="12" t="s">
        <v>34</v>
      </c>
      <c r="AX662" s="12" t="s">
        <v>79</v>
      </c>
      <c r="AY662" s="162" t="s">
        <v>262</v>
      </c>
    </row>
    <row r="663" spans="2:51" s="13" customFormat="1" ht="11.25">
      <c r="B663" s="167"/>
      <c r="D663" s="147" t="s">
        <v>1200</v>
      </c>
      <c r="E663" s="168" t="s">
        <v>1</v>
      </c>
      <c r="F663" s="169" t="s">
        <v>5757</v>
      </c>
      <c r="H663" s="170">
        <v>8.688</v>
      </c>
      <c r="I663" s="171"/>
      <c r="L663" s="167"/>
      <c r="M663" s="172"/>
      <c r="T663" s="173"/>
      <c r="AT663" s="168" t="s">
        <v>1200</v>
      </c>
      <c r="AU663" s="168" t="s">
        <v>88</v>
      </c>
      <c r="AV663" s="13" t="s">
        <v>88</v>
      </c>
      <c r="AW663" s="13" t="s">
        <v>34</v>
      </c>
      <c r="AX663" s="13" t="s">
        <v>79</v>
      </c>
      <c r="AY663" s="168" t="s">
        <v>262</v>
      </c>
    </row>
    <row r="664" spans="2:51" s="14" customFormat="1" ht="11.25">
      <c r="B664" s="174"/>
      <c r="D664" s="147" t="s">
        <v>1200</v>
      </c>
      <c r="E664" s="175" t="s">
        <v>1</v>
      </c>
      <c r="F664" s="176" t="s">
        <v>1205</v>
      </c>
      <c r="H664" s="177">
        <v>105.478</v>
      </c>
      <c r="I664" s="178"/>
      <c r="L664" s="174"/>
      <c r="M664" s="179"/>
      <c r="T664" s="180"/>
      <c r="AT664" s="175" t="s">
        <v>1200</v>
      </c>
      <c r="AU664" s="175" t="s">
        <v>88</v>
      </c>
      <c r="AV664" s="14" t="s">
        <v>293</v>
      </c>
      <c r="AW664" s="14" t="s">
        <v>34</v>
      </c>
      <c r="AX664" s="14" t="s">
        <v>86</v>
      </c>
      <c r="AY664" s="175" t="s">
        <v>262</v>
      </c>
    </row>
    <row r="665" spans="2:65" s="1" customFormat="1" ht="16.5" customHeight="1">
      <c r="B665" s="32"/>
      <c r="C665" s="181" t="s">
        <v>626</v>
      </c>
      <c r="D665" s="181" t="s">
        <v>1114</v>
      </c>
      <c r="E665" s="182" t="s">
        <v>2481</v>
      </c>
      <c r="F665" s="183" t="s">
        <v>2482</v>
      </c>
      <c r="G665" s="184" t="s">
        <v>1234</v>
      </c>
      <c r="H665" s="185">
        <v>0.032</v>
      </c>
      <c r="I665" s="186"/>
      <c r="J665" s="187">
        <f>ROUND(I665*H665,2)</f>
        <v>0</v>
      </c>
      <c r="K665" s="183" t="s">
        <v>1</v>
      </c>
      <c r="L665" s="188"/>
      <c r="M665" s="189" t="s">
        <v>1</v>
      </c>
      <c r="N665" s="190" t="s">
        <v>44</v>
      </c>
      <c r="P665" s="143">
        <f>O665*H665</f>
        <v>0</v>
      </c>
      <c r="Q665" s="143">
        <v>1</v>
      </c>
      <c r="R665" s="143">
        <f>Q665*H665</f>
        <v>0.032</v>
      </c>
      <c r="S665" s="143">
        <v>0</v>
      </c>
      <c r="T665" s="144">
        <f>S665*H665</f>
        <v>0</v>
      </c>
      <c r="AR665" s="145" t="s">
        <v>357</v>
      </c>
      <c r="AT665" s="145" t="s">
        <v>1114</v>
      </c>
      <c r="AU665" s="145" t="s">
        <v>88</v>
      </c>
      <c r="AY665" s="17" t="s">
        <v>262</v>
      </c>
      <c r="BE665" s="146">
        <f>IF(N665="základní",J665,0)</f>
        <v>0</v>
      </c>
      <c r="BF665" s="146">
        <f>IF(N665="snížená",J665,0)</f>
        <v>0</v>
      </c>
      <c r="BG665" s="146">
        <f>IF(N665="zákl. přenesená",J665,0)</f>
        <v>0</v>
      </c>
      <c r="BH665" s="146">
        <f>IF(N665="sníž. přenesená",J665,0)</f>
        <v>0</v>
      </c>
      <c r="BI665" s="146">
        <f>IF(N665="nulová",J665,0)</f>
        <v>0</v>
      </c>
      <c r="BJ665" s="17" t="s">
        <v>86</v>
      </c>
      <c r="BK665" s="146">
        <f>ROUND(I665*H665,2)</f>
        <v>0</v>
      </c>
      <c r="BL665" s="17" t="s">
        <v>318</v>
      </c>
      <c r="BM665" s="145" t="s">
        <v>5758</v>
      </c>
    </row>
    <row r="666" spans="2:51" s="13" customFormat="1" ht="11.25">
      <c r="B666" s="167"/>
      <c r="D666" s="147" t="s">
        <v>1200</v>
      </c>
      <c r="E666" s="168" t="s">
        <v>1</v>
      </c>
      <c r="F666" s="169" t="s">
        <v>5759</v>
      </c>
      <c r="H666" s="170">
        <v>0.032</v>
      </c>
      <c r="I666" s="171"/>
      <c r="L666" s="167"/>
      <c r="M666" s="172"/>
      <c r="T666" s="173"/>
      <c r="AT666" s="168" t="s">
        <v>1200</v>
      </c>
      <c r="AU666" s="168" t="s">
        <v>88</v>
      </c>
      <c r="AV666" s="13" t="s">
        <v>88</v>
      </c>
      <c r="AW666" s="13" t="s">
        <v>34</v>
      </c>
      <c r="AX666" s="13" t="s">
        <v>79</v>
      </c>
      <c r="AY666" s="168" t="s">
        <v>262</v>
      </c>
    </row>
    <row r="667" spans="2:51" s="14" customFormat="1" ht="11.25">
      <c r="B667" s="174"/>
      <c r="D667" s="147" t="s">
        <v>1200</v>
      </c>
      <c r="E667" s="175" t="s">
        <v>1</v>
      </c>
      <c r="F667" s="176" t="s">
        <v>1205</v>
      </c>
      <c r="H667" s="177">
        <v>0.032</v>
      </c>
      <c r="I667" s="178"/>
      <c r="L667" s="174"/>
      <c r="M667" s="179"/>
      <c r="T667" s="180"/>
      <c r="AT667" s="175" t="s">
        <v>1200</v>
      </c>
      <c r="AU667" s="175" t="s">
        <v>88</v>
      </c>
      <c r="AV667" s="14" t="s">
        <v>293</v>
      </c>
      <c r="AW667" s="14" t="s">
        <v>34</v>
      </c>
      <c r="AX667" s="14" t="s">
        <v>86</v>
      </c>
      <c r="AY667" s="175" t="s">
        <v>262</v>
      </c>
    </row>
    <row r="668" spans="2:65" s="1" customFormat="1" ht="33" customHeight="1">
      <c r="B668" s="32"/>
      <c r="C668" s="134" t="s">
        <v>604</v>
      </c>
      <c r="D668" s="134" t="s">
        <v>264</v>
      </c>
      <c r="E668" s="135" t="s">
        <v>2485</v>
      </c>
      <c r="F668" s="136" t="s">
        <v>5760</v>
      </c>
      <c r="G668" s="137" t="s">
        <v>1226</v>
      </c>
      <c r="H668" s="138">
        <v>357.675</v>
      </c>
      <c r="I668" s="139"/>
      <c r="J668" s="140">
        <f>ROUND(I668*H668,2)</f>
        <v>0</v>
      </c>
      <c r="K668" s="136" t="s">
        <v>1</v>
      </c>
      <c r="L668" s="32"/>
      <c r="M668" s="141" t="s">
        <v>1</v>
      </c>
      <c r="N668" s="142" t="s">
        <v>44</v>
      </c>
      <c r="P668" s="143">
        <f>O668*H668</f>
        <v>0</v>
      </c>
      <c r="Q668" s="143">
        <v>0</v>
      </c>
      <c r="R668" s="143">
        <f>Q668*H668</f>
        <v>0</v>
      </c>
      <c r="S668" s="143">
        <v>0</v>
      </c>
      <c r="T668" s="144">
        <f>S668*H668</f>
        <v>0</v>
      </c>
      <c r="AR668" s="145" t="s">
        <v>318</v>
      </c>
      <c r="AT668" s="145" t="s">
        <v>264</v>
      </c>
      <c r="AU668" s="145" t="s">
        <v>88</v>
      </c>
      <c r="AY668" s="17" t="s">
        <v>262</v>
      </c>
      <c r="BE668" s="146">
        <f>IF(N668="základní",J668,0)</f>
        <v>0</v>
      </c>
      <c r="BF668" s="146">
        <f>IF(N668="snížená",J668,0)</f>
        <v>0</v>
      </c>
      <c r="BG668" s="146">
        <f>IF(N668="zákl. přenesená",J668,0)</f>
        <v>0</v>
      </c>
      <c r="BH668" s="146">
        <f>IF(N668="sníž. přenesená",J668,0)</f>
        <v>0</v>
      </c>
      <c r="BI668" s="146">
        <f>IF(N668="nulová",J668,0)</f>
        <v>0</v>
      </c>
      <c r="BJ668" s="17" t="s">
        <v>86</v>
      </c>
      <c r="BK668" s="146">
        <f>ROUND(I668*H668,2)</f>
        <v>0</v>
      </c>
      <c r="BL668" s="17" t="s">
        <v>318</v>
      </c>
      <c r="BM668" s="145" t="s">
        <v>5761</v>
      </c>
    </row>
    <row r="669" spans="2:51" s="12" customFormat="1" ht="11.25">
      <c r="B669" s="161"/>
      <c r="D669" s="147" t="s">
        <v>1200</v>
      </c>
      <c r="E669" s="162" t="s">
        <v>1</v>
      </c>
      <c r="F669" s="163" t="s">
        <v>5740</v>
      </c>
      <c r="H669" s="162" t="s">
        <v>1</v>
      </c>
      <c r="I669" s="164"/>
      <c r="L669" s="161"/>
      <c r="M669" s="165"/>
      <c r="T669" s="166"/>
      <c r="AT669" s="162" t="s">
        <v>1200</v>
      </c>
      <c r="AU669" s="162" t="s">
        <v>88</v>
      </c>
      <c r="AV669" s="12" t="s">
        <v>86</v>
      </c>
      <c r="AW669" s="12" t="s">
        <v>34</v>
      </c>
      <c r="AX669" s="12" t="s">
        <v>79</v>
      </c>
      <c r="AY669" s="162" t="s">
        <v>262</v>
      </c>
    </row>
    <row r="670" spans="2:51" s="13" customFormat="1" ht="11.25">
      <c r="B670" s="167"/>
      <c r="D670" s="147" t="s">
        <v>1200</v>
      </c>
      <c r="E670" s="168" t="s">
        <v>1</v>
      </c>
      <c r="F670" s="169" t="s">
        <v>5762</v>
      </c>
      <c r="H670" s="170">
        <v>26.409</v>
      </c>
      <c r="I670" s="171"/>
      <c r="L670" s="167"/>
      <c r="M670" s="172"/>
      <c r="T670" s="173"/>
      <c r="AT670" s="168" t="s">
        <v>1200</v>
      </c>
      <c r="AU670" s="168" t="s">
        <v>88</v>
      </c>
      <c r="AV670" s="13" t="s">
        <v>88</v>
      </c>
      <c r="AW670" s="13" t="s">
        <v>34</v>
      </c>
      <c r="AX670" s="13" t="s">
        <v>79</v>
      </c>
      <c r="AY670" s="168" t="s">
        <v>262</v>
      </c>
    </row>
    <row r="671" spans="2:51" s="12" customFormat="1" ht="11.25">
      <c r="B671" s="161"/>
      <c r="D671" s="147" t="s">
        <v>1200</v>
      </c>
      <c r="E671" s="162" t="s">
        <v>1</v>
      </c>
      <c r="F671" s="163" t="s">
        <v>5742</v>
      </c>
      <c r="H671" s="162" t="s">
        <v>1</v>
      </c>
      <c r="I671" s="164"/>
      <c r="L671" s="161"/>
      <c r="M671" s="165"/>
      <c r="T671" s="166"/>
      <c r="AT671" s="162" t="s">
        <v>1200</v>
      </c>
      <c r="AU671" s="162" t="s">
        <v>88</v>
      </c>
      <c r="AV671" s="12" t="s">
        <v>86</v>
      </c>
      <c r="AW671" s="12" t="s">
        <v>34</v>
      </c>
      <c r="AX671" s="12" t="s">
        <v>79</v>
      </c>
      <c r="AY671" s="162" t="s">
        <v>262</v>
      </c>
    </row>
    <row r="672" spans="2:51" s="13" customFormat="1" ht="11.25">
      <c r="B672" s="167"/>
      <c r="D672" s="147" t="s">
        <v>1200</v>
      </c>
      <c r="E672" s="168" t="s">
        <v>1</v>
      </c>
      <c r="F672" s="169" t="s">
        <v>5763</v>
      </c>
      <c r="H672" s="170">
        <v>29.909</v>
      </c>
      <c r="I672" s="171"/>
      <c r="L672" s="167"/>
      <c r="M672" s="172"/>
      <c r="T672" s="173"/>
      <c r="AT672" s="168" t="s">
        <v>1200</v>
      </c>
      <c r="AU672" s="168" t="s">
        <v>88</v>
      </c>
      <c r="AV672" s="13" t="s">
        <v>88</v>
      </c>
      <c r="AW672" s="13" t="s">
        <v>34</v>
      </c>
      <c r="AX672" s="13" t="s">
        <v>79</v>
      </c>
      <c r="AY672" s="168" t="s">
        <v>262</v>
      </c>
    </row>
    <row r="673" spans="2:51" s="12" customFormat="1" ht="11.25">
      <c r="B673" s="161"/>
      <c r="D673" s="147" t="s">
        <v>1200</v>
      </c>
      <c r="E673" s="162" t="s">
        <v>1</v>
      </c>
      <c r="F673" s="163" t="s">
        <v>5744</v>
      </c>
      <c r="H673" s="162" t="s">
        <v>1</v>
      </c>
      <c r="I673" s="164"/>
      <c r="L673" s="161"/>
      <c r="M673" s="165"/>
      <c r="T673" s="166"/>
      <c r="AT673" s="162" t="s">
        <v>1200</v>
      </c>
      <c r="AU673" s="162" t="s">
        <v>88</v>
      </c>
      <c r="AV673" s="12" t="s">
        <v>86</v>
      </c>
      <c r="AW673" s="12" t="s">
        <v>34</v>
      </c>
      <c r="AX673" s="12" t="s">
        <v>79</v>
      </c>
      <c r="AY673" s="162" t="s">
        <v>262</v>
      </c>
    </row>
    <row r="674" spans="2:51" s="13" customFormat="1" ht="22.5">
      <c r="B674" s="167"/>
      <c r="D674" s="147" t="s">
        <v>1200</v>
      </c>
      <c r="E674" s="168" t="s">
        <v>1</v>
      </c>
      <c r="F674" s="169" t="s">
        <v>5764</v>
      </c>
      <c r="H674" s="170">
        <v>47.032</v>
      </c>
      <c r="I674" s="171"/>
      <c r="L674" s="167"/>
      <c r="M674" s="172"/>
      <c r="T674" s="173"/>
      <c r="AT674" s="168" t="s">
        <v>1200</v>
      </c>
      <c r="AU674" s="168" t="s">
        <v>88</v>
      </c>
      <c r="AV674" s="13" t="s">
        <v>88</v>
      </c>
      <c r="AW674" s="13" t="s">
        <v>34</v>
      </c>
      <c r="AX674" s="13" t="s">
        <v>79</v>
      </c>
      <c r="AY674" s="168" t="s">
        <v>262</v>
      </c>
    </row>
    <row r="675" spans="2:51" s="12" customFormat="1" ht="11.25">
      <c r="B675" s="161"/>
      <c r="D675" s="147" t="s">
        <v>1200</v>
      </c>
      <c r="E675" s="162" t="s">
        <v>1</v>
      </c>
      <c r="F675" s="163" t="s">
        <v>5747</v>
      </c>
      <c r="H675" s="162" t="s">
        <v>1</v>
      </c>
      <c r="I675" s="164"/>
      <c r="L675" s="161"/>
      <c r="M675" s="165"/>
      <c r="T675" s="166"/>
      <c r="AT675" s="162" t="s">
        <v>1200</v>
      </c>
      <c r="AU675" s="162" t="s">
        <v>88</v>
      </c>
      <c r="AV675" s="12" t="s">
        <v>86</v>
      </c>
      <c r="AW675" s="12" t="s">
        <v>34</v>
      </c>
      <c r="AX675" s="12" t="s">
        <v>79</v>
      </c>
      <c r="AY675" s="162" t="s">
        <v>262</v>
      </c>
    </row>
    <row r="676" spans="2:51" s="13" customFormat="1" ht="11.25">
      <c r="B676" s="167"/>
      <c r="D676" s="147" t="s">
        <v>1200</v>
      </c>
      <c r="E676" s="168" t="s">
        <v>1</v>
      </c>
      <c r="F676" s="169" t="s">
        <v>5765</v>
      </c>
      <c r="H676" s="170">
        <v>47.628</v>
      </c>
      <c r="I676" s="171"/>
      <c r="L676" s="167"/>
      <c r="M676" s="172"/>
      <c r="T676" s="173"/>
      <c r="AT676" s="168" t="s">
        <v>1200</v>
      </c>
      <c r="AU676" s="168" t="s">
        <v>88</v>
      </c>
      <c r="AV676" s="13" t="s">
        <v>88</v>
      </c>
      <c r="AW676" s="13" t="s">
        <v>34</v>
      </c>
      <c r="AX676" s="13" t="s">
        <v>79</v>
      </c>
      <c r="AY676" s="168" t="s">
        <v>262</v>
      </c>
    </row>
    <row r="677" spans="2:51" s="12" customFormat="1" ht="11.25">
      <c r="B677" s="161"/>
      <c r="D677" s="147" t="s">
        <v>1200</v>
      </c>
      <c r="E677" s="162" t="s">
        <v>1</v>
      </c>
      <c r="F677" s="163" t="s">
        <v>5749</v>
      </c>
      <c r="H677" s="162" t="s">
        <v>1</v>
      </c>
      <c r="I677" s="164"/>
      <c r="L677" s="161"/>
      <c r="M677" s="165"/>
      <c r="T677" s="166"/>
      <c r="AT677" s="162" t="s">
        <v>1200</v>
      </c>
      <c r="AU677" s="162" t="s">
        <v>88</v>
      </c>
      <c r="AV677" s="12" t="s">
        <v>86</v>
      </c>
      <c r="AW677" s="12" t="s">
        <v>34</v>
      </c>
      <c r="AX677" s="12" t="s">
        <v>79</v>
      </c>
      <c r="AY677" s="162" t="s">
        <v>262</v>
      </c>
    </row>
    <row r="678" spans="2:51" s="13" customFormat="1" ht="11.25">
      <c r="B678" s="167"/>
      <c r="D678" s="147" t="s">
        <v>1200</v>
      </c>
      <c r="E678" s="168" t="s">
        <v>1</v>
      </c>
      <c r="F678" s="169" t="s">
        <v>5766</v>
      </c>
      <c r="H678" s="170">
        <v>48.082</v>
      </c>
      <c r="I678" s="171"/>
      <c r="L678" s="167"/>
      <c r="M678" s="172"/>
      <c r="T678" s="173"/>
      <c r="AT678" s="168" t="s">
        <v>1200</v>
      </c>
      <c r="AU678" s="168" t="s">
        <v>88</v>
      </c>
      <c r="AV678" s="13" t="s">
        <v>88</v>
      </c>
      <c r="AW678" s="13" t="s">
        <v>34</v>
      </c>
      <c r="AX678" s="13" t="s">
        <v>79</v>
      </c>
      <c r="AY678" s="168" t="s">
        <v>262</v>
      </c>
    </row>
    <row r="679" spans="2:51" s="12" customFormat="1" ht="11.25">
      <c r="B679" s="161"/>
      <c r="D679" s="147" t="s">
        <v>1200</v>
      </c>
      <c r="E679" s="162" t="s">
        <v>1</v>
      </c>
      <c r="F679" s="163" t="s">
        <v>5750</v>
      </c>
      <c r="H679" s="162" t="s">
        <v>1</v>
      </c>
      <c r="I679" s="164"/>
      <c r="L679" s="161"/>
      <c r="M679" s="165"/>
      <c r="T679" s="166"/>
      <c r="AT679" s="162" t="s">
        <v>1200</v>
      </c>
      <c r="AU679" s="162" t="s">
        <v>88</v>
      </c>
      <c r="AV679" s="12" t="s">
        <v>86</v>
      </c>
      <c r="AW679" s="12" t="s">
        <v>34</v>
      </c>
      <c r="AX679" s="12" t="s">
        <v>79</v>
      </c>
      <c r="AY679" s="162" t="s">
        <v>262</v>
      </c>
    </row>
    <row r="680" spans="2:51" s="13" customFormat="1" ht="11.25">
      <c r="B680" s="167"/>
      <c r="D680" s="147" t="s">
        <v>1200</v>
      </c>
      <c r="E680" s="168" t="s">
        <v>1</v>
      </c>
      <c r="F680" s="169" t="s">
        <v>5767</v>
      </c>
      <c r="H680" s="170">
        <v>47.952</v>
      </c>
      <c r="I680" s="171"/>
      <c r="L680" s="167"/>
      <c r="M680" s="172"/>
      <c r="T680" s="173"/>
      <c r="AT680" s="168" t="s">
        <v>1200</v>
      </c>
      <c r="AU680" s="168" t="s">
        <v>88</v>
      </c>
      <c r="AV680" s="13" t="s">
        <v>88</v>
      </c>
      <c r="AW680" s="13" t="s">
        <v>34</v>
      </c>
      <c r="AX680" s="13" t="s">
        <v>79</v>
      </c>
      <c r="AY680" s="168" t="s">
        <v>262</v>
      </c>
    </row>
    <row r="681" spans="2:51" s="12" customFormat="1" ht="11.25">
      <c r="B681" s="161"/>
      <c r="D681" s="147" t="s">
        <v>1200</v>
      </c>
      <c r="E681" s="162" t="s">
        <v>1</v>
      </c>
      <c r="F681" s="163" t="s">
        <v>5751</v>
      </c>
      <c r="H681" s="162" t="s">
        <v>1</v>
      </c>
      <c r="I681" s="164"/>
      <c r="L681" s="161"/>
      <c r="M681" s="165"/>
      <c r="T681" s="166"/>
      <c r="AT681" s="162" t="s">
        <v>1200</v>
      </c>
      <c r="AU681" s="162" t="s">
        <v>88</v>
      </c>
      <c r="AV681" s="12" t="s">
        <v>86</v>
      </c>
      <c r="AW681" s="12" t="s">
        <v>34</v>
      </c>
      <c r="AX681" s="12" t="s">
        <v>79</v>
      </c>
      <c r="AY681" s="162" t="s">
        <v>262</v>
      </c>
    </row>
    <row r="682" spans="2:51" s="13" customFormat="1" ht="11.25">
      <c r="B682" s="167"/>
      <c r="D682" s="147" t="s">
        <v>1200</v>
      </c>
      <c r="E682" s="168" t="s">
        <v>1</v>
      </c>
      <c r="F682" s="169" t="s">
        <v>5768</v>
      </c>
      <c r="H682" s="170">
        <v>47.408</v>
      </c>
      <c r="I682" s="171"/>
      <c r="L682" s="167"/>
      <c r="M682" s="172"/>
      <c r="T682" s="173"/>
      <c r="AT682" s="168" t="s">
        <v>1200</v>
      </c>
      <c r="AU682" s="168" t="s">
        <v>88</v>
      </c>
      <c r="AV682" s="13" t="s">
        <v>88</v>
      </c>
      <c r="AW682" s="13" t="s">
        <v>34</v>
      </c>
      <c r="AX682" s="13" t="s">
        <v>79</v>
      </c>
      <c r="AY682" s="168" t="s">
        <v>262</v>
      </c>
    </row>
    <row r="683" spans="2:51" s="12" customFormat="1" ht="11.25">
      <c r="B683" s="161"/>
      <c r="D683" s="147" t="s">
        <v>1200</v>
      </c>
      <c r="E683" s="162" t="s">
        <v>1</v>
      </c>
      <c r="F683" s="163" t="s">
        <v>5753</v>
      </c>
      <c r="H683" s="162" t="s">
        <v>1</v>
      </c>
      <c r="I683" s="164"/>
      <c r="L683" s="161"/>
      <c r="M683" s="165"/>
      <c r="T683" s="166"/>
      <c r="AT683" s="162" t="s">
        <v>1200</v>
      </c>
      <c r="AU683" s="162" t="s">
        <v>88</v>
      </c>
      <c r="AV683" s="12" t="s">
        <v>86</v>
      </c>
      <c r="AW683" s="12" t="s">
        <v>34</v>
      </c>
      <c r="AX683" s="12" t="s">
        <v>79</v>
      </c>
      <c r="AY683" s="162" t="s">
        <v>262</v>
      </c>
    </row>
    <row r="684" spans="2:51" s="13" customFormat="1" ht="22.5">
      <c r="B684" s="167"/>
      <c r="D684" s="147" t="s">
        <v>1200</v>
      </c>
      <c r="E684" s="168" t="s">
        <v>1</v>
      </c>
      <c r="F684" s="169" t="s">
        <v>5769</v>
      </c>
      <c r="H684" s="170">
        <v>33.659</v>
      </c>
      <c r="I684" s="171"/>
      <c r="L684" s="167"/>
      <c r="M684" s="172"/>
      <c r="T684" s="173"/>
      <c r="AT684" s="168" t="s">
        <v>1200</v>
      </c>
      <c r="AU684" s="168" t="s">
        <v>88</v>
      </c>
      <c r="AV684" s="13" t="s">
        <v>88</v>
      </c>
      <c r="AW684" s="13" t="s">
        <v>34</v>
      </c>
      <c r="AX684" s="13" t="s">
        <v>79</v>
      </c>
      <c r="AY684" s="168" t="s">
        <v>262</v>
      </c>
    </row>
    <row r="685" spans="2:51" s="12" customFormat="1" ht="11.25">
      <c r="B685" s="161"/>
      <c r="D685" s="147" t="s">
        <v>1200</v>
      </c>
      <c r="E685" s="162" t="s">
        <v>1</v>
      </c>
      <c r="F685" s="163" t="s">
        <v>5756</v>
      </c>
      <c r="H685" s="162" t="s">
        <v>1</v>
      </c>
      <c r="I685" s="164"/>
      <c r="L685" s="161"/>
      <c r="M685" s="165"/>
      <c r="T685" s="166"/>
      <c r="AT685" s="162" t="s">
        <v>1200</v>
      </c>
      <c r="AU685" s="162" t="s">
        <v>88</v>
      </c>
      <c r="AV685" s="12" t="s">
        <v>86</v>
      </c>
      <c r="AW685" s="12" t="s">
        <v>34</v>
      </c>
      <c r="AX685" s="12" t="s">
        <v>79</v>
      </c>
      <c r="AY685" s="162" t="s">
        <v>262</v>
      </c>
    </row>
    <row r="686" spans="2:51" s="13" customFormat="1" ht="11.25">
      <c r="B686" s="167"/>
      <c r="D686" s="147" t="s">
        <v>1200</v>
      </c>
      <c r="E686" s="168" t="s">
        <v>1</v>
      </c>
      <c r="F686" s="169" t="s">
        <v>5770</v>
      </c>
      <c r="H686" s="170">
        <v>29.596</v>
      </c>
      <c r="I686" s="171"/>
      <c r="L686" s="167"/>
      <c r="M686" s="172"/>
      <c r="T686" s="173"/>
      <c r="AT686" s="168" t="s">
        <v>1200</v>
      </c>
      <c r="AU686" s="168" t="s">
        <v>88</v>
      </c>
      <c r="AV686" s="13" t="s">
        <v>88</v>
      </c>
      <c r="AW686" s="13" t="s">
        <v>34</v>
      </c>
      <c r="AX686" s="13" t="s">
        <v>79</v>
      </c>
      <c r="AY686" s="168" t="s">
        <v>262</v>
      </c>
    </row>
    <row r="687" spans="2:51" s="14" customFormat="1" ht="11.25">
      <c r="B687" s="174"/>
      <c r="D687" s="147" t="s">
        <v>1200</v>
      </c>
      <c r="E687" s="175" t="s">
        <v>1</v>
      </c>
      <c r="F687" s="176" t="s">
        <v>1205</v>
      </c>
      <c r="H687" s="177">
        <v>357.675</v>
      </c>
      <c r="I687" s="178"/>
      <c r="L687" s="174"/>
      <c r="M687" s="179"/>
      <c r="T687" s="180"/>
      <c r="AT687" s="175" t="s">
        <v>1200</v>
      </c>
      <c r="AU687" s="175" t="s">
        <v>88</v>
      </c>
      <c r="AV687" s="14" t="s">
        <v>293</v>
      </c>
      <c r="AW687" s="14" t="s">
        <v>34</v>
      </c>
      <c r="AX687" s="14" t="s">
        <v>86</v>
      </c>
      <c r="AY687" s="175" t="s">
        <v>262</v>
      </c>
    </row>
    <row r="688" spans="2:65" s="1" customFormat="1" ht="16.5" customHeight="1">
      <c r="B688" s="32"/>
      <c r="C688" s="181" t="s">
        <v>630</v>
      </c>
      <c r="D688" s="181" t="s">
        <v>1114</v>
      </c>
      <c r="E688" s="182" t="s">
        <v>2481</v>
      </c>
      <c r="F688" s="183" t="s">
        <v>2482</v>
      </c>
      <c r="G688" s="184" t="s">
        <v>1234</v>
      </c>
      <c r="H688" s="185">
        <v>0.122</v>
      </c>
      <c r="I688" s="186"/>
      <c r="J688" s="187">
        <f>ROUND(I688*H688,2)</f>
        <v>0</v>
      </c>
      <c r="K688" s="183" t="s">
        <v>1</v>
      </c>
      <c r="L688" s="188"/>
      <c r="M688" s="189" t="s">
        <v>1</v>
      </c>
      <c r="N688" s="190" t="s">
        <v>44</v>
      </c>
      <c r="P688" s="143">
        <f>O688*H688</f>
        <v>0</v>
      </c>
      <c r="Q688" s="143">
        <v>1</v>
      </c>
      <c r="R688" s="143">
        <f>Q688*H688</f>
        <v>0.122</v>
      </c>
      <c r="S688" s="143">
        <v>0</v>
      </c>
      <c r="T688" s="144">
        <f>S688*H688</f>
        <v>0</v>
      </c>
      <c r="AR688" s="145" t="s">
        <v>357</v>
      </c>
      <c r="AT688" s="145" t="s">
        <v>1114</v>
      </c>
      <c r="AU688" s="145" t="s">
        <v>88</v>
      </c>
      <c r="AY688" s="17" t="s">
        <v>262</v>
      </c>
      <c r="BE688" s="146">
        <f>IF(N688="základní",J688,0)</f>
        <v>0</v>
      </c>
      <c r="BF688" s="146">
        <f>IF(N688="snížená",J688,0)</f>
        <v>0</v>
      </c>
      <c r="BG688" s="146">
        <f>IF(N688="zákl. přenesená",J688,0)</f>
        <v>0</v>
      </c>
      <c r="BH688" s="146">
        <f>IF(N688="sníž. přenesená",J688,0)</f>
        <v>0</v>
      </c>
      <c r="BI688" s="146">
        <f>IF(N688="nulová",J688,0)</f>
        <v>0</v>
      </c>
      <c r="BJ688" s="17" t="s">
        <v>86</v>
      </c>
      <c r="BK688" s="146">
        <f>ROUND(I688*H688,2)</f>
        <v>0</v>
      </c>
      <c r="BL688" s="17" t="s">
        <v>318</v>
      </c>
      <c r="BM688" s="145" t="s">
        <v>5771</v>
      </c>
    </row>
    <row r="689" spans="2:51" s="13" customFormat="1" ht="11.25">
      <c r="B689" s="167"/>
      <c r="D689" s="147" t="s">
        <v>1200</v>
      </c>
      <c r="E689" s="168" t="s">
        <v>1</v>
      </c>
      <c r="F689" s="169" t="s">
        <v>5772</v>
      </c>
      <c r="H689" s="170">
        <v>0.122</v>
      </c>
      <c r="I689" s="171"/>
      <c r="L689" s="167"/>
      <c r="M689" s="172"/>
      <c r="T689" s="173"/>
      <c r="AT689" s="168" t="s">
        <v>1200</v>
      </c>
      <c r="AU689" s="168" t="s">
        <v>88</v>
      </c>
      <c r="AV689" s="13" t="s">
        <v>88</v>
      </c>
      <c r="AW689" s="13" t="s">
        <v>34</v>
      </c>
      <c r="AX689" s="13" t="s">
        <v>79</v>
      </c>
      <c r="AY689" s="168" t="s">
        <v>262</v>
      </c>
    </row>
    <row r="690" spans="2:51" s="14" customFormat="1" ht="11.25">
      <c r="B690" s="174"/>
      <c r="D690" s="147" t="s">
        <v>1200</v>
      </c>
      <c r="E690" s="175" t="s">
        <v>1</v>
      </c>
      <c r="F690" s="176" t="s">
        <v>1205</v>
      </c>
      <c r="H690" s="177">
        <v>0.122</v>
      </c>
      <c r="I690" s="178"/>
      <c r="L690" s="174"/>
      <c r="M690" s="179"/>
      <c r="T690" s="180"/>
      <c r="AT690" s="175" t="s">
        <v>1200</v>
      </c>
      <c r="AU690" s="175" t="s">
        <v>88</v>
      </c>
      <c r="AV690" s="14" t="s">
        <v>293</v>
      </c>
      <c r="AW690" s="14" t="s">
        <v>34</v>
      </c>
      <c r="AX690" s="14" t="s">
        <v>86</v>
      </c>
      <c r="AY690" s="175" t="s">
        <v>262</v>
      </c>
    </row>
    <row r="691" spans="2:65" s="1" customFormat="1" ht="37.9" customHeight="1">
      <c r="B691" s="32"/>
      <c r="C691" s="134" t="s">
        <v>634</v>
      </c>
      <c r="D691" s="134" t="s">
        <v>264</v>
      </c>
      <c r="E691" s="135" t="s">
        <v>5773</v>
      </c>
      <c r="F691" s="136" t="s">
        <v>5774</v>
      </c>
      <c r="G691" s="137" t="s">
        <v>1226</v>
      </c>
      <c r="H691" s="138">
        <v>210.956</v>
      </c>
      <c r="I691" s="139"/>
      <c r="J691" s="140">
        <f>ROUND(I691*H691,2)</f>
        <v>0</v>
      </c>
      <c r="K691" s="136" t="s">
        <v>1</v>
      </c>
      <c r="L691" s="32"/>
      <c r="M691" s="141" t="s">
        <v>1</v>
      </c>
      <c r="N691" s="142" t="s">
        <v>44</v>
      </c>
      <c r="P691" s="143">
        <f>O691*H691</f>
        <v>0</v>
      </c>
      <c r="Q691" s="143">
        <v>0.001</v>
      </c>
      <c r="R691" s="143">
        <f>Q691*H691</f>
        <v>0.210956</v>
      </c>
      <c r="S691" s="143">
        <v>0</v>
      </c>
      <c r="T691" s="144">
        <f>S691*H691</f>
        <v>0</v>
      </c>
      <c r="AR691" s="145" t="s">
        <v>318</v>
      </c>
      <c r="AT691" s="145" t="s">
        <v>264</v>
      </c>
      <c r="AU691" s="145" t="s">
        <v>88</v>
      </c>
      <c r="AY691" s="17" t="s">
        <v>262</v>
      </c>
      <c r="BE691" s="146">
        <f>IF(N691="základní",J691,0)</f>
        <v>0</v>
      </c>
      <c r="BF691" s="146">
        <f>IF(N691="snížená",J691,0)</f>
        <v>0</v>
      </c>
      <c r="BG691" s="146">
        <f>IF(N691="zákl. přenesená",J691,0)</f>
        <v>0</v>
      </c>
      <c r="BH691" s="146">
        <f>IF(N691="sníž. přenesená",J691,0)</f>
        <v>0</v>
      </c>
      <c r="BI691" s="146">
        <f>IF(N691="nulová",J691,0)</f>
        <v>0</v>
      </c>
      <c r="BJ691" s="17" t="s">
        <v>86</v>
      </c>
      <c r="BK691" s="146">
        <f>ROUND(I691*H691,2)</f>
        <v>0</v>
      </c>
      <c r="BL691" s="17" t="s">
        <v>318</v>
      </c>
      <c r="BM691" s="145" t="s">
        <v>5775</v>
      </c>
    </row>
    <row r="692" spans="2:51" s="12" customFormat="1" ht="22.5">
      <c r="B692" s="161"/>
      <c r="D692" s="147" t="s">
        <v>1200</v>
      </c>
      <c r="E692" s="162" t="s">
        <v>1</v>
      </c>
      <c r="F692" s="163" t="s">
        <v>5776</v>
      </c>
      <c r="H692" s="162" t="s">
        <v>1</v>
      </c>
      <c r="I692" s="164"/>
      <c r="L692" s="161"/>
      <c r="M692" s="165"/>
      <c r="T692" s="166"/>
      <c r="AT692" s="162" t="s">
        <v>1200</v>
      </c>
      <c r="AU692" s="162" t="s">
        <v>88</v>
      </c>
      <c r="AV692" s="12" t="s">
        <v>86</v>
      </c>
      <c r="AW692" s="12" t="s">
        <v>34</v>
      </c>
      <c r="AX692" s="12" t="s">
        <v>79</v>
      </c>
      <c r="AY692" s="162" t="s">
        <v>262</v>
      </c>
    </row>
    <row r="693" spans="2:51" s="13" customFormat="1" ht="11.25">
      <c r="B693" s="167"/>
      <c r="D693" s="147" t="s">
        <v>1200</v>
      </c>
      <c r="E693" s="168" t="s">
        <v>1</v>
      </c>
      <c r="F693" s="169" t="s">
        <v>5777</v>
      </c>
      <c r="H693" s="170">
        <v>210.956</v>
      </c>
      <c r="I693" s="171"/>
      <c r="L693" s="167"/>
      <c r="M693" s="172"/>
      <c r="T693" s="173"/>
      <c r="AT693" s="168" t="s">
        <v>1200</v>
      </c>
      <c r="AU693" s="168" t="s">
        <v>88</v>
      </c>
      <c r="AV693" s="13" t="s">
        <v>88</v>
      </c>
      <c r="AW693" s="13" t="s">
        <v>34</v>
      </c>
      <c r="AX693" s="13" t="s">
        <v>79</v>
      </c>
      <c r="AY693" s="168" t="s">
        <v>262</v>
      </c>
    </row>
    <row r="694" spans="2:51" s="14" customFormat="1" ht="11.25">
      <c r="B694" s="174"/>
      <c r="D694" s="147" t="s">
        <v>1200</v>
      </c>
      <c r="E694" s="175" t="s">
        <v>1</v>
      </c>
      <c r="F694" s="176" t="s">
        <v>1205</v>
      </c>
      <c r="H694" s="177">
        <v>210.956</v>
      </c>
      <c r="I694" s="178"/>
      <c r="L694" s="174"/>
      <c r="M694" s="179"/>
      <c r="T694" s="180"/>
      <c r="AT694" s="175" t="s">
        <v>1200</v>
      </c>
      <c r="AU694" s="175" t="s">
        <v>88</v>
      </c>
      <c r="AV694" s="14" t="s">
        <v>293</v>
      </c>
      <c r="AW694" s="14" t="s">
        <v>34</v>
      </c>
      <c r="AX694" s="14" t="s">
        <v>86</v>
      </c>
      <c r="AY694" s="175" t="s">
        <v>262</v>
      </c>
    </row>
    <row r="695" spans="2:65" s="1" customFormat="1" ht="37.9" customHeight="1">
      <c r="B695" s="32"/>
      <c r="C695" s="134" t="s">
        <v>638</v>
      </c>
      <c r="D695" s="134" t="s">
        <v>264</v>
      </c>
      <c r="E695" s="135" t="s">
        <v>5778</v>
      </c>
      <c r="F695" s="136" t="s">
        <v>5779</v>
      </c>
      <c r="G695" s="137" t="s">
        <v>1226</v>
      </c>
      <c r="H695" s="138">
        <v>715.35</v>
      </c>
      <c r="I695" s="139"/>
      <c r="J695" s="140">
        <f>ROUND(I695*H695,2)</f>
        <v>0</v>
      </c>
      <c r="K695" s="136" t="s">
        <v>1</v>
      </c>
      <c r="L695" s="32"/>
      <c r="M695" s="141" t="s">
        <v>1</v>
      </c>
      <c r="N695" s="142" t="s">
        <v>44</v>
      </c>
      <c r="P695" s="143">
        <f>O695*H695</f>
        <v>0</v>
      </c>
      <c r="Q695" s="143">
        <v>0.001</v>
      </c>
      <c r="R695" s="143">
        <f>Q695*H695</f>
        <v>0.71535</v>
      </c>
      <c r="S695" s="143">
        <v>0</v>
      </c>
      <c r="T695" s="144">
        <f>S695*H695</f>
        <v>0</v>
      </c>
      <c r="AR695" s="145" t="s">
        <v>318</v>
      </c>
      <c r="AT695" s="145" t="s">
        <v>264</v>
      </c>
      <c r="AU695" s="145" t="s">
        <v>88</v>
      </c>
      <c r="AY695" s="17" t="s">
        <v>262</v>
      </c>
      <c r="BE695" s="146">
        <f>IF(N695="základní",J695,0)</f>
        <v>0</v>
      </c>
      <c r="BF695" s="146">
        <f>IF(N695="snížená",J695,0)</f>
        <v>0</v>
      </c>
      <c r="BG695" s="146">
        <f>IF(N695="zákl. přenesená",J695,0)</f>
        <v>0</v>
      </c>
      <c r="BH695" s="146">
        <f>IF(N695="sníž. přenesená",J695,0)</f>
        <v>0</v>
      </c>
      <c r="BI695" s="146">
        <f>IF(N695="nulová",J695,0)</f>
        <v>0</v>
      </c>
      <c r="BJ695" s="17" t="s">
        <v>86</v>
      </c>
      <c r="BK695" s="146">
        <f>ROUND(I695*H695,2)</f>
        <v>0</v>
      </c>
      <c r="BL695" s="17" t="s">
        <v>318</v>
      </c>
      <c r="BM695" s="145" t="s">
        <v>5780</v>
      </c>
    </row>
    <row r="696" spans="2:51" s="12" customFormat="1" ht="11.25">
      <c r="B696" s="161"/>
      <c r="D696" s="147" t="s">
        <v>1200</v>
      </c>
      <c r="E696" s="162" t="s">
        <v>1</v>
      </c>
      <c r="F696" s="163" t="s">
        <v>5781</v>
      </c>
      <c r="H696" s="162" t="s">
        <v>1</v>
      </c>
      <c r="I696" s="164"/>
      <c r="L696" s="161"/>
      <c r="M696" s="165"/>
      <c r="T696" s="166"/>
      <c r="AT696" s="162" t="s">
        <v>1200</v>
      </c>
      <c r="AU696" s="162" t="s">
        <v>88</v>
      </c>
      <c r="AV696" s="12" t="s">
        <v>86</v>
      </c>
      <c r="AW696" s="12" t="s">
        <v>34</v>
      </c>
      <c r="AX696" s="12" t="s">
        <v>79</v>
      </c>
      <c r="AY696" s="162" t="s">
        <v>262</v>
      </c>
    </row>
    <row r="697" spans="2:51" s="13" customFormat="1" ht="11.25">
      <c r="B697" s="167"/>
      <c r="D697" s="147" t="s">
        <v>1200</v>
      </c>
      <c r="E697" s="168" t="s">
        <v>1</v>
      </c>
      <c r="F697" s="169" t="s">
        <v>5782</v>
      </c>
      <c r="H697" s="170">
        <v>715.35</v>
      </c>
      <c r="I697" s="171"/>
      <c r="L697" s="167"/>
      <c r="M697" s="172"/>
      <c r="T697" s="173"/>
      <c r="AT697" s="168" t="s">
        <v>1200</v>
      </c>
      <c r="AU697" s="168" t="s">
        <v>88</v>
      </c>
      <c r="AV697" s="13" t="s">
        <v>88</v>
      </c>
      <c r="AW697" s="13" t="s">
        <v>34</v>
      </c>
      <c r="AX697" s="13" t="s">
        <v>79</v>
      </c>
      <c r="AY697" s="168" t="s">
        <v>262</v>
      </c>
    </row>
    <row r="698" spans="2:51" s="14" customFormat="1" ht="11.25">
      <c r="B698" s="174"/>
      <c r="D698" s="147" t="s">
        <v>1200</v>
      </c>
      <c r="E698" s="175" t="s">
        <v>1</v>
      </c>
      <c r="F698" s="176" t="s">
        <v>1205</v>
      </c>
      <c r="H698" s="177">
        <v>715.35</v>
      </c>
      <c r="I698" s="178"/>
      <c r="L698" s="174"/>
      <c r="M698" s="179"/>
      <c r="T698" s="180"/>
      <c r="AT698" s="175" t="s">
        <v>1200</v>
      </c>
      <c r="AU698" s="175" t="s">
        <v>88</v>
      </c>
      <c r="AV698" s="14" t="s">
        <v>293</v>
      </c>
      <c r="AW698" s="14" t="s">
        <v>34</v>
      </c>
      <c r="AX698" s="14" t="s">
        <v>86</v>
      </c>
      <c r="AY698" s="175" t="s">
        <v>262</v>
      </c>
    </row>
    <row r="699" spans="2:65" s="1" customFormat="1" ht="49.15" customHeight="1">
      <c r="B699" s="32"/>
      <c r="C699" s="134" t="s">
        <v>643</v>
      </c>
      <c r="D699" s="134" t="s">
        <v>264</v>
      </c>
      <c r="E699" s="135" t="s">
        <v>2566</v>
      </c>
      <c r="F699" s="136" t="s">
        <v>5783</v>
      </c>
      <c r="G699" s="137" t="s">
        <v>1234</v>
      </c>
      <c r="H699" s="138">
        <v>1.08</v>
      </c>
      <c r="I699" s="139"/>
      <c r="J699" s="140">
        <f>ROUND(I699*H699,2)</f>
        <v>0</v>
      </c>
      <c r="K699" s="136" t="s">
        <v>1</v>
      </c>
      <c r="L699" s="32"/>
      <c r="M699" s="153" t="s">
        <v>1</v>
      </c>
      <c r="N699" s="154" t="s">
        <v>44</v>
      </c>
      <c r="O699" s="155"/>
      <c r="P699" s="156">
        <f>O699*H699</f>
        <v>0</v>
      </c>
      <c r="Q699" s="156">
        <v>0</v>
      </c>
      <c r="R699" s="156">
        <f>Q699*H699</f>
        <v>0</v>
      </c>
      <c r="S699" s="156">
        <v>0</v>
      </c>
      <c r="T699" s="157">
        <f>S699*H699</f>
        <v>0</v>
      </c>
      <c r="AR699" s="145" t="s">
        <v>318</v>
      </c>
      <c r="AT699" s="145" t="s">
        <v>264</v>
      </c>
      <c r="AU699" s="145" t="s">
        <v>88</v>
      </c>
      <c r="AY699" s="17" t="s">
        <v>262</v>
      </c>
      <c r="BE699" s="146">
        <f>IF(N699="základní",J699,0)</f>
        <v>0</v>
      </c>
      <c r="BF699" s="146">
        <f>IF(N699="snížená",J699,0)</f>
        <v>0</v>
      </c>
      <c r="BG699" s="146">
        <f>IF(N699="zákl. přenesená",J699,0)</f>
        <v>0</v>
      </c>
      <c r="BH699" s="146">
        <f>IF(N699="sníž. přenesená",J699,0)</f>
        <v>0</v>
      </c>
      <c r="BI699" s="146">
        <f>IF(N699="nulová",J699,0)</f>
        <v>0</v>
      </c>
      <c r="BJ699" s="17" t="s">
        <v>86</v>
      </c>
      <c r="BK699" s="146">
        <f>ROUND(I699*H699,2)</f>
        <v>0</v>
      </c>
      <c r="BL699" s="17" t="s">
        <v>318</v>
      </c>
      <c r="BM699" s="145" t="s">
        <v>5784</v>
      </c>
    </row>
    <row r="700" spans="2:12" s="1" customFormat="1" ht="6.95" customHeight="1">
      <c r="B700" s="44"/>
      <c r="C700" s="45"/>
      <c r="D700" s="45"/>
      <c r="E700" s="45"/>
      <c r="F700" s="45"/>
      <c r="G700" s="45"/>
      <c r="H700" s="45"/>
      <c r="I700" s="45"/>
      <c r="J700" s="45"/>
      <c r="K700" s="45"/>
      <c r="L700" s="32"/>
    </row>
  </sheetData>
  <sheetProtection algorithmName="SHA-512" hashValue="sEiPckq++lxe0gBvr6DUIraD1HCDTAfokeGsLkiv4zapavBupIruKLAsODyHeA8PThnR03vn7NrTUmcYQ96XFA==" saltValue="QJle8Z/IA8K5G8B7YJq955nWOrkrhj84a3myBO0Cxa/brfzrJ/8vttjlzJ+aYS24GFVMHRmlJlvIdbInwyfoGg==" spinCount="100000" sheet="1" objects="1" scenarios="1" formatColumns="0" formatRows="0" autoFilter="0"/>
  <autoFilter ref="C133:K699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209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5785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30" customHeight="1">
      <c r="B11" s="32"/>
      <c r="E11" s="230" t="s">
        <v>5786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206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36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5787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ROUND(J124,2)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ROUND((SUM(BE124:BE200)),2)</f>
        <v>0</v>
      </c>
      <c r="I35" s="96">
        <v>0.21</v>
      </c>
      <c r="J35" s="86">
        <f>ROUND(((SUM(BE124:BE200))*I35),2)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ROUND((SUM(BF124:BF200)),2)</f>
        <v>0</v>
      </c>
      <c r="I36" s="96">
        <v>0.15</v>
      </c>
      <c r="J36" s="86">
        <f>ROUND(((SUM(BF124:BF200))*I36),2)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ROUND((SUM(BG124:BG200)),2)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ROUND((SUM(BH124:BH200)),2)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ROUND((SUM(BI124:BI200)),2)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5785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30" customHeight="1">
      <c r="B89" s="32"/>
      <c r="E89" s="230" t="str">
        <f>E11</f>
        <v>13.1 - Nezpevněné plochy a sadové úpravy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Iveta Heřmanská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J124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J125</f>
        <v>0</v>
      </c>
      <c r="L99" s="108"/>
    </row>
    <row r="100" spans="2:12" s="9" customFormat="1" ht="19.9" customHeight="1">
      <c r="B100" s="112"/>
      <c r="D100" s="113" t="s">
        <v>3833</v>
      </c>
      <c r="E100" s="114"/>
      <c r="F100" s="114"/>
      <c r="G100" s="114"/>
      <c r="H100" s="114"/>
      <c r="I100" s="114"/>
      <c r="J100" s="115">
        <f>J126</f>
        <v>0</v>
      </c>
      <c r="L100" s="112"/>
    </row>
    <row r="101" spans="2:12" s="9" customFormat="1" ht="19.9" customHeight="1">
      <c r="B101" s="112"/>
      <c r="D101" s="113" t="s">
        <v>5788</v>
      </c>
      <c r="E101" s="114"/>
      <c r="F101" s="114"/>
      <c r="G101" s="114"/>
      <c r="H101" s="114"/>
      <c r="I101" s="114"/>
      <c r="J101" s="115">
        <f>J154</f>
        <v>0</v>
      </c>
      <c r="L101" s="112"/>
    </row>
    <row r="102" spans="2:12" s="9" customFormat="1" ht="19.9" customHeight="1">
      <c r="B102" s="112"/>
      <c r="D102" s="113" t="s">
        <v>1920</v>
      </c>
      <c r="E102" s="114"/>
      <c r="F102" s="114"/>
      <c r="G102" s="114"/>
      <c r="H102" s="114"/>
      <c r="I102" s="114"/>
      <c r="J102" s="115">
        <f>J199</f>
        <v>0</v>
      </c>
      <c r="L102" s="112"/>
    </row>
    <row r="103" spans="2:12" s="1" customFormat="1" ht="21.75" customHeight="1">
      <c r="B103" s="32"/>
      <c r="L103" s="32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2"/>
    </row>
    <row r="108" spans="2:12" s="1" customFormat="1" ht="6.95" customHeight="1"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2"/>
    </row>
    <row r="109" spans="2:12" s="1" customFormat="1" ht="24.95" customHeight="1">
      <c r="B109" s="32"/>
      <c r="C109" s="21" t="s">
        <v>247</v>
      </c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16</v>
      </c>
      <c r="L111" s="32"/>
    </row>
    <row r="112" spans="2:12" s="1" customFormat="1" ht="16.5" customHeight="1">
      <c r="B112" s="32"/>
      <c r="E112" s="248" t="str">
        <f>E7</f>
        <v>ZPRACOVÁNÍ ČISTÍRENSKÝCH KALŮ AČOV TÁBOR</v>
      </c>
      <c r="F112" s="249"/>
      <c r="G112" s="249"/>
      <c r="H112" s="249"/>
      <c r="L112" s="32"/>
    </row>
    <row r="113" spans="2:12" ht="12" customHeight="1">
      <c r="B113" s="20"/>
      <c r="C113" s="27" t="s">
        <v>222</v>
      </c>
      <c r="L113" s="20"/>
    </row>
    <row r="114" spans="2:12" s="1" customFormat="1" ht="16.5" customHeight="1">
      <c r="B114" s="32"/>
      <c r="E114" s="248" t="s">
        <v>5785</v>
      </c>
      <c r="F114" s="250"/>
      <c r="G114" s="250"/>
      <c r="H114" s="250"/>
      <c r="L114" s="32"/>
    </row>
    <row r="115" spans="2:12" s="1" customFormat="1" ht="12" customHeight="1">
      <c r="B115" s="32"/>
      <c r="C115" s="27" t="s">
        <v>224</v>
      </c>
      <c r="L115" s="32"/>
    </row>
    <row r="116" spans="2:12" s="1" customFormat="1" ht="30" customHeight="1">
      <c r="B116" s="32"/>
      <c r="E116" s="230" t="str">
        <f>E11</f>
        <v>13.1 - Nezpevněné plochy a sadové úpravy - uznatelná část</v>
      </c>
      <c r="F116" s="250"/>
      <c r="G116" s="250"/>
      <c r="H116" s="250"/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20</v>
      </c>
      <c r="F118" s="25" t="str">
        <f>F14</f>
        <v>Čelkovice</v>
      </c>
      <c r="I118" s="27" t="s">
        <v>22</v>
      </c>
      <c r="J118" s="52" t="str">
        <f>IF(J14="","",J14)</f>
        <v>7. 6. 2023</v>
      </c>
      <c r="L118" s="32"/>
    </row>
    <row r="119" spans="2:12" s="1" customFormat="1" ht="6.95" customHeight="1">
      <c r="B119" s="32"/>
      <c r="L119" s="32"/>
    </row>
    <row r="120" spans="2:12" s="1" customFormat="1" ht="25.7" customHeight="1">
      <c r="B120" s="32"/>
      <c r="C120" s="27" t="s">
        <v>24</v>
      </c>
      <c r="F120" s="25" t="str">
        <f>E17</f>
        <v>Vodárenská společnost Táborsko s.r.o.</v>
      </c>
      <c r="I120" s="27" t="s">
        <v>31</v>
      </c>
      <c r="J120" s="30" t="str">
        <f>E23</f>
        <v>Aquaprocon s.r.o., divize Praha</v>
      </c>
      <c r="L120" s="32"/>
    </row>
    <row r="121" spans="2:12" s="1" customFormat="1" ht="15.2" customHeight="1">
      <c r="B121" s="32"/>
      <c r="C121" s="27" t="s">
        <v>29</v>
      </c>
      <c r="F121" s="25" t="str">
        <f>IF(E20="","",E20)</f>
        <v>Vyplň údaj</v>
      </c>
      <c r="I121" s="27" t="s">
        <v>35</v>
      </c>
      <c r="J121" s="30" t="str">
        <f>E26</f>
        <v>ing. Iveta Heřmanská</v>
      </c>
      <c r="L121" s="32"/>
    </row>
    <row r="122" spans="2:12" s="1" customFormat="1" ht="10.35" customHeight="1">
      <c r="B122" s="32"/>
      <c r="L122" s="32"/>
    </row>
    <row r="123" spans="2:20" s="10" customFormat="1" ht="29.25" customHeight="1">
      <c r="B123" s="116"/>
      <c r="C123" s="117" t="s">
        <v>248</v>
      </c>
      <c r="D123" s="118" t="s">
        <v>64</v>
      </c>
      <c r="E123" s="118" t="s">
        <v>60</v>
      </c>
      <c r="F123" s="118" t="s">
        <v>61</v>
      </c>
      <c r="G123" s="118" t="s">
        <v>249</v>
      </c>
      <c r="H123" s="118" t="s">
        <v>250</v>
      </c>
      <c r="I123" s="118" t="s">
        <v>251</v>
      </c>
      <c r="J123" s="118" t="s">
        <v>232</v>
      </c>
      <c r="K123" s="119" t="s">
        <v>252</v>
      </c>
      <c r="L123" s="116"/>
      <c r="M123" s="59" t="s">
        <v>1</v>
      </c>
      <c r="N123" s="60" t="s">
        <v>43</v>
      </c>
      <c r="O123" s="60" t="s">
        <v>253</v>
      </c>
      <c r="P123" s="60" t="s">
        <v>254</v>
      </c>
      <c r="Q123" s="60" t="s">
        <v>255</v>
      </c>
      <c r="R123" s="60" t="s">
        <v>256</v>
      </c>
      <c r="S123" s="60" t="s">
        <v>257</v>
      </c>
      <c r="T123" s="61" t="s">
        <v>258</v>
      </c>
    </row>
    <row r="124" spans="2:63" s="1" customFormat="1" ht="22.9" customHeight="1">
      <c r="B124" s="32"/>
      <c r="C124" s="64" t="s">
        <v>259</v>
      </c>
      <c r="J124" s="120">
        <f>BK124</f>
        <v>0</v>
      </c>
      <c r="L124" s="32"/>
      <c r="M124" s="62"/>
      <c r="N124" s="53"/>
      <c r="O124" s="53"/>
      <c r="P124" s="121">
        <f>P125</f>
        <v>0</v>
      </c>
      <c r="Q124" s="53"/>
      <c r="R124" s="121">
        <f>R125</f>
        <v>0.00478</v>
      </c>
      <c r="S124" s="53"/>
      <c r="T124" s="122">
        <f>T125</f>
        <v>0</v>
      </c>
      <c r="AT124" s="17" t="s">
        <v>78</v>
      </c>
      <c r="AU124" s="17" t="s">
        <v>234</v>
      </c>
      <c r="BK124" s="123">
        <f>BK125</f>
        <v>0</v>
      </c>
    </row>
    <row r="125" spans="2:63" s="11" customFormat="1" ht="25.9" customHeight="1">
      <c r="B125" s="124"/>
      <c r="D125" s="125" t="s">
        <v>78</v>
      </c>
      <c r="E125" s="126" t="s">
        <v>1191</v>
      </c>
      <c r="F125" s="126" t="s">
        <v>1192</v>
      </c>
      <c r="I125" s="127"/>
      <c r="J125" s="128">
        <f>BK125</f>
        <v>0</v>
      </c>
      <c r="L125" s="124"/>
      <c r="M125" s="129"/>
      <c r="P125" s="130">
        <f>P126+P154+P199</f>
        <v>0</v>
      </c>
      <c r="R125" s="130">
        <f>R126+R154+R199</f>
        <v>0.00478</v>
      </c>
      <c r="T125" s="131">
        <f>T126+T154+T199</f>
        <v>0</v>
      </c>
      <c r="AR125" s="125" t="s">
        <v>86</v>
      </c>
      <c r="AT125" s="132" t="s">
        <v>78</v>
      </c>
      <c r="AU125" s="132" t="s">
        <v>79</v>
      </c>
      <c r="AY125" s="125" t="s">
        <v>262</v>
      </c>
      <c r="BK125" s="133">
        <f>BK126+BK154+BK199</f>
        <v>0</v>
      </c>
    </row>
    <row r="126" spans="2:63" s="11" customFormat="1" ht="22.9" customHeight="1">
      <c r="B126" s="124"/>
      <c r="D126" s="125" t="s">
        <v>78</v>
      </c>
      <c r="E126" s="151" t="s">
        <v>86</v>
      </c>
      <c r="F126" s="151" t="s">
        <v>3841</v>
      </c>
      <c r="I126" s="127"/>
      <c r="J126" s="152">
        <f>BK126</f>
        <v>0</v>
      </c>
      <c r="L126" s="124"/>
      <c r="M126" s="129"/>
      <c r="P126" s="130">
        <f>SUM(P127:P153)</f>
        <v>0</v>
      </c>
      <c r="R126" s="130">
        <f>SUM(R127:R153)</f>
        <v>0.00478</v>
      </c>
      <c r="T126" s="131">
        <f>SUM(T127:T153)</f>
        <v>0</v>
      </c>
      <c r="AR126" s="125" t="s">
        <v>86</v>
      </c>
      <c r="AT126" s="132" t="s">
        <v>78</v>
      </c>
      <c r="AU126" s="132" t="s">
        <v>86</v>
      </c>
      <c r="AY126" s="125" t="s">
        <v>262</v>
      </c>
      <c r="BK126" s="133">
        <f>SUM(BK127:BK153)</f>
        <v>0</v>
      </c>
    </row>
    <row r="127" spans="2:65" s="1" customFormat="1" ht="24.2" customHeight="1">
      <c r="B127" s="32"/>
      <c r="C127" s="134" t="s">
        <v>86</v>
      </c>
      <c r="D127" s="134" t="s">
        <v>264</v>
      </c>
      <c r="E127" s="135" t="s">
        <v>5789</v>
      </c>
      <c r="F127" s="136" t="s">
        <v>5790</v>
      </c>
      <c r="G127" s="137" t="s">
        <v>1226</v>
      </c>
      <c r="H127" s="138">
        <v>895</v>
      </c>
      <c r="I127" s="139"/>
      <c r="J127" s="140">
        <f>ROUND(I127*H127,2)</f>
        <v>0</v>
      </c>
      <c r="K127" s="136" t="s">
        <v>1197</v>
      </c>
      <c r="L127" s="32"/>
      <c r="M127" s="141" t="s">
        <v>1</v>
      </c>
      <c r="N127" s="142" t="s">
        <v>44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AR127" s="145" t="s">
        <v>293</v>
      </c>
      <c r="AT127" s="145" t="s">
        <v>264</v>
      </c>
      <c r="AU127" s="145" t="s">
        <v>88</v>
      </c>
      <c r="AY127" s="17" t="s">
        <v>262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86</v>
      </c>
      <c r="BK127" s="146">
        <f>ROUND(I127*H127,2)</f>
        <v>0</v>
      </c>
      <c r="BL127" s="17" t="s">
        <v>293</v>
      </c>
      <c r="BM127" s="145" t="s">
        <v>5791</v>
      </c>
    </row>
    <row r="128" spans="2:47" s="1" customFormat="1" ht="19.5">
      <c r="B128" s="32"/>
      <c r="D128" s="147" t="s">
        <v>301</v>
      </c>
      <c r="F128" s="148" t="s">
        <v>5792</v>
      </c>
      <c r="I128" s="149"/>
      <c r="L128" s="32"/>
      <c r="M128" s="150"/>
      <c r="T128" s="56"/>
      <c r="AT128" s="17" t="s">
        <v>301</v>
      </c>
      <c r="AU128" s="17" t="s">
        <v>88</v>
      </c>
    </row>
    <row r="129" spans="2:65" s="1" customFormat="1" ht="37.9" customHeight="1">
      <c r="B129" s="32"/>
      <c r="C129" s="134" t="s">
        <v>88</v>
      </c>
      <c r="D129" s="134" t="s">
        <v>264</v>
      </c>
      <c r="E129" s="135" t="s">
        <v>1956</v>
      </c>
      <c r="F129" s="136" t="s">
        <v>1957</v>
      </c>
      <c r="G129" s="137" t="s">
        <v>1196</v>
      </c>
      <c r="H129" s="138">
        <v>47.8</v>
      </c>
      <c r="I129" s="139"/>
      <c r="J129" s="140">
        <f>ROUND(I129*H129,2)</f>
        <v>0</v>
      </c>
      <c r="K129" s="136" t="s">
        <v>1197</v>
      </c>
      <c r="L129" s="32"/>
      <c r="M129" s="141" t="s">
        <v>1</v>
      </c>
      <c r="N129" s="142" t="s">
        <v>44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293</v>
      </c>
      <c r="AT129" s="145" t="s">
        <v>264</v>
      </c>
      <c r="AU129" s="145" t="s">
        <v>88</v>
      </c>
      <c r="AY129" s="17" t="s">
        <v>262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86</v>
      </c>
      <c r="BK129" s="146">
        <f>ROUND(I129*H129,2)</f>
        <v>0</v>
      </c>
      <c r="BL129" s="17" t="s">
        <v>293</v>
      </c>
      <c r="BM129" s="145" t="s">
        <v>5793</v>
      </c>
    </row>
    <row r="130" spans="2:51" s="13" customFormat="1" ht="22.5">
      <c r="B130" s="167"/>
      <c r="D130" s="147" t="s">
        <v>1200</v>
      </c>
      <c r="E130" s="168" t="s">
        <v>1</v>
      </c>
      <c r="F130" s="169" t="s">
        <v>5794</v>
      </c>
      <c r="H130" s="170">
        <v>47.8</v>
      </c>
      <c r="I130" s="171"/>
      <c r="L130" s="167"/>
      <c r="M130" s="172"/>
      <c r="T130" s="173"/>
      <c r="AT130" s="168" t="s">
        <v>1200</v>
      </c>
      <c r="AU130" s="168" t="s">
        <v>88</v>
      </c>
      <c r="AV130" s="13" t="s">
        <v>88</v>
      </c>
      <c r="AW130" s="13" t="s">
        <v>34</v>
      </c>
      <c r="AX130" s="13" t="s">
        <v>86</v>
      </c>
      <c r="AY130" s="168" t="s">
        <v>262</v>
      </c>
    </row>
    <row r="131" spans="2:65" s="1" customFormat="1" ht="37.9" customHeight="1">
      <c r="B131" s="32"/>
      <c r="C131" s="134" t="s">
        <v>179</v>
      </c>
      <c r="D131" s="134" t="s">
        <v>264</v>
      </c>
      <c r="E131" s="135" t="s">
        <v>1329</v>
      </c>
      <c r="F131" s="136" t="s">
        <v>1330</v>
      </c>
      <c r="G131" s="137" t="s">
        <v>1196</v>
      </c>
      <c r="H131" s="138">
        <v>41.7</v>
      </c>
      <c r="I131" s="139"/>
      <c r="J131" s="140">
        <f>ROUND(I131*H131,2)</f>
        <v>0</v>
      </c>
      <c r="K131" s="136" t="s">
        <v>1197</v>
      </c>
      <c r="L131" s="32"/>
      <c r="M131" s="141" t="s">
        <v>1</v>
      </c>
      <c r="N131" s="142" t="s">
        <v>44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293</v>
      </c>
      <c r="AT131" s="145" t="s">
        <v>264</v>
      </c>
      <c r="AU131" s="145" t="s">
        <v>88</v>
      </c>
      <c r="AY131" s="17" t="s">
        <v>262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7" t="s">
        <v>86</v>
      </c>
      <c r="BK131" s="146">
        <f>ROUND(I131*H131,2)</f>
        <v>0</v>
      </c>
      <c r="BL131" s="17" t="s">
        <v>293</v>
      </c>
      <c r="BM131" s="145" t="s">
        <v>5795</v>
      </c>
    </row>
    <row r="132" spans="2:51" s="13" customFormat="1" ht="22.5">
      <c r="B132" s="167"/>
      <c r="D132" s="147" t="s">
        <v>1200</v>
      </c>
      <c r="E132" s="168" t="s">
        <v>1</v>
      </c>
      <c r="F132" s="169" t="s">
        <v>5796</v>
      </c>
      <c r="H132" s="170">
        <v>41.7</v>
      </c>
      <c r="I132" s="171"/>
      <c r="L132" s="167"/>
      <c r="M132" s="172"/>
      <c r="T132" s="173"/>
      <c r="AT132" s="168" t="s">
        <v>1200</v>
      </c>
      <c r="AU132" s="168" t="s">
        <v>88</v>
      </c>
      <c r="AV132" s="13" t="s">
        <v>88</v>
      </c>
      <c r="AW132" s="13" t="s">
        <v>34</v>
      </c>
      <c r="AX132" s="13" t="s">
        <v>86</v>
      </c>
      <c r="AY132" s="168" t="s">
        <v>262</v>
      </c>
    </row>
    <row r="133" spans="2:65" s="1" customFormat="1" ht="37.9" customHeight="1">
      <c r="B133" s="32"/>
      <c r="C133" s="134" t="s">
        <v>293</v>
      </c>
      <c r="D133" s="134" t="s">
        <v>264</v>
      </c>
      <c r="E133" s="135" t="s">
        <v>1334</v>
      </c>
      <c r="F133" s="136" t="s">
        <v>1335</v>
      </c>
      <c r="G133" s="137" t="s">
        <v>1196</v>
      </c>
      <c r="H133" s="138">
        <v>83.4</v>
      </c>
      <c r="I133" s="139"/>
      <c r="J133" s="140">
        <f>ROUND(I133*H133,2)</f>
        <v>0</v>
      </c>
      <c r="K133" s="136" t="s">
        <v>1197</v>
      </c>
      <c r="L133" s="32"/>
      <c r="M133" s="141" t="s">
        <v>1</v>
      </c>
      <c r="N133" s="142" t="s">
        <v>44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293</v>
      </c>
      <c r="AT133" s="145" t="s">
        <v>264</v>
      </c>
      <c r="AU133" s="145" t="s">
        <v>88</v>
      </c>
      <c r="AY133" s="17" t="s">
        <v>262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7" t="s">
        <v>86</v>
      </c>
      <c r="BK133" s="146">
        <f>ROUND(I133*H133,2)</f>
        <v>0</v>
      </c>
      <c r="BL133" s="17" t="s">
        <v>293</v>
      </c>
      <c r="BM133" s="145" t="s">
        <v>5797</v>
      </c>
    </row>
    <row r="134" spans="2:51" s="13" customFormat="1" ht="11.25">
      <c r="B134" s="167"/>
      <c r="D134" s="147" t="s">
        <v>1200</v>
      </c>
      <c r="E134" s="168" t="s">
        <v>1</v>
      </c>
      <c r="F134" s="169" t="s">
        <v>5798</v>
      </c>
      <c r="H134" s="170">
        <v>83.4</v>
      </c>
      <c r="I134" s="171"/>
      <c r="L134" s="167"/>
      <c r="M134" s="172"/>
      <c r="T134" s="173"/>
      <c r="AT134" s="168" t="s">
        <v>1200</v>
      </c>
      <c r="AU134" s="168" t="s">
        <v>88</v>
      </c>
      <c r="AV134" s="13" t="s">
        <v>88</v>
      </c>
      <c r="AW134" s="13" t="s">
        <v>34</v>
      </c>
      <c r="AX134" s="13" t="s">
        <v>86</v>
      </c>
      <c r="AY134" s="168" t="s">
        <v>262</v>
      </c>
    </row>
    <row r="135" spans="2:65" s="1" customFormat="1" ht="16.5" customHeight="1">
      <c r="B135" s="32"/>
      <c r="C135" s="134" t="s">
        <v>273</v>
      </c>
      <c r="D135" s="134" t="s">
        <v>264</v>
      </c>
      <c r="E135" s="135" t="s">
        <v>5799</v>
      </c>
      <c r="F135" s="136" t="s">
        <v>5800</v>
      </c>
      <c r="G135" s="137" t="s">
        <v>1119</v>
      </c>
      <c r="H135" s="138">
        <v>1</v>
      </c>
      <c r="I135" s="139"/>
      <c r="J135" s="140">
        <f>ROUND(I135*H135,2)</f>
        <v>0</v>
      </c>
      <c r="K135" s="136" t="s">
        <v>1</v>
      </c>
      <c r="L135" s="32"/>
      <c r="M135" s="141" t="s">
        <v>1</v>
      </c>
      <c r="N135" s="142" t="s">
        <v>44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293</v>
      </c>
      <c r="AT135" s="145" t="s">
        <v>264</v>
      </c>
      <c r="AU135" s="145" t="s">
        <v>88</v>
      </c>
      <c r="AY135" s="17" t="s">
        <v>262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7" t="s">
        <v>86</v>
      </c>
      <c r="BK135" s="146">
        <f>ROUND(I135*H135,2)</f>
        <v>0</v>
      </c>
      <c r="BL135" s="17" t="s">
        <v>293</v>
      </c>
      <c r="BM135" s="145" t="s">
        <v>5801</v>
      </c>
    </row>
    <row r="136" spans="2:51" s="13" customFormat="1" ht="11.25">
      <c r="B136" s="167"/>
      <c r="D136" s="147" t="s">
        <v>1200</v>
      </c>
      <c r="E136" s="168" t="s">
        <v>1</v>
      </c>
      <c r="F136" s="169" t="s">
        <v>5802</v>
      </c>
      <c r="H136" s="170">
        <v>1</v>
      </c>
      <c r="I136" s="171"/>
      <c r="L136" s="167"/>
      <c r="M136" s="172"/>
      <c r="T136" s="173"/>
      <c r="AT136" s="168" t="s">
        <v>1200</v>
      </c>
      <c r="AU136" s="168" t="s">
        <v>88</v>
      </c>
      <c r="AV136" s="13" t="s">
        <v>88</v>
      </c>
      <c r="AW136" s="13" t="s">
        <v>34</v>
      </c>
      <c r="AX136" s="13" t="s">
        <v>86</v>
      </c>
      <c r="AY136" s="168" t="s">
        <v>262</v>
      </c>
    </row>
    <row r="137" spans="2:65" s="1" customFormat="1" ht="33" customHeight="1">
      <c r="B137" s="32"/>
      <c r="C137" s="134" t="s">
        <v>286</v>
      </c>
      <c r="D137" s="134" t="s">
        <v>264</v>
      </c>
      <c r="E137" s="135" t="s">
        <v>1338</v>
      </c>
      <c r="F137" s="136" t="s">
        <v>1339</v>
      </c>
      <c r="G137" s="137" t="s">
        <v>1234</v>
      </c>
      <c r="H137" s="138">
        <v>75.06</v>
      </c>
      <c r="I137" s="139"/>
      <c r="J137" s="140">
        <f>ROUND(I137*H137,2)</f>
        <v>0</v>
      </c>
      <c r="K137" s="136" t="s">
        <v>1197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293</v>
      </c>
      <c r="AT137" s="145" t="s">
        <v>264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293</v>
      </c>
      <c r="BM137" s="145" t="s">
        <v>5803</v>
      </c>
    </row>
    <row r="138" spans="2:51" s="13" customFormat="1" ht="11.25">
      <c r="B138" s="167"/>
      <c r="D138" s="147" t="s">
        <v>1200</v>
      </c>
      <c r="E138" s="168" t="s">
        <v>1</v>
      </c>
      <c r="F138" s="169" t="s">
        <v>5804</v>
      </c>
      <c r="H138" s="170">
        <v>75.06</v>
      </c>
      <c r="I138" s="171"/>
      <c r="L138" s="167"/>
      <c r="M138" s="172"/>
      <c r="T138" s="173"/>
      <c r="AT138" s="168" t="s">
        <v>1200</v>
      </c>
      <c r="AU138" s="168" t="s">
        <v>88</v>
      </c>
      <c r="AV138" s="13" t="s">
        <v>88</v>
      </c>
      <c r="AW138" s="13" t="s">
        <v>34</v>
      </c>
      <c r="AX138" s="13" t="s">
        <v>86</v>
      </c>
      <c r="AY138" s="168" t="s">
        <v>262</v>
      </c>
    </row>
    <row r="139" spans="2:65" s="1" customFormat="1" ht="16.5" customHeight="1">
      <c r="B139" s="32"/>
      <c r="C139" s="134" t="s">
        <v>290</v>
      </c>
      <c r="D139" s="134" t="s">
        <v>264</v>
      </c>
      <c r="E139" s="135" t="s">
        <v>1343</v>
      </c>
      <c r="F139" s="136" t="s">
        <v>1344</v>
      </c>
      <c r="G139" s="137" t="s">
        <v>1196</v>
      </c>
      <c r="H139" s="138">
        <v>47.8</v>
      </c>
      <c r="I139" s="139"/>
      <c r="J139" s="140">
        <f>ROUND(I139*H139,2)</f>
        <v>0</v>
      </c>
      <c r="K139" s="136" t="s">
        <v>1197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293</v>
      </c>
      <c r="AT139" s="145" t="s">
        <v>264</v>
      </c>
      <c r="AU139" s="145" t="s">
        <v>88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293</v>
      </c>
      <c r="BM139" s="145" t="s">
        <v>5805</v>
      </c>
    </row>
    <row r="140" spans="2:51" s="13" customFormat="1" ht="22.5">
      <c r="B140" s="167"/>
      <c r="D140" s="147" t="s">
        <v>1200</v>
      </c>
      <c r="E140" s="168" t="s">
        <v>1</v>
      </c>
      <c r="F140" s="169" t="s">
        <v>5794</v>
      </c>
      <c r="H140" s="170">
        <v>47.8</v>
      </c>
      <c r="I140" s="171"/>
      <c r="L140" s="167"/>
      <c r="M140" s="172"/>
      <c r="T140" s="173"/>
      <c r="AT140" s="168" t="s">
        <v>1200</v>
      </c>
      <c r="AU140" s="168" t="s">
        <v>88</v>
      </c>
      <c r="AV140" s="13" t="s">
        <v>88</v>
      </c>
      <c r="AW140" s="13" t="s">
        <v>34</v>
      </c>
      <c r="AX140" s="13" t="s">
        <v>86</v>
      </c>
      <c r="AY140" s="168" t="s">
        <v>262</v>
      </c>
    </row>
    <row r="141" spans="2:65" s="1" customFormat="1" ht="37.9" customHeight="1">
      <c r="B141" s="32"/>
      <c r="C141" s="134" t="s">
        <v>270</v>
      </c>
      <c r="D141" s="134" t="s">
        <v>264</v>
      </c>
      <c r="E141" s="135" t="s">
        <v>5806</v>
      </c>
      <c r="F141" s="136" t="s">
        <v>5807</v>
      </c>
      <c r="G141" s="137" t="s">
        <v>1226</v>
      </c>
      <c r="H141" s="138">
        <v>239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293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293</v>
      </c>
      <c r="BM141" s="145" t="s">
        <v>5808</v>
      </c>
    </row>
    <row r="142" spans="2:51" s="12" customFormat="1" ht="11.25">
      <c r="B142" s="161"/>
      <c r="D142" s="147" t="s">
        <v>1200</v>
      </c>
      <c r="E142" s="162" t="s">
        <v>1</v>
      </c>
      <c r="F142" s="163" t="s">
        <v>5809</v>
      </c>
      <c r="H142" s="162" t="s">
        <v>1</v>
      </c>
      <c r="I142" s="164"/>
      <c r="L142" s="161"/>
      <c r="M142" s="165"/>
      <c r="T142" s="166"/>
      <c r="AT142" s="162" t="s">
        <v>1200</v>
      </c>
      <c r="AU142" s="162" t="s">
        <v>88</v>
      </c>
      <c r="AV142" s="12" t="s">
        <v>86</v>
      </c>
      <c r="AW142" s="12" t="s">
        <v>34</v>
      </c>
      <c r="AX142" s="12" t="s">
        <v>79</v>
      </c>
      <c r="AY142" s="162" t="s">
        <v>262</v>
      </c>
    </row>
    <row r="143" spans="2:51" s="13" customFormat="1" ht="11.25">
      <c r="B143" s="167"/>
      <c r="D143" s="147" t="s">
        <v>1200</v>
      </c>
      <c r="E143" s="168" t="s">
        <v>1</v>
      </c>
      <c r="F143" s="169" t="s">
        <v>5810</v>
      </c>
      <c r="H143" s="170">
        <v>239</v>
      </c>
      <c r="I143" s="171"/>
      <c r="L143" s="167"/>
      <c r="M143" s="172"/>
      <c r="T143" s="173"/>
      <c r="AT143" s="168" t="s">
        <v>1200</v>
      </c>
      <c r="AU143" s="168" t="s">
        <v>88</v>
      </c>
      <c r="AV143" s="13" t="s">
        <v>88</v>
      </c>
      <c r="AW143" s="13" t="s">
        <v>34</v>
      </c>
      <c r="AX143" s="13" t="s">
        <v>79</v>
      </c>
      <c r="AY143" s="168" t="s">
        <v>262</v>
      </c>
    </row>
    <row r="144" spans="2:51" s="14" customFormat="1" ht="11.25">
      <c r="B144" s="174"/>
      <c r="D144" s="147" t="s">
        <v>1200</v>
      </c>
      <c r="E144" s="175" t="s">
        <v>1</v>
      </c>
      <c r="F144" s="176" t="s">
        <v>1205</v>
      </c>
      <c r="H144" s="177">
        <v>239</v>
      </c>
      <c r="I144" s="178"/>
      <c r="L144" s="174"/>
      <c r="M144" s="179"/>
      <c r="T144" s="180"/>
      <c r="AT144" s="175" t="s">
        <v>1200</v>
      </c>
      <c r="AU144" s="175" t="s">
        <v>88</v>
      </c>
      <c r="AV144" s="14" t="s">
        <v>293</v>
      </c>
      <c r="AW144" s="14" t="s">
        <v>34</v>
      </c>
      <c r="AX144" s="14" t="s">
        <v>86</v>
      </c>
      <c r="AY144" s="175" t="s">
        <v>262</v>
      </c>
    </row>
    <row r="145" spans="2:65" s="1" customFormat="1" ht="16.5" customHeight="1">
      <c r="B145" s="32"/>
      <c r="C145" s="181" t="s">
        <v>263</v>
      </c>
      <c r="D145" s="181" t="s">
        <v>1114</v>
      </c>
      <c r="E145" s="182" t="s">
        <v>5811</v>
      </c>
      <c r="F145" s="183" t="s">
        <v>5812</v>
      </c>
      <c r="G145" s="184" t="s">
        <v>1592</v>
      </c>
      <c r="H145" s="185">
        <v>4.78</v>
      </c>
      <c r="I145" s="186"/>
      <c r="J145" s="187">
        <f>ROUND(I145*H145,2)</f>
        <v>0</v>
      </c>
      <c r="K145" s="183" t="s">
        <v>1</v>
      </c>
      <c r="L145" s="188"/>
      <c r="M145" s="189" t="s">
        <v>1</v>
      </c>
      <c r="N145" s="190" t="s">
        <v>44</v>
      </c>
      <c r="P145" s="143">
        <f>O145*H145</f>
        <v>0</v>
      </c>
      <c r="Q145" s="143">
        <v>0.001</v>
      </c>
      <c r="R145" s="143">
        <f>Q145*H145</f>
        <v>0.00478</v>
      </c>
      <c r="S145" s="143">
        <v>0</v>
      </c>
      <c r="T145" s="144">
        <f>S145*H145</f>
        <v>0</v>
      </c>
      <c r="AR145" s="145" t="s">
        <v>270</v>
      </c>
      <c r="AT145" s="145" t="s">
        <v>1114</v>
      </c>
      <c r="AU145" s="145" t="s">
        <v>88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293</v>
      </c>
      <c r="BM145" s="145" t="s">
        <v>5813</v>
      </c>
    </row>
    <row r="146" spans="2:51" s="13" customFormat="1" ht="11.25">
      <c r="B146" s="167"/>
      <c r="D146" s="147" t="s">
        <v>1200</v>
      </c>
      <c r="E146" s="168" t="s">
        <v>1</v>
      </c>
      <c r="F146" s="169" t="s">
        <v>5814</v>
      </c>
      <c r="H146" s="170">
        <v>4.78</v>
      </c>
      <c r="I146" s="171"/>
      <c r="L146" s="167"/>
      <c r="M146" s="172"/>
      <c r="T146" s="173"/>
      <c r="AT146" s="168" t="s">
        <v>1200</v>
      </c>
      <c r="AU146" s="168" t="s">
        <v>88</v>
      </c>
      <c r="AV146" s="13" t="s">
        <v>88</v>
      </c>
      <c r="AW146" s="13" t="s">
        <v>34</v>
      </c>
      <c r="AX146" s="13" t="s">
        <v>79</v>
      </c>
      <c r="AY146" s="168" t="s">
        <v>262</v>
      </c>
    </row>
    <row r="147" spans="2:51" s="14" customFormat="1" ht="11.25">
      <c r="B147" s="174"/>
      <c r="D147" s="147" t="s">
        <v>1200</v>
      </c>
      <c r="E147" s="175" t="s">
        <v>1</v>
      </c>
      <c r="F147" s="176" t="s">
        <v>1205</v>
      </c>
      <c r="H147" s="177">
        <v>4.78</v>
      </c>
      <c r="I147" s="178"/>
      <c r="L147" s="174"/>
      <c r="M147" s="179"/>
      <c r="T147" s="180"/>
      <c r="AT147" s="175" t="s">
        <v>1200</v>
      </c>
      <c r="AU147" s="175" t="s">
        <v>88</v>
      </c>
      <c r="AV147" s="14" t="s">
        <v>293</v>
      </c>
      <c r="AW147" s="14" t="s">
        <v>34</v>
      </c>
      <c r="AX147" s="14" t="s">
        <v>86</v>
      </c>
      <c r="AY147" s="175" t="s">
        <v>262</v>
      </c>
    </row>
    <row r="148" spans="2:65" s="1" customFormat="1" ht="37.9" customHeight="1">
      <c r="B148" s="32"/>
      <c r="C148" s="134" t="s">
        <v>297</v>
      </c>
      <c r="D148" s="134" t="s">
        <v>264</v>
      </c>
      <c r="E148" s="135" t="s">
        <v>5815</v>
      </c>
      <c r="F148" s="136" t="s">
        <v>5816</v>
      </c>
      <c r="G148" s="137" t="s">
        <v>1226</v>
      </c>
      <c r="H148" s="138">
        <v>239</v>
      </c>
      <c r="I148" s="139"/>
      <c r="J148" s="140">
        <f>ROUND(I148*H148,2)</f>
        <v>0</v>
      </c>
      <c r="K148" s="136" t="s">
        <v>1</v>
      </c>
      <c r="L148" s="32"/>
      <c r="M148" s="141" t="s">
        <v>1</v>
      </c>
      <c r="N148" s="142" t="s">
        <v>44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293</v>
      </c>
      <c r="AT148" s="145" t="s">
        <v>264</v>
      </c>
      <c r="AU148" s="145" t="s">
        <v>88</v>
      </c>
      <c r="AY148" s="17" t="s">
        <v>262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86</v>
      </c>
      <c r="BK148" s="146">
        <f>ROUND(I148*H148,2)</f>
        <v>0</v>
      </c>
      <c r="BL148" s="17" t="s">
        <v>293</v>
      </c>
      <c r="BM148" s="145" t="s">
        <v>5817</v>
      </c>
    </row>
    <row r="149" spans="2:51" s="12" customFormat="1" ht="11.25">
      <c r="B149" s="161"/>
      <c r="D149" s="147" t="s">
        <v>1200</v>
      </c>
      <c r="E149" s="162" t="s">
        <v>1</v>
      </c>
      <c r="F149" s="163" t="s">
        <v>5818</v>
      </c>
      <c r="H149" s="162" t="s">
        <v>1</v>
      </c>
      <c r="I149" s="164"/>
      <c r="L149" s="161"/>
      <c r="M149" s="165"/>
      <c r="T149" s="166"/>
      <c r="AT149" s="162" t="s">
        <v>1200</v>
      </c>
      <c r="AU149" s="162" t="s">
        <v>88</v>
      </c>
      <c r="AV149" s="12" t="s">
        <v>86</v>
      </c>
      <c r="AW149" s="12" t="s">
        <v>34</v>
      </c>
      <c r="AX149" s="12" t="s">
        <v>79</v>
      </c>
      <c r="AY149" s="162" t="s">
        <v>262</v>
      </c>
    </row>
    <row r="150" spans="2:51" s="13" customFormat="1" ht="11.25">
      <c r="B150" s="167"/>
      <c r="D150" s="147" t="s">
        <v>1200</v>
      </c>
      <c r="E150" s="168" t="s">
        <v>1</v>
      </c>
      <c r="F150" s="169" t="s">
        <v>5810</v>
      </c>
      <c r="H150" s="170">
        <v>239</v>
      </c>
      <c r="I150" s="171"/>
      <c r="L150" s="167"/>
      <c r="M150" s="172"/>
      <c r="T150" s="173"/>
      <c r="AT150" s="168" t="s">
        <v>1200</v>
      </c>
      <c r="AU150" s="168" t="s">
        <v>88</v>
      </c>
      <c r="AV150" s="13" t="s">
        <v>88</v>
      </c>
      <c r="AW150" s="13" t="s">
        <v>34</v>
      </c>
      <c r="AX150" s="13" t="s">
        <v>79</v>
      </c>
      <c r="AY150" s="168" t="s">
        <v>262</v>
      </c>
    </row>
    <row r="151" spans="2:51" s="14" customFormat="1" ht="11.25">
      <c r="B151" s="174"/>
      <c r="D151" s="147" t="s">
        <v>1200</v>
      </c>
      <c r="E151" s="175" t="s">
        <v>1</v>
      </c>
      <c r="F151" s="176" t="s">
        <v>1205</v>
      </c>
      <c r="H151" s="177">
        <v>239</v>
      </c>
      <c r="I151" s="178"/>
      <c r="L151" s="174"/>
      <c r="M151" s="179"/>
      <c r="T151" s="180"/>
      <c r="AT151" s="175" t="s">
        <v>1200</v>
      </c>
      <c r="AU151" s="175" t="s">
        <v>88</v>
      </c>
      <c r="AV151" s="14" t="s">
        <v>293</v>
      </c>
      <c r="AW151" s="14" t="s">
        <v>34</v>
      </c>
      <c r="AX151" s="14" t="s">
        <v>86</v>
      </c>
      <c r="AY151" s="175" t="s">
        <v>262</v>
      </c>
    </row>
    <row r="152" spans="2:65" s="1" customFormat="1" ht="24.2" customHeight="1">
      <c r="B152" s="32"/>
      <c r="C152" s="134" t="s">
        <v>326</v>
      </c>
      <c r="D152" s="134" t="s">
        <v>264</v>
      </c>
      <c r="E152" s="135" t="s">
        <v>5819</v>
      </c>
      <c r="F152" s="136" t="s">
        <v>5820</v>
      </c>
      <c r="G152" s="137" t="s">
        <v>1226</v>
      </c>
      <c r="H152" s="138">
        <v>239</v>
      </c>
      <c r="I152" s="139"/>
      <c r="J152" s="140">
        <f>ROUND(I152*H152,2)</f>
        <v>0</v>
      </c>
      <c r="K152" s="136" t="s">
        <v>1197</v>
      </c>
      <c r="L152" s="32"/>
      <c r="M152" s="141" t="s">
        <v>1</v>
      </c>
      <c r="N152" s="142" t="s">
        <v>44</v>
      </c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AR152" s="145" t="s">
        <v>293</v>
      </c>
      <c r="AT152" s="145" t="s">
        <v>264</v>
      </c>
      <c r="AU152" s="145" t="s">
        <v>88</v>
      </c>
      <c r="AY152" s="17" t="s">
        <v>262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7" t="s">
        <v>86</v>
      </c>
      <c r="BK152" s="146">
        <f>ROUND(I152*H152,2)</f>
        <v>0</v>
      </c>
      <c r="BL152" s="17" t="s">
        <v>293</v>
      </c>
      <c r="BM152" s="145" t="s">
        <v>5821</v>
      </c>
    </row>
    <row r="153" spans="2:47" s="1" customFormat="1" ht="29.25">
      <c r="B153" s="32"/>
      <c r="D153" s="147" t="s">
        <v>301</v>
      </c>
      <c r="F153" s="148" t="s">
        <v>5822</v>
      </c>
      <c r="I153" s="149"/>
      <c r="L153" s="32"/>
      <c r="M153" s="150"/>
      <c r="T153" s="56"/>
      <c r="AT153" s="17" t="s">
        <v>301</v>
      </c>
      <c r="AU153" s="17" t="s">
        <v>88</v>
      </c>
    </row>
    <row r="154" spans="2:63" s="11" customFormat="1" ht="22.9" customHeight="1">
      <c r="B154" s="124"/>
      <c r="D154" s="125" t="s">
        <v>78</v>
      </c>
      <c r="E154" s="151" t="s">
        <v>326</v>
      </c>
      <c r="F154" s="151" t="s">
        <v>5823</v>
      </c>
      <c r="I154" s="127"/>
      <c r="J154" s="152">
        <f>BK154</f>
        <v>0</v>
      </c>
      <c r="L154" s="124"/>
      <c r="M154" s="129"/>
      <c r="P154" s="130">
        <f>SUM(P155:P198)</f>
        <v>0</v>
      </c>
      <c r="R154" s="130">
        <f>SUM(R155:R198)</f>
        <v>0</v>
      </c>
      <c r="T154" s="131">
        <f>SUM(T155:T198)</f>
        <v>0</v>
      </c>
      <c r="AR154" s="125" t="s">
        <v>86</v>
      </c>
      <c r="AT154" s="132" t="s">
        <v>78</v>
      </c>
      <c r="AU154" s="132" t="s">
        <v>86</v>
      </c>
      <c r="AY154" s="125" t="s">
        <v>262</v>
      </c>
      <c r="BK154" s="133">
        <f>SUM(BK155:BK198)</f>
        <v>0</v>
      </c>
    </row>
    <row r="155" spans="2:65" s="1" customFormat="1" ht="21.75" customHeight="1">
      <c r="B155" s="32"/>
      <c r="C155" s="134" t="s">
        <v>303</v>
      </c>
      <c r="D155" s="134" t="s">
        <v>264</v>
      </c>
      <c r="E155" s="135" t="s">
        <v>5824</v>
      </c>
      <c r="F155" s="136" t="s">
        <v>5825</v>
      </c>
      <c r="G155" s="137" t="s">
        <v>1257</v>
      </c>
      <c r="H155" s="138">
        <v>8</v>
      </c>
      <c r="I155" s="139"/>
      <c r="J155" s="140">
        <f>ROUND(I155*H155,2)</f>
        <v>0</v>
      </c>
      <c r="K155" s="136" t="s">
        <v>1197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293</v>
      </c>
      <c r="AT155" s="145" t="s">
        <v>264</v>
      </c>
      <c r="AU155" s="145" t="s">
        <v>88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293</v>
      </c>
      <c r="BM155" s="145" t="s">
        <v>5826</v>
      </c>
    </row>
    <row r="156" spans="2:65" s="1" customFormat="1" ht="21.75" customHeight="1">
      <c r="B156" s="32"/>
      <c r="C156" s="134" t="s">
        <v>307</v>
      </c>
      <c r="D156" s="134" t="s">
        <v>264</v>
      </c>
      <c r="E156" s="135" t="s">
        <v>5827</v>
      </c>
      <c r="F156" s="136" t="s">
        <v>5828</v>
      </c>
      <c r="G156" s="137" t="s">
        <v>1257</v>
      </c>
      <c r="H156" s="138">
        <v>5</v>
      </c>
      <c r="I156" s="139"/>
      <c r="J156" s="140">
        <f>ROUND(I156*H156,2)</f>
        <v>0</v>
      </c>
      <c r="K156" s="136" t="s">
        <v>1197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</v>
      </c>
      <c r="T156" s="144">
        <f>S156*H156</f>
        <v>0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5829</v>
      </c>
    </row>
    <row r="157" spans="2:65" s="1" customFormat="1" ht="37.9" customHeight="1">
      <c r="B157" s="32"/>
      <c r="C157" s="134" t="s">
        <v>311</v>
      </c>
      <c r="D157" s="134" t="s">
        <v>264</v>
      </c>
      <c r="E157" s="135" t="s">
        <v>5830</v>
      </c>
      <c r="F157" s="136" t="s">
        <v>5831</v>
      </c>
      <c r="G157" s="137" t="s">
        <v>1226</v>
      </c>
      <c r="H157" s="138">
        <v>50</v>
      </c>
      <c r="I157" s="139"/>
      <c r="J157" s="140">
        <f>ROUND(I157*H157,2)</f>
        <v>0</v>
      </c>
      <c r="K157" s="136" t="s">
        <v>1197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293</v>
      </c>
      <c r="AT157" s="145" t="s">
        <v>264</v>
      </c>
      <c r="AU157" s="145" t="s">
        <v>88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293</v>
      </c>
      <c r="BM157" s="145" t="s">
        <v>5832</v>
      </c>
    </row>
    <row r="158" spans="2:65" s="1" customFormat="1" ht="24.2" customHeight="1">
      <c r="B158" s="32"/>
      <c r="C158" s="134" t="s">
        <v>8</v>
      </c>
      <c r="D158" s="134" t="s">
        <v>264</v>
      </c>
      <c r="E158" s="135" t="s">
        <v>5833</v>
      </c>
      <c r="F158" s="136" t="s">
        <v>5834</v>
      </c>
      <c r="G158" s="137" t="s">
        <v>1257</v>
      </c>
      <c r="H158" s="138">
        <v>8</v>
      </c>
      <c r="I158" s="139"/>
      <c r="J158" s="140">
        <f>ROUND(I158*H158,2)</f>
        <v>0</v>
      </c>
      <c r="K158" s="136" t="s">
        <v>1197</v>
      </c>
      <c r="L158" s="32"/>
      <c r="M158" s="141" t="s">
        <v>1</v>
      </c>
      <c r="N158" s="142" t="s">
        <v>44</v>
      </c>
      <c r="P158" s="143">
        <f>O158*H158</f>
        <v>0</v>
      </c>
      <c r="Q158" s="143">
        <v>0</v>
      </c>
      <c r="R158" s="143">
        <f>Q158*H158</f>
        <v>0</v>
      </c>
      <c r="S158" s="143">
        <v>0</v>
      </c>
      <c r="T158" s="144">
        <f>S158*H158</f>
        <v>0</v>
      </c>
      <c r="AR158" s="145" t="s">
        <v>293</v>
      </c>
      <c r="AT158" s="145" t="s">
        <v>264</v>
      </c>
      <c r="AU158" s="145" t="s">
        <v>88</v>
      </c>
      <c r="AY158" s="17" t="s">
        <v>262</v>
      </c>
      <c r="BE158" s="146">
        <f>IF(N158="základní",J158,0)</f>
        <v>0</v>
      </c>
      <c r="BF158" s="146">
        <f>IF(N158="snížená",J158,0)</f>
        <v>0</v>
      </c>
      <c r="BG158" s="146">
        <f>IF(N158="zákl. přenesená",J158,0)</f>
        <v>0</v>
      </c>
      <c r="BH158" s="146">
        <f>IF(N158="sníž. přenesená",J158,0)</f>
        <v>0</v>
      </c>
      <c r="BI158" s="146">
        <f>IF(N158="nulová",J158,0)</f>
        <v>0</v>
      </c>
      <c r="BJ158" s="17" t="s">
        <v>86</v>
      </c>
      <c r="BK158" s="146">
        <f>ROUND(I158*H158,2)</f>
        <v>0</v>
      </c>
      <c r="BL158" s="17" t="s">
        <v>293</v>
      </c>
      <c r="BM158" s="145" t="s">
        <v>5835</v>
      </c>
    </row>
    <row r="159" spans="2:51" s="12" customFormat="1" ht="11.25">
      <c r="B159" s="161"/>
      <c r="D159" s="147" t="s">
        <v>1200</v>
      </c>
      <c r="E159" s="162" t="s">
        <v>1</v>
      </c>
      <c r="F159" s="163" t="s">
        <v>5836</v>
      </c>
      <c r="H159" s="162" t="s">
        <v>1</v>
      </c>
      <c r="I159" s="164"/>
      <c r="L159" s="161"/>
      <c r="M159" s="165"/>
      <c r="T159" s="166"/>
      <c r="AT159" s="162" t="s">
        <v>1200</v>
      </c>
      <c r="AU159" s="162" t="s">
        <v>88</v>
      </c>
      <c r="AV159" s="12" t="s">
        <v>86</v>
      </c>
      <c r="AW159" s="12" t="s">
        <v>34</v>
      </c>
      <c r="AX159" s="12" t="s">
        <v>79</v>
      </c>
      <c r="AY159" s="162" t="s">
        <v>262</v>
      </c>
    </row>
    <row r="160" spans="2:51" s="13" customFormat="1" ht="11.25">
      <c r="B160" s="167"/>
      <c r="D160" s="147" t="s">
        <v>1200</v>
      </c>
      <c r="E160" s="168" t="s">
        <v>1</v>
      </c>
      <c r="F160" s="169" t="s">
        <v>270</v>
      </c>
      <c r="H160" s="170">
        <v>8</v>
      </c>
      <c r="I160" s="171"/>
      <c r="L160" s="167"/>
      <c r="M160" s="172"/>
      <c r="T160" s="173"/>
      <c r="AT160" s="168" t="s">
        <v>1200</v>
      </c>
      <c r="AU160" s="168" t="s">
        <v>88</v>
      </c>
      <c r="AV160" s="13" t="s">
        <v>88</v>
      </c>
      <c r="AW160" s="13" t="s">
        <v>34</v>
      </c>
      <c r="AX160" s="13" t="s">
        <v>79</v>
      </c>
      <c r="AY160" s="168" t="s">
        <v>262</v>
      </c>
    </row>
    <row r="161" spans="2:51" s="14" customFormat="1" ht="11.25">
      <c r="B161" s="174"/>
      <c r="D161" s="147" t="s">
        <v>1200</v>
      </c>
      <c r="E161" s="175" t="s">
        <v>1</v>
      </c>
      <c r="F161" s="176" t="s">
        <v>1205</v>
      </c>
      <c r="H161" s="177">
        <v>8</v>
      </c>
      <c r="I161" s="178"/>
      <c r="L161" s="174"/>
      <c r="M161" s="179"/>
      <c r="T161" s="180"/>
      <c r="AT161" s="175" t="s">
        <v>1200</v>
      </c>
      <c r="AU161" s="175" t="s">
        <v>88</v>
      </c>
      <c r="AV161" s="14" t="s">
        <v>293</v>
      </c>
      <c r="AW161" s="14" t="s">
        <v>34</v>
      </c>
      <c r="AX161" s="14" t="s">
        <v>86</v>
      </c>
      <c r="AY161" s="175" t="s">
        <v>262</v>
      </c>
    </row>
    <row r="162" spans="2:65" s="1" customFormat="1" ht="24.2" customHeight="1">
      <c r="B162" s="32"/>
      <c r="C162" s="134" t="s">
        <v>318</v>
      </c>
      <c r="D162" s="134" t="s">
        <v>264</v>
      </c>
      <c r="E162" s="135" t="s">
        <v>5837</v>
      </c>
      <c r="F162" s="136" t="s">
        <v>5838</v>
      </c>
      <c r="G162" s="137" t="s">
        <v>1257</v>
      </c>
      <c r="H162" s="138">
        <v>5</v>
      </c>
      <c r="I162" s="139"/>
      <c r="J162" s="140">
        <f>ROUND(I162*H162,2)</f>
        <v>0</v>
      </c>
      <c r="K162" s="136" t="s">
        <v>1197</v>
      </c>
      <c r="L162" s="32"/>
      <c r="M162" s="141" t="s">
        <v>1</v>
      </c>
      <c r="N162" s="142" t="s">
        <v>44</v>
      </c>
      <c r="P162" s="143">
        <f>O162*H162</f>
        <v>0</v>
      </c>
      <c r="Q162" s="143">
        <v>0</v>
      </c>
      <c r="R162" s="143">
        <f>Q162*H162</f>
        <v>0</v>
      </c>
      <c r="S162" s="143">
        <v>0</v>
      </c>
      <c r="T162" s="144">
        <f>S162*H162</f>
        <v>0</v>
      </c>
      <c r="AR162" s="145" t="s">
        <v>293</v>
      </c>
      <c r="AT162" s="145" t="s">
        <v>264</v>
      </c>
      <c r="AU162" s="145" t="s">
        <v>88</v>
      </c>
      <c r="AY162" s="17" t="s">
        <v>262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7" t="s">
        <v>86</v>
      </c>
      <c r="BK162" s="146">
        <f>ROUND(I162*H162,2)</f>
        <v>0</v>
      </c>
      <c r="BL162" s="17" t="s">
        <v>293</v>
      </c>
      <c r="BM162" s="145" t="s">
        <v>5839</v>
      </c>
    </row>
    <row r="163" spans="2:51" s="12" customFormat="1" ht="11.25">
      <c r="B163" s="161"/>
      <c r="D163" s="147" t="s">
        <v>1200</v>
      </c>
      <c r="E163" s="162" t="s">
        <v>1</v>
      </c>
      <c r="F163" s="163" t="s">
        <v>5840</v>
      </c>
      <c r="H163" s="162" t="s">
        <v>1</v>
      </c>
      <c r="I163" s="164"/>
      <c r="L163" s="161"/>
      <c r="M163" s="165"/>
      <c r="T163" s="166"/>
      <c r="AT163" s="162" t="s">
        <v>1200</v>
      </c>
      <c r="AU163" s="162" t="s">
        <v>88</v>
      </c>
      <c r="AV163" s="12" t="s">
        <v>86</v>
      </c>
      <c r="AW163" s="12" t="s">
        <v>34</v>
      </c>
      <c r="AX163" s="12" t="s">
        <v>79</v>
      </c>
      <c r="AY163" s="162" t="s">
        <v>262</v>
      </c>
    </row>
    <row r="164" spans="2:51" s="13" customFormat="1" ht="11.25">
      <c r="B164" s="167"/>
      <c r="D164" s="147" t="s">
        <v>1200</v>
      </c>
      <c r="E164" s="168" t="s">
        <v>1</v>
      </c>
      <c r="F164" s="169" t="s">
        <v>179</v>
      </c>
      <c r="H164" s="170">
        <v>3</v>
      </c>
      <c r="I164" s="171"/>
      <c r="L164" s="167"/>
      <c r="M164" s="172"/>
      <c r="T164" s="173"/>
      <c r="AT164" s="168" t="s">
        <v>1200</v>
      </c>
      <c r="AU164" s="168" t="s">
        <v>88</v>
      </c>
      <c r="AV164" s="13" t="s">
        <v>88</v>
      </c>
      <c r="AW164" s="13" t="s">
        <v>34</v>
      </c>
      <c r="AX164" s="13" t="s">
        <v>79</v>
      </c>
      <c r="AY164" s="168" t="s">
        <v>262</v>
      </c>
    </row>
    <row r="165" spans="2:51" s="12" customFormat="1" ht="11.25">
      <c r="B165" s="161"/>
      <c r="D165" s="147" t="s">
        <v>1200</v>
      </c>
      <c r="E165" s="162" t="s">
        <v>1</v>
      </c>
      <c r="F165" s="163" t="s">
        <v>5841</v>
      </c>
      <c r="H165" s="162" t="s">
        <v>1</v>
      </c>
      <c r="I165" s="164"/>
      <c r="L165" s="161"/>
      <c r="M165" s="165"/>
      <c r="T165" s="166"/>
      <c r="AT165" s="162" t="s">
        <v>1200</v>
      </c>
      <c r="AU165" s="162" t="s">
        <v>88</v>
      </c>
      <c r="AV165" s="12" t="s">
        <v>86</v>
      </c>
      <c r="AW165" s="12" t="s">
        <v>34</v>
      </c>
      <c r="AX165" s="12" t="s">
        <v>79</v>
      </c>
      <c r="AY165" s="162" t="s">
        <v>262</v>
      </c>
    </row>
    <row r="166" spans="2:51" s="13" customFormat="1" ht="11.25">
      <c r="B166" s="167"/>
      <c r="D166" s="147" t="s">
        <v>1200</v>
      </c>
      <c r="E166" s="168" t="s">
        <v>1</v>
      </c>
      <c r="F166" s="169" t="s">
        <v>88</v>
      </c>
      <c r="H166" s="170">
        <v>2</v>
      </c>
      <c r="I166" s="171"/>
      <c r="L166" s="167"/>
      <c r="M166" s="172"/>
      <c r="T166" s="173"/>
      <c r="AT166" s="168" t="s">
        <v>1200</v>
      </c>
      <c r="AU166" s="168" t="s">
        <v>88</v>
      </c>
      <c r="AV166" s="13" t="s">
        <v>88</v>
      </c>
      <c r="AW166" s="13" t="s">
        <v>34</v>
      </c>
      <c r="AX166" s="13" t="s">
        <v>79</v>
      </c>
      <c r="AY166" s="168" t="s">
        <v>262</v>
      </c>
    </row>
    <row r="167" spans="2:51" s="14" customFormat="1" ht="11.25">
      <c r="B167" s="174"/>
      <c r="D167" s="147" t="s">
        <v>1200</v>
      </c>
      <c r="E167" s="175" t="s">
        <v>1</v>
      </c>
      <c r="F167" s="176" t="s">
        <v>1205</v>
      </c>
      <c r="H167" s="177">
        <v>5</v>
      </c>
      <c r="I167" s="178"/>
      <c r="L167" s="174"/>
      <c r="M167" s="179"/>
      <c r="T167" s="180"/>
      <c r="AT167" s="175" t="s">
        <v>1200</v>
      </c>
      <c r="AU167" s="175" t="s">
        <v>88</v>
      </c>
      <c r="AV167" s="14" t="s">
        <v>293</v>
      </c>
      <c r="AW167" s="14" t="s">
        <v>34</v>
      </c>
      <c r="AX167" s="14" t="s">
        <v>86</v>
      </c>
      <c r="AY167" s="175" t="s">
        <v>262</v>
      </c>
    </row>
    <row r="168" spans="2:65" s="1" customFormat="1" ht="33" customHeight="1">
      <c r="B168" s="32"/>
      <c r="C168" s="134" t="s">
        <v>322</v>
      </c>
      <c r="D168" s="134" t="s">
        <v>264</v>
      </c>
      <c r="E168" s="135" t="s">
        <v>5842</v>
      </c>
      <c r="F168" s="136" t="s">
        <v>5843</v>
      </c>
      <c r="G168" s="137" t="s">
        <v>1226</v>
      </c>
      <c r="H168" s="138">
        <v>50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0</v>
      </c>
      <c r="R168" s="143">
        <f>Q168*H168</f>
        <v>0</v>
      </c>
      <c r="S168" s="143">
        <v>0</v>
      </c>
      <c r="T168" s="144">
        <f>S168*H168</f>
        <v>0</v>
      </c>
      <c r="AR168" s="145" t="s">
        <v>293</v>
      </c>
      <c r="AT168" s="145" t="s">
        <v>264</v>
      </c>
      <c r="AU168" s="145" t="s">
        <v>88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293</v>
      </c>
      <c r="BM168" s="145" t="s">
        <v>5844</v>
      </c>
    </row>
    <row r="169" spans="2:65" s="1" customFormat="1" ht="24.2" customHeight="1">
      <c r="B169" s="32"/>
      <c r="C169" s="134" t="s">
        <v>332</v>
      </c>
      <c r="D169" s="134" t="s">
        <v>264</v>
      </c>
      <c r="E169" s="135" t="s">
        <v>5845</v>
      </c>
      <c r="F169" s="136" t="s">
        <v>5846</v>
      </c>
      <c r="G169" s="137" t="s">
        <v>1257</v>
      </c>
      <c r="H169" s="138">
        <v>8</v>
      </c>
      <c r="I169" s="139"/>
      <c r="J169" s="140">
        <f>ROUND(I169*H169,2)</f>
        <v>0</v>
      </c>
      <c r="K169" s="136" t="s">
        <v>1197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293</v>
      </c>
      <c r="AT169" s="145" t="s">
        <v>264</v>
      </c>
      <c r="AU169" s="145" t="s">
        <v>88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293</v>
      </c>
      <c r="BM169" s="145" t="s">
        <v>5847</v>
      </c>
    </row>
    <row r="170" spans="2:51" s="12" customFormat="1" ht="11.25">
      <c r="B170" s="161"/>
      <c r="D170" s="147" t="s">
        <v>1200</v>
      </c>
      <c r="E170" s="162" t="s">
        <v>1</v>
      </c>
      <c r="F170" s="163" t="s">
        <v>5836</v>
      </c>
      <c r="H170" s="162" t="s">
        <v>1</v>
      </c>
      <c r="I170" s="164"/>
      <c r="L170" s="161"/>
      <c r="M170" s="165"/>
      <c r="T170" s="166"/>
      <c r="AT170" s="162" t="s">
        <v>1200</v>
      </c>
      <c r="AU170" s="162" t="s">
        <v>88</v>
      </c>
      <c r="AV170" s="12" t="s">
        <v>86</v>
      </c>
      <c r="AW170" s="12" t="s">
        <v>34</v>
      </c>
      <c r="AX170" s="12" t="s">
        <v>79</v>
      </c>
      <c r="AY170" s="162" t="s">
        <v>262</v>
      </c>
    </row>
    <row r="171" spans="2:51" s="13" customFormat="1" ht="11.25">
      <c r="B171" s="167"/>
      <c r="D171" s="147" t="s">
        <v>1200</v>
      </c>
      <c r="E171" s="168" t="s">
        <v>1</v>
      </c>
      <c r="F171" s="169" t="s">
        <v>270</v>
      </c>
      <c r="H171" s="170">
        <v>8</v>
      </c>
      <c r="I171" s="171"/>
      <c r="L171" s="167"/>
      <c r="M171" s="172"/>
      <c r="T171" s="173"/>
      <c r="AT171" s="168" t="s">
        <v>1200</v>
      </c>
      <c r="AU171" s="168" t="s">
        <v>88</v>
      </c>
      <c r="AV171" s="13" t="s">
        <v>88</v>
      </c>
      <c r="AW171" s="13" t="s">
        <v>34</v>
      </c>
      <c r="AX171" s="13" t="s">
        <v>79</v>
      </c>
      <c r="AY171" s="168" t="s">
        <v>262</v>
      </c>
    </row>
    <row r="172" spans="2:51" s="14" customFormat="1" ht="11.25">
      <c r="B172" s="174"/>
      <c r="D172" s="147" t="s">
        <v>1200</v>
      </c>
      <c r="E172" s="175" t="s">
        <v>1</v>
      </c>
      <c r="F172" s="176" t="s">
        <v>1205</v>
      </c>
      <c r="H172" s="177">
        <v>8</v>
      </c>
      <c r="I172" s="178"/>
      <c r="L172" s="174"/>
      <c r="M172" s="179"/>
      <c r="T172" s="180"/>
      <c r="AT172" s="175" t="s">
        <v>1200</v>
      </c>
      <c r="AU172" s="175" t="s">
        <v>88</v>
      </c>
      <c r="AV172" s="14" t="s">
        <v>293</v>
      </c>
      <c r="AW172" s="14" t="s">
        <v>34</v>
      </c>
      <c r="AX172" s="14" t="s">
        <v>86</v>
      </c>
      <c r="AY172" s="175" t="s">
        <v>262</v>
      </c>
    </row>
    <row r="173" spans="2:65" s="1" customFormat="1" ht="24.2" customHeight="1">
      <c r="B173" s="32"/>
      <c r="C173" s="134" t="s">
        <v>365</v>
      </c>
      <c r="D173" s="134" t="s">
        <v>264</v>
      </c>
      <c r="E173" s="135" t="s">
        <v>5848</v>
      </c>
      <c r="F173" s="136" t="s">
        <v>5849</v>
      </c>
      <c r="G173" s="137" t="s">
        <v>1257</v>
      </c>
      <c r="H173" s="138">
        <v>5</v>
      </c>
      <c r="I173" s="139"/>
      <c r="J173" s="140">
        <f>ROUND(I173*H173,2)</f>
        <v>0</v>
      </c>
      <c r="K173" s="136" t="s">
        <v>1197</v>
      </c>
      <c r="L173" s="32"/>
      <c r="M173" s="141" t="s">
        <v>1</v>
      </c>
      <c r="N173" s="142" t="s">
        <v>44</v>
      </c>
      <c r="P173" s="143">
        <f>O173*H173</f>
        <v>0</v>
      </c>
      <c r="Q173" s="143">
        <v>0</v>
      </c>
      <c r="R173" s="143">
        <f>Q173*H173</f>
        <v>0</v>
      </c>
      <c r="S173" s="143">
        <v>0</v>
      </c>
      <c r="T173" s="144">
        <f>S173*H173</f>
        <v>0</v>
      </c>
      <c r="AR173" s="145" t="s">
        <v>293</v>
      </c>
      <c r="AT173" s="145" t="s">
        <v>264</v>
      </c>
      <c r="AU173" s="145" t="s">
        <v>88</v>
      </c>
      <c r="AY173" s="17" t="s">
        <v>262</v>
      </c>
      <c r="BE173" s="146">
        <f>IF(N173="základní",J173,0)</f>
        <v>0</v>
      </c>
      <c r="BF173" s="146">
        <f>IF(N173="snížená",J173,0)</f>
        <v>0</v>
      </c>
      <c r="BG173" s="146">
        <f>IF(N173="zákl. přenesená",J173,0)</f>
        <v>0</v>
      </c>
      <c r="BH173" s="146">
        <f>IF(N173="sníž. přenesená",J173,0)</f>
        <v>0</v>
      </c>
      <c r="BI173" s="146">
        <f>IF(N173="nulová",J173,0)</f>
        <v>0</v>
      </c>
      <c r="BJ173" s="17" t="s">
        <v>86</v>
      </c>
      <c r="BK173" s="146">
        <f>ROUND(I173*H173,2)</f>
        <v>0</v>
      </c>
      <c r="BL173" s="17" t="s">
        <v>293</v>
      </c>
      <c r="BM173" s="145" t="s">
        <v>5850</v>
      </c>
    </row>
    <row r="174" spans="2:51" s="12" customFormat="1" ht="11.25">
      <c r="B174" s="161"/>
      <c r="D174" s="147" t="s">
        <v>1200</v>
      </c>
      <c r="E174" s="162" t="s">
        <v>1</v>
      </c>
      <c r="F174" s="163" t="s">
        <v>5840</v>
      </c>
      <c r="H174" s="162" t="s">
        <v>1</v>
      </c>
      <c r="I174" s="164"/>
      <c r="L174" s="161"/>
      <c r="M174" s="165"/>
      <c r="T174" s="166"/>
      <c r="AT174" s="162" t="s">
        <v>1200</v>
      </c>
      <c r="AU174" s="162" t="s">
        <v>88</v>
      </c>
      <c r="AV174" s="12" t="s">
        <v>86</v>
      </c>
      <c r="AW174" s="12" t="s">
        <v>34</v>
      </c>
      <c r="AX174" s="12" t="s">
        <v>79</v>
      </c>
      <c r="AY174" s="162" t="s">
        <v>262</v>
      </c>
    </row>
    <row r="175" spans="2:51" s="13" customFormat="1" ht="11.25">
      <c r="B175" s="167"/>
      <c r="D175" s="147" t="s">
        <v>1200</v>
      </c>
      <c r="E175" s="168" t="s">
        <v>1</v>
      </c>
      <c r="F175" s="169" t="s">
        <v>179</v>
      </c>
      <c r="H175" s="170">
        <v>3</v>
      </c>
      <c r="I175" s="171"/>
      <c r="L175" s="167"/>
      <c r="M175" s="172"/>
      <c r="T175" s="173"/>
      <c r="AT175" s="168" t="s">
        <v>1200</v>
      </c>
      <c r="AU175" s="168" t="s">
        <v>88</v>
      </c>
      <c r="AV175" s="13" t="s">
        <v>88</v>
      </c>
      <c r="AW175" s="13" t="s">
        <v>34</v>
      </c>
      <c r="AX175" s="13" t="s">
        <v>79</v>
      </c>
      <c r="AY175" s="168" t="s">
        <v>262</v>
      </c>
    </row>
    <row r="176" spans="2:51" s="12" customFormat="1" ht="11.25">
      <c r="B176" s="161"/>
      <c r="D176" s="147" t="s">
        <v>1200</v>
      </c>
      <c r="E176" s="162" t="s">
        <v>1</v>
      </c>
      <c r="F176" s="163" t="s">
        <v>5841</v>
      </c>
      <c r="H176" s="162" t="s">
        <v>1</v>
      </c>
      <c r="I176" s="164"/>
      <c r="L176" s="161"/>
      <c r="M176" s="165"/>
      <c r="T176" s="166"/>
      <c r="AT176" s="162" t="s">
        <v>1200</v>
      </c>
      <c r="AU176" s="162" t="s">
        <v>88</v>
      </c>
      <c r="AV176" s="12" t="s">
        <v>86</v>
      </c>
      <c r="AW176" s="12" t="s">
        <v>34</v>
      </c>
      <c r="AX176" s="12" t="s">
        <v>79</v>
      </c>
      <c r="AY176" s="162" t="s">
        <v>262</v>
      </c>
    </row>
    <row r="177" spans="2:51" s="13" customFormat="1" ht="11.25">
      <c r="B177" s="167"/>
      <c r="D177" s="147" t="s">
        <v>1200</v>
      </c>
      <c r="E177" s="168" t="s">
        <v>1</v>
      </c>
      <c r="F177" s="169" t="s">
        <v>88</v>
      </c>
      <c r="H177" s="170">
        <v>2</v>
      </c>
      <c r="I177" s="171"/>
      <c r="L177" s="167"/>
      <c r="M177" s="172"/>
      <c r="T177" s="173"/>
      <c r="AT177" s="168" t="s">
        <v>1200</v>
      </c>
      <c r="AU177" s="168" t="s">
        <v>88</v>
      </c>
      <c r="AV177" s="13" t="s">
        <v>88</v>
      </c>
      <c r="AW177" s="13" t="s">
        <v>34</v>
      </c>
      <c r="AX177" s="13" t="s">
        <v>79</v>
      </c>
      <c r="AY177" s="168" t="s">
        <v>262</v>
      </c>
    </row>
    <row r="178" spans="2:51" s="14" customFormat="1" ht="11.25">
      <c r="B178" s="174"/>
      <c r="D178" s="147" t="s">
        <v>1200</v>
      </c>
      <c r="E178" s="175" t="s">
        <v>1</v>
      </c>
      <c r="F178" s="176" t="s">
        <v>1205</v>
      </c>
      <c r="H178" s="177">
        <v>5</v>
      </c>
      <c r="I178" s="178"/>
      <c r="L178" s="174"/>
      <c r="M178" s="179"/>
      <c r="T178" s="180"/>
      <c r="AT178" s="175" t="s">
        <v>1200</v>
      </c>
      <c r="AU178" s="175" t="s">
        <v>88</v>
      </c>
      <c r="AV178" s="14" t="s">
        <v>293</v>
      </c>
      <c r="AW178" s="14" t="s">
        <v>34</v>
      </c>
      <c r="AX178" s="14" t="s">
        <v>86</v>
      </c>
      <c r="AY178" s="175" t="s">
        <v>262</v>
      </c>
    </row>
    <row r="179" spans="2:65" s="1" customFormat="1" ht="24.2" customHeight="1">
      <c r="B179" s="32"/>
      <c r="C179" s="134" t="s">
        <v>370</v>
      </c>
      <c r="D179" s="134" t="s">
        <v>264</v>
      </c>
      <c r="E179" s="135" t="s">
        <v>5851</v>
      </c>
      <c r="F179" s="136" t="s">
        <v>5852</v>
      </c>
      <c r="G179" s="137" t="s">
        <v>1257</v>
      </c>
      <c r="H179" s="138">
        <v>8</v>
      </c>
      <c r="I179" s="139"/>
      <c r="J179" s="140">
        <f>ROUND(I179*H179,2)</f>
        <v>0</v>
      </c>
      <c r="K179" s="136" t="s">
        <v>1197</v>
      </c>
      <c r="L179" s="32"/>
      <c r="M179" s="141" t="s">
        <v>1</v>
      </c>
      <c r="N179" s="142" t="s">
        <v>44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AR179" s="145" t="s">
        <v>293</v>
      </c>
      <c r="AT179" s="145" t="s">
        <v>264</v>
      </c>
      <c r="AU179" s="145" t="s">
        <v>88</v>
      </c>
      <c r="AY179" s="17" t="s">
        <v>262</v>
      </c>
      <c r="BE179" s="146">
        <f>IF(N179="základní",J179,0)</f>
        <v>0</v>
      </c>
      <c r="BF179" s="146">
        <f>IF(N179="snížená",J179,0)</f>
        <v>0</v>
      </c>
      <c r="BG179" s="146">
        <f>IF(N179="zákl. přenesená",J179,0)</f>
        <v>0</v>
      </c>
      <c r="BH179" s="146">
        <f>IF(N179="sníž. přenesená",J179,0)</f>
        <v>0</v>
      </c>
      <c r="BI179" s="146">
        <f>IF(N179="nulová",J179,0)</f>
        <v>0</v>
      </c>
      <c r="BJ179" s="17" t="s">
        <v>86</v>
      </c>
      <c r="BK179" s="146">
        <f>ROUND(I179*H179,2)</f>
        <v>0</v>
      </c>
      <c r="BL179" s="17" t="s">
        <v>293</v>
      </c>
      <c r="BM179" s="145" t="s">
        <v>5853</v>
      </c>
    </row>
    <row r="180" spans="2:51" s="12" customFormat="1" ht="11.25">
      <c r="B180" s="161"/>
      <c r="D180" s="147" t="s">
        <v>1200</v>
      </c>
      <c r="E180" s="162" t="s">
        <v>1</v>
      </c>
      <c r="F180" s="163" t="s">
        <v>5836</v>
      </c>
      <c r="H180" s="162" t="s">
        <v>1</v>
      </c>
      <c r="I180" s="164"/>
      <c r="L180" s="161"/>
      <c r="M180" s="165"/>
      <c r="T180" s="166"/>
      <c r="AT180" s="162" t="s">
        <v>1200</v>
      </c>
      <c r="AU180" s="162" t="s">
        <v>88</v>
      </c>
      <c r="AV180" s="12" t="s">
        <v>86</v>
      </c>
      <c r="AW180" s="12" t="s">
        <v>34</v>
      </c>
      <c r="AX180" s="12" t="s">
        <v>79</v>
      </c>
      <c r="AY180" s="162" t="s">
        <v>262</v>
      </c>
    </row>
    <row r="181" spans="2:51" s="13" customFormat="1" ht="11.25">
      <c r="B181" s="167"/>
      <c r="D181" s="147" t="s">
        <v>1200</v>
      </c>
      <c r="E181" s="168" t="s">
        <v>1</v>
      </c>
      <c r="F181" s="169" t="s">
        <v>270</v>
      </c>
      <c r="H181" s="170">
        <v>8</v>
      </c>
      <c r="I181" s="171"/>
      <c r="L181" s="167"/>
      <c r="M181" s="172"/>
      <c r="T181" s="173"/>
      <c r="AT181" s="168" t="s">
        <v>1200</v>
      </c>
      <c r="AU181" s="168" t="s">
        <v>88</v>
      </c>
      <c r="AV181" s="13" t="s">
        <v>88</v>
      </c>
      <c r="AW181" s="13" t="s">
        <v>34</v>
      </c>
      <c r="AX181" s="13" t="s">
        <v>79</v>
      </c>
      <c r="AY181" s="168" t="s">
        <v>262</v>
      </c>
    </row>
    <row r="182" spans="2:51" s="14" customFormat="1" ht="11.25">
      <c r="B182" s="174"/>
      <c r="D182" s="147" t="s">
        <v>1200</v>
      </c>
      <c r="E182" s="175" t="s">
        <v>1</v>
      </c>
      <c r="F182" s="176" t="s">
        <v>1205</v>
      </c>
      <c r="H182" s="177">
        <v>8</v>
      </c>
      <c r="I182" s="178"/>
      <c r="L182" s="174"/>
      <c r="M182" s="179"/>
      <c r="T182" s="180"/>
      <c r="AT182" s="175" t="s">
        <v>1200</v>
      </c>
      <c r="AU182" s="175" t="s">
        <v>88</v>
      </c>
      <c r="AV182" s="14" t="s">
        <v>293</v>
      </c>
      <c r="AW182" s="14" t="s">
        <v>34</v>
      </c>
      <c r="AX182" s="14" t="s">
        <v>86</v>
      </c>
      <c r="AY182" s="175" t="s">
        <v>262</v>
      </c>
    </row>
    <row r="183" spans="2:65" s="1" customFormat="1" ht="24.2" customHeight="1">
      <c r="B183" s="32"/>
      <c r="C183" s="134" t="s">
        <v>7</v>
      </c>
      <c r="D183" s="134" t="s">
        <v>264</v>
      </c>
      <c r="E183" s="135" t="s">
        <v>5854</v>
      </c>
      <c r="F183" s="136" t="s">
        <v>5855</v>
      </c>
      <c r="G183" s="137" t="s">
        <v>1257</v>
      </c>
      <c r="H183" s="138">
        <v>5</v>
      </c>
      <c r="I183" s="139"/>
      <c r="J183" s="140">
        <f>ROUND(I183*H183,2)</f>
        <v>0</v>
      </c>
      <c r="K183" s="136" t="s">
        <v>1197</v>
      </c>
      <c r="L183" s="32"/>
      <c r="M183" s="141" t="s">
        <v>1</v>
      </c>
      <c r="N183" s="142" t="s">
        <v>44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AR183" s="145" t="s">
        <v>293</v>
      </c>
      <c r="AT183" s="145" t="s">
        <v>264</v>
      </c>
      <c r="AU183" s="145" t="s">
        <v>88</v>
      </c>
      <c r="AY183" s="17" t="s">
        <v>262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86</v>
      </c>
      <c r="BK183" s="146">
        <f>ROUND(I183*H183,2)</f>
        <v>0</v>
      </c>
      <c r="BL183" s="17" t="s">
        <v>293</v>
      </c>
      <c r="BM183" s="145" t="s">
        <v>5856</v>
      </c>
    </row>
    <row r="184" spans="2:51" s="12" customFormat="1" ht="11.25">
      <c r="B184" s="161"/>
      <c r="D184" s="147" t="s">
        <v>1200</v>
      </c>
      <c r="E184" s="162" t="s">
        <v>1</v>
      </c>
      <c r="F184" s="163" t="s">
        <v>5840</v>
      </c>
      <c r="H184" s="162" t="s">
        <v>1</v>
      </c>
      <c r="I184" s="164"/>
      <c r="L184" s="161"/>
      <c r="M184" s="165"/>
      <c r="T184" s="166"/>
      <c r="AT184" s="162" t="s">
        <v>1200</v>
      </c>
      <c r="AU184" s="162" t="s">
        <v>88</v>
      </c>
      <c r="AV184" s="12" t="s">
        <v>86</v>
      </c>
      <c r="AW184" s="12" t="s">
        <v>34</v>
      </c>
      <c r="AX184" s="12" t="s">
        <v>79</v>
      </c>
      <c r="AY184" s="162" t="s">
        <v>262</v>
      </c>
    </row>
    <row r="185" spans="2:51" s="13" customFormat="1" ht="11.25">
      <c r="B185" s="167"/>
      <c r="D185" s="147" t="s">
        <v>1200</v>
      </c>
      <c r="E185" s="168" t="s">
        <v>1</v>
      </c>
      <c r="F185" s="169" t="s">
        <v>179</v>
      </c>
      <c r="H185" s="170">
        <v>3</v>
      </c>
      <c r="I185" s="171"/>
      <c r="L185" s="167"/>
      <c r="M185" s="172"/>
      <c r="T185" s="173"/>
      <c r="AT185" s="168" t="s">
        <v>1200</v>
      </c>
      <c r="AU185" s="168" t="s">
        <v>88</v>
      </c>
      <c r="AV185" s="13" t="s">
        <v>88</v>
      </c>
      <c r="AW185" s="13" t="s">
        <v>34</v>
      </c>
      <c r="AX185" s="13" t="s">
        <v>79</v>
      </c>
      <c r="AY185" s="168" t="s">
        <v>262</v>
      </c>
    </row>
    <row r="186" spans="2:51" s="12" customFormat="1" ht="11.25">
      <c r="B186" s="161"/>
      <c r="D186" s="147" t="s">
        <v>1200</v>
      </c>
      <c r="E186" s="162" t="s">
        <v>1</v>
      </c>
      <c r="F186" s="163" t="s">
        <v>5841</v>
      </c>
      <c r="H186" s="162" t="s">
        <v>1</v>
      </c>
      <c r="I186" s="164"/>
      <c r="L186" s="161"/>
      <c r="M186" s="165"/>
      <c r="T186" s="166"/>
      <c r="AT186" s="162" t="s">
        <v>1200</v>
      </c>
      <c r="AU186" s="162" t="s">
        <v>88</v>
      </c>
      <c r="AV186" s="12" t="s">
        <v>86</v>
      </c>
      <c r="AW186" s="12" t="s">
        <v>34</v>
      </c>
      <c r="AX186" s="12" t="s">
        <v>79</v>
      </c>
      <c r="AY186" s="162" t="s">
        <v>262</v>
      </c>
    </row>
    <row r="187" spans="2:51" s="13" customFormat="1" ht="11.25">
      <c r="B187" s="167"/>
      <c r="D187" s="147" t="s">
        <v>1200</v>
      </c>
      <c r="E187" s="168" t="s">
        <v>1</v>
      </c>
      <c r="F187" s="169" t="s">
        <v>88</v>
      </c>
      <c r="H187" s="170">
        <v>2</v>
      </c>
      <c r="I187" s="171"/>
      <c r="L187" s="167"/>
      <c r="M187" s="172"/>
      <c r="T187" s="173"/>
      <c r="AT187" s="168" t="s">
        <v>1200</v>
      </c>
      <c r="AU187" s="168" t="s">
        <v>88</v>
      </c>
      <c r="AV187" s="13" t="s">
        <v>88</v>
      </c>
      <c r="AW187" s="13" t="s">
        <v>34</v>
      </c>
      <c r="AX187" s="13" t="s">
        <v>79</v>
      </c>
      <c r="AY187" s="168" t="s">
        <v>262</v>
      </c>
    </row>
    <row r="188" spans="2:51" s="14" customFormat="1" ht="11.25">
      <c r="B188" s="174"/>
      <c r="D188" s="147" t="s">
        <v>1200</v>
      </c>
      <c r="E188" s="175" t="s">
        <v>1</v>
      </c>
      <c r="F188" s="176" t="s">
        <v>1205</v>
      </c>
      <c r="H188" s="177">
        <v>5</v>
      </c>
      <c r="I188" s="178"/>
      <c r="L188" s="174"/>
      <c r="M188" s="179"/>
      <c r="T188" s="180"/>
      <c r="AT188" s="175" t="s">
        <v>1200</v>
      </c>
      <c r="AU188" s="175" t="s">
        <v>88</v>
      </c>
      <c r="AV188" s="14" t="s">
        <v>293</v>
      </c>
      <c r="AW188" s="14" t="s">
        <v>34</v>
      </c>
      <c r="AX188" s="14" t="s">
        <v>86</v>
      </c>
      <c r="AY188" s="175" t="s">
        <v>262</v>
      </c>
    </row>
    <row r="189" spans="2:65" s="1" customFormat="1" ht="24.2" customHeight="1">
      <c r="B189" s="32"/>
      <c r="C189" s="134" t="s">
        <v>377</v>
      </c>
      <c r="D189" s="134" t="s">
        <v>264</v>
      </c>
      <c r="E189" s="135" t="s">
        <v>5857</v>
      </c>
      <c r="F189" s="136" t="s">
        <v>5858</v>
      </c>
      <c r="G189" s="137" t="s">
        <v>1257</v>
      </c>
      <c r="H189" s="138">
        <v>8</v>
      </c>
      <c r="I189" s="139"/>
      <c r="J189" s="140">
        <f>ROUND(I189*H189,2)</f>
        <v>0</v>
      </c>
      <c r="K189" s="136" t="s">
        <v>1197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293</v>
      </c>
      <c r="AT189" s="145" t="s">
        <v>264</v>
      </c>
      <c r="AU189" s="145" t="s">
        <v>88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293</v>
      </c>
      <c r="BM189" s="145" t="s">
        <v>5859</v>
      </c>
    </row>
    <row r="190" spans="2:51" s="12" customFormat="1" ht="11.25">
      <c r="B190" s="161"/>
      <c r="D190" s="147" t="s">
        <v>1200</v>
      </c>
      <c r="E190" s="162" t="s">
        <v>1</v>
      </c>
      <c r="F190" s="163" t="s">
        <v>5836</v>
      </c>
      <c r="H190" s="162" t="s">
        <v>1</v>
      </c>
      <c r="I190" s="164"/>
      <c r="L190" s="161"/>
      <c r="M190" s="165"/>
      <c r="T190" s="166"/>
      <c r="AT190" s="162" t="s">
        <v>1200</v>
      </c>
      <c r="AU190" s="162" t="s">
        <v>88</v>
      </c>
      <c r="AV190" s="12" t="s">
        <v>86</v>
      </c>
      <c r="AW190" s="12" t="s">
        <v>34</v>
      </c>
      <c r="AX190" s="12" t="s">
        <v>79</v>
      </c>
      <c r="AY190" s="162" t="s">
        <v>262</v>
      </c>
    </row>
    <row r="191" spans="2:51" s="13" customFormat="1" ht="11.25">
      <c r="B191" s="167"/>
      <c r="D191" s="147" t="s">
        <v>1200</v>
      </c>
      <c r="E191" s="168" t="s">
        <v>1</v>
      </c>
      <c r="F191" s="169" t="s">
        <v>270</v>
      </c>
      <c r="H191" s="170">
        <v>8</v>
      </c>
      <c r="I191" s="171"/>
      <c r="L191" s="167"/>
      <c r="M191" s="172"/>
      <c r="T191" s="173"/>
      <c r="AT191" s="168" t="s">
        <v>1200</v>
      </c>
      <c r="AU191" s="168" t="s">
        <v>88</v>
      </c>
      <c r="AV191" s="13" t="s">
        <v>88</v>
      </c>
      <c r="AW191" s="13" t="s">
        <v>34</v>
      </c>
      <c r="AX191" s="13" t="s">
        <v>79</v>
      </c>
      <c r="AY191" s="168" t="s">
        <v>262</v>
      </c>
    </row>
    <row r="192" spans="2:51" s="14" customFormat="1" ht="11.25">
      <c r="B192" s="174"/>
      <c r="D192" s="147" t="s">
        <v>1200</v>
      </c>
      <c r="E192" s="175" t="s">
        <v>1</v>
      </c>
      <c r="F192" s="176" t="s">
        <v>1205</v>
      </c>
      <c r="H192" s="177">
        <v>8</v>
      </c>
      <c r="I192" s="178"/>
      <c r="L192" s="174"/>
      <c r="M192" s="179"/>
      <c r="T192" s="180"/>
      <c r="AT192" s="175" t="s">
        <v>1200</v>
      </c>
      <c r="AU192" s="175" t="s">
        <v>88</v>
      </c>
      <c r="AV192" s="14" t="s">
        <v>293</v>
      </c>
      <c r="AW192" s="14" t="s">
        <v>34</v>
      </c>
      <c r="AX192" s="14" t="s">
        <v>86</v>
      </c>
      <c r="AY192" s="175" t="s">
        <v>262</v>
      </c>
    </row>
    <row r="193" spans="2:65" s="1" customFormat="1" ht="24.2" customHeight="1">
      <c r="B193" s="32"/>
      <c r="C193" s="134" t="s">
        <v>381</v>
      </c>
      <c r="D193" s="134" t="s">
        <v>264</v>
      </c>
      <c r="E193" s="135" t="s">
        <v>5860</v>
      </c>
      <c r="F193" s="136" t="s">
        <v>5861</v>
      </c>
      <c r="G193" s="137" t="s">
        <v>1257</v>
      </c>
      <c r="H193" s="138">
        <v>5</v>
      </c>
      <c r="I193" s="139"/>
      <c r="J193" s="140">
        <f>ROUND(I193*H193,2)</f>
        <v>0</v>
      </c>
      <c r="K193" s="136" t="s">
        <v>1197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AR193" s="145" t="s">
        <v>293</v>
      </c>
      <c r="AT193" s="145" t="s">
        <v>264</v>
      </c>
      <c r="AU193" s="145" t="s">
        <v>88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293</v>
      </c>
      <c r="BM193" s="145" t="s">
        <v>5862</v>
      </c>
    </row>
    <row r="194" spans="2:51" s="12" customFormat="1" ht="11.25">
      <c r="B194" s="161"/>
      <c r="D194" s="147" t="s">
        <v>1200</v>
      </c>
      <c r="E194" s="162" t="s">
        <v>1</v>
      </c>
      <c r="F194" s="163" t="s">
        <v>5840</v>
      </c>
      <c r="H194" s="162" t="s">
        <v>1</v>
      </c>
      <c r="I194" s="164"/>
      <c r="L194" s="161"/>
      <c r="M194" s="165"/>
      <c r="T194" s="166"/>
      <c r="AT194" s="162" t="s">
        <v>1200</v>
      </c>
      <c r="AU194" s="162" t="s">
        <v>88</v>
      </c>
      <c r="AV194" s="12" t="s">
        <v>86</v>
      </c>
      <c r="AW194" s="12" t="s">
        <v>34</v>
      </c>
      <c r="AX194" s="12" t="s">
        <v>79</v>
      </c>
      <c r="AY194" s="162" t="s">
        <v>262</v>
      </c>
    </row>
    <row r="195" spans="2:51" s="13" customFormat="1" ht="11.25">
      <c r="B195" s="167"/>
      <c r="D195" s="147" t="s">
        <v>1200</v>
      </c>
      <c r="E195" s="168" t="s">
        <v>1</v>
      </c>
      <c r="F195" s="169" t="s">
        <v>179</v>
      </c>
      <c r="H195" s="170">
        <v>3</v>
      </c>
      <c r="I195" s="171"/>
      <c r="L195" s="167"/>
      <c r="M195" s="172"/>
      <c r="T195" s="173"/>
      <c r="AT195" s="168" t="s">
        <v>1200</v>
      </c>
      <c r="AU195" s="168" t="s">
        <v>88</v>
      </c>
      <c r="AV195" s="13" t="s">
        <v>88</v>
      </c>
      <c r="AW195" s="13" t="s">
        <v>34</v>
      </c>
      <c r="AX195" s="13" t="s">
        <v>79</v>
      </c>
      <c r="AY195" s="168" t="s">
        <v>262</v>
      </c>
    </row>
    <row r="196" spans="2:51" s="12" customFormat="1" ht="11.25">
      <c r="B196" s="161"/>
      <c r="D196" s="147" t="s">
        <v>1200</v>
      </c>
      <c r="E196" s="162" t="s">
        <v>1</v>
      </c>
      <c r="F196" s="163" t="s">
        <v>5841</v>
      </c>
      <c r="H196" s="162" t="s">
        <v>1</v>
      </c>
      <c r="I196" s="164"/>
      <c r="L196" s="161"/>
      <c r="M196" s="165"/>
      <c r="T196" s="166"/>
      <c r="AT196" s="162" t="s">
        <v>1200</v>
      </c>
      <c r="AU196" s="162" t="s">
        <v>88</v>
      </c>
      <c r="AV196" s="12" t="s">
        <v>86</v>
      </c>
      <c r="AW196" s="12" t="s">
        <v>34</v>
      </c>
      <c r="AX196" s="12" t="s">
        <v>79</v>
      </c>
      <c r="AY196" s="162" t="s">
        <v>262</v>
      </c>
    </row>
    <row r="197" spans="2:51" s="13" customFormat="1" ht="11.25">
      <c r="B197" s="167"/>
      <c r="D197" s="147" t="s">
        <v>1200</v>
      </c>
      <c r="E197" s="168" t="s">
        <v>1</v>
      </c>
      <c r="F197" s="169" t="s">
        <v>88</v>
      </c>
      <c r="H197" s="170">
        <v>2</v>
      </c>
      <c r="I197" s="171"/>
      <c r="L197" s="167"/>
      <c r="M197" s="172"/>
      <c r="T197" s="173"/>
      <c r="AT197" s="168" t="s">
        <v>1200</v>
      </c>
      <c r="AU197" s="168" t="s">
        <v>88</v>
      </c>
      <c r="AV197" s="13" t="s">
        <v>88</v>
      </c>
      <c r="AW197" s="13" t="s">
        <v>34</v>
      </c>
      <c r="AX197" s="13" t="s">
        <v>79</v>
      </c>
      <c r="AY197" s="168" t="s">
        <v>262</v>
      </c>
    </row>
    <row r="198" spans="2:51" s="14" customFormat="1" ht="11.25">
      <c r="B198" s="174"/>
      <c r="D198" s="147" t="s">
        <v>1200</v>
      </c>
      <c r="E198" s="175" t="s">
        <v>1</v>
      </c>
      <c r="F198" s="176" t="s">
        <v>1205</v>
      </c>
      <c r="H198" s="177">
        <v>5</v>
      </c>
      <c r="I198" s="178"/>
      <c r="L198" s="174"/>
      <c r="M198" s="179"/>
      <c r="T198" s="180"/>
      <c r="AT198" s="175" t="s">
        <v>1200</v>
      </c>
      <c r="AU198" s="175" t="s">
        <v>88</v>
      </c>
      <c r="AV198" s="14" t="s">
        <v>293</v>
      </c>
      <c r="AW198" s="14" t="s">
        <v>34</v>
      </c>
      <c r="AX198" s="14" t="s">
        <v>86</v>
      </c>
      <c r="AY198" s="175" t="s">
        <v>262</v>
      </c>
    </row>
    <row r="199" spans="2:63" s="11" customFormat="1" ht="22.9" customHeight="1">
      <c r="B199" s="124"/>
      <c r="D199" s="125" t="s">
        <v>78</v>
      </c>
      <c r="E199" s="151" t="s">
        <v>2464</v>
      </c>
      <c r="F199" s="151" t="s">
        <v>2465</v>
      </c>
      <c r="I199" s="127"/>
      <c r="J199" s="152">
        <f>BK199</f>
        <v>0</v>
      </c>
      <c r="L199" s="124"/>
      <c r="M199" s="129"/>
      <c r="P199" s="130">
        <f>P200</f>
        <v>0</v>
      </c>
      <c r="R199" s="130">
        <f>R200</f>
        <v>0</v>
      </c>
      <c r="T199" s="131">
        <f>T200</f>
        <v>0</v>
      </c>
      <c r="AR199" s="125" t="s">
        <v>86</v>
      </c>
      <c r="AT199" s="132" t="s">
        <v>78</v>
      </c>
      <c r="AU199" s="132" t="s">
        <v>86</v>
      </c>
      <c r="AY199" s="125" t="s">
        <v>262</v>
      </c>
      <c r="BK199" s="133">
        <f>BK200</f>
        <v>0</v>
      </c>
    </row>
    <row r="200" spans="2:65" s="1" customFormat="1" ht="24.2" customHeight="1">
      <c r="B200" s="32"/>
      <c r="C200" s="134" t="s">
        <v>385</v>
      </c>
      <c r="D200" s="134" t="s">
        <v>264</v>
      </c>
      <c r="E200" s="135" t="s">
        <v>5863</v>
      </c>
      <c r="F200" s="136" t="s">
        <v>5864</v>
      </c>
      <c r="G200" s="137" t="s">
        <v>1234</v>
      </c>
      <c r="H200" s="138">
        <v>0.005</v>
      </c>
      <c r="I200" s="139"/>
      <c r="J200" s="140">
        <f>ROUND(I200*H200,2)</f>
        <v>0</v>
      </c>
      <c r="K200" s="136" t="s">
        <v>1197</v>
      </c>
      <c r="L200" s="32"/>
      <c r="M200" s="153" t="s">
        <v>1</v>
      </c>
      <c r="N200" s="154" t="s">
        <v>44</v>
      </c>
      <c r="O200" s="155"/>
      <c r="P200" s="156">
        <f>O200*H200</f>
        <v>0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AR200" s="145" t="s">
        <v>293</v>
      </c>
      <c r="AT200" s="145" t="s">
        <v>264</v>
      </c>
      <c r="AU200" s="145" t="s">
        <v>88</v>
      </c>
      <c r="AY200" s="17" t="s">
        <v>262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7" t="s">
        <v>86</v>
      </c>
      <c r="BK200" s="146">
        <f>ROUND(I200*H200,2)</f>
        <v>0</v>
      </c>
      <c r="BL200" s="17" t="s">
        <v>293</v>
      </c>
      <c r="BM200" s="145" t="s">
        <v>5865</v>
      </c>
    </row>
    <row r="201" spans="2:12" s="1" customFormat="1" ht="6.95" customHeight="1">
      <c r="B201" s="44"/>
      <c r="C201" s="45"/>
      <c r="D201" s="45"/>
      <c r="E201" s="45"/>
      <c r="F201" s="45"/>
      <c r="G201" s="45"/>
      <c r="H201" s="45"/>
      <c r="I201" s="45"/>
      <c r="J201" s="45"/>
      <c r="K201" s="45"/>
      <c r="L201" s="32"/>
    </row>
  </sheetData>
  <sheetProtection algorithmName="SHA-512" hashValue="NZrLQXEU5ACQYqhw6EtQzyw0YlSu6pnDjuvqL+FDCJqpViD80wIdq/QZ9YpbTUgtW/pJT6ltZKzQ75y8a8Zcig==" saltValue="RphAU1dwlcjGqJz0vojfwRa1vepg/ZiDLLA+Emm4qWX0JQ1NB3vLVEVyY/Q4scITw0pLIXjzfbvctBO1dfJFog==" spinCount="100000" sheet="1" objects="1" scenarios="1" formatColumns="0" formatRows="0" autoFilter="0"/>
  <autoFilter ref="C123:K200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2:BM17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215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5866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5867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213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3830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5868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ROUND(J125,2)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ROUND((SUM(BE125:BE172)),2)</f>
        <v>0</v>
      </c>
      <c r="I35" s="96">
        <v>0.21</v>
      </c>
      <c r="J35" s="86">
        <f>ROUND(((SUM(BE125:BE172))*I35),2)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ROUND((SUM(BF125:BF172)),2)</f>
        <v>0</v>
      </c>
      <c r="I36" s="96">
        <v>0.15</v>
      </c>
      <c r="J36" s="86">
        <f>ROUND(((SUM(BF125:BF172))*I36),2)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ROUND((SUM(BG125:BG172)),2)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ROUND((SUM(BH125:BH172)),2)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ROUND((SUM(BI125:BI172)),2)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5866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14.1 - Oplocení, vrata a vrátka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25.7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Jana Bartošová, EKOEKO s.r.o.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J125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3832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19.9" customHeight="1">
      <c r="B100" s="112"/>
      <c r="D100" s="113" t="s">
        <v>5297</v>
      </c>
      <c r="E100" s="114"/>
      <c r="F100" s="114"/>
      <c r="G100" s="114"/>
      <c r="H100" s="114"/>
      <c r="I100" s="114"/>
      <c r="J100" s="115">
        <f>J127</f>
        <v>0</v>
      </c>
      <c r="L100" s="112"/>
    </row>
    <row r="101" spans="2:12" s="9" customFormat="1" ht="19.9" customHeight="1">
      <c r="B101" s="112"/>
      <c r="D101" s="113" t="s">
        <v>5869</v>
      </c>
      <c r="E101" s="114"/>
      <c r="F101" s="114"/>
      <c r="G101" s="114"/>
      <c r="H101" s="114"/>
      <c r="I101" s="114"/>
      <c r="J101" s="115">
        <f>J155</f>
        <v>0</v>
      </c>
      <c r="L101" s="112"/>
    </row>
    <row r="102" spans="2:12" s="9" customFormat="1" ht="19.9" customHeight="1">
      <c r="B102" s="112"/>
      <c r="D102" s="113" t="s">
        <v>1882</v>
      </c>
      <c r="E102" s="114"/>
      <c r="F102" s="114"/>
      <c r="G102" s="114"/>
      <c r="H102" s="114"/>
      <c r="I102" s="114"/>
      <c r="J102" s="115">
        <f>J165</f>
        <v>0</v>
      </c>
      <c r="L102" s="112"/>
    </row>
    <row r="103" spans="2:12" s="9" customFormat="1" ht="19.9" customHeight="1">
      <c r="B103" s="112"/>
      <c r="D103" s="113" t="s">
        <v>5304</v>
      </c>
      <c r="E103" s="114"/>
      <c r="F103" s="114"/>
      <c r="G103" s="114"/>
      <c r="H103" s="114"/>
      <c r="I103" s="114"/>
      <c r="J103" s="115">
        <f>J171</f>
        <v>0</v>
      </c>
      <c r="L103" s="112"/>
    </row>
    <row r="104" spans="2:12" s="1" customFormat="1" ht="21.75" customHeight="1">
      <c r="B104" s="32"/>
      <c r="L104" s="32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6.95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4.95" customHeight="1">
      <c r="B110" s="32"/>
      <c r="C110" s="21" t="s">
        <v>247</v>
      </c>
      <c r="L110" s="32"/>
    </row>
    <row r="111" spans="2:12" s="1" customFormat="1" ht="6.95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48" t="str">
        <f>E7</f>
        <v>ZPRACOVÁNÍ ČISTÍRENSKÝCH KALŮ AČOV TÁBOR</v>
      </c>
      <c r="F113" s="249"/>
      <c r="G113" s="249"/>
      <c r="H113" s="249"/>
      <c r="L113" s="32"/>
    </row>
    <row r="114" spans="2:12" ht="12" customHeight="1">
      <c r="B114" s="20"/>
      <c r="C114" s="27" t="s">
        <v>222</v>
      </c>
      <c r="L114" s="20"/>
    </row>
    <row r="115" spans="2:12" s="1" customFormat="1" ht="16.5" customHeight="1">
      <c r="B115" s="32"/>
      <c r="E115" s="248" t="s">
        <v>5866</v>
      </c>
      <c r="F115" s="250"/>
      <c r="G115" s="250"/>
      <c r="H115" s="250"/>
      <c r="L115" s="32"/>
    </row>
    <row r="116" spans="2:12" s="1" customFormat="1" ht="12" customHeight="1">
      <c r="B116" s="32"/>
      <c r="C116" s="27" t="s">
        <v>224</v>
      </c>
      <c r="L116" s="32"/>
    </row>
    <row r="117" spans="2:12" s="1" customFormat="1" ht="16.5" customHeight="1">
      <c r="B117" s="32"/>
      <c r="E117" s="230" t="str">
        <f>E11</f>
        <v>14.1 - Oplocení, vrata a vrátka - uznatelná část</v>
      </c>
      <c r="F117" s="250"/>
      <c r="G117" s="250"/>
      <c r="H117" s="250"/>
      <c r="L117" s="32"/>
    </row>
    <row r="118" spans="2:12" s="1" customFormat="1" ht="6.95" customHeight="1">
      <c r="B118" s="32"/>
      <c r="L118" s="32"/>
    </row>
    <row r="119" spans="2:12" s="1" customFormat="1" ht="12" customHeight="1">
      <c r="B119" s="32"/>
      <c r="C119" s="27" t="s">
        <v>20</v>
      </c>
      <c r="F119" s="25" t="str">
        <f>F14</f>
        <v>Čelkovice</v>
      </c>
      <c r="I119" s="27" t="s">
        <v>22</v>
      </c>
      <c r="J119" s="52" t="str">
        <f>IF(J14="","",J14)</f>
        <v>7. 6. 2023</v>
      </c>
      <c r="L119" s="32"/>
    </row>
    <row r="120" spans="2:12" s="1" customFormat="1" ht="6.95" customHeight="1">
      <c r="B120" s="32"/>
      <c r="L120" s="32"/>
    </row>
    <row r="121" spans="2:12" s="1" customFormat="1" ht="25.7" customHeight="1">
      <c r="B121" s="32"/>
      <c r="C121" s="27" t="s">
        <v>24</v>
      </c>
      <c r="F121" s="25" t="str">
        <f>E17</f>
        <v>Vodárenská společnost Táborsko s.r.o.</v>
      </c>
      <c r="I121" s="27" t="s">
        <v>31</v>
      </c>
      <c r="J121" s="30" t="str">
        <f>E23</f>
        <v>Aquaprocon s.r.o., divize Praha</v>
      </c>
      <c r="L121" s="32"/>
    </row>
    <row r="122" spans="2:12" s="1" customFormat="1" ht="25.7" customHeight="1">
      <c r="B122" s="32"/>
      <c r="C122" s="27" t="s">
        <v>29</v>
      </c>
      <c r="F122" s="25" t="str">
        <f>IF(E20="","",E20)</f>
        <v>Vyplň údaj</v>
      </c>
      <c r="I122" s="27" t="s">
        <v>35</v>
      </c>
      <c r="J122" s="30" t="str">
        <f>E26</f>
        <v>Jana Bartošová, EKOEKO s.r.o.</v>
      </c>
      <c r="L122" s="32"/>
    </row>
    <row r="123" spans="2:12" s="1" customFormat="1" ht="10.35" customHeight="1">
      <c r="B123" s="32"/>
      <c r="L123" s="32"/>
    </row>
    <row r="124" spans="2:20" s="10" customFormat="1" ht="29.25" customHeight="1">
      <c r="B124" s="116"/>
      <c r="C124" s="117" t="s">
        <v>248</v>
      </c>
      <c r="D124" s="118" t="s">
        <v>64</v>
      </c>
      <c r="E124" s="118" t="s">
        <v>60</v>
      </c>
      <c r="F124" s="118" t="s">
        <v>61</v>
      </c>
      <c r="G124" s="118" t="s">
        <v>249</v>
      </c>
      <c r="H124" s="118" t="s">
        <v>250</v>
      </c>
      <c r="I124" s="118" t="s">
        <v>251</v>
      </c>
      <c r="J124" s="118" t="s">
        <v>232</v>
      </c>
      <c r="K124" s="119" t="s">
        <v>252</v>
      </c>
      <c r="L124" s="116"/>
      <c r="M124" s="59" t="s">
        <v>1</v>
      </c>
      <c r="N124" s="60" t="s">
        <v>43</v>
      </c>
      <c r="O124" s="60" t="s">
        <v>253</v>
      </c>
      <c r="P124" s="60" t="s">
        <v>254</v>
      </c>
      <c r="Q124" s="60" t="s">
        <v>255</v>
      </c>
      <c r="R124" s="60" t="s">
        <v>256</v>
      </c>
      <c r="S124" s="60" t="s">
        <v>257</v>
      </c>
      <c r="T124" s="61" t="s">
        <v>258</v>
      </c>
    </row>
    <row r="125" spans="2:63" s="1" customFormat="1" ht="22.9" customHeight="1">
      <c r="B125" s="32"/>
      <c r="C125" s="64" t="s">
        <v>259</v>
      </c>
      <c r="J125" s="120">
        <f>BK125</f>
        <v>0</v>
      </c>
      <c r="L125" s="32"/>
      <c r="M125" s="62"/>
      <c r="N125" s="53"/>
      <c r="O125" s="53"/>
      <c r="P125" s="121">
        <f>P126</f>
        <v>0</v>
      </c>
      <c r="Q125" s="53"/>
      <c r="R125" s="121">
        <f>R126</f>
        <v>0.07625771999999999</v>
      </c>
      <c r="S125" s="53"/>
      <c r="T125" s="122">
        <f>T126</f>
        <v>5.0988</v>
      </c>
      <c r="AT125" s="17" t="s">
        <v>78</v>
      </c>
      <c r="AU125" s="17" t="s">
        <v>234</v>
      </c>
      <c r="BK125" s="123">
        <f>BK126</f>
        <v>0</v>
      </c>
    </row>
    <row r="126" spans="2:63" s="11" customFormat="1" ht="25.9" customHeight="1">
      <c r="B126" s="124"/>
      <c r="D126" s="125" t="s">
        <v>78</v>
      </c>
      <c r="E126" s="126" t="s">
        <v>1191</v>
      </c>
      <c r="F126" s="126" t="s">
        <v>3840</v>
      </c>
      <c r="I126" s="127"/>
      <c r="J126" s="128">
        <f>BK126</f>
        <v>0</v>
      </c>
      <c r="L126" s="124"/>
      <c r="M126" s="129"/>
      <c r="P126" s="130">
        <f>P127+P155+P165+P171</f>
        <v>0</v>
      </c>
      <c r="R126" s="130">
        <f>R127+R155+R165+R171</f>
        <v>0.07625771999999999</v>
      </c>
      <c r="T126" s="131">
        <f>T127+T155+T165+T171</f>
        <v>5.0988</v>
      </c>
      <c r="AR126" s="125" t="s">
        <v>86</v>
      </c>
      <c r="AT126" s="132" t="s">
        <v>78</v>
      </c>
      <c r="AU126" s="132" t="s">
        <v>79</v>
      </c>
      <c r="AY126" s="125" t="s">
        <v>262</v>
      </c>
      <c r="BK126" s="133">
        <f>BK127+BK155+BK165+BK171</f>
        <v>0</v>
      </c>
    </row>
    <row r="127" spans="2:63" s="11" customFormat="1" ht="22.9" customHeight="1">
      <c r="B127" s="124"/>
      <c r="D127" s="125" t="s">
        <v>78</v>
      </c>
      <c r="E127" s="151" t="s">
        <v>179</v>
      </c>
      <c r="F127" s="151" t="s">
        <v>5458</v>
      </c>
      <c r="I127" s="127"/>
      <c r="J127" s="152">
        <f>BK127</f>
        <v>0</v>
      </c>
      <c r="L127" s="124"/>
      <c r="M127" s="129"/>
      <c r="P127" s="130">
        <f>SUM(P128:P154)</f>
        <v>0</v>
      </c>
      <c r="R127" s="130">
        <f>SUM(R128:R154)</f>
        <v>0.07625771999999999</v>
      </c>
      <c r="T127" s="131">
        <f>SUM(T128:T154)</f>
        <v>0</v>
      </c>
      <c r="AR127" s="125" t="s">
        <v>86</v>
      </c>
      <c r="AT127" s="132" t="s">
        <v>78</v>
      </c>
      <c r="AU127" s="132" t="s">
        <v>86</v>
      </c>
      <c r="AY127" s="125" t="s">
        <v>262</v>
      </c>
      <c r="BK127" s="133">
        <f>SUM(BK128:BK154)</f>
        <v>0</v>
      </c>
    </row>
    <row r="128" spans="2:65" s="1" customFormat="1" ht="37.9" customHeight="1">
      <c r="B128" s="32"/>
      <c r="C128" s="134" t="s">
        <v>86</v>
      </c>
      <c r="D128" s="134" t="s">
        <v>264</v>
      </c>
      <c r="E128" s="135" t="s">
        <v>5870</v>
      </c>
      <c r="F128" s="136" t="s">
        <v>5871</v>
      </c>
      <c r="G128" s="137" t="s">
        <v>1257</v>
      </c>
      <c r="H128" s="138">
        <v>31</v>
      </c>
      <c r="I128" s="139"/>
      <c r="J128" s="140">
        <f>ROUND(I128*H128,2)</f>
        <v>0</v>
      </c>
      <c r="K128" s="136" t="s">
        <v>1</v>
      </c>
      <c r="L128" s="32"/>
      <c r="M128" s="141" t="s">
        <v>1</v>
      </c>
      <c r="N128" s="142" t="s">
        <v>44</v>
      </c>
      <c r="P128" s="143">
        <f>O128*H128</f>
        <v>0</v>
      </c>
      <c r="Q128" s="143">
        <v>0</v>
      </c>
      <c r="R128" s="143">
        <f>Q128*H128</f>
        <v>0</v>
      </c>
      <c r="S128" s="143">
        <v>0</v>
      </c>
      <c r="T128" s="144">
        <f>S128*H128</f>
        <v>0</v>
      </c>
      <c r="AR128" s="145" t="s">
        <v>293</v>
      </c>
      <c r="AT128" s="145" t="s">
        <v>264</v>
      </c>
      <c r="AU128" s="145" t="s">
        <v>88</v>
      </c>
      <c r="AY128" s="17" t="s">
        <v>262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7" t="s">
        <v>86</v>
      </c>
      <c r="BK128" s="146">
        <f>ROUND(I128*H128,2)</f>
        <v>0</v>
      </c>
      <c r="BL128" s="17" t="s">
        <v>293</v>
      </c>
      <c r="BM128" s="145" t="s">
        <v>5872</v>
      </c>
    </row>
    <row r="129" spans="2:51" s="12" customFormat="1" ht="11.25">
      <c r="B129" s="161"/>
      <c r="D129" s="147" t="s">
        <v>1200</v>
      </c>
      <c r="E129" s="162" t="s">
        <v>1</v>
      </c>
      <c r="F129" s="163" t="s">
        <v>5873</v>
      </c>
      <c r="H129" s="162" t="s">
        <v>1</v>
      </c>
      <c r="I129" s="164"/>
      <c r="L129" s="161"/>
      <c r="M129" s="165"/>
      <c r="T129" s="166"/>
      <c r="AT129" s="162" t="s">
        <v>1200</v>
      </c>
      <c r="AU129" s="162" t="s">
        <v>88</v>
      </c>
      <c r="AV129" s="12" t="s">
        <v>86</v>
      </c>
      <c r="AW129" s="12" t="s">
        <v>34</v>
      </c>
      <c r="AX129" s="12" t="s">
        <v>79</v>
      </c>
      <c r="AY129" s="162" t="s">
        <v>262</v>
      </c>
    </row>
    <row r="130" spans="2:51" s="13" customFormat="1" ht="11.25">
      <c r="B130" s="167"/>
      <c r="D130" s="147" t="s">
        <v>1200</v>
      </c>
      <c r="E130" s="168" t="s">
        <v>1</v>
      </c>
      <c r="F130" s="169" t="s">
        <v>5874</v>
      </c>
      <c r="H130" s="170">
        <v>19</v>
      </c>
      <c r="I130" s="171"/>
      <c r="L130" s="167"/>
      <c r="M130" s="172"/>
      <c r="T130" s="173"/>
      <c r="AT130" s="168" t="s">
        <v>1200</v>
      </c>
      <c r="AU130" s="168" t="s">
        <v>88</v>
      </c>
      <c r="AV130" s="13" t="s">
        <v>88</v>
      </c>
      <c r="AW130" s="13" t="s">
        <v>34</v>
      </c>
      <c r="AX130" s="13" t="s">
        <v>79</v>
      </c>
      <c r="AY130" s="168" t="s">
        <v>262</v>
      </c>
    </row>
    <row r="131" spans="2:51" s="12" customFormat="1" ht="11.25">
      <c r="B131" s="161"/>
      <c r="D131" s="147" t="s">
        <v>1200</v>
      </c>
      <c r="E131" s="162" t="s">
        <v>1</v>
      </c>
      <c r="F131" s="163" t="s">
        <v>5875</v>
      </c>
      <c r="H131" s="162" t="s">
        <v>1</v>
      </c>
      <c r="I131" s="164"/>
      <c r="L131" s="161"/>
      <c r="M131" s="165"/>
      <c r="T131" s="166"/>
      <c r="AT131" s="162" t="s">
        <v>1200</v>
      </c>
      <c r="AU131" s="162" t="s">
        <v>88</v>
      </c>
      <c r="AV131" s="12" t="s">
        <v>86</v>
      </c>
      <c r="AW131" s="12" t="s">
        <v>34</v>
      </c>
      <c r="AX131" s="12" t="s">
        <v>79</v>
      </c>
      <c r="AY131" s="162" t="s">
        <v>262</v>
      </c>
    </row>
    <row r="132" spans="2:51" s="13" customFormat="1" ht="11.25">
      <c r="B132" s="167"/>
      <c r="D132" s="147" t="s">
        <v>1200</v>
      </c>
      <c r="E132" s="168" t="s">
        <v>1</v>
      </c>
      <c r="F132" s="169" t="s">
        <v>303</v>
      </c>
      <c r="H132" s="170">
        <v>12</v>
      </c>
      <c r="I132" s="171"/>
      <c r="L132" s="167"/>
      <c r="M132" s="172"/>
      <c r="T132" s="173"/>
      <c r="AT132" s="168" t="s">
        <v>1200</v>
      </c>
      <c r="AU132" s="168" t="s">
        <v>88</v>
      </c>
      <c r="AV132" s="13" t="s">
        <v>88</v>
      </c>
      <c r="AW132" s="13" t="s">
        <v>34</v>
      </c>
      <c r="AX132" s="13" t="s">
        <v>79</v>
      </c>
      <c r="AY132" s="168" t="s">
        <v>262</v>
      </c>
    </row>
    <row r="133" spans="2:51" s="14" customFormat="1" ht="11.25">
      <c r="B133" s="174"/>
      <c r="D133" s="147" t="s">
        <v>1200</v>
      </c>
      <c r="E133" s="175" t="s">
        <v>1</v>
      </c>
      <c r="F133" s="176" t="s">
        <v>5876</v>
      </c>
      <c r="H133" s="177">
        <v>31</v>
      </c>
      <c r="I133" s="178"/>
      <c r="L133" s="174"/>
      <c r="M133" s="179"/>
      <c r="T133" s="180"/>
      <c r="AT133" s="175" t="s">
        <v>1200</v>
      </c>
      <c r="AU133" s="175" t="s">
        <v>88</v>
      </c>
      <c r="AV133" s="14" t="s">
        <v>293</v>
      </c>
      <c r="AW133" s="14" t="s">
        <v>34</v>
      </c>
      <c r="AX133" s="14" t="s">
        <v>86</v>
      </c>
      <c r="AY133" s="175" t="s">
        <v>262</v>
      </c>
    </row>
    <row r="134" spans="2:65" s="1" customFormat="1" ht="24.2" customHeight="1">
      <c r="B134" s="32"/>
      <c r="C134" s="181" t="s">
        <v>88</v>
      </c>
      <c r="D134" s="181" t="s">
        <v>1114</v>
      </c>
      <c r="E134" s="182" t="s">
        <v>5877</v>
      </c>
      <c r="F134" s="183" t="s">
        <v>5878</v>
      </c>
      <c r="G134" s="184" t="s">
        <v>1257</v>
      </c>
      <c r="H134" s="185">
        <v>19</v>
      </c>
      <c r="I134" s="186"/>
      <c r="J134" s="187">
        <f>ROUND(I134*H134,2)</f>
        <v>0</v>
      </c>
      <c r="K134" s="183" t="s">
        <v>1</v>
      </c>
      <c r="L134" s="188"/>
      <c r="M134" s="189" t="s">
        <v>1</v>
      </c>
      <c r="N134" s="190" t="s">
        <v>44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270</v>
      </c>
      <c r="AT134" s="145" t="s">
        <v>1114</v>
      </c>
      <c r="AU134" s="145" t="s">
        <v>88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293</v>
      </c>
      <c r="BM134" s="145" t="s">
        <v>5879</v>
      </c>
    </row>
    <row r="135" spans="2:47" s="1" customFormat="1" ht="29.25">
      <c r="B135" s="32"/>
      <c r="D135" s="147" t="s">
        <v>301</v>
      </c>
      <c r="F135" s="148" t="s">
        <v>5880</v>
      </c>
      <c r="I135" s="149"/>
      <c r="L135" s="32"/>
      <c r="M135" s="150"/>
      <c r="T135" s="56"/>
      <c r="AT135" s="17" t="s">
        <v>301</v>
      </c>
      <c r="AU135" s="17" t="s">
        <v>88</v>
      </c>
    </row>
    <row r="136" spans="2:65" s="1" customFormat="1" ht="21.75" customHeight="1">
      <c r="B136" s="32"/>
      <c r="C136" s="181" t="s">
        <v>179</v>
      </c>
      <c r="D136" s="181" t="s">
        <v>1114</v>
      </c>
      <c r="E136" s="182" t="s">
        <v>5881</v>
      </c>
      <c r="F136" s="183" t="s">
        <v>5882</v>
      </c>
      <c r="G136" s="184" t="s">
        <v>1257</v>
      </c>
      <c r="H136" s="185">
        <v>19</v>
      </c>
      <c r="I136" s="186"/>
      <c r="J136" s="187">
        <f>ROUND(I136*H136,2)</f>
        <v>0</v>
      </c>
      <c r="K136" s="183" t="s">
        <v>1</v>
      </c>
      <c r="L136" s="188"/>
      <c r="M136" s="189" t="s">
        <v>1</v>
      </c>
      <c r="N136" s="190" t="s">
        <v>44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270</v>
      </c>
      <c r="AT136" s="145" t="s">
        <v>1114</v>
      </c>
      <c r="AU136" s="145" t="s">
        <v>88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293</v>
      </c>
      <c r="BM136" s="145" t="s">
        <v>5883</v>
      </c>
    </row>
    <row r="137" spans="2:47" s="1" customFormat="1" ht="19.5">
      <c r="B137" s="32"/>
      <c r="D137" s="147" t="s">
        <v>301</v>
      </c>
      <c r="F137" s="148" t="s">
        <v>5884</v>
      </c>
      <c r="I137" s="149"/>
      <c r="L137" s="32"/>
      <c r="M137" s="150"/>
      <c r="T137" s="56"/>
      <c r="AT137" s="17" t="s">
        <v>301</v>
      </c>
      <c r="AU137" s="17" t="s">
        <v>88</v>
      </c>
    </row>
    <row r="138" spans="2:65" s="1" customFormat="1" ht="24.2" customHeight="1">
      <c r="B138" s="32"/>
      <c r="C138" s="181" t="s">
        <v>293</v>
      </c>
      <c r="D138" s="181" t="s">
        <v>1114</v>
      </c>
      <c r="E138" s="182" t="s">
        <v>5885</v>
      </c>
      <c r="F138" s="183" t="s">
        <v>5886</v>
      </c>
      <c r="G138" s="184" t="s">
        <v>1257</v>
      </c>
      <c r="H138" s="185">
        <v>12</v>
      </c>
      <c r="I138" s="186"/>
      <c r="J138" s="187">
        <f>ROUND(I138*H138,2)</f>
        <v>0</v>
      </c>
      <c r="K138" s="183" t="s">
        <v>1</v>
      </c>
      <c r="L138" s="188"/>
      <c r="M138" s="189" t="s">
        <v>1</v>
      </c>
      <c r="N138" s="190" t="s">
        <v>44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270</v>
      </c>
      <c r="AT138" s="145" t="s">
        <v>1114</v>
      </c>
      <c r="AU138" s="145" t="s">
        <v>88</v>
      </c>
      <c r="AY138" s="17" t="s">
        <v>262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86</v>
      </c>
      <c r="BK138" s="146">
        <f>ROUND(I138*H138,2)</f>
        <v>0</v>
      </c>
      <c r="BL138" s="17" t="s">
        <v>293</v>
      </c>
      <c r="BM138" s="145" t="s">
        <v>5887</v>
      </c>
    </row>
    <row r="139" spans="2:47" s="1" customFormat="1" ht="29.25">
      <c r="B139" s="32"/>
      <c r="D139" s="147" t="s">
        <v>301</v>
      </c>
      <c r="F139" s="148" t="s">
        <v>5888</v>
      </c>
      <c r="I139" s="149"/>
      <c r="L139" s="32"/>
      <c r="M139" s="150"/>
      <c r="T139" s="56"/>
      <c r="AT139" s="17" t="s">
        <v>301</v>
      </c>
      <c r="AU139" s="17" t="s">
        <v>88</v>
      </c>
    </row>
    <row r="140" spans="2:65" s="1" customFormat="1" ht="16.5" customHeight="1">
      <c r="B140" s="32"/>
      <c r="C140" s="181" t="s">
        <v>273</v>
      </c>
      <c r="D140" s="181" t="s">
        <v>1114</v>
      </c>
      <c r="E140" s="182" t="s">
        <v>5889</v>
      </c>
      <c r="F140" s="183" t="s">
        <v>5890</v>
      </c>
      <c r="G140" s="184" t="s">
        <v>1257</v>
      </c>
      <c r="H140" s="185">
        <v>12</v>
      </c>
      <c r="I140" s="186"/>
      <c r="J140" s="187">
        <f>ROUND(I140*H140,2)</f>
        <v>0</v>
      </c>
      <c r="K140" s="183" t="s">
        <v>1</v>
      </c>
      <c r="L140" s="188"/>
      <c r="M140" s="189" t="s">
        <v>1</v>
      </c>
      <c r="N140" s="190" t="s">
        <v>44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270</v>
      </c>
      <c r="AT140" s="145" t="s">
        <v>1114</v>
      </c>
      <c r="AU140" s="145" t="s">
        <v>88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293</v>
      </c>
      <c r="BM140" s="145" t="s">
        <v>5891</v>
      </c>
    </row>
    <row r="141" spans="2:47" s="1" customFormat="1" ht="19.5">
      <c r="B141" s="32"/>
      <c r="D141" s="147" t="s">
        <v>301</v>
      </c>
      <c r="F141" s="148" t="s">
        <v>5884</v>
      </c>
      <c r="I141" s="149"/>
      <c r="L141" s="32"/>
      <c r="M141" s="150"/>
      <c r="T141" s="56"/>
      <c r="AT141" s="17" t="s">
        <v>301</v>
      </c>
      <c r="AU141" s="17" t="s">
        <v>88</v>
      </c>
    </row>
    <row r="142" spans="2:65" s="1" customFormat="1" ht="24.2" customHeight="1">
      <c r="B142" s="32"/>
      <c r="C142" s="134" t="s">
        <v>286</v>
      </c>
      <c r="D142" s="134" t="s">
        <v>264</v>
      </c>
      <c r="E142" s="135" t="s">
        <v>5892</v>
      </c>
      <c r="F142" s="136" t="s">
        <v>5893</v>
      </c>
      <c r="G142" s="137" t="s">
        <v>405</v>
      </c>
      <c r="H142" s="138">
        <v>55.02</v>
      </c>
      <c r="I142" s="139"/>
      <c r="J142" s="140">
        <f>ROUND(I142*H142,2)</f>
        <v>0</v>
      </c>
      <c r="K142" s="136" t="s">
        <v>1</v>
      </c>
      <c r="L142" s="32"/>
      <c r="M142" s="141" t="s">
        <v>1</v>
      </c>
      <c r="N142" s="142" t="s">
        <v>44</v>
      </c>
      <c r="P142" s="143">
        <f>O142*H142</f>
        <v>0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AR142" s="145" t="s">
        <v>293</v>
      </c>
      <c r="AT142" s="145" t="s">
        <v>264</v>
      </c>
      <c r="AU142" s="145" t="s">
        <v>88</v>
      </c>
      <c r="AY142" s="17" t="s">
        <v>262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7" t="s">
        <v>86</v>
      </c>
      <c r="BK142" s="146">
        <f>ROUND(I142*H142,2)</f>
        <v>0</v>
      </c>
      <c r="BL142" s="17" t="s">
        <v>293</v>
      </c>
      <c r="BM142" s="145" t="s">
        <v>5894</v>
      </c>
    </row>
    <row r="143" spans="2:51" s="13" customFormat="1" ht="11.25">
      <c r="B143" s="167"/>
      <c r="D143" s="147" t="s">
        <v>1200</v>
      </c>
      <c r="E143" s="168" t="s">
        <v>1</v>
      </c>
      <c r="F143" s="169" t="s">
        <v>5895</v>
      </c>
      <c r="H143" s="170">
        <v>55.02</v>
      </c>
      <c r="I143" s="171"/>
      <c r="L143" s="167"/>
      <c r="M143" s="172"/>
      <c r="T143" s="173"/>
      <c r="AT143" s="168" t="s">
        <v>1200</v>
      </c>
      <c r="AU143" s="168" t="s">
        <v>88</v>
      </c>
      <c r="AV143" s="13" t="s">
        <v>88</v>
      </c>
      <c r="AW143" s="13" t="s">
        <v>34</v>
      </c>
      <c r="AX143" s="13" t="s">
        <v>79</v>
      </c>
      <c r="AY143" s="168" t="s">
        <v>262</v>
      </c>
    </row>
    <row r="144" spans="2:51" s="14" customFormat="1" ht="11.25">
      <c r="B144" s="174"/>
      <c r="D144" s="147" t="s">
        <v>1200</v>
      </c>
      <c r="E144" s="175" t="s">
        <v>1</v>
      </c>
      <c r="F144" s="176" t="s">
        <v>1205</v>
      </c>
      <c r="H144" s="177">
        <v>55.02</v>
      </c>
      <c r="I144" s="178"/>
      <c r="L144" s="174"/>
      <c r="M144" s="179"/>
      <c r="T144" s="180"/>
      <c r="AT144" s="175" t="s">
        <v>1200</v>
      </c>
      <c r="AU144" s="175" t="s">
        <v>88</v>
      </c>
      <c r="AV144" s="14" t="s">
        <v>293</v>
      </c>
      <c r="AW144" s="14" t="s">
        <v>34</v>
      </c>
      <c r="AX144" s="14" t="s">
        <v>86</v>
      </c>
      <c r="AY144" s="175" t="s">
        <v>262</v>
      </c>
    </row>
    <row r="145" spans="2:65" s="1" customFormat="1" ht="24.2" customHeight="1">
      <c r="B145" s="32"/>
      <c r="C145" s="181" t="s">
        <v>290</v>
      </c>
      <c r="D145" s="181" t="s">
        <v>1114</v>
      </c>
      <c r="E145" s="182" t="s">
        <v>5896</v>
      </c>
      <c r="F145" s="183" t="s">
        <v>5897</v>
      </c>
      <c r="G145" s="184" t="s">
        <v>405</v>
      </c>
      <c r="H145" s="185">
        <v>57.771</v>
      </c>
      <c r="I145" s="186"/>
      <c r="J145" s="187">
        <f>ROUND(I145*H145,2)</f>
        <v>0</v>
      </c>
      <c r="K145" s="183" t="s">
        <v>1</v>
      </c>
      <c r="L145" s="188"/>
      <c r="M145" s="189" t="s">
        <v>1</v>
      </c>
      <c r="N145" s="190" t="s">
        <v>44</v>
      </c>
      <c r="P145" s="143">
        <f>O145*H145</f>
        <v>0</v>
      </c>
      <c r="Q145" s="143">
        <v>0.0012</v>
      </c>
      <c r="R145" s="143">
        <f>Q145*H145</f>
        <v>0.06932519999999999</v>
      </c>
      <c r="S145" s="143">
        <v>0</v>
      </c>
      <c r="T145" s="144">
        <f>S145*H145</f>
        <v>0</v>
      </c>
      <c r="AR145" s="145" t="s">
        <v>270</v>
      </c>
      <c r="AT145" s="145" t="s">
        <v>1114</v>
      </c>
      <c r="AU145" s="145" t="s">
        <v>88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293</v>
      </c>
      <c r="BM145" s="145" t="s">
        <v>5898</v>
      </c>
    </row>
    <row r="146" spans="2:51" s="13" customFormat="1" ht="11.25">
      <c r="B146" s="167"/>
      <c r="D146" s="147" t="s">
        <v>1200</v>
      </c>
      <c r="E146" s="168" t="s">
        <v>1</v>
      </c>
      <c r="F146" s="169" t="s">
        <v>5899</v>
      </c>
      <c r="H146" s="170">
        <v>57.771</v>
      </c>
      <c r="I146" s="171"/>
      <c r="L146" s="167"/>
      <c r="M146" s="172"/>
      <c r="T146" s="173"/>
      <c r="AT146" s="168" t="s">
        <v>1200</v>
      </c>
      <c r="AU146" s="168" t="s">
        <v>88</v>
      </c>
      <c r="AV146" s="13" t="s">
        <v>88</v>
      </c>
      <c r="AW146" s="13" t="s">
        <v>34</v>
      </c>
      <c r="AX146" s="13" t="s">
        <v>79</v>
      </c>
      <c r="AY146" s="168" t="s">
        <v>262</v>
      </c>
    </row>
    <row r="147" spans="2:51" s="14" customFormat="1" ht="11.25">
      <c r="B147" s="174"/>
      <c r="D147" s="147" t="s">
        <v>1200</v>
      </c>
      <c r="E147" s="175" t="s">
        <v>1</v>
      </c>
      <c r="F147" s="176" t="s">
        <v>1205</v>
      </c>
      <c r="H147" s="177">
        <v>57.771</v>
      </c>
      <c r="I147" s="178"/>
      <c r="L147" s="174"/>
      <c r="M147" s="179"/>
      <c r="T147" s="180"/>
      <c r="AT147" s="175" t="s">
        <v>1200</v>
      </c>
      <c r="AU147" s="175" t="s">
        <v>88</v>
      </c>
      <c r="AV147" s="14" t="s">
        <v>293</v>
      </c>
      <c r="AW147" s="14" t="s">
        <v>34</v>
      </c>
      <c r="AX147" s="14" t="s">
        <v>86</v>
      </c>
      <c r="AY147" s="175" t="s">
        <v>262</v>
      </c>
    </row>
    <row r="148" spans="2:65" s="1" customFormat="1" ht="33" customHeight="1">
      <c r="B148" s="32"/>
      <c r="C148" s="134" t="s">
        <v>270</v>
      </c>
      <c r="D148" s="134" t="s">
        <v>264</v>
      </c>
      <c r="E148" s="135" t="s">
        <v>5900</v>
      </c>
      <c r="F148" s="136" t="s">
        <v>5901</v>
      </c>
      <c r="G148" s="137" t="s">
        <v>405</v>
      </c>
      <c r="H148" s="138">
        <v>165.06</v>
      </c>
      <c r="I148" s="139"/>
      <c r="J148" s="140">
        <f>ROUND(I148*H148,2)</f>
        <v>0</v>
      </c>
      <c r="K148" s="136" t="s">
        <v>1</v>
      </c>
      <c r="L148" s="32"/>
      <c r="M148" s="141" t="s">
        <v>1</v>
      </c>
      <c r="N148" s="142" t="s">
        <v>44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293</v>
      </c>
      <c r="AT148" s="145" t="s">
        <v>264</v>
      </c>
      <c r="AU148" s="145" t="s">
        <v>88</v>
      </c>
      <c r="AY148" s="17" t="s">
        <v>262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86</v>
      </c>
      <c r="BK148" s="146">
        <f>ROUND(I148*H148,2)</f>
        <v>0</v>
      </c>
      <c r="BL148" s="17" t="s">
        <v>293</v>
      </c>
      <c r="BM148" s="145" t="s">
        <v>5902</v>
      </c>
    </row>
    <row r="149" spans="2:51" s="13" customFormat="1" ht="11.25">
      <c r="B149" s="167"/>
      <c r="D149" s="147" t="s">
        <v>1200</v>
      </c>
      <c r="E149" s="168" t="s">
        <v>1</v>
      </c>
      <c r="F149" s="169" t="s">
        <v>5903</v>
      </c>
      <c r="H149" s="170">
        <v>165.06</v>
      </c>
      <c r="I149" s="171"/>
      <c r="L149" s="167"/>
      <c r="M149" s="172"/>
      <c r="T149" s="173"/>
      <c r="AT149" s="168" t="s">
        <v>1200</v>
      </c>
      <c r="AU149" s="168" t="s">
        <v>88</v>
      </c>
      <c r="AV149" s="13" t="s">
        <v>88</v>
      </c>
      <c r="AW149" s="13" t="s">
        <v>34</v>
      </c>
      <c r="AX149" s="13" t="s">
        <v>79</v>
      </c>
      <c r="AY149" s="168" t="s">
        <v>262</v>
      </c>
    </row>
    <row r="150" spans="2:51" s="14" customFormat="1" ht="11.25">
      <c r="B150" s="174"/>
      <c r="D150" s="147" t="s">
        <v>1200</v>
      </c>
      <c r="E150" s="175" t="s">
        <v>1</v>
      </c>
      <c r="F150" s="176" t="s">
        <v>1205</v>
      </c>
      <c r="H150" s="177">
        <v>165.06</v>
      </c>
      <c r="I150" s="178"/>
      <c r="L150" s="174"/>
      <c r="M150" s="179"/>
      <c r="T150" s="180"/>
      <c r="AT150" s="175" t="s">
        <v>1200</v>
      </c>
      <c r="AU150" s="175" t="s">
        <v>88</v>
      </c>
      <c r="AV150" s="14" t="s">
        <v>293</v>
      </c>
      <c r="AW150" s="14" t="s">
        <v>34</v>
      </c>
      <c r="AX150" s="14" t="s">
        <v>86</v>
      </c>
      <c r="AY150" s="175" t="s">
        <v>262</v>
      </c>
    </row>
    <row r="151" spans="2:65" s="1" customFormat="1" ht="16.5" customHeight="1">
      <c r="B151" s="32"/>
      <c r="C151" s="181" t="s">
        <v>263</v>
      </c>
      <c r="D151" s="181" t="s">
        <v>1114</v>
      </c>
      <c r="E151" s="182" t="s">
        <v>5904</v>
      </c>
      <c r="F151" s="183" t="s">
        <v>5905</v>
      </c>
      <c r="G151" s="184" t="s">
        <v>405</v>
      </c>
      <c r="H151" s="185">
        <v>173.313</v>
      </c>
      <c r="I151" s="186"/>
      <c r="J151" s="187">
        <f>ROUND(I151*H151,2)</f>
        <v>0</v>
      </c>
      <c r="K151" s="183" t="s">
        <v>1</v>
      </c>
      <c r="L151" s="188"/>
      <c r="M151" s="189" t="s">
        <v>1</v>
      </c>
      <c r="N151" s="190" t="s">
        <v>44</v>
      </c>
      <c r="P151" s="143">
        <f>O151*H151</f>
        <v>0</v>
      </c>
      <c r="Q151" s="143">
        <v>4E-05</v>
      </c>
      <c r="R151" s="143">
        <f>Q151*H151</f>
        <v>0.00693252</v>
      </c>
      <c r="S151" s="143">
        <v>0</v>
      </c>
      <c r="T151" s="144">
        <f>S151*H151</f>
        <v>0</v>
      </c>
      <c r="AR151" s="145" t="s">
        <v>270</v>
      </c>
      <c r="AT151" s="145" t="s">
        <v>1114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293</v>
      </c>
      <c r="BM151" s="145" t="s">
        <v>5906</v>
      </c>
    </row>
    <row r="152" spans="2:51" s="13" customFormat="1" ht="11.25">
      <c r="B152" s="167"/>
      <c r="D152" s="147" t="s">
        <v>1200</v>
      </c>
      <c r="E152" s="168" t="s">
        <v>1</v>
      </c>
      <c r="F152" s="169" t="s">
        <v>5907</v>
      </c>
      <c r="H152" s="170">
        <v>173.313</v>
      </c>
      <c r="I152" s="171"/>
      <c r="L152" s="167"/>
      <c r="M152" s="172"/>
      <c r="T152" s="173"/>
      <c r="AT152" s="168" t="s">
        <v>1200</v>
      </c>
      <c r="AU152" s="168" t="s">
        <v>88</v>
      </c>
      <c r="AV152" s="13" t="s">
        <v>88</v>
      </c>
      <c r="AW152" s="13" t="s">
        <v>34</v>
      </c>
      <c r="AX152" s="13" t="s">
        <v>79</v>
      </c>
      <c r="AY152" s="168" t="s">
        <v>262</v>
      </c>
    </row>
    <row r="153" spans="2:51" s="14" customFormat="1" ht="11.25">
      <c r="B153" s="174"/>
      <c r="D153" s="147" t="s">
        <v>1200</v>
      </c>
      <c r="E153" s="175" t="s">
        <v>1</v>
      </c>
      <c r="F153" s="176" t="s">
        <v>1205</v>
      </c>
      <c r="H153" s="177">
        <v>173.313</v>
      </c>
      <c r="I153" s="178"/>
      <c r="L153" s="174"/>
      <c r="M153" s="179"/>
      <c r="T153" s="180"/>
      <c r="AT153" s="175" t="s">
        <v>1200</v>
      </c>
      <c r="AU153" s="175" t="s">
        <v>88</v>
      </c>
      <c r="AV153" s="14" t="s">
        <v>293</v>
      </c>
      <c r="AW153" s="14" t="s">
        <v>34</v>
      </c>
      <c r="AX153" s="14" t="s">
        <v>86</v>
      </c>
      <c r="AY153" s="175" t="s">
        <v>262</v>
      </c>
    </row>
    <row r="154" spans="2:65" s="1" customFormat="1" ht="16.5" customHeight="1">
      <c r="B154" s="32"/>
      <c r="C154" s="181" t="s">
        <v>297</v>
      </c>
      <c r="D154" s="181" t="s">
        <v>1114</v>
      </c>
      <c r="E154" s="182" t="s">
        <v>5908</v>
      </c>
      <c r="F154" s="183" t="s">
        <v>5909</v>
      </c>
      <c r="G154" s="184" t="s">
        <v>1257</v>
      </c>
      <c r="H154" s="185">
        <v>9</v>
      </c>
      <c r="I154" s="186"/>
      <c r="J154" s="187">
        <f>ROUND(I154*H154,2)</f>
        <v>0</v>
      </c>
      <c r="K154" s="183" t="s">
        <v>1</v>
      </c>
      <c r="L154" s="188"/>
      <c r="M154" s="189" t="s">
        <v>1</v>
      </c>
      <c r="N154" s="190" t="s">
        <v>44</v>
      </c>
      <c r="P154" s="143">
        <f>O154*H154</f>
        <v>0</v>
      </c>
      <c r="Q154" s="143">
        <v>0</v>
      </c>
      <c r="R154" s="143">
        <f>Q154*H154</f>
        <v>0</v>
      </c>
      <c r="S154" s="143">
        <v>0</v>
      </c>
      <c r="T154" s="144">
        <f>S154*H154</f>
        <v>0</v>
      </c>
      <c r="AR154" s="145" t="s">
        <v>270</v>
      </c>
      <c r="AT154" s="145" t="s">
        <v>1114</v>
      </c>
      <c r="AU154" s="145" t="s">
        <v>88</v>
      </c>
      <c r="AY154" s="17" t="s">
        <v>262</v>
      </c>
      <c r="BE154" s="146">
        <f>IF(N154="základní",J154,0)</f>
        <v>0</v>
      </c>
      <c r="BF154" s="146">
        <f>IF(N154="snížená",J154,0)</f>
        <v>0</v>
      </c>
      <c r="BG154" s="146">
        <f>IF(N154="zákl. přenesená",J154,0)</f>
        <v>0</v>
      </c>
      <c r="BH154" s="146">
        <f>IF(N154="sníž. přenesená",J154,0)</f>
        <v>0</v>
      </c>
      <c r="BI154" s="146">
        <f>IF(N154="nulová",J154,0)</f>
        <v>0</v>
      </c>
      <c r="BJ154" s="17" t="s">
        <v>86</v>
      </c>
      <c r="BK154" s="146">
        <f>ROUND(I154*H154,2)</f>
        <v>0</v>
      </c>
      <c r="BL154" s="17" t="s">
        <v>293</v>
      </c>
      <c r="BM154" s="145" t="s">
        <v>5910</v>
      </c>
    </row>
    <row r="155" spans="2:63" s="11" customFormat="1" ht="22.9" customHeight="1">
      <c r="B155" s="124"/>
      <c r="D155" s="125" t="s">
        <v>78</v>
      </c>
      <c r="E155" s="151" t="s">
        <v>263</v>
      </c>
      <c r="F155" s="151" t="s">
        <v>5911</v>
      </c>
      <c r="I155" s="127"/>
      <c r="J155" s="152">
        <f>BK155</f>
        <v>0</v>
      </c>
      <c r="L155" s="124"/>
      <c r="M155" s="129"/>
      <c r="P155" s="130">
        <f>SUM(P156:P164)</f>
        <v>0</v>
      </c>
      <c r="R155" s="130">
        <f>SUM(R156:R164)</f>
        <v>0</v>
      </c>
      <c r="T155" s="131">
        <f>SUM(T156:T164)</f>
        <v>5.0988</v>
      </c>
      <c r="AR155" s="125" t="s">
        <v>86</v>
      </c>
      <c r="AT155" s="132" t="s">
        <v>78</v>
      </c>
      <c r="AU155" s="132" t="s">
        <v>86</v>
      </c>
      <c r="AY155" s="125" t="s">
        <v>262</v>
      </c>
      <c r="BK155" s="133">
        <f>SUM(BK156:BK164)</f>
        <v>0</v>
      </c>
    </row>
    <row r="156" spans="2:65" s="1" customFormat="1" ht="33" customHeight="1">
      <c r="B156" s="32"/>
      <c r="C156" s="134" t="s">
        <v>326</v>
      </c>
      <c r="D156" s="134" t="s">
        <v>264</v>
      </c>
      <c r="E156" s="135" t="s">
        <v>5912</v>
      </c>
      <c r="F156" s="136" t="s">
        <v>5913</v>
      </c>
      <c r="G156" s="137" t="s">
        <v>1257</v>
      </c>
      <c r="H156" s="138">
        <v>30</v>
      </c>
      <c r="I156" s="139"/>
      <c r="J156" s="140">
        <f>ROUND(I156*H156,2)</f>
        <v>0</v>
      </c>
      <c r="K156" s="136" t="s">
        <v>1</v>
      </c>
      <c r="L156" s="32"/>
      <c r="M156" s="141" t="s">
        <v>1</v>
      </c>
      <c r="N156" s="142" t="s">
        <v>44</v>
      </c>
      <c r="P156" s="143">
        <f>O156*H156</f>
        <v>0</v>
      </c>
      <c r="Q156" s="143">
        <v>0</v>
      </c>
      <c r="R156" s="143">
        <f>Q156*H156</f>
        <v>0</v>
      </c>
      <c r="S156" s="143">
        <v>0.165</v>
      </c>
      <c r="T156" s="144">
        <f>S156*H156</f>
        <v>4.95</v>
      </c>
      <c r="AR156" s="145" t="s">
        <v>293</v>
      </c>
      <c r="AT156" s="145" t="s">
        <v>264</v>
      </c>
      <c r="AU156" s="145" t="s">
        <v>88</v>
      </c>
      <c r="AY156" s="17" t="s">
        <v>262</v>
      </c>
      <c r="BE156" s="146">
        <f>IF(N156="základní",J156,0)</f>
        <v>0</v>
      </c>
      <c r="BF156" s="146">
        <f>IF(N156="snížená",J156,0)</f>
        <v>0</v>
      </c>
      <c r="BG156" s="146">
        <f>IF(N156="zákl. přenesená",J156,0)</f>
        <v>0</v>
      </c>
      <c r="BH156" s="146">
        <f>IF(N156="sníž. přenesená",J156,0)</f>
        <v>0</v>
      </c>
      <c r="BI156" s="146">
        <f>IF(N156="nulová",J156,0)</f>
        <v>0</v>
      </c>
      <c r="BJ156" s="17" t="s">
        <v>86</v>
      </c>
      <c r="BK156" s="146">
        <f>ROUND(I156*H156,2)</f>
        <v>0</v>
      </c>
      <c r="BL156" s="17" t="s">
        <v>293</v>
      </c>
      <c r="BM156" s="145" t="s">
        <v>5914</v>
      </c>
    </row>
    <row r="157" spans="2:47" s="1" customFormat="1" ht="39">
      <c r="B157" s="32"/>
      <c r="D157" s="147" t="s">
        <v>301</v>
      </c>
      <c r="F157" s="148" t="s">
        <v>5915</v>
      </c>
      <c r="I157" s="149"/>
      <c r="L157" s="32"/>
      <c r="M157" s="150"/>
      <c r="T157" s="56"/>
      <c r="AT157" s="17" t="s">
        <v>301</v>
      </c>
      <c r="AU157" s="17" t="s">
        <v>88</v>
      </c>
    </row>
    <row r="158" spans="2:51" s="12" customFormat="1" ht="11.25">
      <c r="B158" s="161"/>
      <c r="D158" s="147" t="s">
        <v>1200</v>
      </c>
      <c r="E158" s="162" t="s">
        <v>1</v>
      </c>
      <c r="F158" s="163" t="s">
        <v>5916</v>
      </c>
      <c r="H158" s="162" t="s">
        <v>1</v>
      </c>
      <c r="I158" s="164"/>
      <c r="L158" s="161"/>
      <c r="M158" s="165"/>
      <c r="T158" s="166"/>
      <c r="AT158" s="162" t="s">
        <v>1200</v>
      </c>
      <c r="AU158" s="162" t="s">
        <v>88</v>
      </c>
      <c r="AV158" s="12" t="s">
        <v>86</v>
      </c>
      <c r="AW158" s="12" t="s">
        <v>34</v>
      </c>
      <c r="AX158" s="12" t="s">
        <v>79</v>
      </c>
      <c r="AY158" s="162" t="s">
        <v>262</v>
      </c>
    </row>
    <row r="159" spans="2:51" s="13" customFormat="1" ht="11.25">
      <c r="B159" s="167"/>
      <c r="D159" s="147" t="s">
        <v>1200</v>
      </c>
      <c r="E159" s="168" t="s">
        <v>1</v>
      </c>
      <c r="F159" s="169" t="s">
        <v>385</v>
      </c>
      <c r="H159" s="170">
        <v>24</v>
      </c>
      <c r="I159" s="171"/>
      <c r="L159" s="167"/>
      <c r="M159" s="172"/>
      <c r="T159" s="173"/>
      <c r="AT159" s="168" t="s">
        <v>1200</v>
      </c>
      <c r="AU159" s="168" t="s">
        <v>88</v>
      </c>
      <c r="AV159" s="13" t="s">
        <v>88</v>
      </c>
      <c r="AW159" s="13" t="s">
        <v>34</v>
      </c>
      <c r="AX159" s="13" t="s">
        <v>79</v>
      </c>
      <c r="AY159" s="168" t="s">
        <v>262</v>
      </c>
    </row>
    <row r="160" spans="2:51" s="12" customFormat="1" ht="11.25">
      <c r="B160" s="161"/>
      <c r="D160" s="147" t="s">
        <v>1200</v>
      </c>
      <c r="E160" s="162" t="s">
        <v>1</v>
      </c>
      <c r="F160" s="163" t="s">
        <v>5917</v>
      </c>
      <c r="H160" s="162" t="s">
        <v>1</v>
      </c>
      <c r="I160" s="164"/>
      <c r="L160" s="161"/>
      <c r="M160" s="165"/>
      <c r="T160" s="166"/>
      <c r="AT160" s="162" t="s">
        <v>1200</v>
      </c>
      <c r="AU160" s="162" t="s">
        <v>88</v>
      </c>
      <c r="AV160" s="12" t="s">
        <v>86</v>
      </c>
      <c r="AW160" s="12" t="s">
        <v>34</v>
      </c>
      <c r="AX160" s="12" t="s">
        <v>79</v>
      </c>
      <c r="AY160" s="162" t="s">
        <v>262</v>
      </c>
    </row>
    <row r="161" spans="2:51" s="13" customFormat="1" ht="11.25">
      <c r="B161" s="167"/>
      <c r="D161" s="147" t="s">
        <v>1200</v>
      </c>
      <c r="E161" s="168" t="s">
        <v>1</v>
      </c>
      <c r="F161" s="169" t="s">
        <v>286</v>
      </c>
      <c r="H161" s="170">
        <v>6</v>
      </c>
      <c r="I161" s="171"/>
      <c r="L161" s="167"/>
      <c r="M161" s="172"/>
      <c r="T161" s="173"/>
      <c r="AT161" s="168" t="s">
        <v>1200</v>
      </c>
      <c r="AU161" s="168" t="s">
        <v>88</v>
      </c>
      <c r="AV161" s="13" t="s">
        <v>88</v>
      </c>
      <c r="AW161" s="13" t="s">
        <v>34</v>
      </c>
      <c r="AX161" s="13" t="s">
        <v>79</v>
      </c>
      <c r="AY161" s="168" t="s">
        <v>262</v>
      </c>
    </row>
    <row r="162" spans="2:51" s="14" customFormat="1" ht="11.25">
      <c r="B162" s="174"/>
      <c r="D162" s="147" t="s">
        <v>1200</v>
      </c>
      <c r="E162" s="175" t="s">
        <v>1</v>
      </c>
      <c r="F162" s="176" t="s">
        <v>1205</v>
      </c>
      <c r="H162" s="177">
        <v>30</v>
      </c>
      <c r="I162" s="178"/>
      <c r="L162" s="174"/>
      <c r="M162" s="179"/>
      <c r="T162" s="180"/>
      <c r="AT162" s="175" t="s">
        <v>1200</v>
      </c>
      <c r="AU162" s="175" t="s">
        <v>88</v>
      </c>
      <c r="AV162" s="14" t="s">
        <v>293</v>
      </c>
      <c r="AW162" s="14" t="s">
        <v>34</v>
      </c>
      <c r="AX162" s="14" t="s">
        <v>86</v>
      </c>
      <c r="AY162" s="175" t="s">
        <v>262</v>
      </c>
    </row>
    <row r="163" spans="2:65" s="1" customFormat="1" ht="24.2" customHeight="1">
      <c r="B163" s="32"/>
      <c r="C163" s="134" t="s">
        <v>303</v>
      </c>
      <c r="D163" s="134" t="s">
        <v>264</v>
      </c>
      <c r="E163" s="135" t="s">
        <v>5918</v>
      </c>
      <c r="F163" s="136" t="s">
        <v>5919</v>
      </c>
      <c r="G163" s="137" t="s">
        <v>405</v>
      </c>
      <c r="H163" s="138">
        <v>60</v>
      </c>
      <c r="I163" s="139"/>
      <c r="J163" s="140">
        <f>ROUND(I163*H163,2)</f>
        <v>0</v>
      </c>
      <c r="K163" s="136" t="s">
        <v>1</v>
      </c>
      <c r="L163" s="32"/>
      <c r="M163" s="141" t="s">
        <v>1</v>
      </c>
      <c r="N163" s="142" t="s">
        <v>44</v>
      </c>
      <c r="P163" s="143">
        <f>O163*H163</f>
        <v>0</v>
      </c>
      <c r="Q163" s="143">
        <v>0</v>
      </c>
      <c r="R163" s="143">
        <f>Q163*H163</f>
        <v>0</v>
      </c>
      <c r="S163" s="143">
        <v>0.00248</v>
      </c>
      <c r="T163" s="144">
        <f>S163*H163</f>
        <v>0.1488</v>
      </c>
      <c r="AR163" s="145" t="s">
        <v>293</v>
      </c>
      <c r="AT163" s="145" t="s">
        <v>264</v>
      </c>
      <c r="AU163" s="145" t="s">
        <v>88</v>
      </c>
      <c r="AY163" s="17" t="s">
        <v>262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7" t="s">
        <v>86</v>
      </c>
      <c r="BK163" s="146">
        <f>ROUND(I163*H163,2)</f>
        <v>0</v>
      </c>
      <c r="BL163" s="17" t="s">
        <v>293</v>
      </c>
      <c r="BM163" s="145" t="s">
        <v>5920</v>
      </c>
    </row>
    <row r="164" spans="2:47" s="1" customFormat="1" ht="39">
      <c r="B164" s="32"/>
      <c r="D164" s="147" t="s">
        <v>301</v>
      </c>
      <c r="F164" s="148" t="s">
        <v>5921</v>
      </c>
      <c r="I164" s="149"/>
      <c r="L164" s="32"/>
      <c r="M164" s="150"/>
      <c r="T164" s="56"/>
      <c r="AT164" s="17" t="s">
        <v>301</v>
      </c>
      <c r="AU164" s="17" t="s">
        <v>88</v>
      </c>
    </row>
    <row r="165" spans="2:63" s="11" customFormat="1" ht="22.9" customHeight="1">
      <c r="B165" s="124"/>
      <c r="D165" s="125" t="s">
        <v>78</v>
      </c>
      <c r="E165" s="151" t="s">
        <v>1903</v>
      </c>
      <c r="F165" s="151" t="s">
        <v>1904</v>
      </c>
      <c r="I165" s="127"/>
      <c r="J165" s="152">
        <f>BK165</f>
        <v>0</v>
      </c>
      <c r="L165" s="124"/>
      <c r="M165" s="129"/>
      <c r="P165" s="130">
        <f>SUM(P166:P170)</f>
        <v>0</v>
      </c>
      <c r="R165" s="130">
        <f>SUM(R166:R170)</f>
        <v>0</v>
      </c>
      <c r="T165" s="131">
        <f>SUM(T166:T170)</f>
        <v>0</v>
      </c>
      <c r="AR165" s="125" t="s">
        <v>86</v>
      </c>
      <c r="AT165" s="132" t="s">
        <v>78</v>
      </c>
      <c r="AU165" s="132" t="s">
        <v>86</v>
      </c>
      <c r="AY165" s="125" t="s">
        <v>262</v>
      </c>
      <c r="BK165" s="133">
        <f>SUM(BK166:BK170)</f>
        <v>0</v>
      </c>
    </row>
    <row r="166" spans="2:65" s="1" customFormat="1" ht="33" customHeight="1">
      <c r="B166" s="32"/>
      <c r="C166" s="134" t="s">
        <v>307</v>
      </c>
      <c r="D166" s="134" t="s">
        <v>264</v>
      </c>
      <c r="E166" s="135" t="s">
        <v>4191</v>
      </c>
      <c r="F166" s="136" t="s">
        <v>4192</v>
      </c>
      <c r="G166" s="137" t="s">
        <v>1234</v>
      </c>
      <c r="H166" s="138">
        <v>5.099</v>
      </c>
      <c r="I166" s="139"/>
      <c r="J166" s="140">
        <f>ROUND(I166*H166,2)</f>
        <v>0</v>
      </c>
      <c r="K166" s="136" t="s">
        <v>1</v>
      </c>
      <c r="L166" s="32"/>
      <c r="M166" s="141" t="s">
        <v>1</v>
      </c>
      <c r="N166" s="142" t="s">
        <v>44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293</v>
      </c>
      <c r="AT166" s="145" t="s">
        <v>264</v>
      </c>
      <c r="AU166" s="145" t="s">
        <v>88</v>
      </c>
      <c r="AY166" s="17" t="s">
        <v>262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86</v>
      </c>
      <c r="BK166" s="146">
        <f>ROUND(I166*H166,2)</f>
        <v>0</v>
      </c>
      <c r="BL166" s="17" t="s">
        <v>293</v>
      </c>
      <c r="BM166" s="145" t="s">
        <v>5922</v>
      </c>
    </row>
    <row r="167" spans="2:65" s="1" customFormat="1" ht="24.2" customHeight="1">
      <c r="B167" s="32"/>
      <c r="C167" s="134" t="s">
        <v>311</v>
      </c>
      <c r="D167" s="134" t="s">
        <v>264</v>
      </c>
      <c r="E167" s="135" t="s">
        <v>4194</v>
      </c>
      <c r="F167" s="136" t="s">
        <v>4195</v>
      </c>
      <c r="G167" s="137" t="s">
        <v>1234</v>
      </c>
      <c r="H167" s="138">
        <v>45.891</v>
      </c>
      <c r="I167" s="139"/>
      <c r="J167" s="140">
        <f>ROUND(I167*H167,2)</f>
        <v>0</v>
      </c>
      <c r="K167" s="136" t="s">
        <v>1</v>
      </c>
      <c r="L167" s="32"/>
      <c r="M167" s="141" t="s">
        <v>1</v>
      </c>
      <c r="N167" s="142" t="s">
        <v>44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AR167" s="145" t="s">
        <v>293</v>
      </c>
      <c r="AT167" s="145" t="s">
        <v>264</v>
      </c>
      <c r="AU167" s="145" t="s">
        <v>88</v>
      </c>
      <c r="AY167" s="17" t="s">
        <v>262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86</v>
      </c>
      <c r="BK167" s="146">
        <f>ROUND(I167*H167,2)</f>
        <v>0</v>
      </c>
      <c r="BL167" s="17" t="s">
        <v>293</v>
      </c>
      <c r="BM167" s="145" t="s">
        <v>5923</v>
      </c>
    </row>
    <row r="168" spans="2:51" s="13" customFormat="1" ht="11.25">
      <c r="B168" s="167"/>
      <c r="D168" s="147" t="s">
        <v>1200</v>
      </c>
      <c r="E168" s="168" t="s">
        <v>1</v>
      </c>
      <c r="F168" s="169" t="s">
        <v>5924</v>
      </c>
      <c r="H168" s="170">
        <v>45.891</v>
      </c>
      <c r="I168" s="171"/>
      <c r="L168" s="167"/>
      <c r="M168" s="172"/>
      <c r="T168" s="173"/>
      <c r="AT168" s="168" t="s">
        <v>1200</v>
      </c>
      <c r="AU168" s="168" t="s">
        <v>88</v>
      </c>
      <c r="AV168" s="13" t="s">
        <v>88</v>
      </c>
      <c r="AW168" s="13" t="s">
        <v>34</v>
      </c>
      <c r="AX168" s="13" t="s">
        <v>79</v>
      </c>
      <c r="AY168" s="168" t="s">
        <v>262</v>
      </c>
    </row>
    <row r="169" spans="2:51" s="14" customFormat="1" ht="11.25">
      <c r="B169" s="174"/>
      <c r="D169" s="147" t="s">
        <v>1200</v>
      </c>
      <c r="E169" s="175" t="s">
        <v>1</v>
      </c>
      <c r="F169" s="176" t="s">
        <v>1205</v>
      </c>
      <c r="H169" s="177">
        <v>45.891</v>
      </c>
      <c r="I169" s="178"/>
      <c r="L169" s="174"/>
      <c r="M169" s="179"/>
      <c r="T169" s="180"/>
      <c r="AT169" s="175" t="s">
        <v>1200</v>
      </c>
      <c r="AU169" s="175" t="s">
        <v>88</v>
      </c>
      <c r="AV169" s="14" t="s">
        <v>293</v>
      </c>
      <c r="AW169" s="14" t="s">
        <v>34</v>
      </c>
      <c r="AX169" s="14" t="s">
        <v>86</v>
      </c>
      <c r="AY169" s="175" t="s">
        <v>262</v>
      </c>
    </row>
    <row r="170" spans="2:65" s="1" customFormat="1" ht="24.2" customHeight="1">
      <c r="B170" s="32"/>
      <c r="C170" s="134" t="s">
        <v>8</v>
      </c>
      <c r="D170" s="134" t="s">
        <v>264</v>
      </c>
      <c r="E170" s="135" t="s">
        <v>4198</v>
      </c>
      <c r="F170" s="136" t="s">
        <v>4199</v>
      </c>
      <c r="G170" s="137" t="s">
        <v>1234</v>
      </c>
      <c r="H170" s="138">
        <v>5.099</v>
      </c>
      <c r="I170" s="139"/>
      <c r="J170" s="140">
        <f>ROUND(I170*H170,2)</f>
        <v>0</v>
      </c>
      <c r="K170" s="136" t="s">
        <v>1</v>
      </c>
      <c r="L170" s="32"/>
      <c r="M170" s="141" t="s">
        <v>1</v>
      </c>
      <c r="N170" s="142" t="s">
        <v>44</v>
      </c>
      <c r="P170" s="143">
        <f>O170*H170</f>
        <v>0</v>
      </c>
      <c r="Q170" s="143">
        <v>0</v>
      </c>
      <c r="R170" s="143">
        <f>Q170*H170</f>
        <v>0</v>
      </c>
      <c r="S170" s="143">
        <v>0</v>
      </c>
      <c r="T170" s="144">
        <f>S170*H170</f>
        <v>0</v>
      </c>
      <c r="AR170" s="145" t="s">
        <v>293</v>
      </c>
      <c r="AT170" s="145" t="s">
        <v>264</v>
      </c>
      <c r="AU170" s="145" t="s">
        <v>88</v>
      </c>
      <c r="AY170" s="17" t="s">
        <v>262</v>
      </c>
      <c r="BE170" s="146">
        <f>IF(N170="základní",J170,0)</f>
        <v>0</v>
      </c>
      <c r="BF170" s="146">
        <f>IF(N170="snížená",J170,0)</f>
        <v>0</v>
      </c>
      <c r="BG170" s="146">
        <f>IF(N170="zákl. přenesená",J170,0)</f>
        <v>0</v>
      </c>
      <c r="BH170" s="146">
        <f>IF(N170="sníž. přenesená",J170,0)</f>
        <v>0</v>
      </c>
      <c r="BI170" s="146">
        <f>IF(N170="nulová",J170,0)</f>
        <v>0</v>
      </c>
      <c r="BJ170" s="17" t="s">
        <v>86</v>
      </c>
      <c r="BK170" s="146">
        <f>ROUND(I170*H170,2)</f>
        <v>0</v>
      </c>
      <c r="BL170" s="17" t="s">
        <v>293</v>
      </c>
      <c r="BM170" s="145" t="s">
        <v>5925</v>
      </c>
    </row>
    <row r="171" spans="2:63" s="11" customFormat="1" ht="22.9" customHeight="1">
      <c r="B171" s="124"/>
      <c r="D171" s="125" t="s">
        <v>78</v>
      </c>
      <c r="E171" s="151" t="s">
        <v>2464</v>
      </c>
      <c r="F171" s="151" t="s">
        <v>5734</v>
      </c>
      <c r="I171" s="127"/>
      <c r="J171" s="152">
        <f>BK171</f>
        <v>0</v>
      </c>
      <c r="L171" s="124"/>
      <c r="M171" s="129"/>
      <c r="P171" s="130">
        <f>P172</f>
        <v>0</v>
      </c>
      <c r="R171" s="130">
        <f>R172</f>
        <v>0</v>
      </c>
      <c r="T171" s="131">
        <f>T172</f>
        <v>0</v>
      </c>
      <c r="AR171" s="125" t="s">
        <v>86</v>
      </c>
      <c r="AT171" s="132" t="s">
        <v>78</v>
      </c>
      <c r="AU171" s="132" t="s">
        <v>86</v>
      </c>
      <c r="AY171" s="125" t="s">
        <v>262</v>
      </c>
      <c r="BK171" s="133">
        <f>BK172</f>
        <v>0</v>
      </c>
    </row>
    <row r="172" spans="2:65" s="1" customFormat="1" ht="55.5" customHeight="1">
      <c r="B172" s="32"/>
      <c r="C172" s="134" t="s">
        <v>318</v>
      </c>
      <c r="D172" s="134" t="s">
        <v>264</v>
      </c>
      <c r="E172" s="135" t="s">
        <v>5926</v>
      </c>
      <c r="F172" s="136" t="s">
        <v>5927</v>
      </c>
      <c r="G172" s="137" t="s">
        <v>1234</v>
      </c>
      <c r="H172" s="138">
        <v>0.18</v>
      </c>
      <c r="I172" s="139"/>
      <c r="J172" s="140">
        <f>ROUND(I172*H172,2)</f>
        <v>0</v>
      </c>
      <c r="K172" s="136" t="s">
        <v>1</v>
      </c>
      <c r="L172" s="32"/>
      <c r="M172" s="153" t="s">
        <v>1</v>
      </c>
      <c r="N172" s="154" t="s">
        <v>44</v>
      </c>
      <c r="O172" s="155"/>
      <c r="P172" s="156">
        <f>O172*H172</f>
        <v>0</v>
      </c>
      <c r="Q172" s="156">
        <v>0</v>
      </c>
      <c r="R172" s="156">
        <f>Q172*H172</f>
        <v>0</v>
      </c>
      <c r="S172" s="156">
        <v>0</v>
      </c>
      <c r="T172" s="157">
        <f>S172*H172</f>
        <v>0</v>
      </c>
      <c r="AR172" s="145" t="s">
        <v>293</v>
      </c>
      <c r="AT172" s="145" t="s">
        <v>264</v>
      </c>
      <c r="AU172" s="145" t="s">
        <v>88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293</v>
      </c>
      <c r="BM172" s="145" t="s">
        <v>5928</v>
      </c>
    </row>
    <row r="173" spans="2:12" s="1" customFormat="1" ht="6.95" customHeight="1"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32"/>
    </row>
  </sheetData>
  <sheetProtection algorithmName="SHA-512" hashValue="d9L1V9pmoYCb9hk4ietcJjzTVG2ii/FgEJOm74K5Q9XZpJ2E1P9afXXuwJK02nTmcVgDZQw2UE3dGDxVfkpFug==" saltValue="UbUE0V1Hh3n3Y6uSqcOqsODQ7L2HwjMFy5q4ZChh8Ko/bPdTcOwT6kOlyu7odH0VtUGUVynbKEbIFKj81nP4yg==" spinCount="100000" sheet="1" objects="1" scenarios="1" formatColumns="0" formatRows="0" autoFilter="0"/>
  <autoFilter ref="C124:K17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2:BM1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219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s="1" customFormat="1" ht="12" customHeight="1">
      <c r="B8" s="32"/>
      <c r="D8" s="27" t="s">
        <v>222</v>
      </c>
      <c r="L8" s="32"/>
    </row>
    <row r="9" spans="2:12" s="1" customFormat="1" ht="16.5" customHeight="1">
      <c r="B9" s="32"/>
      <c r="E9" s="230" t="s">
        <v>5929</v>
      </c>
      <c r="F9" s="250"/>
      <c r="G9" s="250"/>
      <c r="H9" s="250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220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7. 6. 2023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51" t="str">
        <f>'Rekapitulace stavby'!E14</f>
        <v>Vyplň údaj</v>
      </c>
      <c r="F18" s="208"/>
      <c r="G18" s="208"/>
      <c r="H18" s="208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32</v>
      </c>
      <c r="L20" s="32"/>
    </row>
    <row r="21" spans="2:12" s="1" customFormat="1" ht="18" customHeight="1">
      <c r="B21" s="32"/>
      <c r="E21" s="25" t="s">
        <v>227</v>
      </c>
      <c r="I21" s="27" t="s">
        <v>28</v>
      </c>
      <c r="J21" s="25" t="s">
        <v>1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35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36</v>
      </c>
      <c r="I24" s="27" t="s">
        <v>28</v>
      </c>
      <c r="J24" s="25" t="s">
        <v>1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37</v>
      </c>
      <c r="L26" s="32"/>
    </row>
    <row r="27" spans="2:12" s="7" customFormat="1" ht="35.25" customHeight="1">
      <c r="B27" s="94"/>
      <c r="E27" s="213" t="s">
        <v>5930</v>
      </c>
      <c r="F27" s="213"/>
      <c r="G27" s="213"/>
      <c r="H27" s="213"/>
      <c r="L27" s="94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35" customHeight="1">
      <c r="B30" s="32"/>
      <c r="D30" s="95" t="s">
        <v>39</v>
      </c>
      <c r="J30" s="66">
        <f>ROUND(J117,2)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45" customHeight="1">
      <c r="B32" s="32"/>
      <c r="F32" s="35" t="s">
        <v>41</v>
      </c>
      <c r="I32" s="35" t="s">
        <v>40</v>
      </c>
      <c r="J32" s="35" t="s">
        <v>42</v>
      </c>
      <c r="L32" s="32"/>
    </row>
    <row r="33" spans="2:12" s="1" customFormat="1" ht="14.45" customHeight="1">
      <c r="B33" s="32"/>
      <c r="D33" s="55" t="s">
        <v>43</v>
      </c>
      <c r="E33" s="27" t="s">
        <v>44</v>
      </c>
      <c r="F33" s="86">
        <f>ROUND((SUM(BE117:BE160)),2)</f>
        <v>0</v>
      </c>
      <c r="I33" s="96">
        <v>0.21</v>
      </c>
      <c r="J33" s="86">
        <f>ROUND(((SUM(BE117:BE160))*I33),2)</f>
        <v>0</v>
      </c>
      <c r="L33" s="32"/>
    </row>
    <row r="34" spans="2:12" s="1" customFormat="1" ht="14.45" customHeight="1">
      <c r="B34" s="32"/>
      <c r="E34" s="27" t="s">
        <v>45</v>
      </c>
      <c r="F34" s="86">
        <f>ROUND((SUM(BF117:BF160)),2)</f>
        <v>0</v>
      </c>
      <c r="I34" s="96">
        <v>0.15</v>
      </c>
      <c r="J34" s="86">
        <f>ROUND(((SUM(BF117:BF160))*I34),2)</f>
        <v>0</v>
      </c>
      <c r="L34" s="32"/>
    </row>
    <row r="35" spans="2:12" s="1" customFormat="1" ht="14.45" customHeight="1" hidden="1">
      <c r="B35" s="32"/>
      <c r="E35" s="27" t="s">
        <v>46</v>
      </c>
      <c r="F35" s="86">
        <f>ROUND((SUM(BG117:BG160)),2)</f>
        <v>0</v>
      </c>
      <c r="I35" s="96">
        <v>0.21</v>
      </c>
      <c r="J35" s="86">
        <f>0</f>
        <v>0</v>
      </c>
      <c r="L35" s="32"/>
    </row>
    <row r="36" spans="2:12" s="1" customFormat="1" ht="14.45" customHeight="1" hidden="1">
      <c r="B36" s="32"/>
      <c r="E36" s="27" t="s">
        <v>47</v>
      </c>
      <c r="F36" s="86">
        <f>ROUND((SUM(BH117:BH160)),2)</f>
        <v>0</v>
      </c>
      <c r="I36" s="96">
        <v>0.15</v>
      </c>
      <c r="J36" s="86">
        <f>0</f>
        <v>0</v>
      </c>
      <c r="L36" s="32"/>
    </row>
    <row r="37" spans="2:12" s="1" customFormat="1" ht="14.45" customHeight="1" hidden="1">
      <c r="B37" s="32"/>
      <c r="E37" s="27" t="s">
        <v>48</v>
      </c>
      <c r="F37" s="86">
        <f>ROUND((SUM(BI117:BI160)),2)</f>
        <v>0</v>
      </c>
      <c r="I37" s="96">
        <v>0</v>
      </c>
      <c r="J37" s="86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7"/>
      <c r="D39" s="98" t="s">
        <v>49</v>
      </c>
      <c r="E39" s="57"/>
      <c r="F39" s="57"/>
      <c r="G39" s="99" t="s">
        <v>50</v>
      </c>
      <c r="H39" s="100" t="s">
        <v>51</v>
      </c>
      <c r="I39" s="57"/>
      <c r="J39" s="101">
        <f>SUM(J30:J37)</f>
        <v>0</v>
      </c>
      <c r="K39" s="102"/>
      <c r="L39" s="32"/>
    </row>
    <row r="40" spans="2:12" s="1" customFormat="1" ht="14.45" customHeight="1">
      <c r="B40" s="32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s="1" customFormat="1" ht="12" customHeight="1">
      <c r="B86" s="32"/>
      <c r="C86" s="27" t="s">
        <v>222</v>
      </c>
      <c r="L86" s="32"/>
    </row>
    <row r="87" spans="2:12" s="1" customFormat="1" ht="16.5" customHeight="1">
      <c r="B87" s="32"/>
      <c r="E87" s="230" t="str">
        <f>E9</f>
        <v>VRN - Ostatní a vedlejší náklady</v>
      </c>
      <c r="F87" s="250"/>
      <c r="G87" s="250"/>
      <c r="H87" s="250"/>
      <c r="L87" s="32"/>
    </row>
    <row r="88" spans="2:12" s="1" customFormat="1" ht="6.95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Čelkovice</v>
      </c>
      <c r="I89" s="27" t="s">
        <v>22</v>
      </c>
      <c r="J89" s="52" t="str">
        <f>IF(J12="","",J12)</f>
        <v>7. 6. 2023</v>
      </c>
      <c r="L89" s="32"/>
    </row>
    <row r="90" spans="2:12" s="1" customFormat="1" ht="6.95" customHeight="1">
      <c r="B90" s="32"/>
      <c r="L90" s="32"/>
    </row>
    <row r="91" spans="2:12" s="1" customFormat="1" ht="25.7" customHeight="1">
      <c r="B91" s="32"/>
      <c r="C91" s="27" t="s">
        <v>24</v>
      </c>
      <c r="F91" s="25" t="str">
        <f>E15</f>
        <v>Vodárenská společnost Táborsko s.r.o.</v>
      </c>
      <c r="I91" s="27" t="s">
        <v>31</v>
      </c>
      <c r="J91" s="30" t="str">
        <f>E21</f>
        <v>Aquaprocon s.r.o., divize Praha</v>
      </c>
      <c r="L91" s="32"/>
    </row>
    <row r="92" spans="2:12" s="1" customFormat="1" ht="15.2" customHeight="1">
      <c r="B92" s="32"/>
      <c r="C92" s="27" t="s">
        <v>29</v>
      </c>
      <c r="F92" s="25" t="str">
        <f>IF(E18="","",E18)</f>
        <v>Vyplň údaj</v>
      </c>
      <c r="I92" s="27" t="s">
        <v>35</v>
      </c>
      <c r="J92" s="30" t="str">
        <f>E24</f>
        <v>ing. Iveta Heřmanská</v>
      </c>
      <c r="L92" s="32"/>
    </row>
    <row r="93" spans="2:12" s="1" customFormat="1" ht="10.35" customHeight="1">
      <c r="B93" s="32"/>
      <c r="L93" s="32"/>
    </row>
    <row r="94" spans="2:12" s="1" customFormat="1" ht="29.25" customHeight="1">
      <c r="B94" s="32"/>
      <c r="C94" s="105" t="s">
        <v>231</v>
      </c>
      <c r="D94" s="97"/>
      <c r="E94" s="97"/>
      <c r="F94" s="97"/>
      <c r="G94" s="97"/>
      <c r="H94" s="97"/>
      <c r="I94" s="97"/>
      <c r="J94" s="106" t="s">
        <v>232</v>
      </c>
      <c r="K94" s="97"/>
      <c r="L94" s="32"/>
    </row>
    <row r="95" spans="2:12" s="1" customFormat="1" ht="10.35" customHeight="1">
      <c r="B95" s="32"/>
      <c r="L95" s="32"/>
    </row>
    <row r="96" spans="2:47" s="1" customFormat="1" ht="22.9" customHeight="1">
      <c r="B96" s="32"/>
      <c r="C96" s="107" t="s">
        <v>233</v>
      </c>
      <c r="J96" s="66">
        <f>J117</f>
        <v>0</v>
      </c>
      <c r="L96" s="32"/>
      <c r="AU96" s="17" t="s">
        <v>234</v>
      </c>
    </row>
    <row r="97" spans="2:12" s="8" customFormat="1" ht="24.95" customHeight="1">
      <c r="B97" s="108"/>
      <c r="D97" s="109" t="s">
        <v>5931</v>
      </c>
      <c r="E97" s="110"/>
      <c r="F97" s="110"/>
      <c r="G97" s="110"/>
      <c r="H97" s="110"/>
      <c r="I97" s="110"/>
      <c r="J97" s="111">
        <f>J118</f>
        <v>0</v>
      </c>
      <c r="L97" s="108"/>
    </row>
    <row r="98" spans="2:12" s="1" customFormat="1" ht="21.75" customHeight="1">
      <c r="B98" s="32"/>
      <c r="L98" s="32"/>
    </row>
    <row r="99" spans="2:12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2"/>
    </row>
    <row r="103" spans="2:12" s="1" customFormat="1" ht="6.95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4" spans="2:12" s="1" customFormat="1" ht="24.95" customHeight="1">
      <c r="B104" s="32"/>
      <c r="C104" s="21" t="s">
        <v>247</v>
      </c>
      <c r="L104" s="32"/>
    </row>
    <row r="105" spans="2:12" s="1" customFormat="1" ht="6.95" customHeight="1">
      <c r="B105" s="32"/>
      <c r="L105" s="32"/>
    </row>
    <row r="106" spans="2:12" s="1" customFormat="1" ht="12" customHeight="1">
      <c r="B106" s="32"/>
      <c r="C106" s="27" t="s">
        <v>16</v>
      </c>
      <c r="L106" s="32"/>
    </row>
    <row r="107" spans="2:12" s="1" customFormat="1" ht="16.5" customHeight="1">
      <c r="B107" s="32"/>
      <c r="E107" s="248" t="str">
        <f>E7</f>
        <v>ZPRACOVÁNÍ ČISTÍRENSKÝCH KALŮ AČOV TÁBOR</v>
      </c>
      <c r="F107" s="249"/>
      <c r="G107" s="249"/>
      <c r="H107" s="249"/>
      <c r="L107" s="32"/>
    </row>
    <row r="108" spans="2:12" s="1" customFormat="1" ht="12" customHeight="1">
      <c r="B108" s="32"/>
      <c r="C108" s="27" t="s">
        <v>222</v>
      </c>
      <c r="L108" s="32"/>
    </row>
    <row r="109" spans="2:12" s="1" customFormat="1" ht="16.5" customHeight="1">
      <c r="B109" s="32"/>
      <c r="E109" s="230" t="str">
        <f>E9</f>
        <v>VRN - Ostatní a vedlejší náklady</v>
      </c>
      <c r="F109" s="250"/>
      <c r="G109" s="250"/>
      <c r="H109" s="250"/>
      <c r="L109" s="32"/>
    </row>
    <row r="110" spans="2:12" s="1" customFormat="1" ht="6.95" customHeight="1">
      <c r="B110" s="32"/>
      <c r="L110" s="32"/>
    </row>
    <row r="111" spans="2:12" s="1" customFormat="1" ht="12" customHeight="1">
      <c r="B111" s="32"/>
      <c r="C111" s="27" t="s">
        <v>20</v>
      </c>
      <c r="F111" s="25" t="str">
        <f>F12</f>
        <v>Čelkovice</v>
      </c>
      <c r="I111" s="27" t="s">
        <v>22</v>
      </c>
      <c r="J111" s="52" t="str">
        <f>IF(J12="","",J12)</f>
        <v>7. 6. 2023</v>
      </c>
      <c r="L111" s="32"/>
    </row>
    <row r="112" spans="2:12" s="1" customFormat="1" ht="6.95" customHeight="1">
      <c r="B112" s="32"/>
      <c r="L112" s="32"/>
    </row>
    <row r="113" spans="2:12" s="1" customFormat="1" ht="25.7" customHeight="1">
      <c r="B113" s="32"/>
      <c r="C113" s="27" t="s">
        <v>24</v>
      </c>
      <c r="F113" s="25" t="str">
        <f>E15</f>
        <v>Vodárenská společnost Táborsko s.r.o.</v>
      </c>
      <c r="I113" s="27" t="s">
        <v>31</v>
      </c>
      <c r="J113" s="30" t="str">
        <f>E21</f>
        <v>Aquaprocon s.r.o., divize Praha</v>
      </c>
      <c r="L113" s="32"/>
    </row>
    <row r="114" spans="2:12" s="1" customFormat="1" ht="15.2" customHeight="1">
      <c r="B114" s="32"/>
      <c r="C114" s="27" t="s">
        <v>29</v>
      </c>
      <c r="F114" s="25" t="str">
        <f>IF(E18="","",E18)</f>
        <v>Vyplň údaj</v>
      </c>
      <c r="I114" s="27" t="s">
        <v>35</v>
      </c>
      <c r="J114" s="30" t="str">
        <f>E24</f>
        <v>ing. Iveta Heřmanská</v>
      </c>
      <c r="L114" s="32"/>
    </row>
    <row r="115" spans="2:12" s="1" customFormat="1" ht="10.35" customHeight="1">
      <c r="B115" s="32"/>
      <c r="L115" s="32"/>
    </row>
    <row r="116" spans="2:20" s="10" customFormat="1" ht="29.25" customHeight="1">
      <c r="B116" s="116"/>
      <c r="C116" s="117" t="s">
        <v>248</v>
      </c>
      <c r="D116" s="118" t="s">
        <v>64</v>
      </c>
      <c r="E116" s="118" t="s">
        <v>60</v>
      </c>
      <c r="F116" s="118" t="s">
        <v>61</v>
      </c>
      <c r="G116" s="118" t="s">
        <v>249</v>
      </c>
      <c r="H116" s="118" t="s">
        <v>250</v>
      </c>
      <c r="I116" s="118" t="s">
        <v>251</v>
      </c>
      <c r="J116" s="118" t="s">
        <v>232</v>
      </c>
      <c r="K116" s="119" t="s">
        <v>252</v>
      </c>
      <c r="L116" s="116"/>
      <c r="M116" s="59" t="s">
        <v>1</v>
      </c>
      <c r="N116" s="60" t="s">
        <v>43</v>
      </c>
      <c r="O116" s="60" t="s">
        <v>253</v>
      </c>
      <c r="P116" s="60" t="s">
        <v>254</v>
      </c>
      <c r="Q116" s="60" t="s">
        <v>255</v>
      </c>
      <c r="R116" s="60" t="s">
        <v>256</v>
      </c>
      <c r="S116" s="60" t="s">
        <v>257</v>
      </c>
      <c r="T116" s="61" t="s">
        <v>258</v>
      </c>
    </row>
    <row r="117" spans="2:63" s="1" customFormat="1" ht="22.9" customHeight="1">
      <c r="B117" s="32"/>
      <c r="C117" s="64" t="s">
        <v>259</v>
      </c>
      <c r="J117" s="120">
        <f>BK117</f>
        <v>0</v>
      </c>
      <c r="L117" s="32"/>
      <c r="M117" s="62"/>
      <c r="N117" s="53"/>
      <c r="O117" s="53"/>
      <c r="P117" s="121">
        <f>P118</f>
        <v>0</v>
      </c>
      <c r="Q117" s="53"/>
      <c r="R117" s="121">
        <f>R118</f>
        <v>0</v>
      </c>
      <c r="S117" s="53"/>
      <c r="T117" s="122">
        <f>T118</f>
        <v>0</v>
      </c>
      <c r="AT117" s="17" t="s">
        <v>78</v>
      </c>
      <c r="AU117" s="17" t="s">
        <v>234</v>
      </c>
      <c r="BK117" s="123">
        <f>BK118</f>
        <v>0</v>
      </c>
    </row>
    <row r="118" spans="2:63" s="11" customFormat="1" ht="25.9" customHeight="1">
      <c r="B118" s="124"/>
      <c r="D118" s="125" t="s">
        <v>78</v>
      </c>
      <c r="E118" s="126" t="s">
        <v>216</v>
      </c>
      <c r="F118" s="126" t="s">
        <v>5932</v>
      </c>
      <c r="I118" s="127"/>
      <c r="J118" s="128">
        <f>BK118</f>
        <v>0</v>
      </c>
      <c r="L118" s="124"/>
      <c r="M118" s="129"/>
      <c r="P118" s="130">
        <f>SUM(P119:P160)</f>
        <v>0</v>
      </c>
      <c r="R118" s="130">
        <f>SUM(R119:R160)</f>
        <v>0</v>
      </c>
      <c r="T118" s="131">
        <f>SUM(T119:T160)</f>
        <v>0</v>
      </c>
      <c r="AR118" s="125" t="s">
        <v>273</v>
      </c>
      <c r="AT118" s="132" t="s">
        <v>78</v>
      </c>
      <c r="AU118" s="132" t="s">
        <v>79</v>
      </c>
      <c r="AY118" s="125" t="s">
        <v>262</v>
      </c>
      <c r="BK118" s="133">
        <f>SUM(BK119:BK160)</f>
        <v>0</v>
      </c>
    </row>
    <row r="119" spans="2:65" s="1" customFormat="1" ht="16.5" customHeight="1">
      <c r="B119" s="32"/>
      <c r="C119" s="134" t="s">
        <v>86</v>
      </c>
      <c r="D119" s="134" t="s">
        <v>264</v>
      </c>
      <c r="E119" s="135" t="s">
        <v>5933</v>
      </c>
      <c r="F119" s="136" t="s">
        <v>5934</v>
      </c>
      <c r="G119" s="137" t="s">
        <v>1119</v>
      </c>
      <c r="H119" s="138">
        <v>1</v>
      </c>
      <c r="I119" s="139"/>
      <c r="J119" s="140">
        <f>ROUND(I119*H119,2)</f>
        <v>0</v>
      </c>
      <c r="K119" s="136" t="s">
        <v>1</v>
      </c>
      <c r="L119" s="32"/>
      <c r="M119" s="141" t="s">
        <v>1</v>
      </c>
      <c r="N119" s="142" t="s">
        <v>44</v>
      </c>
      <c r="P119" s="143">
        <f>O119*H119</f>
        <v>0</v>
      </c>
      <c r="Q119" s="143">
        <v>0</v>
      </c>
      <c r="R119" s="143">
        <f>Q119*H119</f>
        <v>0</v>
      </c>
      <c r="S119" s="143">
        <v>0</v>
      </c>
      <c r="T119" s="144">
        <f>S119*H119</f>
        <v>0</v>
      </c>
      <c r="AR119" s="145" t="s">
        <v>4898</v>
      </c>
      <c r="AT119" s="145" t="s">
        <v>264</v>
      </c>
      <c r="AU119" s="145" t="s">
        <v>86</v>
      </c>
      <c r="AY119" s="17" t="s">
        <v>262</v>
      </c>
      <c r="BE119" s="146">
        <f>IF(N119="základní",J119,0)</f>
        <v>0</v>
      </c>
      <c r="BF119" s="146">
        <f>IF(N119="snížená",J119,0)</f>
        <v>0</v>
      </c>
      <c r="BG119" s="146">
        <f>IF(N119="zákl. přenesená",J119,0)</f>
        <v>0</v>
      </c>
      <c r="BH119" s="146">
        <f>IF(N119="sníž. přenesená",J119,0)</f>
        <v>0</v>
      </c>
      <c r="BI119" s="146">
        <f>IF(N119="nulová",J119,0)</f>
        <v>0</v>
      </c>
      <c r="BJ119" s="17" t="s">
        <v>86</v>
      </c>
      <c r="BK119" s="146">
        <f>ROUND(I119*H119,2)</f>
        <v>0</v>
      </c>
      <c r="BL119" s="17" t="s">
        <v>4898</v>
      </c>
      <c r="BM119" s="145" t="s">
        <v>5935</v>
      </c>
    </row>
    <row r="120" spans="2:47" s="1" customFormat="1" ht="19.5">
      <c r="B120" s="32"/>
      <c r="D120" s="147" t="s">
        <v>301</v>
      </c>
      <c r="F120" s="148" t="s">
        <v>5936</v>
      </c>
      <c r="I120" s="149"/>
      <c r="L120" s="32"/>
      <c r="M120" s="150"/>
      <c r="T120" s="56"/>
      <c r="AT120" s="17" t="s">
        <v>301</v>
      </c>
      <c r="AU120" s="17" t="s">
        <v>86</v>
      </c>
    </row>
    <row r="121" spans="2:65" s="1" customFormat="1" ht="16.5" customHeight="1">
      <c r="B121" s="32"/>
      <c r="C121" s="134" t="s">
        <v>88</v>
      </c>
      <c r="D121" s="134" t="s">
        <v>264</v>
      </c>
      <c r="E121" s="135" t="s">
        <v>5937</v>
      </c>
      <c r="F121" s="136" t="s">
        <v>5938</v>
      </c>
      <c r="G121" s="137" t="s">
        <v>1119</v>
      </c>
      <c r="H121" s="138">
        <v>1</v>
      </c>
      <c r="I121" s="139"/>
      <c r="J121" s="140">
        <f>ROUND(I121*H121,2)</f>
        <v>0</v>
      </c>
      <c r="K121" s="136" t="s">
        <v>1</v>
      </c>
      <c r="L121" s="32"/>
      <c r="M121" s="141" t="s">
        <v>1</v>
      </c>
      <c r="N121" s="142" t="s">
        <v>44</v>
      </c>
      <c r="P121" s="143">
        <f>O121*H121</f>
        <v>0</v>
      </c>
      <c r="Q121" s="143">
        <v>0</v>
      </c>
      <c r="R121" s="143">
        <f>Q121*H121</f>
        <v>0</v>
      </c>
      <c r="S121" s="143">
        <v>0</v>
      </c>
      <c r="T121" s="144">
        <f>S121*H121</f>
        <v>0</v>
      </c>
      <c r="AR121" s="145" t="s">
        <v>4898</v>
      </c>
      <c r="AT121" s="145" t="s">
        <v>264</v>
      </c>
      <c r="AU121" s="145" t="s">
        <v>86</v>
      </c>
      <c r="AY121" s="17" t="s">
        <v>262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17" t="s">
        <v>86</v>
      </c>
      <c r="BK121" s="146">
        <f>ROUND(I121*H121,2)</f>
        <v>0</v>
      </c>
      <c r="BL121" s="17" t="s">
        <v>4898</v>
      </c>
      <c r="BM121" s="145" t="s">
        <v>5939</v>
      </c>
    </row>
    <row r="122" spans="2:47" s="1" customFormat="1" ht="19.5">
      <c r="B122" s="32"/>
      <c r="D122" s="147" t="s">
        <v>301</v>
      </c>
      <c r="F122" s="148" t="s">
        <v>5936</v>
      </c>
      <c r="I122" s="149"/>
      <c r="L122" s="32"/>
      <c r="M122" s="150"/>
      <c r="T122" s="56"/>
      <c r="AT122" s="17" t="s">
        <v>301</v>
      </c>
      <c r="AU122" s="17" t="s">
        <v>86</v>
      </c>
    </row>
    <row r="123" spans="2:65" s="1" customFormat="1" ht="16.5" customHeight="1">
      <c r="B123" s="32"/>
      <c r="C123" s="134" t="s">
        <v>179</v>
      </c>
      <c r="D123" s="134" t="s">
        <v>264</v>
      </c>
      <c r="E123" s="135" t="s">
        <v>5940</v>
      </c>
      <c r="F123" s="136" t="s">
        <v>5941</v>
      </c>
      <c r="G123" s="137" t="s">
        <v>1119</v>
      </c>
      <c r="H123" s="138">
        <v>1</v>
      </c>
      <c r="I123" s="139"/>
      <c r="J123" s="140">
        <f>ROUND(I123*H123,2)</f>
        <v>0</v>
      </c>
      <c r="K123" s="136" t="s">
        <v>1</v>
      </c>
      <c r="L123" s="32"/>
      <c r="M123" s="141" t="s">
        <v>1</v>
      </c>
      <c r="N123" s="142" t="s">
        <v>44</v>
      </c>
      <c r="P123" s="143">
        <f>O123*H123</f>
        <v>0</v>
      </c>
      <c r="Q123" s="143">
        <v>0</v>
      </c>
      <c r="R123" s="143">
        <f>Q123*H123</f>
        <v>0</v>
      </c>
      <c r="S123" s="143">
        <v>0</v>
      </c>
      <c r="T123" s="144">
        <f>S123*H123</f>
        <v>0</v>
      </c>
      <c r="AR123" s="145" t="s">
        <v>4898</v>
      </c>
      <c r="AT123" s="145" t="s">
        <v>264</v>
      </c>
      <c r="AU123" s="145" t="s">
        <v>86</v>
      </c>
      <c r="AY123" s="17" t="s">
        <v>262</v>
      </c>
      <c r="BE123" s="146">
        <f>IF(N123="základní",J123,0)</f>
        <v>0</v>
      </c>
      <c r="BF123" s="146">
        <f>IF(N123="snížená",J123,0)</f>
        <v>0</v>
      </c>
      <c r="BG123" s="146">
        <f>IF(N123="zákl. přenesená",J123,0)</f>
        <v>0</v>
      </c>
      <c r="BH123" s="146">
        <f>IF(N123="sníž. přenesená",J123,0)</f>
        <v>0</v>
      </c>
      <c r="BI123" s="146">
        <f>IF(N123="nulová",J123,0)</f>
        <v>0</v>
      </c>
      <c r="BJ123" s="17" t="s">
        <v>86</v>
      </c>
      <c r="BK123" s="146">
        <f>ROUND(I123*H123,2)</f>
        <v>0</v>
      </c>
      <c r="BL123" s="17" t="s">
        <v>4898</v>
      </c>
      <c r="BM123" s="145" t="s">
        <v>5942</v>
      </c>
    </row>
    <row r="124" spans="2:47" s="1" customFormat="1" ht="19.5">
      <c r="B124" s="32"/>
      <c r="D124" s="147" t="s">
        <v>301</v>
      </c>
      <c r="F124" s="148" t="s">
        <v>5936</v>
      </c>
      <c r="I124" s="149"/>
      <c r="L124" s="32"/>
      <c r="M124" s="150"/>
      <c r="T124" s="56"/>
      <c r="AT124" s="17" t="s">
        <v>301</v>
      </c>
      <c r="AU124" s="17" t="s">
        <v>86</v>
      </c>
    </row>
    <row r="125" spans="2:65" s="1" customFormat="1" ht="21.75" customHeight="1">
      <c r="B125" s="32"/>
      <c r="C125" s="134" t="s">
        <v>293</v>
      </c>
      <c r="D125" s="134" t="s">
        <v>264</v>
      </c>
      <c r="E125" s="135" t="s">
        <v>5943</v>
      </c>
      <c r="F125" s="136" t="s">
        <v>5944</v>
      </c>
      <c r="G125" s="137" t="s">
        <v>1119</v>
      </c>
      <c r="H125" s="138">
        <v>1</v>
      </c>
      <c r="I125" s="139"/>
      <c r="J125" s="140">
        <f>ROUND(I125*H125,2)</f>
        <v>0</v>
      </c>
      <c r="K125" s="136" t="s">
        <v>1</v>
      </c>
      <c r="L125" s="32"/>
      <c r="M125" s="141" t="s">
        <v>1</v>
      </c>
      <c r="N125" s="142" t="s">
        <v>44</v>
      </c>
      <c r="P125" s="143">
        <f>O125*H125</f>
        <v>0</v>
      </c>
      <c r="Q125" s="143">
        <v>0</v>
      </c>
      <c r="R125" s="143">
        <f>Q125*H125</f>
        <v>0</v>
      </c>
      <c r="S125" s="143">
        <v>0</v>
      </c>
      <c r="T125" s="144">
        <f>S125*H125</f>
        <v>0</v>
      </c>
      <c r="AR125" s="145" t="s">
        <v>4898</v>
      </c>
      <c r="AT125" s="145" t="s">
        <v>264</v>
      </c>
      <c r="AU125" s="145" t="s">
        <v>86</v>
      </c>
      <c r="AY125" s="17" t="s">
        <v>262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7" t="s">
        <v>86</v>
      </c>
      <c r="BK125" s="146">
        <f>ROUND(I125*H125,2)</f>
        <v>0</v>
      </c>
      <c r="BL125" s="17" t="s">
        <v>4898</v>
      </c>
      <c r="BM125" s="145" t="s">
        <v>5945</v>
      </c>
    </row>
    <row r="126" spans="2:47" s="1" customFormat="1" ht="19.5">
      <c r="B126" s="32"/>
      <c r="D126" s="147" t="s">
        <v>301</v>
      </c>
      <c r="F126" s="148" t="s">
        <v>5936</v>
      </c>
      <c r="I126" s="149"/>
      <c r="L126" s="32"/>
      <c r="M126" s="150"/>
      <c r="T126" s="56"/>
      <c r="AT126" s="17" t="s">
        <v>301</v>
      </c>
      <c r="AU126" s="17" t="s">
        <v>86</v>
      </c>
    </row>
    <row r="127" spans="2:65" s="1" customFormat="1" ht="16.5" customHeight="1">
      <c r="B127" s="32"/>
      <c r="C127" s="134" t="s">
        <v>273</v>
      </c>
      <c r="D127" s="134" t="s">
        <v>264</v>
      </c>
      <c r="E127" s="135" t="s">
        <v>5946</v>
      </c>
      <c r="F127" s="136" t="s">
        <v>5947</v>
      </c>
      <c r="G127" s="137" t="s">
        <v>1119</v>
      </c>
      <c r="H127" s="138">
        <v>1</v>
      </c>
      <c r="I127" s="139"/>
      <c r="J127" s="140">
        <f>ROUND(I127*H127,2)</f>
        <v>0</v>
      </c>
      <c r="K127" s="136" t="s">
        <v>1</v>
      </c>
      <c r="L127" s="32"/>
      <c r="M127" s="141" t="s">
        <v>1</v>
      </c>
      <c r="N127" s="142" t="s">
        <v>44</v>
      </c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AR127" s="145" t="s">
        <v>4898</v>
      </c>
      <c r="AT127" s="145" t="s">
        <v>264</v>
      </c>
      <c r="AU127" s="145" t="s">
        <v>86</v>
      </c>
      <c r="AY127" s="17" t="s">
        <v>262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86</v>
      </c>
      <c r="BK127" s="146">
        <f>ROUND(I127*H127,2)</f>
        <v>0</v>
      </c>
      <c r="BL127" s="17" t="s">
        <v>4898</v>
      </c>
      <c r="BM127" s="145" t="s">
        <v>5948</v>
      </c>
    </row>
    <row r="128" spans="2:47" s="1" customFormat="1" ht="19.5">
      <c r="B128" s="32"/>
      <c r="D128" s="147" t="s">
        <v>301</v>
      </c>
      <c r="F128" s="148" t="s">
        <v>5936</v>
      </c>
      <c r="I128" s="149"/>
      <c r="L128" s="32"/>
      <c r="M128" s="150"/>
      <c r="T128" s="56"/>
      <c r="AT128" s="17" t="s">
        <v>301</v>
      </c>
      <c r="AU128" s="17" t="s">
        <v>86</v>
      </c>
    </row>
    <row r="129" spans="2:65" s="1" customFormat="1" ht="16.5" customHeight="1">
      <c r="B129" s="32"/>
      <c r="C129" s="134" t="s">
        <v>286</v>
      </c>
      <c r="D129" s="134" t="s">
        <v>264</v>
      </c>
      <c r="E129" s="135" t="s">
        <v>5949</v>
      </c>
      <c r="F129" s="136" t="s">
        <v>5950</v>
      </c>
      <c r="G129" s="137" t="s">
        <v>1119</v>
      </c>
      <c r="H129" s="138">
        <v>1</v>
      </c>
      <c r="I129" s="139"/>
      <c r="J129" s="140">
        <f>ROUND(I129*H129,2)</f>
        <v>0</v>
      </c>
      <c r="K129" s="136" t="s">
        <v>1</v>
      </c>
      <c r="L129" s="32"/>
      <c r="M129" s="141" t="s">
        <v>1</v>
      </c>
      <c r="N129" s="142" t="s">
        <v>44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4898</v>
      </c>
      <c r="AT129" s="145" t="s">
        <v>264</v>
      </c>
      <c r="AU129" s="145" t="s">
        <v>86</v>
      </c>
      <c r="AY129" s="17" t="s">
        <v>262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86</v>
      </c>
      <c r="BK129" s="146">
        <f>ROUND(I129*H129,2)</f>
        <v>0</v>
      </c>
      <c r="BL129" s="17" t="s">
        <v>4898</v>
      </c>
      <c r="BM129" s="145" t="s">
        <v>5951</v>
      </c>
    </row>
    <row r="130" spans="2:47" s="1" customFormat="1" ht="19.5">
      <c r="B130" s="32"/>
      <c r="D130" s="147" t="s">
        <v>301</v>
      </c>
      <c r="F130" s="148" t="s">
        <v>5936</v>
      </c>
      <c r="I130" s="149"/>
      <c r="L130" s="32"/>
      <c r="M130" s="150"/>
      <c r="T130" s="56"/>
      <c r="AT130" s="17" t="s">
        <v>301</v>
      </c>
      <c r="AU130" s="17" t="s">
        <v>86</v>
      </c>
    </row>
    <row r="131" spans="2:65" s="1" customFormat="1" ht="16.5" customHeight="1">
      <c r="B131" s="32"/>
      <c r="C131" s="134" t="s">
        <v>290</v>
      </c>
      <c r="D131" s="134" t="s">
        <v>264</v>
      </c>
      <c r="E131" s="135" t="s">
        <v>5952</v>
      </c>
      <c r="F131" s="136" t="s">
        <v>5953</v>
      </c>
      <c r="G131" s="137" t="s">
        <v>1119</v>
      </c>
      <c r="H131" s="138">
        <v>1</v>
      </c>
      <c r="I131" s="139"/>
      <c r="J131" s="140">
        <f>ROUND(I131*H131,2)</f>
        <v>0</v>
      </c>
      <c r="K131" s="136" t="s">
        <v>1</v>
      </c>
      <c r="L131" s="32"/>
      <c r="M131" s="141" t="s">
        <v>1</v>
      </c>
      <c r="N131" s="142" t="s">
        <v>44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4898</v>
      </c>
      <c r="AT131" s="145" t="s">
        <v>264</v>
      </c>
      <c r="AU131" s="145" t="s">
        <v>86</v>
      </c>
      <c r="AY131" s="17" t="s">
        <v>262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7" t="s">
        <v>86</v>
      </c>
      <c r="BK131" s="146">
        <f>ROUND(I131*H131,2)</f>
        <v>0</v>
      </c>
      <c r="BL131" s="17" t="s">
        <v>4898</v>
      </c>
      <c r="BM131" s="145" t="s">
        <v>5954</v>
      </c>
    </row>
    <row r="132" spans="2:47" s="1" customFormat="1" ht="19.5">
      <c r="B132" s="32"/>
      <c r="D132" s="147" t="s">
        <v>301</v>
      </c>
      <c r="F132" s="148" t="s">
        <v>5936</v>
      </c>
      <c r="I132" s="149"/>
      <c r="L132" s="32"/>
      <c r="M132" s="150"/>
      <c r="T132" s="56"/>
      <c r="AT132" s="17" t="s">
        <v>301</v>
      </c>
      <c r="AU132" s="17" t="s">
        <v>86</v>
      </c>
    </row>
    <row r="133" spans="2:65" s="1" customFormat="1" ht="33" customHeight="1">
      <c r="B133" s="32"/>
      <c r="C133" s="134" t="s">
        <v>270</v>
      </c>
      <c r="D133" s="134" t="s">
        <v>264</v>
      </c>
      <c r="E133" s="135" t="s">
        <v>5955</v>
      </c>
      <c r="F133" s="136" t="s">
        <v>5956</v>
      </c>
      <c r="G133" s="137" t="s">
        <v>1119</v>
      </c>
      <c r="H133" s="138">
        <v>1</v>
      </c>
      <c r="I133" s="139"/>
      <c r="J133" s="140">
        <f>ROUND(I133*H133,2)</f>
        <v>0</v>
      </c>
      <c r="K133" s="136" t="s">
        <v>1</v>
      </c>
      <c r="L133" s="32"/>
      <c r="M133" s="141" t="s">
        <v>1</v>
      </c>
      <c r="N133" s="142" t="s">
        <v>44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4898</v>
      </c>
      <c r="AT133" s="145" t="s">
        <v>264</v>
      </c>
      <c r="AU133" s="145" t="s">
        <v>86</v>
      </c>
      <c r="AY133" s="17" t="s">
        <v>262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7" t="s">
        <v>86</v>
      </c>
      <c r="BK133" s="146">
        <f>ROUND(I133*H133,2)</f>
        <v>0</v>
      </c>
      <c r="BL133" s="17" t="s">
        <v>4898</v>
      </c>
      <c r="BM133" s="145" t="s">
        <v>5957</v>
      </c>
    </row>
    <row r="134" spans="2:47" s="1" customFormat="1" ht="19.5">
      <c r="B134" s="32"/>
      <c r="D134" s="147" t="s">
        <v>301</v>
      </c>
      <c r="F134" s="148" t="s">
        <v>5936</v>
      </c>
      <c r="I134" s="149"/>
      <c r="L134" s="32"/>
      <c r="M134" s="150"/>
      <c r="T134" s="56"/>
      <c r="AT134" s="17" t="s">
        <v>301</v>
      </c>
      <c r="AU134" s="17" t="s">
        <v>86</v>
      </c>
    </row>
    <row r="135" spans="2:65" s="1" customFormat="1" ht="16.5" customHeight="1">
      <c r="B135" s="32"/>
      <c r="C135" s="134" t="s">
        <v>263</v>
      </c>
      <c r="D135" s="134" t="s">
        <v>264</v>
      </c>
      <c r="E135" s="135" t="s">
        <v>5958</v>
      </c>
      <c r="F135" s="136" t="s">
        <v>5959</v>
      </c>
      <c r="G135" s="137" t="s">
        <v>1119</v>
      </c>
      <c r="H135" s="138">
        <v>1</v>
      </c>
      <c r="I135" s="139"/>
      <c r="J135" s="140">
        <f>ROUND(I135*H135,2)</f>
        <v>0</v>
      </c>
      <c r="K135" s="136" t="s">
        <v>1</v>
      </c>
      <c r="L135" s="32"/>
      <c r="M135" s="141" t="s">
        <v>1</v>
      </c>
      <c r="N135" s="142" t="s">
        <v>44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4898</v>
      </c>
      <c r="AT135" s="145" t="s">
        <v>264</v>
      </c>
      <c r="AU135" s="145" t="s">
        <v>86</v>
      </c>
      <c r="AY135" s="17" t="s">
        <v>262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7" t="s">
        <v>86</v>
      </c>
      <c r="BK135" s="146">
        <f>ROUND(I135*H135,2)</f>
        <v>0</v>
      </c>
      <c r="BL135" s="17" t="s">
        <v>4898</v>
      </c>
      <c r="BM135" s="145" t="s">
        <v>5960</v>
      </c>
    </row>
    <row r="136" spans="2:47" s="1" customFormat="1" ht="19.5">
      <c r="B136" s="32"/>
      <c r="D136" s="147" t="s">
        <v>301</v>
      </c>
      <c r="F136" s="148" t="s">
        <v>5936</v>
      </c>
      <c r="I136" s="149"/>
      <c r="L136" s="32"/>
      <c r="M136" s="150"/>
      <c r="T136" s="56"/>
      <c r="AT136" s="17" t="s">
        <v>301</v>
      </c>
      <c r="AU136" s="17" t="s">
        <v>86</v>
      </c>
    </row>
    <row r="137" spans="2:65" s="1" customFormat="1" ht="16.5" customHeight="1">
      <c r="B137" s="32"/>
      <c r="C137" s="134" t="s">
        <v>297</v>
      </c>
      <c r="D137" s="134" t="s">
        <v>264</v>
      </c>
      <c r="E137" s="135" t="s">
        <v>5961</v>
      </c>
      <c r="F137" s="136" t="s">
        <v>5962</v>
      </c>
      <c r="G137" s="137" t="s">
        <v>1119</v>
      </c>
      <c r="H137" s="138">
        <v>1</v>
      </c>
      <c r="I137" s="139"/>
      <c r="J137" s="140">
        <f>ROUND(I137*H137,2)</f>
        <v>0</v>
      </c>
      <c r="K137" s="136" t="s">
        <v>1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4898</v>
      </c>
      <c r="AT137" s="145" t="s">
        <v>264</v>
      </c>
      <c r="AU137" s="145" t="s">
        <v>86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4898</v>
      </c>
      <c r="BM137" s="145" t="s">
        <v>5963</v>
      </c>
    </row>
    <row r="138" spans="2:47" s="1" customFormat="1" ht="19.5">
      <c r="B138" s="32"/>
      <c r="D138" s="147" t="s">
        <v>301</v>
      </c>
      <c r="F138" s="148" t="s">
        <v>5936</v>
      </c>
      <c r="I138" s="149"/>
      <c r="L138" s="32"/>
      <c r="M138" s="150"/>
      <c r="T138" s="56"/>
      <c r="AT138" s="17" t="s">
        <v>301</v>
      </c>
      <c r="AU138" s="17" t="s">
        <v>86</v>
      </c>
    </row>
    <row r="139" spans="2:65" s="1" customFormat="1" ht="16.5" customHeight="1">
      <c r="B139" s="32"/>
      <c r="C139" s="134" t="s">
        <v>326</v>
      </c>
      <c r="D139" s="134" t="s">
        <v>264</v>
      </c>
      <c r="E139" s="135" t="s">
        <v>5964</v>
      </c>
      <c r="F139" s="136" t="s">
        <v>5965</v>
      </c>
      <c r="G139" s="137" t="s">
        <v>1119</v>
      </c>
      <c r="H139" s="138">
        <v>1</v>
      </c>
      <c r="I139" s="139"/>
      <c r="J139" s="140">
        <f>ROUND(I139*H139,2)</f>
        <v>0</v>
      </c>
      <c r="K139" s="136" t="s">
        <v>1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4898</v>
      </c>
      <c r="AT139" s="145" t="s">
        <v>264</v>
      </c>
      <c r="AU139" s="145" t="s">
        <v>86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4898</v>
      </c>
      <c r="BM139" s="145" t="s">
        <v>5966</v>
      </c>
    </row>
    <row r="140" spans="2:47" s="1" customFormat="1" ht="19.5">
      <c r="B140" s="32"/>
      <c r="D140" s="147" t="s">
        <v>301</v>
      </c>
      <c r="F140" s="148" t="s">
        <v>5936</v>
      </c>
      <c r="I140" s="149"/>
      <c r="L140" s="32"/>
      <c r="M140" s="150"/>
      <c r="T140" s="56"/>
      <c r="AT140" s="17" t="s">
        <v>301</v>
      </c>
      <c r="AU140" s="17" t="s">
        <v>86</v>
      </c>
    </row>
    <row r="141" spans="2:65" s="1" customFormat="1" ht="16.5" customHeight="1">
      <c r="B141" s="32"/>
      <c r="C141" s="134" t="s">
        <v>303</v>
      </c>
      <c r="D141" s="134" t="s">
        <v>264</v>
      </c>
      <c r="E141" s="135" t="s">
        <v>5967</v>
      </c>
      <c r="F141" s="136" t="s">
        <v>5968</v>
      </c>
      <c r="G141" s="137" t="s">
        <v>1119</v>
      </c>
      <c r="H141" s="138">
        <v>1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4898</v>
      </c>
      <c r="AT141" s="145" t="s">
        <v>264</v>
      </c>
      <c r="AU141" s="145" t="s">
        <v>86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4898</v>
      </c>
      <c r="BM141" s="145" t="s">
        <v>5969</v>
      </c>
    </row>
    <row r="142" spans="2:47" s="1" customFormat="1" ht="19.5">
      <c r="B142" s="32"/>
      <c r="D142" s="147" t="s">
        <v>301</v>
      </c>
      <c r="F142" s="148" t="s">
        <v>5936</v>
      </c>
      <c r="I142" s="149"/>
      <c r="L142" s="32"/>
      <c r="M142" s="150"/>
      <c r="T142" s="56"/>
      <c r="AT142" s="17" t="s">
        <v>301</v>
      </c>
      <c r="AU142" s="17" t="s">
        <v>86</v>
      </c>
    </row>
    <row r="143" spans="2:65" s="1" customFormat="1" ht="16.5" customHeight="1">
      <c r="B143" s="32"/>
      <c r="C143" s="134" t="s">
        <v>307</v>
      </c>
      <c r="D143" s="134" t="s">
        <v>264</v>
      </c>
      <c r="E143" s="135" t="s">
        <v>5970</v>
      </c>
      <c r="F143" s="136" t="s">
        <v>5971</v>
      </c>
      <c r="G143" s="137" t="s">
        <v>1119</v>
      </c>
      <c r="H143" s="138">
        <v>1</v>
      </c>
      <c r="I143" s="139"/>
      <c r="J143" s="140">
        <f>ROUND(I143*H143,2)</f>
        <v>0</v>
      </c>
      <c r="K143" s="136" t="s">
        <v>1</v>
      </c>
      <c r="L143" s="32"/>
      <c r="M143" s="141" t="s">
        <v>1</v>
      </c>
      <c r="N143" s="142" t="s">
        <v>44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4898</v>
      </c>
      <c r="AT143" s="145" t="s">
        <v>264</v>
      </c>
      <c r="AU143" s="145" t="s">
        <v>86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4898</v>
      </c>
      <c r="BM143" s="145" t="s">
        <v>5972</v>
      </c>
    </row>
    <row r="144" spans="2:47" s="1" customFormat="1" ht="19.5">
      <c r="B144" s="32"/>
      <c r="D144" s="147" t="s">
        <v>301</v>
      </c>
      <c r="F144" s="148" t="s">
        <v>5936</v>
      </c>
      <c r="I144" s="149"/>
      <c r="L144" s="32"/>
      <c r="M144" s="150"/>
      <c r="T144" s="56"/>
      <c r="AT144" s="17" t="s">
        <v>301</v>
      </c>
      <c r="AU144" s="17" t="s">
        <v>86</v>
      </c>
    </row>
    <row r="145" spans="2:65" s="1" customFormat="1" ht="16.5" customHeight="1">
      <c r="B145" s="32"/>
      <c r="C145" s="134" t="s">
        <v>311</v>
      </c>
      <c r="D145" s="134" t="s">
        <v>264</v>
      </c>
      <c r="E145" s="135" t="s">
        <v>5973</v>
      </c>
      <c r="F145" s="136" t="s">
        <v>5974</v>
      </c>
      <c r="G145" s="137" t="s">
        <v>1119</v>
      </c>
      <c r="H145" s="138">
        <v>1</v>
      </c>
      <c r="I145" s="139"/>
      <c r="J145" s="140">
        <f>ROUND(I145*H145,2)</f>
        <v>0</v>
      </c>
      <c r="K145" s="136" t="s">
        <v>1</v>
      </c>
      <c r="L145" s="32"/>
      <c r="M145" s="141" t="s">
        <v>1</v>
      </c>
      <c r="N145" s="142" t="s">
        <v>44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4898</v>
      </c>
      <c r="AT145" s="145" t="s">
        <v>264</v>
      </c>
      <c r="AU145" s="145" t="s">
        <v>86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4898</v>
      </c>
      <c r="BM145" s="145" t="s">
        <v>5975</v>
      </c>
    </row>
    <row r="146" spans="2:47" s="1" customFormat="1" ht="19.5">
      <c r="B146" s="32"/>
      <c r="D146" s="147" t="s">
        <v>301</v>
      </c>
      <c r="F146" s="148" t="s">
        <v>5936</v>
      </c>
      <c r="I146" s="149"/>
      <c r="L146" s="32"/>
      <c r="M146" s="150"/>
      <c r="T146" s="56"/>
      <c r="AT146" s="17" t="s">
        <v>301</v>
      </c>
      <c r="AU146" s="17" t="s">
        <v>86</v>
      </c>
    </row>
    <row r="147" spans="2:65" s="1" customFormat="1" ht="16.5" customHeight="1">
      <c r="B147" s="32"/>
      <c r="C147" s="134" t="s">
        <v>8</v>
      </c>
      <c r="D147" s="134" t="s">
        <v>264</v>
      </c>
      <c r="E147" s="135" t="s">
        <v>5976</v>
      </c>
      <c r="F147" s="136" t="s">
        <v>5977</v>
      </c>
      <c r="G147" s="137" t="s">
        <v>1119</v>
      </c>
      <c r="H147" s="138">
        <v>1</v>
      </c>
      <c r="I147" s="139"/>
      <c r="J147" s="140">
        <f>ROUND(I147*H147,2)</f>
        <v>0</v>
      </c>
      <c r="K147" s="136" t="s">
        <v>1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AR147" s="145" t="s">
        <v>4898</v>
      </c>
      <c r="AT147" s="145" t="s">
        <v>264</v>
      </c>
      <c r="AU147" s="145" t="s">
        <v>86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4898</v>
      </c>
      <c r="BM147" s="145" t="s">
        <v>5978</v>
      </c>
    </row>
    <row r="148" spans="2:47" s="1" customFormat="1" ht="19.5">
      <c r="B148" s="32"/>
      <c r="D148" s="147" t="s">
        <v>301</v>
      </c>
      <c r="F148" s="148" t="s">
        <v>5936</v>
      </c>
      <c r="I148" s="149"/>
      <c r="L148" s="32"/>
      <c r="M148" s="150"/>
      <c r="T148" s="56"/>
      <c r="AT148" s="17" t="s">
        <v>301</v>
      </c>
      <c r="AU148" s="17" t="s">
        <v>86</v>
      </c>
    </row>
    <row r="149" spans="2:65" s="1" customFormat="1" ht="16.5" customHeight="1">
      <c r="B149" s="32"/>
      <c r="C149" s="134" t="s">
        <v>318</v>
      </c>
      <c r="D149" s="134" t="s">
        <v>264</v>
      </c>
      <c r="E149" s="135" t="s">
        <v>5979</v>
      </c>
      <c r="F149" s="136" t="s">
        <v>5980</v>
      </c>
      <c r="G149" s="137" t="s">
        <v>1119</v>
      </c>
      <c r="H149" s="138">
        <v>1</v>
      </c>
      <c r="I149" s="139"/>
      <c r="J149" s="140">
        <f>ROUND(I149*H149,2)</f>
        <v>0</v>
      </c>
      <c r="K149" s="136" t="s">
        <v>1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4898</v>
      </c>
      <c r="AT149" s="145" t="s">
        <v>264</v>
      </c>
      <c r="AU149" s="145" t="s">
        <v>86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4898</v>
      </c>
      <c r="BM149" s="145" t="s">
        <v>5981</v>
      </c>
    </row>
    <row r="150" spans="2:47" s="1" customFormat="1" ht="19.5">
      <c r="B150" s="32"/>
      <c r="D150" s="147" t="s">
        <v>301</v>
      </c>
      <c r="F150" s="148" t="s">
        <v>5936</v>
      </c>
      <c r="I150" s="149"/>
      <c r="L150" s="32"/>
      <c r="M150" s="150"/>
      <c r="T150" s="56"/>
      <c r="AT150" s="17" t="s">
        <v>301</v>
      </c>
      <c r="AU150" s="17" t="s">
        <v>86</v>
      </c>
    </row>
    <row r="151" spans="2:65" s="1" customFormat="1" ht="16.5" customHeight="1">
      <c r="B151" s="32"/>
      <c r="C151" s="134" t="s">
        <v>322</v>
      </c>
      <c r="D151" s="134" t="s">
        <v>264</v>
      </c>
      <c r="E151" s="135" t="s">
        <v>5982</v>
      </c>
      <c r="F151" s="136" t="s">
        <v>5983</v>
      </c>
      <c r="G151" s="137" t="s">
        <v>1119</v>
      </c>
      <c r="H151" s="138">
        <v>1</v>
      </c>
      <c r="I151" s="139"/>
      <c r="J151" s="140">
        <f>ROUND(I151*H151,2)</f>
        <v>0</v>
      </c>
      <c r="K151" s="136" t="s">
        <v>1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4898</v>
      </c>
      <c r="AT151" s="145" t="s">
        <v>264</v>
      </c>
      <c r="AU151" s="145" t="s">
        <v>86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4898</v>
      </c>
      <c r="BM151" s="145" t="s">
        <v>5984</v>
      </c>
    </row>
    <row r="152" spans="2:47" s="1" customFormat="1" ht="19.5">
      <c r="B152" s="32"/>
      <c r="D152" s="147" t="s">
        <v>301</v>
      </c>
      <c r="F152" s="148" t="s">
        <v>5936</v>
      </c>
      <c r="I152" s="149"/>
      <c r="L152" s="32"/>
      <c r="M152" s="150"/>
      <c r="T152" s="56"/>
      <c r="AT152" s="17" t="s">
        <v>301</v>
      </c>
      <c r="AU152" s="17" t="s">
        <v>86</v>
      </c>
    </row>
    <row r="153" spans="2:65" s="1" customFormat="1" ht="16.5" customHeight="1">
      <c r="B153" s="32"/>
      <c r="C153" s="134" t="s">
        <v>332</v>
      </c>
      <c r="D153" s="134" t="s">
        <v>264</v>
      </c>
      <c r="E153" s="135" t="s">
        <v>5985</v>
      </c>
      <c r="F153" s="136" t="s">
        <v>5986</v>
      </c>
      <c r="G153" s="137" t="s">
        <v>1119</v>
      </c>
      <c r="H153" s="138">
        <v>1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4898</v>
      </c>
      <c r="AT153" s="145" t="s">
        <v>264</v>
      </c>
      <c r="AU153" s="145" t="s">
        <v>86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4898</v>
      </c>
      <c r="BM153" s="145" t="s">
        <v>5987</v>
      </c>
    </row>
    <row r="154" spans="2:47" s="1" customFormat="1" ht="78">
      <c r="B154" s="32"/>
      <c r="D154" s="147" t="s">
        <v>301</v>
      </c>
      <c r="F154" s="148" t="s">
        <v>5988</v>
      </c>
      <c r="I154" s="149"/>
      <c r="L154" s="32"/>
      <c r="M154" s="150"/>
      <c r="T154" s="56"/>
      <c r="AT154" s="17" t="s">
        <v>301</v>
      </c>
      <c r="AU154" s="17" t="s">
        <v>86</v>
      </c>
    </row>
    <row r="155" spans="2:65" s="1" customFormat="1" ht="16.5" customHeight="1">
      <c r="B155" s="32"/>
      <c r="C155" s="134" t="s">
        <v>365</v>
      </c>
      <c r="D155" s="134" t="s">
        <v>264</v>
      </c>
      <c r="E155" s="135" t="s">
        <v>5989</v>
      </c>
      <c r="F155" s="136" t="s">
        <v>5990</v>
      </c>
      <c r="G155" s="137" t="s">
        <v>1119</v>
      </c>
      <c r="H155" s="138">
        <v>1</v>
      </c>
      <c r="I155" s="139"/>
      <c r="J155" s="140">
        <f>ROUND(I155*H155,2)</f>
        <v>0</v>
      </c>
      <c r="K155" s="136" t="s">
        <v>1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4898</v>
      </c>
      <c r="AT155" s="145" t="s">
        <v>264</v>
      </c>
      <c r="AU155" s="145" t="s">
        <v>86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4898</v>
      </c>
      <c r="BM155" s="145" t="s">
        <v>5991</v>
      </c>
    </row>
    <row r="156" spans="2:47" s="1" customFormat="1" ht="19.5">
      <c r="B156" s="32"/>
      <c r="D156" s="147" t="s">
        <v>301</v>
      </c>
      <c r="F156" s="148" t="s">
        <v>5936</v>
      </c>
      <c r="I156" s="149"/>
      <c r="L156" s="32"/>
      <c r="M156" s="150"/>
      <c r="T156" s="56"/>
      <c r="AT156" s="17" t="s">
        <v>301</v>
      </c>
      <c r="AU156" s="17" t="s">
        <v>86</v>
      </c>
    </row>
    <row r="157" spans="2:65" s="1" customFormat="1" ht="16.5" customHeight="1">
      <c r="B157" s="32"/>
      <c r="C157" s="134" t="s">
        <v>370</v>
      </c>
      <c r="D157" s="134" t="s">
        <v>264</v>
      </c>
      <c r="E157" s="135" t="s">
        <v>5992</v>
      </c>
      <c r="F157" s="136" t="s">
        <v>5993</v>
      </c>
      <c r="G157" s="137" t="s">
        <v>1119</v>
      </c>
      <c r="H157" s="138">
        <v>1</v>
      </c>
      <c r="I157" s="139"/>
      <c r="J157" s="140">
        <f>ROUND(I157*H157,2)</f>
        <v>0</v>
      </c>
      <c r="K157" s="136" t="s">
        <v>1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4898</v>
      </c>
      <c r="AT157" s="145" t="s">
        <v>264</v>
      </c>
      <c r="AU157" s="145" t="s">
        <v>86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4898</v>
      </c>
      <c r="BM157" s="145" t="s">
        <v>5994</v>
      </c>
    </row>
    <row r="158" spans="2:47" s="1" customFormat="1" ht="19.5">
      <c r="B158" s="32"/>
      <c r="D158" s="147" t="s">
        <v>301</v>
      </c>
      <c r="F158" s="148" t="s">
        <v>5936</v>
      </c>
      <c r="I158" s="149"/>
      <c r="L158" s="32"/>
      <c r="M158" s="150"/>
      <c r="T158" s="56"/>
      <c r="AT158" s="17" t="s">
        <v>301</v>
      </c>
      <c r="AU158" s="17" t="s">
        <v>86</v>
      </c>
    </row>
    <row r="159" spans="2:65" s="1" customFormat="1" ht="16.5" customHeight="1">
      <c r="B159" s="32"/>
      <c r="C159" s="134" t="s">
        <v>7</v>
      </c>
      <c r="D159" s="134" t="s">
        <v>264</v>
      </c>
      <c r="E159" s="135" t="s">
        <v>5995</v>
      </c>
      <c r="F159" s="136" t="s">
        <v>5996</v>
      </c>
      <c r="G159" s="137" t="s">
        <v>1119</v>
      </c>
      <c r="H159" s="138">
        <v>1</v>
      </c>
      <c r="I159" s="139"/>
      <c r="J159" s="140">
        <f>ROUND(I159*H159,2)</f>
        <v>0</v>
      </c>
      <c r="K159" s="136" t="s">
        <v>1</v>
      </c>
      <c r="L159" s="32"/>
      <c r="M159" s="141" t="s">
        <v>1</v>
      </c>
      <c r="N159" s="142" t="s">
        <v>44</v>
      </c>
      <c r="P159" s="143">
        <f>O159*H159</f>
        <v>0</v>
      </c>
      <c r="Q159" s="143">
        <v>0</v>
      </c>
      <c r="R159" s="143">
        <f>Q159*H159</f>
        <v>0</v>
      </c>
      <c r="S159" s="143">
        <v>0</v>
      </c>
      <c r="T159" s="144">
        <f>S159*H159</f>
        <v>0</v>
      </c>
      <c r="AR159" s="145" t="s">
        <v>4898</v>
      </c>
      <c r="AT159" s="145" t="s">
        <v>264</v>
      </c>
      <c r="AU159" s="145" t="s">
        <v>86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4898</v>
      </c>
      <c r="BM159" s="145" t="s">
        <v>5997</v>
      </c>
    </row>
    <row r="160" spans="2:47" s="1" customFormat="1" ht="19.5">
      <c r="B160" s="32"/>
      <c r="D160" s="147" t="s">
        <v>301</v>
      </c>
      <c r="F160" s="148" t="s">
        <v>5936</v>
      </c>
      <c r="I160" s="149"/>
      <c r="L160" s="32"/>
      <c r="M160" s="159"/>
      <c r="N160" s="155"/>
      <c r="O160" s="155"/>
      <c r="P160" s="155"/>
      <c r="Q160" s="155"/>
      <c r="R160" s="155"/>
      <c r="S160" s="155"/>
      <c r="T160" s="160"/>
      <c r="AT160" s="17" t="s">
        <v>301</v>
      </c>
      <c r="AU160" s="17" t="s">
        <v>86</v>
      </c>
    </row>
    <row r="161" spans="2:12" s="1" customFormat="1" ht="6.95" customHeight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2"/>
    </row>
  </sheetData>
  <sheetProtection algorithmName="SHA-512" hashValue="JYPQ8HqI2h1lGt6P9tU4kaU/qsrvaODeeuO40Ms+2NZy/f43F8c3MGz/NVGixTNZ0oCYNsP36O1P9EFhwVW7XQ==" saltValue="GC66+TkkBmFUBh1A+Pq26HfWbvtYYm/wWCaK47hhSv9xJetRxdBUx+Puzk5vnsm4y/vTxrzKt5SOmzEtDVf/gg==" spinCount="100000" sheet="1" objects="1" scenarios="1" formatColumns="0" formatRows="0" autoFilter="0"/>
  <autoFilter ref="C116:K160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65BA-75D2-4E52-A100-16C58EB4688E}">
  <dimension ref="A1:BK56"/>
  <sheetViews>
    <sheetView workbookViewId="0" topLeftCell="A52">
      <selection activeCell="F55" sqref="F55"/>
    </sheetView>
  </sheetViews>
  <sheetFormatPr defaultColWidth="9.140625" defaultRowHeight="12"/>
  <cols>
    <col min="1" max="1" width="3.140625" style="0" customWidth="1"/>
    <col min="2" max="2" width="4.140625" style="0" customWidth="1"/>
    <col min="3" max="3" width="4.28125" style="0" customWidth="1"/>
    <col min="4" max="4" width="17.140625" style="0" customWidth="1"/>
    <col min="5" max="5" width="50.8515625" style="0" customWidth="1"/>
    <col min="6" max="6" width="7.421875" style="0" customWidth="1"/>
    <col min="7" max="7" width="14.00390625" style="0" customWidth="1"/>
    <col min="8" max="10" width="44.00390625" style="0" customWidth="1"/>
    <col min="11" max="11" width="10.8515625" style="0" hidden="1" customWidth="1"/>
    <col min="13" max="18" width="14.140625" style="0" hidden="1" customWidth="1"/>
    <col min="19" max="19" width="16.28125" style="0" hidden="1" customWidth="1"/>
    <col min="20" max="20" width="12.28125" style="0" customWidth="1"/>
    <col min="21" max="21" width="16.28125" style="0" customWidth="1"/>
    <col min="22" max="22" width="12.28125" style="0" customWidth="1"/>
    <col min="23" max="23" width="15.00390625" style="0" customWidth="1"/>
    <col min="24" max="24" width="11.00390625" style="0" customWidth="1"/>
    <col min="25" max="25" width="15.00390625" style="0" customWidth="1"/>
    <col min="26" max="26" width="16.28125" style="0" customWidth="1"/>
    <col min="27" max="27" width="11.00390625" style="0" customWidth="1"/>
    <col min="28" max="28" width="15.00390625" style="0" customWidth="1"/>
    <col min="29" max="29" width="16.28125" style="0" customWidth="1"/>
  </cols>
  <sheetData>
    <row r="1" spans="11:44" ht="12">
      <c r="K1" s="209"/>
      <c r="L1" s="209"/>
      <c r="M1" s="209"/>
      <c r="N1" s="209"/>
      <c r="O1" s="209"/>
      <c r="P1" s="209"/>
      <c r="Q1" s="209"/>
      <c r="R1" s="209"/>
      <c r="S1" s="209"/>
      <c r="T1" s="209"/>
      <c r="AR1" s="17" t="s">
        <v>6018</v>
      </c>
    </row>
    <row r="2" spans="1:44" ht="12">
      <c r="A2" s="253"/>
      <c r="B2" s="254"/>
      <c r="C2" s="254"/>
      <c r="D2" s="254"/>
      <c r="E2" s="254"/>
      <c r="F2" s="254"/>
      <c r="G2" s="254"/>
      <c r="H2" s="254"/>
      <c r="I2" s="254"/>
      <c r="J2" s="255"/>
      <c r="AR2" s="17" t="s">
        <v>88</v>
      </c>
    </row>
    <row r="3" spans="1:44" ht="18">
      <c r="A3" s="256"/>
      <c r="C3" s="21" t="s">
        <v>6019</v>
      </c>
      <c r="J3" s="257"/>
      <c r="K3" s="93" t="s">
        <v>10</v>
      </c>
      <c r="AR3" s="17" t="s">
        <v>4</v>
      </c>
    </row>
    <row r="4" spans="1:10" ht="12">
      <c r="A4" s="256"/>
      <c r="J4" s="257"/>
    </row>
    <row r="5" spans="1:10" ht="12.75">
      <c r="A5" s="256"/>
      <c r="C5" s="27" t="s">
        <v>16</v>
      </c>
      <c r="J5" s="257"/>
    </row>
    <row r="6" spans="1:10" ht="12.75">
      <c r="A6" s="256"/>
      <c r="D6" s="248" t="s">
        <v>17</v>
      </c>
      <c r="E6" s="249"/>
      <c r="F6" s="249"/>
      <c r="G6" s="249"/>
      <c r="J6" s="257"/>
    </row>
    <row r="7" spans="1:10" s="1" customFormat="1" ht="12.75">
      <c r="A7" s="258"/>
      <c r="C7" s="27" t="s">
        <v>222</v>
      </c>
      <c r="J7" s="259"/>
    </row>
    <row r="8" spans="1:10" s="1" customFormat="1" ht="12">
      <c r="A8" s="258"/>
      <c r="D8" s="230" t="s">
        <v>1107</v>
      </c>
      <c r="E8" s="250"/>
      <c r="F8" s="250"/>
      <c r="G8" s="250"/>
      <c r="J8" s="259"/>
    </row>
    <row r="9" spans="1:10" s="1" customFormat="1" ht="12">
      <c r="A9" s="258"/>
      <c r="J9" s="259"/>
    </row>
    <row r="10" spans="1:10" s="1" customFormat="1" ht="12.75">
      <c r="A10" s="258"/>
      <c r="C10" s="27" t="s">
        <v>18</v>
      </c>
      <c r="E10" s="25" t="s">
        <v>116</v>
      </c>
      <c r="H10" s="27" t="s">
        <v>19</v>
      </c>
      <c r="I10" s="25" t="s">
        <v>1</v>
      </c>
      <c r="J10" s="259"/>
    </row>
    <row r="11" spans="1:10" s="1" customFormat="1" ht="12.75">
      <c r="A11" s="258"/>
      <c r="C11" s="27" t="s">
        <v>20</v>
      </c>
      <c r="E11" s="25" t="s">
        <v>21</v>
      </c>
      <c r="H11" s="27" t="s">
        <v>22</v>
      </c>
      <c r="I11" s="52">
        <v>45084</v>
      </c>
      <c r="J11" s="259"/>
    </row>
    <row r="12" spans="1:10" s="1" customFormat="1" ht="12">
      <c r="A12" s="258"/>
      <c r="J12" s="259"/>
    </row>
    <row r="13" spans="1:10" s="1" customFormat="1" ht="12.75">
      <c r="A13" s="258"/>
      <c r="C13" s="27" t="s">
        <v>24</v>
      </c>
      <c r="H13" s="27" t="s">
        <v>25</v>
      </c>
      <c r="I13" s="25" t="s">
        <v>26</v>
      </c>
      <c r="J13" s="259"/>
    </row>
    <row r="14" spans="1:10" s="1" customFormat="1" ht="12.75">
      <c r="A14" s="258"/>
      <c r="D14" s="25" t="s">
        <v>27</v>
      </c>
      <c r="H14" s="27" t="s">
        <v>28</v>
      </c>
      <c r="I14" s="25" t="s">
        <v>1</v>
      </c>
      <c r="J14" s="259"/>
    </row>
    <row r="15" spans="1:10" s="1" customFormat="1" ht="12">
      <c r="A15" s="258"/>
      <c r="J15" s="259"/>
    </row>
    <row r="16" spans="1:10" s="1" customFormat="1" ht="12.75">
      <c r="A16" s="258"/>
      <c r="C16" s="27" t="s">
        <v>29</v>
      </c>
      <c r="H16" s="27" t="s">
        <v>25</v>
      </c>
      <c r="I16" s="28"/>
      <c r="J16" s="259"/>
    </row>
    <row r="17" spans="1:10" s="1" customFormat="1" ht="12.75">
      <c r="A17" s="258"/>
      <c r="D17" s="251"/>
      <c r="E17" s="208"/>
      <c r="F17" s="208"/>
      <c r="G17" s="208"/>
      <c r="H17" s="27" t="s">
        <v>28</v>
      </c>
      <c r="I17" s="28"/>
      <c r="J17" s="259"/>
    </row>
    <row r="18" spans="1:10" s="1" customFormat="1" ht="12">
      <c r="A18" s="258"/>
      <c r="J18" s="259"/>
    </row>
    <row r="19" spans="1:10" s="1" customFormat="1" ht="12.75">
      <c r="A19" s="258"/>
      <c r="C19" s="27" t="s">
        <v>31</v>
      </c>
      <c r="H19" s="27" t="s">
        <v>25</v>
      </c>
      <c r="I19" s="25" t="s">
        <v>32</v>
      </c>
      <c r="J19" s="259"/>
    </row>
    <row r="20" spans="1:10" s="1" customFormat="1" ht="12.75">
      <c r="A20" s="258"/>
      <c r="D20" s="25" t="s">
        <v>227</v>
      </c>
      <c r="H20" s="27" t="s">
        <v>28</v>
      </c>
      <c r="I20" s="25" t="s">
        <v>1</v>
      </c>
      <c r="J20" s="259"/>
    </row>
    <row r="21" spans="1:10" s="1" customFormat="1" ht="12">
      <c r="A21" s="258"/>
      <c r="J21" s="259"/>
    </row>
    <row r="22" spans="1:10" s="1" customFormat="1" ht="12.75">
      <c r="A22" s="258"/>
      <c r="C22" s="27" t="s">
        <v>35</v>
      </c>
      <c r="H22" s="27" t="s">
        <v>25</v>
      </c>
      <c r="I22" s="25" t="s">
        <v>1</v>
      </c>
      <c r="J22" s="259"/>
    </row>
    <row r="23" spans="1:10" s="1" customFormat="1" ht="12.75">
      <c r="A23" s="258"/>
      <c r="D23" s="25" t="s">
        <v>6020</v>
      </c>
      <c r="H23" s="27" t="s">
        <v>28</v>
      </c>
      <c r="I23" s="25" t="s">
        <v>1</v>
      </c>
      <c r="J23" s="259"/>
    </row>
    <row r="24" spans="1:10" s="1" customFormat="1" ht="12">
      <c r="A24" s="258"/>
      <c r="J24" s="259"/>
    </row>
    <row r="25" spans="1:10" s="1" customFormat="1" ht="12.75">
      <c r="A25" s="258"/>
      <c r="C25" s="27" t="s">
        <v>37</v>
      </c>
      <c r="J25" s="259"/>
    </row>
    <row r="26" spans="1:10" s="7" customFormat="1" ht="30.75" customHeight="1">
      <c r="A26" s="260"/>
      <c r="D26" s="261" t="s">
        <v>6021</v>
      </c>
      <c r="E26" s="261"/>
      <c r="F26" s="261"/>
      <c r="G26" s="261"/>
      <c r="J26" s="262"/>
    </row>
    <row r="27" spans="1:10" s="1" customFormat="1" ht="12">
      <c r="A27" s="258"/>
      <c r="J27" s="259"/>
    </row>
    <row r="28" spans="1:10" s="1" customFormat="1" ht="12">
      <c r="A28" s="258"/>
      <c r="C28" s="53"/>
      <c r="D28" s="53"/>
      <c r="E28" s="53"/>
      <c r="F28" s="53"/>
      <c r="G28" s="53"/>
      <c r="H28" s="53"/>
      <c r="I28" s="53"/>
      <c r="J28" s="263"/>
    </row>
    <row r="29" spans="1:61" s="11" customFormat="1" ht="15">
      <c r="A29" s="264"/>
      <c r="C29" s="125"/>
      <c r="D29" s="126"/>
      <c r="E29" s="126"/>
      <c r="H29" s="127"/>
      <c r="I29" s="128"/>
      <c r="J29" s="265"/>
      <c r="K29" s="129"/>
      <c r="N29" s="130" t="e">
        <f>N30+#REF!</f>
        <v>#REF!</v>
      </c>
      <c r="P29" s="130" t="e">
        <f>P30+#REF!</f>
        <v>#REF!</v>
      </c>
      <c r="R29" s="131" t="e">
        <f>R30+#REF!</f>
        <v>#REF!</v>
      </c>
      <c r="AP29" s="125" t="s">
        <v>179</v>
      </c>
      <c r="AR29" s="132" t="s">
        <v>78</v>
      </c>
      <c r="AS29" s="132" t="s">
        <v>79</v>
      </c>
      <c r="AW29" s="125" t="s">
        <v>262</v>
      </c>
      <c r="BI29" s="133" t="e">
        <f>BI30+#REF!</f>
        <v>#VALUE!</v>
      </c>
    </row>
    <row r="30" spans="1:61" s="11" customFormat="1" ht="12.75">
      <c r="A30" s="264"/>
      <c r="C30" s="125" t="s">
        <v>78</v>
      </c>
      <c r="D30" s="151" t="s">
        <v>1115</v>
      </c>
      <c r="E30" s="151" t="s">
        <v>1116</v>
      </c>
      <c r="H30" s="127"/>
      <c r="I30" s="152"/>
      <c r="J30" s="265"/>
      <c r="K30" s="129"/>
      <c r="N30" s="130">
        <f>SUM(N32:N50)</f>
        <v>0</v>
      </c>
      <c r="P30" s="130">
        <f>SUM(P32:P50)</f>
        <v>0</v>
      </c>
      <c r="R30" s="131">
        <f>SUM(R32:R50)</f>
        <v>0</v>
      </c>
      <c r="AP30" s="125" t="s">
        <v>179</v>
      </c>
      <c r="AR30" s="132" t="s">
        <v>78</v>
      </c>
      <c r="AS30" s="132" t="s">
        <v>86</v>
      </c>
      <c r="AW30" s="125" t="s">
        <v>262</v>
      </c>
      <c r="BI30" s="133" t="e">
        <f>SUM(BI32:BI50)</f>
        <v>#VALUE!</v>
      </c>
    </row>
    <row r="31" spans="1:61" s="271" customFormat="1" ht="12">
      <c r="A31" s="266"/>
      <c r="B31" s="267" t="s">
        <v>248</v>
      </c>
      <c r="C31" s="267" t="s">
        <v>64</v>
      </c>
      <c r="D31" s="267" t="s">
        <v>60</v>
      </c>
      <c r="E31" s="267" t="s">
        <v>61</v>
      </c>
      <c r="F31" s="267" t="s">
        <v>249</v>
      </c>
      <c r="G31" s="267" t="s">
        <v>250</v>
      </c>
      <c r="H31" s="268" t="s">
        <v>6022</v>
      </c>
      <c r="I31" s="269" t="s">
        <v>6023</v>
      </c>
      <c r="J31" s="267" t="s">
        <v>6024</v>
      </c>
      <c r="K31" s="270"/>
      <c r="N31" s="272"/>
      <c r="P31" s="272"/>
      <c r="R31" s="273"/>
      <c r="BI31" s="274"/>
    </row>
    <row r="32" spans="1:63" s="1" customFormat="1" ht="24">
      <c r="A32" s="258"/>
      <c r="B32" s="275">
        <v>1</v>
      </c>
      <c r="C32" s="276" t="s">
        <v>1114</v>
      </c>
      <c r="D32" s="277" t="s">
        <v>6025</v>
      </c>
      <c r="E32" s="278" t="s">
        <v>6026</v>
      </c>
      <c r="F32" s="279" t="s">
        <v>1119</v>
      </c>
      <c r="G32" s="280">
        <v>1</v>
      </c>
      <c r="H32" s="281" t="s">
        <v>6027</v>
      </c>
      <c r="I32" s="281" t="s">
        <v>6028</v>
      </c>
      <c r="J32" s="282" t="s">
        <v>6028</v>
      </c>
      <c r="K32" s="283" t="s">
        <v>1</v>
      </c>
      <c r="L32" s="142"/>
      <c r="N32" s="143">
        <f>M32*G32</f>
        <v>0</v>
      </c>
      <c r="O32" s="143">
        <v>0</v>
      </c>
      <c r="P32" s="143">
        <f>O32*G32</f>
        <v>0</v>
      </c>
      <c r="Q32" s="143">
        <v>0</v>
      </c>
      <c r="R32" s="144">
        <f>Q32*G32</f>
        <v>0</v>
      </c>
      <c r="AP32" s="145" t="s">
        <v>86</v>
      </c>
      <c r="AR32" s="145" t="s">
        <v>264</v>
      </c>
      <c r="AS32" s="145" t="s">
        <v>88</v>
      </c>
      <c r="AW32" s="17" t="s">
        <v>262</v>
      </c>
      <c r="BC32" s="146">
        <f>IF(L32="základní",I32,0)</f>
        <v>0</v>
      </c>
      <c r="BD32" s="146">
        <f>IF(L32="snížená",I32,0)</f>
        <v>0</v>
      </c>
      <c r="BE32" s="146">
        <f>IF(L32="zákl. přenesená",I32,0)</f>
        <v>0</v>
      </c>
      <c r="BF32" s="146">
        <f>IF(L32="sníž. přenesená",I32,0)</f>
        <v>0</v>
      </c>
      <c r="BG32" s="146">
        <f>IF(L32="nulová",I32,0)</f>
        <v>0</v>
      </c>
      <c r="BH32" s="17" t="s">
        <v>86</v>
      </c>
      <c r="BI32" s="146" t="e">
        <f>ROUND(H32*G32,2)</f>
        <v>#VALUE!</v>
      </c>
      <c r="BJ32" s="17" t="s">
        <v>86</v>
      </c>
      <c r="BK32" s="145" t="s">
        <v>6029</v>
      </c>
    </row>
    <row r="33" spans="1:45" s="1" customFormat="1" ht="233.25">
      <c r="A33" s="258"/>
      <c r="C33" s="147" t="s">
        <v>301</v>
      </c>
      <c r="E33" s="284" t="s">
        <v>6063</v>
      </c>
      <c r="H33" s="149"/>
      <c r="J33" s="259"/>
      <c r="R33" s="56"/>
      <c r="AR33" s="17" t="s">
        <v>301</v>
      </c>
      <c r="AS33" s="17" t="s">
        <v>88</v>
      </c>
    </row>
    <row r="34" spans="1:63" s="1" customFormat="1" ht="24">
      <c r="A34" s="258"/>
      <c r="B34" s="134">
        <v>2</v>
      </c>
      <c r="C34" s="285" t="s">
        <v>1114</v>
      </c>
      <c r="D34" s="286" t="s">
        <v>6030</v>
      </c>
      <c r="E34" s="287" t="s">
        <v>6031</v>
      </c>
      <c r="F34" s="288" t="s">
        <v>1119</v>
      </c>
      <c r="G34" s="138">
        <v>1</v>
      </c>
      <c r="H34" s="289" t="s">
        <v>6027</v>
      </c>
      <c r="I34" s="290" t="s">
        <v>6027</v>
      </c>
      <c r="J34" s="291" t="s">
        <v>6027</v>
      </c>
      <c r="K34" s="283"/>
      <c r="L34" s="142"/>
      <c r="N34" s="143"/>
      <c r="O34" s="143"/>
      <c r="P34" s="143"/>
      <c r="Q34" s="143"/>
      <c r="R34" s="144"/>
      <c r="AP34" s="145"/>
      <c r="AR34" s="145"/>
      <c r="AS34" s="145"/>
      <c r="AW34" s="17"/>
      <c r="BC34" s="146"/>
      <c r="BD34" s="146"/>
      <c r="BE34" s="146"/>
      <c r="BF34" s="146"/>
      <c r="BG34" s="146"/>
      <c r="BH34" s="17"/>
      <c r="BI34" s="146"/>
      <c r="BJ34" s="17"/>
      <c r="BK34" s="145"/>
    </row>
    <row r="35" spans="1:45" s="1" customFormat="1" ht="184.5">
      <c r="A35" s="258"/>
      <c r="C35" s="147" t="s">
        <v>301</v>
      </c>
      <c r="E35" s="284" t="s">
        <v>6056</v>
      </c>
      <c r="H35" s="149"/>
      <c r="J35" s="259"/>
      <c r="R35" s="56"/>
      <c r="AR35" s="17" t="s">
        <v>301</v>
      </c>
      <c r="AS35" s="17" t="s">
        <v>88</v>
      </c>
    </row>
    <row r="36" spans="1:63" s="1" customFormat="1" ht="24">
      <c r="A36" s="258"/>
      <c r="B36" s="134">
        <v>3</v>
      </c>
      <c r="C36" s="285" t="s">
        <v>1114</v>
      </c>
      <c r="D36" s="286" t="s">
        <v>6032</v>
      </c>
      <c r="E36" s="287" t="s">
        <v>6033</v>
      </c>
      <c r="F36" s="288" t="s">
        <v>1119</v>
      </c>
      <c r="G36" s="138">
        <v>1</v>
      </c>
      <c r="H36" s="289" t="s">
        <v>6027</v>
      </c>
      <c r="I36" s="290" t="s">
        <v>6027</v>
      </c>
      <c r="J36" s="291" t="s">
        <v>6027</v>
      </c>
      <c r="K36" s="283"/>
      <c r="L36" s="142"/>
      <c r="N36" s="143"/>
      <c r="O36" s="143"/>
      <c r="P36" s="143"/>
      <c r="Q36" s="143"/>
      <c r="R36" s="144"/>
      <c r="AP36" s="145"/>
      <c r="AR36" s="145"/>
      <c r="AS36" s="145"/>
      <c r="AW36" s="17"/>
      <c r="BC36" s="146"/>
      <c r="BD36" s="146"/>
      <c r="BE36" s="146"/>
      <c r="BF36" s="146"/>
      <c r="BG36" s="146"/>
      <c r="BH36" s="17"/>
      <c r="BI36" s="146"/>
      <c r="BJ36" s="17"/>
      <c r="BK36" s="145"/>
    </row>
    <row r="37" spans="1:45" s="1" customFormat="1" ht="213.75">
      <c r="A37" s="258"/>
      <c r="C37" s="147" t="s">
        <v>301</v>
      </c>
      <c r="E37" s="284" t="s">
        <v>6064</v>
      </c>
      <c r="H37" s="149"/>
      <c r="J37" s="259"/>
      <c r="R37" s="56"/>
      <c r="AR37" s="17" t="s">
        <v>301</v>
      </c>
      <c r="AS37" s="17" t="s">
        <v>88</v>
      </c>
    </row>
    <row r="38" spans="1:45" s="1" customFormat="1" ht="12">
      <c r="A38" s="258"/>
      <c r="C38" s="147"/>
      <c r="E38" s="284"/>
      <c r="H38" s="149"/>
      <c r="J38" s="259"/>
      <c r="R38" s="56"/>
      <c r="AR38" s="17"/>
      <c r="AS38" s="17"/>
    </row>
    <row r="39" spans="1:63" s="1" customFormat="1" ht="24">
      <c r="A39" s="258"/>
      <c r="B39" s="134">
        <v>4</v>
      </c>
      <c r="C39" s="285" t="s">
        <v>1114</v>
      </c>
      <c r="D39" s="286" t="s">
        <v>6034</v>
      </c>
      <c r="E39" s="287" t="s">
        <v>6035</v>
      </c>
      <c r="F39" s="288" t="s">
        <v>1119</v>
      </c>
      <c r="G39" s="138">
        <v>1</v>
      </c>
      <c r="H39" s="289" t="s">
        <v>6027</v>
      </c>
      <c r="I39" s="290" t="s">
        <v>6027</v>
      </c>
      <c r="J39" s="291" t="s">
        <v>6027</v>
      </c>
      <c r="K39" s="283"/>
      <c r="L39" s="142"/>
      <c r="N39" s="143"/>
      <c r="O39" s="143"/>
      <c r="P39" s="143"/>
      <c r="Q39" s="143"/>
      <c r="R39" s="144"/>
      <c r="AP39" s="145"/>
      <c r="AR39" s="145"/>
      <c r="AS39" s="145"/>
      <c r="AW39" s="17"/>
      <c r="BC39" s="146"/>
      <c r="BD39" s="146"/>
      <c r="BE39" s="146"/>
      <c r="BF39" s="146"/>
      <c r="BG39" s="146"/>
      <c r="BH39" s="17"/>
      <c r="BI39" s="146"/>
      <c r="BJ39" s="17"/>
      <c r="BK39" s="145"/>
    </row>
    <row r="40" spans="1:45" s="1" customFormat="1" ht="213.75">
      <c r="A40" s="258"/>
      <c r="C40" s="147" t="s">
        <v>301</v>
      </c>
      <c r="E40" s="284" t="s">
        <v>6057</v>
      </c>
      <c r="H40" s="149"/>
      <c r="J40" s="259"/>
      <c r="R40" s="56"/>
      <c r="AR40" s="17" t="s">
        <v>301</v>
      </c>
      <c r="AS40" s="17" t="s">
        <v>88</v>
      </c>
    </row>
    <row r="41" spans="1:45" s="1" customFormat="1" ht="12">
      <c r="A41" s="258"/>
      <c r="C41" s="147"/>
      <c r="E41" s="284"/>
      <c r="H41" s="149"/>
      <c r="J41" s="259"/>
      <c r="R41" s="56"/>
      <c r="AR41" s="17"/>
      <c r="AS41" s="17"/>
    </row>
    <row r="42" spans="1:63" s="1" customFormat="1" ht="24">
      <c r="A42" s="258"/>
      <c r="B42" s="134">
        <v>5</v>
      </c>
      <c r="C42" s="285" t="s">
        <v>1114</v>
      </c>
      <c r="D42" s="286" t="s">
        <v>6036</v>
      </c>
      <c r="E42" s="287" t="s">
        <v>6037</v>
      </c>
      <c r="F42" s="288" t="s">
        <v>1119</v>
      </c>
      <c r="G42" s="138">
        <v>1</v>
      </c>
      <c r="H42" s="289" t="s">
        <v>6027</v>
      </c>
      <c r="I42" s="290" t="s">
        <v>6027</v>
      </c>
      <c r="J42" s="291" t="s">
        <v>6027</v>
      </c>
      <c r="K42" s="283"/>
      <c r="L42" s="142"/>
      <c r="N42" s="143"/>
      <c r="O42" s="143"/>
      <c r="P42" s="143"/>
      <c r="Q42" s="143"/>
      <c r="R42" s="144"/>
      <c r="AP42" s="145"/>
      <c r="AR42" s="145"/>
      <c r="AS42" s="145"/>
      <c r="AW42" s="17"/>
      <c r="BC42" s="146"/>
      <c r="BD42" s="146"/>
      <c r="BE42" s="146"/>
      <c r="BF42" s="146"/>
      <c r="BG42" s="146"/>
      <c r="BH42" s="17"/>
      <c r="BI42" s="146"/>
      <c r="BJ42" s="17"/>
      <c r="BK42" s="145"/>
    </row>
    <row r="43" spans="1:45" s="1" customFormat="1" ht="243">
      <c r="A43" s="258"/>
      <c r="C43" s="147" t="s">
        <v>301</v>
      </c>
      <c r="E43" s="284" t="s">
        <v>6038</v>
      </c>
      <c r="H43" s="149"/>
      <c r="J43" s="259"/>
      <c r="R43" s="56"/>
      <c r="AR43" s="17" t="s">
        <v>301</v>
      </c>
      <c r="AS43" s="17" t="s">
        <v>88</v>
      </c>
    </row>
    <row r="44" spans="1:45" s="1" customFormat="1" ht="12">
      <c r="A44" s="258"/>
      <c r="C44" s="147"/>
      <c r="E44" s="284"/>
      <c r="H44" s="149"/>
      <c r="J44" s="259"/>
      <c r="R44" s="56"/>
      <c r="AR44" s="17"/>
      <c r="AS44" s="17"/>
    </row>
    <row r="45" spans="1:63" s="1" customFormat="1" ht="24">
      <c r="A45" s="258"/>
      <c r="B45" s="134">
        <v>6</v>
      </c>
      <c r="C45" s="285" t="s">
        <v>1114</v>
      </c>
      <c r="D45" s="286" t="s">
        <v>6039</v>
      </c>
      <c r="E45" s="287" t="s">
        <v>6040</v>
      </c>
      <c r="F45" s="137" t="s">
        <v>1119</v>
      </c>
      <c r="G45" s="138">
        <v>1</v>
      </c>
      <c r="H45" s="289" t="s">
        <v>6027</v>
      </c>
      <c r="I45" s="290" t="s">
        <v>6027</v>
      </c>
      <c r="J45" s="291" t="s">
        <v>6027</v>
      </c>
      <c r="K45" s="283" t="s">
        <v>1</v>
      </c>
      <c r="L45" s="142"/>
      <c r="N45" s="143">
        <f>M45*G45</f>
        <v>0</v>
      </c>
      <c r="O45" s="143">
        <v>0</v>
      </c>
      <c r="P45" s="143">
        <f>O45*G45</f>
        <v>0</v>
      </c>
      <c r="Q45" s="143">
        <v>0</v>
      </c>
      <c r="R45" s="144">
        <f>Q45*G45</f>
        <v>0</v>
      </c>
      <c r="AP45" s="145" t="s">
        <v>86</v>
      </c>
      <c r="AR45" s="145" t="s">
        <v>264</v>
      </c>
      <c r="AS45" s="145" t="s">
        <v>88</v>
      </c>
      <c r="AW45" s="17" t="s">
        <v>262</v>
      </c>
      <c r="BC45" s="146">
        <f>IF(L45="základní",I45,0)</f>
        <v>0</v>
      </c>
      <c r="BD45" s="146">
        <f>IF(L45="snížená",I45,0)</f>
        <v>0</v>
      </c>
      <c r="BE45" s="146">
        <f>IF(L45="zákl. přenesená",I45,0)</f>
        <v>0</v>
      </c>
      <c r="BF45" s="146">
        <f>IF(L45="sníž. přenesená",I45,0)</f>
        <v>0</v>
      </c>
      <c r="BG45" s="146">
        <f>IF(L45="nulová",I45,0)</f>
        <v>0</v>
      </c>
      <c r="BH45" s="17" t="s">
        <v>86</v>
      </c>
      <c r="BI45" s="146" t="e">
        <f>ROUND(H45*G45,2)</f>
        <v>#VALUE!</v>
      </c>
      <c r="BJ45" s="17" t="s">
        <v>86</v>
      </c>
      <c r="BK45" s="145" t="s">
        <v>6041</v>
      </c>
    </row>
    <row r="46" spans="1:45" s="1" customFormat="1" ht="340.5">
      <c r="A46" s="258"/>
      <c r="C46" s="147" t="s">
        <v>301</v>
      </c>
      <c r="E46" s="284" t="s">
        <v>6058</v>
      </c>
      <c r="H46" s="149"/>
      <c r="J46" s="259"/>
      <c r="R46" s="56"/>
      <c r="AR46" s="17" t="s">
        <v>301</v>
      </c>
      <c r="AS46" s="17" t="s">
        <v>88</v>
      </c>
    </row>
    <row r="47" spans="1:45" s="1" customFormat="1" ht="409.5">
      <c r="A47" s="258"/>
      <c r="C47" s="147"/>
      <c r="E47" s="284" t="s">
        <v>6065</v>
      </c>
      <c r="H47" s="149"/>
      <c r="J47" s="259"/>
      <c r="R47" s="56"/>
      <c r="AR47" s="17"/>
      <c r="AS47" s="17"/>
    </row>
    <row r="48" spans="1:45" s="1" customFormat="1" ht="12">
      <c r="A48" s="258"/>
      <c r="C48" s="147"/>
      <c r="E48" s="284"/>
      <c r="H48" s="149"/>
      <c r="J48" s="259"/>
      <c r="R48" s="56"/>
      <c r="AR48" s="17"/>
      <c r="AS48" s="17"/>
    </row>
    <row r="49" spans="1:63" s="1" customFormat="1" ht="24">
      <c r="A49" s="258"/>
      <c r="B49" s="134">
        <v>7</v>
      </c>
      <c r="C49" s="285" t="s">
        <v>1114</v>
      </c>
      <c r="D49" s="286" t="s">
        <v>6042</v>
      </c>
      <c r="E49" s="287" t="s">
        <v>6043</v>
      </c>
      <c r="F49" s="137" t="s">
        <v>1119</v>
      </c>
      <c r="G49" s="138">
        <v>1</v>
      </c>
      <c r="H49" s="289" t="s">
        <v>6027</v>
      </c>
      <c r="I49" s="290" t="s">
        <v>6027</v>
      </c>
      <c r="J49" s="291" t="s">
        <v>6027</v>
      </c>
      <c r="K49" s="283" t="s">
        <v>1</v>
      </c>
      <c r="L49" s="142"/>
      <c r="N49" s="143">
        <f>M49*G49</f>
        <v>0</v>
      </c>
      <c r="O49" s="143">
        <v>0</v>
      </c>
      <c r="P49" s="143">
        <f>O49*G49</f>
        <v>0</v>
      </c>
      <c r="Q49" s="143">
        <v>0</v>
      </c>
      <c r="R49" s="144">
        <f>Q49*G49</f>
        <v>0</v>
      </c>
      <c r="AP49" s="145" t="s">
        <v>86</v>
      </c>
      <c r="AR49" s="145" t="s">
        <v>264</v>
      </c>
      <c r="AS49" s="145" t="s">
        <v>88</v>
      </c>
      <c r="AW49" s="17" t="s">
        <v>262</v>
      </c>
      <c r="BC49" s="146">
        <f>IF(L49="základní",I49,0)</f>
        <v>0</v>
      </c>
      <c r="BD49" s="146">
        <f>IF(L49="snížená",I49,0)</f>
        <v>0</v>
      </c>
      <c r="BE49" s="146">
        <f>IF(L49="zákl. přenesená",I49,0)</f>
        <v>0</v>
      </c>
      <c r="BF49" s="146">
        <f>IF(L49="sníž. přenesená",I49,0)</f>
        <v>0</v>
      </c>
      <c r="BG49" s="146">
        <f>IF(L49="nulová",I49,0)</f>
        <v>0</v>
      </c>
      <c r="BH49" s="17" t="s">
        <v>86</v>
      </c>
      <c r="BI49" s="146" t="e">
        <f>ROUND(H49*G49,2)</f>
        <v>#VALUE!</v>
      </c>
      <c r="BJ49" s="17" t="s">
        <v>86</v>
      </c>
      <c r="BK49" s="145" t="s">
        <v>6041</v>
      </c>
    </row>
    <row r="50" spans="1:45" s="1" customFormat="1" ht="399">
      <c r="A50" s="258"/>
      <c r="C50" s="147" t="s">
        <v>301</v>
      </c>
      <c r="E50" s="292" t="s">
        <v>6059</v>
      </c>
      <c r="H50" s="149"/>
      <c r="J50" s="259"/>
      <c r="R50" s="56"/>
      <c r="AR50" s="17" t="s">
        <v>301</v>
      </c>
      <c r="AS50" s="17" t="s">
        <v>88</v>
      </c>
    </row>
    <row r="51" spans="1:45" s="1" customFormat="1" ht="282.75">
      <c r="A51" s="258"/>
      <c r="C51" s="147"/>
      <c r="E51" s="292" t="s">
        <v>6060</v>
      </c>
      <c r="H51" s="149"/>
      <c r="J51" s="259"/>
      <c r="R51" s="56"/>
      <c r="AR51" s="17"/>
      <c r="AS51" s="17"/>
    </row>
    <row r="52" spans="1:45" s="1" customFormat="1" ht="12">
      <c r="A52" s="258"/>
      <c r="C52" s="147"/>
      <c r="E52" s="148"/>
      <c r="H52" s="149"/>
      <c r="J52" s="259"/>
      <c r="R52" s="56"/>
      <c r="AR52" s="17"/>
      <c r="AS52" s="17"/>
    </row>
    <row r="53" spans="1:63" s="1" customFormat="1" ht="24">
      <c r="A53" s="258"/>
      <c r="B53" s="134">
        <v>8</v>
      </c>
      <c r="C53" s="285" t="s">
        <v>1114</v>
      </c>
      <c r="D53" s="286" t="s">
        <v>6044</v>
      </c>
      <c r="E53" s="287" t="s">
        <v>6045</v>
      </c>
      <c r="F53" s="137" t="s">
        <v>1119</v>
      </c>
      <c r="G53" s="138">
        <v>1</v>
      </c>
      <c r="H53" s="289" t="s">
        <v>6027</v>
      </c>
      <c r="I53" s="290" t="s">
        <v>6027</v>
      </c>
      <c r="J53" s="291" t="s">
        <v>6027</v>
      </c>
      <c r="K53" s="283" t="s">
        <v>1</v>
      </c>
      <c r="L53" s="142"/>
      <c r="N53" s="143">
        <f>M53*G53</f>
        <v>0</v>
      </c>
      <c r="O53" s="143">
        <v>0</v>
      </c>
      <c r="P53" s="143">
        <f>O53*G53</f>
        <v>0</v>
      </c>
      <c r="Q53" s="143">
        <v>0</v>
      </c>
      <c r="R53" s="144">
        <f>Q53*G53</f>
        <v>0</v>
      </c>
      <c r="AP53" s="145" t="s">
        <v>86</v>
      </c>
      <c r="AR53" s="145" t="s">
        <v>264</v>
      </c>
      <c r="AS53" s="145" t="s">
        <v>88</v>
      </c>
      <c r="AW53" s="17" t="s">
        <v>262</v>
      </c>
      <c r="BC53" s="146">
        <f>IF(L53="základní",I53,0)</f>
        <v>0</v>
      </c>
      <c r="BD53" s="146">
        <f>IF(L53="snížená",I53,0)</f>
        <v>0</v>
      </c>
      <c r="BE53" s="146">
        <f>IF(L53="zákl. přenesená",I53,0)</f>
        <v>0</v>
      </c>
      <c r="BF53" s="146">
        <f>IF(L53="sníž. přenesená",I53,0)</f>
        <v>0</v>
      </c>
      <c r="BG53" s="146">
        <f>IF(L53="nulová",I53,0)</f>
        <v>0</v>
      </c>
      <c r="BH53" s="17" t="s">
        <v>86</v>
      </c>
      <c r="BI53" s="146" t="e">
        <f>ROUND(H53*G53,2)</f>
        <v>#VALUE!</v>
      </c>
      <c r="BJ53" s="17" t="s">
        <v>86</v>
      </c>
      <c r="BK53" s="145" t="s">
        <v>6046</v>
      </c>
    </row>
    <row r="54" spans="1:45" s="1" customFormat="1" ht="330.75">
      <c r="A54" s="258"/>
      <c r="C54" s="147"/>
      <c r="E54" s="292" t="s">
        <v>6061</v>
      </c>
      <c r="H54" s="149"/>
      <c r="J54" s="259"/>
      <c r="R54" s="56"/>
      <c r="AR54" s="17"/>
      <c r="AS54" s="17"/>
    </row>
    <row r="55" spans="1:45" s="1" customFormat="1" ht="68.25">
      <c r="A55" s="258"/>
      <c r="C55" s="147"/>
      <c r="E55" s="148" t="s">
        <v>6062</v>
      </c>
      <c r="H55" s="149"/>
      <c r="J55" s="259"/>
      <c r="R55" s="56"/>
      <c r="AR55" s="17"/>
      <c r="AS55" s="17"/>
    </row>
    <row r="56" spans="1:45" s="1" customFormat="1" ht="12">
      <c r="A56" s="293"/>
      <c r="B56" s="294"/>
      <c r="C56" s="295"/>
      <c r="D56" s="294"/>
      <c r="E56" s="296"/>
      <c r="F56" s="294"/>
      <c r="G56" s="294"/>
      <c r="H56" s="297"/>
      <c r="I56" s="294"/>
      <c r="J56" s="298"/>
      <c r="R56" s="56"/>
      <c r="AR56" s="17" t="s">
        <v>301</v>
      </c>
      <c r="AS56" s="17" t="s">
        <v>88</v>
      </c>
    </row>
  </sheetData>
  <mergeCells count="5">
    <mergeCell ref="K1:T1"/>
    <mergeCell ref="D6:G6"/>
    <mergeCell ref="D8:G8"/>
    <mergeCell ref="D17:G17"/>
    <mergeCell ref="D26:G26"/>
  </mergeCells>
  <printOptions gridLines="1"/>
  <pageMargins left="0.35433070866141736" right="0.35433070866141736" top="0.5905511811023623" bottom="0.6692913385826772" header="0.31496062992125984" footer="0.31496062992125984"/>
  <pageSetup horizontalDpi="600" verticalDpi="600" orientation="landscape" paperSize="9" scale="74" r:id="rId1"/>
  <headerFooter>
    <oddFooter>&amp;C&amp;P/&amp;N&amp;R06/2023</oddFooter>
  </headerFooter>
  <rowBreaks count="5" manualBreakCount="5">
    <brk id="33" max="16383" man="1"/>
    <brk id="41" max="16383" man="1"/>
    <brk id="46" max="16383" man="1"/>
    <brk id="48" max="16383" man="1"/>
    <brk id="5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FA2C-B575-4F03-AEE3-983EE34208A3}">
  <dimension ref="A1:BK48"/>
  <sheetViews>
    <sheetView workbookViewId="0" topLeftCell="A1">
      <selection activeCell="D26" sqref="D26:G26"/>
    </sheetView>
  </sheetViews>
  <sheetFormatPr defaultColWidth="9.140625" defaultRowHeight="12"/>
  <cols>
    <col min="1" max="1" width="3.140625" style="0" customWidth="1"/>
    <col min="2" max="2" width="4.140625" style="0" customWidth="1"/>
    <col min="3" max="3" width="4.28125" style="0" customWidth="1"/>
    <col min="4" max="4" width="17.140625" style="0" customWidth="1"/>
    <col min="5" max="5" width="50.8515625" style="0" customWidth="1"/>
    <col min="6" max="6" width="7.421875" style="0" customWidth="1"/>
    <col min="7" max="7" width="14.00390625" style="0" customWidth="1"/>
    <col min="8" max="10" width="44.00390625" style="0" customWidth="1"/>
    <col min="11" max="11" width="10.8515625" style="0" hidden="1" customWidth="1"/>
    <col min="13" max="18" width="14.140625" style="0" hidden="1" customWidth="1"/>
    <col min="19" max="19" width="16.28125" style="0" hidden="1" customWidth="1"/>
    <col min="20" max="20" width="12.28125" style="0" customWidth="1"/>
    <col min="21" max="21" width="16.28125" style="0" customWidth="1"/>
    <col min="22" max="22" width="12.28125" style="0" customWidth="1"/>
    <col min="23" max="23" width="15.00390625" style="0" customWidth="1"/>
    <col min="24" max="24" width="11.00390625" style="0" customWidth="1"/>
    <col min="25" max="25" width="15.00390625" style="0" customWidth="1"/>
    <col min="26" max="26" width="16.28125" style="0" customWidth="1"/>
    <col min="27" max="27" width="11.00390625" style="0" customWidth="1"/>
    <col min="28" max="28" width="15.00390625" style="0" customWidth="1"/>
    <col min="29" max="29" width="16.28125" style="0" customWidth="1"/>
  </cols>
  <sheetData>
    <row r="1" spans="11:44" ht="15.6" customHeight="1">
      <c r="K1" s="209"/>
      <c r="L1" s="209"/>
      <c r="M1" s="209"/>
      <c r="N1" s="209"/>
      <c r="O1" s="209"/>
      <c r="P1" s="209"/>
      <c r="Q1" s="209"/>
      <c r="R1" s="209"/>
      <c r="S1" s="209"/>
      <c r="T1" s="209"/>
      <c r="AR1" s="17" t="s">
        <v>6018</v>
      </c>
    </row>
    <row r="2" spans="1:44" ht="6.95" customHeight="1">
      <c r="A2" s="253"/>
      <c r="B2" s="254"/>
      <c r="C2" s="254"/>
      <c r="D2" s="254"/>
      <c r="E2" s="254"/>
      <c r="F2" s="254"/>
      <c r="G2" s="254"/>
      <c r="H2" s="254"/>
      <c r="I2" s="254"/>
      <c r="J2" s="255"/>
      <c r="AR2" s="17" t="s">
        <v>88</v>
      </c>
    </row>
    <row r="3" spans="1:44" ht="18">
      <c r="A3" s="256"/>
      <c r="C3" s="21" t="s">
        <v>6019</v>
      </c>
      <c r="J3" s="257"/>
      <c r="K3" s="93" t="s">
        <v>10</v>
      </c>
      <c r="AR3" s="17" t="s">
        <v>4</v>
      </c>
    </row>
    <row r="4" spans="1:10" ht="6.95" customHeight="1">
      <c r="A4" s="256"/>
      <c r="J4" s="257"/>
    </row>
    <row r="5" spans="1:10" ht="12.75">
      <c r="A5" s="256"/>
      <c r="C5" s="27" t="s">
        <v>16</v>
      </c>
      <c r="J5" s="257"/>
    </row>
    <row r="6" spans="1:10" ht="12.75">
      <c r="A6" s="256"/>
      <c r="D6" s="248" t="s">
        <v>17</v>
      </c>
      <c r="E6" s="249"/>
      <c r="F6" s="249"/>
      <c r="G6" s="249"/>
      <c r="J6" s="257"/>
    </row>
    <row r="7" spans="1:10" s="1" customFormat="1" ht="12.75">
      <c r="A7" s="258"/>
      <c r="C7" s="27" t="s">
        <v>222</v>
      </c>
      <c r="J7" s="259"/>
    </row>
    <row r="8" spans="1:10" s="1" customFormat="1" ht="16.5" customHeight="1">
      <c r="A8" s="258"/>
      <c r="D8" s="299" t="s">
        <v>1167</v>
      </c>
      <c r="E8" s="250"/>
      <c r="F8" s="250"/>
      <c r="G8" s="250"/>
      <c r="J8" s="259"/>
    </row>
    <row r="9" spans="1:10" s="1" customFormat="1" ht="12">
      <c r="A9" s="258"/>
      <c r="J9" s="259"/>
    </row>
    <row r="10" spans="1:10" s="1" customFormat="1" ht="12.75">
      <c r="A10" s="258"/>
      <c r="C10" s="27" t="s">
        <v>18</v>
      </c>
      <c r="E10" s="25" t="s">
        <v>116</v>
      </c>
      <c r="H10" s="27" t="s">
        <v>19</v>
      </c>
      <c r="I10" s="25" t="s">
        <v>1</v>
      </c>
      <c r="J10" s="259"/>
    </row>
    <row r="11" spans="1:10" s="1" customFormat="1" ht="12.75">
      <c r="A11" s="258"/>
      <c r="C11" s="27" t="s">
        <v>20</v>
      </c>
      <c r="E11" s="25" t="s">
        <v>21</v>
      </c>
      <c r="H11" s="27" t="s">
        <v>22</v>
      </c>
      <c r="I11" s="52">
        <v>45084</v>
      </c>
      <c r="J11" s="259"/>
    </row>
    <row r="12" spans="1:10" s="1" customFormat="1" ht="10.9" customHeight="1">
      <c r="A12" s="258"/>
      <c r="J12" s="259"/>
    </row>
    <row r="13" spans="1:10" s="1" customFormat="1" ht="12.75">
      <c r="A13" s="258"/>
      <c r="C13" s="27" t="s">
        <v>24</v>
      </c>
      <c r="H13" s="27" t="s">
        <v>25</v>
      </c>
      <c r="I13" s="25" t="s">
        <v>26</v>
      </c>
      <c r="J13" s="259"/>
    </row>
    <row r="14" spans="1:10" s="1" customFormat="1" ht="12.75">
      <c r="A14" s="258"/>
      <c r="D14" s="25" t="s">
        <v>27</v>
      </c>
      <c r="H14" s="27" t="s">
        <v>28</v>
      </c>
      <c r="I14" s="25" t="s">
        <v>1</v>
      </c>
      <c r="J14" s="259"/>
    </row>
    <row r="15" spans="1:10" s="1" customFormat="1" ht="6.95" customHeight="1">
      <c r="A15" s="258"/>
      <c r="J15" s="259"/>
    </row>
    <row r="16" spans="1:10" s="1" customFormat="1" ht="12.75">
      <c r="A16" s="258"/>
      <c r="C16" s="27" t="s">
        <v>29</v>
      </c>
      <c r="H16" s="27" t="s">
        <v>25</v>
      </c>
      <c r="I16" s="28"/>
      <c r="J16" s="259"/>
    </row>
    <row r="17" spans="1:10" s="1" customFormat="1" ht="12.75">
      <c r="A17" s="258"/>
      <c r="D17" s="251"/>
      <c r="E17" s="208"/>
      <c r="F17" s="208"/>
      <c r="G17" s="208"/>
      <c r="H17" s="27" t="s">
        <v>28</v>
      </c>
      <c r="I17" s="28"/>
      <c r="J17" s="259"/>
    </row>
    <row r="18" spans="1:10" s="1" customFormat="1" ht="6.95" customHeight="1">
      <c r="A18" s="258"/>
      <c r="J18" s="259"/>
    </row>
    <row r="19" spans="1:10" s="1" customFormat="1" ht="12.75">
      <c r="A19" s="258"/>
      <c r="C19" s="27" t="s">
        <v>31</v>
      </c>
      <c r="H19" s="27" t="s">
        <v>25</v>
      </c>
      <c r="I19" s="25" t="s">
        <v>32</v>
      </c>
      <c r="J19" s="259"/>
    </row>
    <row r="20" spans="1:10" s="1" customFormat="1" ht="12.75">
      <c r="A20" s="258"/>
      <c r="D20" s="25" t="s">
        <v>227</v>
      </c>
      <c r="H20" s="27" t="s">
        <v>28</v>
      </c>
      <c r="I20" s="25" t="s">
        <v>1</v>
      </c>
      <c r="J20" s="259"/>
    </row>
    <row r="21" spans="1:10" s="1" customFormat="1" ht="6.95" customHeight="1">
      <c r="A21" s="258"/>
      <c r="J21" s="259"/>
    </row>
    <row r="22" spans="1:10" s="1" customFormat="1" ht="12.75">
      <c r="A22" s="258"/>
      <c r="C22" s="27" t="s">
        <v>35</v>
      </c>
      <c r="H22" s="27" t="s">
        <v>25</v>
      </c>
      <c r="I22" s="25" t="s">
        <v>1</v>
      </c>
      <c r="J22" s="259"/>
    </row>
    <row r="23" spans="1:10" s="1" customFormat="1" ht="12.75">
      <c r="A23" s="258"/>
      <c r="D23" s="25" t="s">
        <v>6020</v>
      </c>
      <c r="H23" s="27" t="s">
        <v>28</v>
      </c>
      <c r="I23" s="25" t="s">
        <v>1</v>
      </c>
      <c r="J23" s="259"/>
    </row>
    <row r="24" spans="1:10" s="1" customFormat="1" ht="6.95" customHeight="1">
      <c r="A24" s="258"/>
      <c r="J24" s="259"/>
    </row>
    <row r="25" spans="1:10" s="1" customFormat="1" ht="12.75">
      <c r="A25" s="258"/>
      <c r="C25" s="27" t="s">
        <v>37</v>
      </c>
      <c r="J25" s="259"/>
    </row>
    <row r="26" spans="1:10" s="7" customFormat="1" ht="31.5" customHeight="1">
      <c r="A26" s="260"/>
      <c r="D26" s="261" t="s">
        <v>6021</v>
      </c>
      <c r="E26" s="261"/>
      <c r="F26" s="261"/>
      <c r="G26" s="261"/>
      <c r="J26" s="262"/>
    </row>
    <row r="27" spans="1:10" s="1" customFormat="1" ht="6.95" customHeight="1">
      <c r="A27" s="258"/>
      <c r="J27" s="259"/>
    </row>
    <row r="28" spans="1:10" s="1" customFormat="1" ht="6.95" customHeight="1">
      <c r="A28" s="258"/>
      <c r="C28" s="53"/>
      <c r="D28" s="53"/>
      <c r="E28" s="53"/>
      <c r="F28" s="53"/>
      <c r="G28" s="53"/>
      <c r="H28" s="53"/>
      <c r="I28" s="53"/>
      <c r="J28" s="263"/>
    </row>
    <row r="29" spans="1:61" s="11" customFormat="1" ht="15">
      <c r="A29" s="264"/>
      <c r="C29" s="125"/>
      <c r="D29" s="126"/>
      <c r="E29" s="126"/>
      <c r="H29" s="127"/>
      <c r="I29" s="128"/>
      <c r="J29" s="265"/>
      <c r="K29" s="129"/>
      <c r="N29" s="130" t="e">
        <f>N30+#REF!</f>
        <v>#REF!</v>
      </c>
      <c r="P29" s="130" t="e">
        <f>P30+#REF!</f>
        <v>#REF!</v>
      </c>
      <c r="R29" s="131" t="e">
        <f>R30+#REF!</f>
        <v>#REF!</v>
      </c>
      <c r="AP29" s="125" t="s">
        <v>179</v>
      </c>
      <c r="AR29" s="132" t="s">
        <v>78</v>
      </c>
      <c r="AS29" s="132" t="s">
        <v>79</v>
      </c>
      <c r="AW29" s="125" t="s">
        <v>262</v>
      </c>
      <c r="BI29" s="133" t="e">
        <f>BI30+#REF!</f>
        <v>#REF!</v>
      </c>
    </row>
    <row r="30" spans="1:61" s="11" customFormat="1" ht="12.75">
      <c r="A30" s="264"/>
      <c r="C30" s="125" t="s">
        <v>78</v>
      </c>
      <c r="D30" s="151" t="s">
        <v>1115</v>
      </c>
      <c r="E30" s="151" t="s">
        <v>1116</v>
      </c>
      <c r="H30" s="127"/>
      <c r="I30" s="152"/>
      <c r="J30" s="265"/>
      <c r="K30" s="129"/>
      <c r="N30" s="130" t="e">
        <f>SUM(#REF!)</f>
        <v>#REF!</v>
      </c>
      <c r="P30" s="130" t="e">
        <f>SUM(#REF!)</f>
        <v>#REF!</v>
      </c>
      <c r="R30" s="131" t="e">
        <f>SUM(#REF!)</f>
        <v>#REF!</v>
      </c>
      <c r="AP30" s="125" t="s">
        <v>179</v>
      </c>
      <c r="AR30" s="132" t="s">
        <v>78</v>
      </c>
      <c r="AS30" s="132" t="s">
        <v>86</v>
      </c>
      <c r="AW30" s="125" t="s">
        <v>262</v>
      </c>
      <c r="BI30" s="133" t="e">
        <f>SUM(#REF!)</f>
        <v>#REF!</v>
      </c>
    </row>
    <row r="31" spans="1:61" s="271" customFormat="1" ht="12">
      <c r="A31" s="266"/>
      <c r="B31" s="267" t="s">
        <v>248</v>
      </c>
      <c r="C31" s="267" t="s">
        <v>64</v>
      </c>
      <c r="D31" s="267" t="s">
        <v>60</v>
      </c>
      <c r="E31" s="267" t="s">
        <v>61</v>
      </c>
      <c r="F31" s="267" t="s">
        <v>249</v>
      </c>
      <c r="G31" s="267" t="s">
        <v>250</v>
      </c>
      <c r="H31" s="268" t="s">
        <v>6022</v>
      </c>
      <c r="I31" s="269" t="s">
        <v>6023</v>
      </c>
      <c r="J31" s="267" t="s">
        <v>6024</v>
      </c>
      <c r="K31" s="270"/>
      <c r="N31" s="272"/>
      <c r="P31" s="272"/>
      <c r="R31" s="273"/>
      <c r="BI31" s="274"/>
    </row>
    <row r="32" spans="1:63" s="1" customFormat="1" ht="24">
      <c r="A32" s="258"/>
      <c r="B32" s="134">
        <v>9</v>
      </c>
      <c r="C32" s="285" t="s">
        <v>1114</v>
      </c>
      <c r="D32" s="286" t="s">
        <v>6047</v>
      </c>
      <c r="E32" s="287" t="s">
        <v>6048</v>
      </c>
      <c r="F32" s="288" t="s">
        <v>1119</v>
      </c>
      <c r="G32" s="138">
        <v>1</v>
      </c>
      <c r="H32" s="289" t="s">
        <v>6027</v>
      </c>
      <c r="I32" s="290" t="s">
        <v>6027</v>
      </c>
      <c r="J32" s="282" t="s">
        <v>6028</v>
      </c>
      <c r="K32" s="283"/>
      <c r="L32" s="142"/>
      <c r="N32" s="143"/>
      <c r="O32" s="143"/>
      <c r="P32" s="143"/>
      <c r="Q32" s="143"/>
      <c r="R32" s="144"/>
      <c r="AP32" s="145"/>
      <c r="AR32" s="145"/>
      <c r="AS32" s="145"/>
      <c r="AW32" s="17"/>
      <c r="BC32" s="146"/>
      <c r="BD32" s="146"/>
      <c r="BE32" s="146"/>
      <c r="BF32" s="146"/>
      <c r="BG32" s="146"/>
      <c r="BH32" s="17"/>
      <c r="BI32" s="146"/>
      <c r="BJ32" s="17"/>
      <c r="BK32" s="145"/>
    </row>
    <row r="33" spans="1:45" s="1" customFormat="1" ht="184.5">
      <c r="A33" s="258"/>
      <c r="C33" s="147" t="s">
        <v>301</v>
      </c>
      <c r="E33" s="284" t="s">
        <v>6066</v>
      </c>
      <c r="H33" s="149"/>
      <c r="J33" s="259"/>
      <c r="R33" s="56"/>
      <c r="AR33" s="17" t="s">
        <v>301</v>
      </c>
      <c r="AS33" s="17" t="s">
        <v>88</v>
      </c>
    </row>
    <row r="34" spans="1:45" s="1" customFormat="1" ht="12">
      <c r="A34" s="258"/>
      <c r="C34" s="147"/>
      <c r="E34" s="148"/>
      <c r="H34" s="149"/>
      <c r="J34" s="259"/>
      <c r="R34" s="56"/>
      <c r="AR34" s="17"/>
      <c r="AS34" s="17"/>
    </row>
    <row r="35" spans="1:63" s="1" customFormat="1" ht="24">
      <c r="A35" s="258"/>
      <c r="B35" s="134">
        <v>10</v>
      </c>
      <c r="C35" s="285" t="s">
        <v>1114</v>
      </c>
      <c r="D35" s="286" t="s">
        <v>6049</v>
      </c>
      <c r="E35" s="287" t="s">
        <v>121</v>
      </c>
      <c r="F35" s="288" t="s">
        <v>1119</v>
      </c>
      <c r="G35" s="138">
        <v>1</v>
      </c>
      <c r="H35" s="289" t="s">
        <v>6027</v>
      </c>
      <c r="I35" s="290" t="s">
        <v>6027</v>
      </c>
      <c r="J35" s="291" t="s">
        <v>6027</v>
      </c>
      <c r="K35" s="283"/>
      <c r="L35" s="142"/>
      <c r="N35" s="143"/>
      <c r="O35" s="143"/>
      <c r="P35" s="143"/>
      <c r="Q35" s="143"/>
      <c r="R35" s="144"/>
      <c r="AP35" s="145"/>
      <c r="AR35" s="145"/>
      <c r="AS35" s="145"/>
      <c r="AW35" s="17"/>
      <c r="BC35" s="146"/>
      <c r="BD35" s="146"/>
      <c r="BE35" s="146"/>
      <c r="BF35" s="146"/>
      <c r="BG35" s="146"/>
      <c r="BH35" s="17"/>
      <c r="BI35" s="146"/>
      <c r="BJ35" s="17"/>
      <c r="BK35" s="145"/>
    </row>
    <row r="36" spans="1:45" s="1" customFormat="1" ht="389.25">
      <c r="A36" s="258"/>
      <c r="C36" s="147" t="s">
        <v>301</v>
      </c>
      <c r="E36" s="284" t="s">
        <v>6067</v>
      </c>
      <c r="H36" s="149"/>
      <c r="J36" s="259"/>
      <c r="R36" s="56"/>
      <c r="AR36" s="17" t="s">
        <v>301</v>
      </c>
      <c r="AS36" s="17" t="s">
        <v>88</v>
      </c>
    </row>
    <row r="37" spans="1:45" s="1" customFormat="1" ht="409.5">
      <c r="A37" s="258"/>
      <c r="C37" s="147"/>
      <c r="E37" s="148" t="s">
        <v>6068</v>
      </c>
      <c r="H37" s="149"/>
      <c r="J37" s="259"/>
      <c r="R37" s="56"/>
      <c r="AR37" s="17"/>
      <c r="AS37" s="17"/>
    </row>
    <row r="38" spans="1:45" s="1" customFormat="1" ht="263.25">
      <c r="A38" s="258"/>
      <c r="C38" s="147"/>
      <c r="E38" s="148" t="s">
        <v>6069</v>
      </c>
      <c r="H38" s="149"/>
      <c r="J38" s="259"/>
      <c r="R38" s="56"/>
      <c r="AR38" s="17"/>
      <c r="AS38" s="17"/>
    </row>
    <row r="39" spans="1:45" s="1" customFormat="1" ht="12">
      <c r="A39" s="258"/>
      <c r="C39" s="147"/>
      <c r="E39" s="148"/>
      <c r="H39" s="149"/>
      <c r="J39" s="259"/>
      <c r="R39" s="56"/>
      <c r="AR39" s="17"/>
      <c r="AS39" s="17"/>
    </row>
    <row r="40" spans="1:63" s="1" customFormat="1" ht="24">
      <c r="A40" s="258"/>
      <c r="B40" s="134">
        <v>11</v>
      </c>
      <c r="C40" s="285" t="s">
        <v>1114</v>
      </c>
      <c r="D40" s="286" t="s">
        <v>6050</v>
      </c>
      <c r="E40" s="287" t="s">
        <v>6051</v>
      </c>
      <c r="F40" s="288" t="s">
        <v>1119</v>
      </c>
      <c r="G40" s="138">
        <v>1</v>
      </c>
      <c r="H40" s="289" t="s">
        <v>6027</v>
      </c>
      <c r="I40" s="290" t="s">
        <v>6027</v>
      </c>
      <c r="J40" s="291" t="s">
        <v>6027</v>
      </c>
      <c r="K40" s="283"/>
      <c r="L40" s="142"/>
      <c r="N40" s="143"/>
      <c r="O40" s="143"/>
      <c r="P40" s="143"/>
      <c r="Q40" s="143"/>
      <c r="R40" s="144"/>
      <c r="AP40" s="145"/>
      <c r="AR40" s="145"/>
      <c r="AS40" s="145"/>
      <c r="AW40" s="17"/>
      <c r="BC40" s="146"/>
      <c r="BD40" s="146"/>
      <c r="BE40" s="146"/>
      <c r="BF40" s="146"/>
      <c r="BG40" s="146"/>
      <c r="BH40" s="17"/>
      <c r="BI40" s="146"/>
      <c r="BJ40" s="17"/>
      <c r="BK40" s="145"/>
    </row>
    <row r="41" spans="1:45" s="1" customFormat="1" ht="165">
      <c r="A41" s="258"/>
      <c r="C41" s="147" t="s">
        <v>301</v>
      </c>
      <c r="E41" s="284" t="s">
        <v>6070</v>
      </c>
      <c r="H41" s="149"/>
      <c r="J41" s="259"/>
      <c r="R41" s="56"/>
      <c r="AR41" s="17" t="s">
        <v>301</v>
      </c>
      <c r="AS41" s="17" t="s">
        <v>88</v>
      </c>
    </row>
    <row r="42" spans="1:45" s="1" customFormat="1" ht="12">
      <c r="A42" s="258"/>
      <c r="C42" s="147"/>
      <c r="E42" s="148"/>
      <c r="H42" s="149"/>
      <c r="J42" s="259"/>
      <c r="R42" s="56"/>
      <c r="AR42" s="17"/>
      <c r="AS42" s="17"/>
    </row>
    <row r="43" spans="1:63" s="1" customFormat="1" ht="24">
      <c r="A43" s="258"/>
      <c r="B43" s="134">
        <v>12</v>
      </c>
      <c r="C43" s="285" t="s">
        <v>1114</v>
      </c>
      <c r="D43" s="286" t="s">
        <v>6052</v>
      </c>
      <c r="E43" s="287" t="s">
        <v>6053</v>
      </c>
      <c r="F43" s="288" t="s">
        <v>1119</v>
      </c>
      <c r="G43" s="138">
        <v>1</v>
      </c>
      <c r="H43" s="289" t="s">
        <v>6027</v>
      </c>
      <c r="I43" s="290" t="s">
        <v>6027</v>
      </c>
      <c r="J43" s="291" t="s">
        <v>6027</v>
      </c>
      <c r="K43" s="283"/>
      <c r="L43" s="142"/>
      <c r="N43" s="143"/>
      <c r="O43" s="143"/>
      <c r="P43" s="143"/>
      <c r="Q43" s="143"/>
      <c r="R43" s="144"/>
      <c r="AP43" s="145"/>
      <c r="AR43" s="145"/>
      <c r="AS43" s="145"/>
      <c r="AW43" s="17"/>
      <c r="BC43" s="146"/>
      <c r="BD43" s="146"/>
      <c r="BE43" s="146"/>
      <c r="BF43" s="146"/>
      <c r="BG43" s="146"/>
      <c r="BH43" s="17"/>
      <c r="BI43" s="146"/>
      <c r="BJ43" s="17"/>
      <c r="BK43" s="145"/>
    </row>
    <row r="44" spans="1:45" s="1" customFormat="1" ht="154.5">
      <c r="A44" s="258"/>
      <c r="C44" s="147" t="s">
        <v>301</v>
      </c>
      <c r="E44" s="284" t="s">
        <v>6071</v>
      </c>
      <c r="H44" s="149"/>
      <c r="J44" s="259"/>
      <c r="R44" s="56"/>
      <c r="AR44" s="17" t="s">
        <v>301</v>
      </c>
      <c r="AS44" s="17" t="s">
        <v>88</v>
      </c>
    </row>
    <row r="45" spans="1:45" s="1" customFormat="1" ht="12">
      <c r="A45" s="258"/>
      <c r="C45" s="147"/>
      <c r="E45" s="148"/>
      <c r="H45" s="149"/>
      <c r="J45" s="259"/>
      <c r="R45" s="56"/>
      <c r="AR45" s="17"/>
      <c r="AS45" s="17"/>
    </row>
    <row r="46" spans="1:63" s="1" customFormat="1" ht="24">
      <c r="A46" s="258"/>
      <c r="B46" s="134">
        <v>13</v>
      </c>
      <c r="C46" s="285" t="s">
        <v>1114</v>
      </c>
      <c r="D46" s="286" t="s">
        <v>6054</v>
      </c>
      <c r="E46" s="287" t="s">
        <v>6055</v>
      </c>
      <c r="F46" s="288" t="s">
        <v>1119</v>
      </c>
      <c r="G46" s="138">
        <v>1</v>
      </c>
      <c r="H46" s="289" t="s">
        <v>6027</v>
      </c>
      <c r="I46" s="290" t="s">
        <v>6027</v>
      </c>
      <c r="J46" s="291" t="s">
        <v>6027</v>
      </c>
      <c r="K46" s="283"/>
      <c r="L46" s="142"/>
      <c r="N46" s="143"/>
      <c r="O46" s="143"/>
      <c r="P46" s="143"/>
      <c r="Q46" s="143"/>
      <c r="R46" s="144"/>
      <c r="AP46" s="145"/>
      <c r="AR46" s="145"/>
      <c r="AS46" s="145"/>
      <c r="AW46" s="17"/>
      <c r="BC46" s="146"/>
      <c r="BD46" s="146"/>
      <c r="BE46" s="146"/>
      <c r="BF46" s="146"/>
      <c r="BG46" s="146"/>
      <c r="BH46" s="17"/>
      <c r="BI46" s="146"/>
      <c r="BJ46" s="17"/>
      <c r="BK46" s="145"/>
    </row>
    <row r="47" spans="1:45" s="1" customFormat="1" ht="184.5">
      <c r="A47" s="258"/>
      <c r="C47" s="147" t="s">
        <v>301</v>
      </c>
      <c r="E47" s="284" t="s">
        <v>6072</v>
      </c>
      <c r="H47" s="149"/>
      <c r="J47" s="259"/>
      <c r="R47" s="56"/>
      <c r="AR47" s="17" t="s">
        <v>301</v>
      </c>
      <c r="AS47" s="17" t="s">
        <v>88</v>
      </c>
    </row>
    <row r="48" spans="1:45" s="1" customFormat="1" ht="12">
      <c r="A48" s="293"/>
      <c r="B48" s="294"/>
      <c r="C48" s="295"/>
      <c r="D48" s="294"/>
      <c r="E48" s="296"/>
      <c r="F48" s="294"/>
      <c r="G48" s="294"/>
      <c r="H48" s="297"/>
      <c r="I48" s="294"/>
      <c r="J48" s="298"/>
      <c r="R48" s="56"/>
      <c r="AR48" s="17" t="s">
        <v>301</v>
      </c>
      <c r="AS48" s="17" t="s">
        <v>88</v>
      </c>
    </row>
  </sheetData>
  <mergeCells count="5">
    <mergeCell ref="K1:T1"/>
    <mergeCell ref="D6:G6"/>
    <mergeCell ref="D8:G8"/>
    <mergeCell ref="D17:G17"/>
    <mergeCell ref="D26:G26"/>
  </mergeCells>
  <printOptions gridLines="1"/>
  <pageMargins left="0.3937007874015748" right="0.31496062992125984" top="0.6299212598425197" bottom="0.6299212598425197" header="0.31496062992125984" footer="0.31496062992125984"/>
  <pageSetup horizontalDpi="600" verticalDpi="600" orientation="landscape" paperSize="9" scale="75" r:id="rId1"/>
  <headerFooter>
    <oddFooter>&amp;C&amp;P/&amp;N&amp;R06/2023</oddFooter>
  </headerFooter>
  <rowBreaks count="2" manualBreakCount="2">
    <brk id="34" max="16383" man="1"/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93"/>
  <sheetViews>
    <sheetView showGridLines="0" workbookViewId="0" topLeftCell="A13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223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712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226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228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229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ROUND(J131,2)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ROUND((SUM(BE131:BE192)),2)</f>
        <v>0</v>
      </c>
      <c r="I35" s="96">
        <v>0.21</v>
      </c>
      <c r="J35" s="86">
        <f>ROUND(((SUM(BE131:BE192))*I35),2)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ROUND((SUM(BF131:BF192)),2)</f>
        <v>0</v>
      </c>
      <c r="I36" s="96">
        <v>0.15</v>
      </c>
      <c r="J36" s="86">
        <f>ROUND(((SUM(BF131:BF192))*I36),2)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ROUND((SUM(BG131:BG192)),2)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ROUND((SUM(BH131:BH192)),2)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ROUND((SUM(BI131:BI192)),2)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223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14.2 - Elektro část-silová - neuznatelná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Milan Turek, DiS.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J131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713</v>
      </c>
      <c r="E99" s="110"/>
      <c r="F99" s="110"/>
      <c r="G99" s="110"/>
      <c r="H99" s="110"/>
      <c r="I99" s="110"/>
      <c r="J99" s="111">
        <f>J132</f>
        <v>0</v>
      </c>
      <c r="L99" s="108"/>
    </row>
    <row r="100" spans="2:12" s="9" customFormat="1" ht="19.9" customHeight="1">
      <c r="B100" s="112"/>
      <c r="D100" s="113" t="s">
        <v>714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9" customFormat="1" ht="19.9" customHeight="1">
      <c r="B101" s="112"/>
      <c r="D101" s="113" t="s">
        <v>715</v>
      </c>
      <c r="E101" s="114"/>
      <c r="F101" s="114"/>
      <c r="G101" s="114"/>
      <c r="H101" s="114"/>
      <c r="I101" s="114"/>
      <c r="J101" s="115">
        <f>J145</f>
        <v>0</v>
      </c>
      <c r="L101" s="112"/>
    </row>
    <row r="102" spans="2:12" s="9" customFormat="1" ht="19.9" customHeight="1">
      <c r="B102" s="112"/>
      <c r="D102" s="113" t="s">
        <v>716</v>
      </c>
      <c r="E102" s="114"/>
      <c r="F102" s="114"/>
      <c r="G102" s="114"/>
      <c r="H102" s="114"/>
      <c r="I102" s="114"/>
      <c r="J102" s="115">
        <f>J151</f>
        <v>0</v>
      </c>
      <c r="L102" s="112"/>
    </row>
    <row r="103" spans="2:12" s="9" customFormat="1" ht="19.9" customHeight="1">
      <c r="B103" s="112"/>
      <c r="D103" s="113" t="s">
        <v>717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9" customFormat="1" ht="19.9" customHeight="1">
      <c r="B104" s="112"/>
      <c r="D104" s="113" t="s">
        <v>718</v>
      </c>
      <c r="E104" s="114"/>
      <c r="F104" s="114"/>
      <c r="G104" s="114"/>
      <c r="H104" s="114"/>
      <c r="I104" s="114"/>
      <c r="J104" s="115">
        <f>J165</f>
        <v>0</v>
      </c>
      <c r="L104" s="112"/>
    </row>
    <row r="105" spans="2:12" s="9" customFormat="1" ht="19.9" customHeight="1">
      <c r="B105" s="112"/>
      <c r="D105" s="113" t="s">
        <v>719</v>
      </c>
      <c r="E105" s="114"/>
      <c r="F105" s="114"/>
      <c r="G105" s="114"/>
      <c r="H105" s="114"/>
      <c r="I105" s="114"/>
      <c r="J105" s="115">
        <f>J168</f>
        <v>0</v>
      </c>
      <c r="L105" s="112"/>
    </row>
    <row r="106" spans="2:12" s="8" customFormat="1" ht="24.95" customHeight="1">
      <c r="B106" s="108"/>
      <c r="D106" s="109" t="s">
        <v>720</v>
      </c>
      <c r="E106" s="110"/>
      <c r="F106" s="110"/>
      <c r="G106" s="110"/>
      <c r="H106" s="110"/>
      <c r="I106" s="110"/>
      <c r="J106" s="111">
        <f>J173</f>
        <v>0</v>
      </c>
      <c r="L106" s="108"/>
    </row>
    <row r="107" spans="2:12" s="8" customFormat="1" ht="24.95" customHeight="1">
      <c r="B107" s="108"/>
      <c r="D107" s="109" t="s">
        <v>721</v>
      </c>
      <c r="E107" s="110"/>
      <c r="F107" s="110"/>
      <c r="G107" s="110"/>
      <c r="H107" s="110"/>
      <c r="I107" s="110"/>
      <c r="J107" s="111">
        <f>J180</f>
        <v>0</v>
      </c>
      <c r="L107" s="108"/>
    </row>
    <row r="108" spans="2:12" s="8" customFormat="1" ht="24.95" customHeight="1">
      <c r="B108" s="108"/>
      <c r="D108" s="109" t="s">
        <v>722</v>
      </c>
      <c r="E108" s="110"/>
      <c r="F108" s="110"/>
      <c r="G108" s="110"/>
      <c r="H108" s="110"/>
      <c r="I108" s="110"/>
      <c r="J108" s="111">
        <f>J185</f>
        <v>0</v>
      </c>
      <c r="L108" s="108"/>
    </row>
    <row r="109" spans="2:12" s="8" customFormat="1" ht="24.95" customHeight="1">
      <c r="B109" s="108"/>
      <c r="D109" s="109" t="s">
        <v>723</v>
      </c>
      <c r="E109" s="110"/>
      <c r="F109" s="110"/>
      <c r="G109" s="110"/>
      <c r="H109" s="110"/>
      <c r="I109" s="110"/>
      <c r="J109" s="111">
        <f>J191</f>
        <v>0</v>
      </c>
      <c r="L109" s="108"/>
    </row>
    <row r="110" spans="2:12" s="1" customFormat="1" ht="21.75" customHeight="1">
      <c r="B110" s="32"/>
      <c r="L110" s="32"/>
    </row>
    <row r="111" spans="2:12" s="1" customFormat="1" ht="6.9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2"/>
    </row>
    <row r="115" spans="2:12" s="1" customFormat="1" ht="6.9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2"/>
    </row>
    <row r="116" spans="2:12" s="1" customFormat="1" ht="24.95" customHeight="1">
      <c r="B116" s="32"/>
      <c r="C116" s="21" t="s">
        <v>247</v>
      </c>
      <c r="L116" s="32"/>
    </row>
    <row r="117" spans="2:12" s="1" customFormat="1" ht="6.95" customHeight="1">
      <c r="B117" s="32"/>
      <c r="L117" s="32"/>
    </row>
    <row r="118" spans="2:12" s="1" customFormat="1" ht="12" customHeight="1">
      <c r="B118" s="32"/>
      <c r="C118" s="27" t="s">
        <v>16</v>
      </c>
      <c r="L118" s="32"/>
    </row>
    <row r="119" spans="2:12" s="1" customFormat="1" ht="16.5" customHeight="1">
      <c r="B119" s="32"/>
      <c r="E119" s="248" t="str">
        <f>E7</f>
        <v>ZPRACOVÁNÍ ČISTÍRENSKÝCH KALŮ AČOV TÁBOR</v>
      </c>
      <c r="F119" s="249"/>
      <c r="G119" s="249"/>
      <c r="H119" s="249"/>
      <c r="L119" s="32"/>
    </row>
    <row r="120" spans="2:12" ht="12" customHeight="1">
      <c r="B120" s="20"/>
      <c r="C120" s="27" t="s">
        <v>222</v>
      </c>
      <c r="L120" s="20"/>
    </row>
    <row r="121" spans="2:12" s="1" customFormat="1" ht="16.5" customHeight="1">
      <c r="B121" s="32"/>
      <c r="E121" s="248" t="s">
        <v>223</v>
      </c>
      <c r="F121" s="250"/>
      <c r="G121" s="250"/>
      <c r="H121" s="250"/>
      <c r="L121" s="32"/>
    </row>
    <row r="122" spans="2:12" s="1" customFormat="1" ht="12" customHeight="1">
      <c r="B122" s="32"/>
      <c r="C122" s="27" t="s">
        <v>224</v>
      </c>
      <c r="L122" s="32"/>
    </row>
    <row r="123" spans="2:12" s="1" customFormat="1" ht="16.5" customHeight="1">
      <c r="B123" s="32"/>
      <c r="E123" s="230" t="str">
        <f>E11</f>
        <v>14.2 - Elektro část-silová - neuznatelná část</v>
      </c>
      <c r="F123" s="250"/>
      <c r="G123" s="250"/>
      <c r="H123" s="250"/>
      <c r="L123" s="32"/>
    </row>
    <row r="124" spans="2:12" s="1" customFormat="1" ht="6.95" customHeight="1">
      <c r="B124" s="32"/>
      <c r="L124" s="32"/>
    </row>
    <row r="125" spans="2:12" s="1" customFormat="1" ht="12" customHeight="1">
      <c r="B125" s="32"/>
      <c r="C125" s="27" t="s">
        <v>20</v>
      </c>
      <c r="F125" s="25" t="str">
        <f>F14</f>
        <v>Čelkovice</v>
      </c>
      <c r="I125" s="27" t="s">
        <v>22</v>
      </c>
      <c r="J125" s="52" t="str">
        <f>IF(J14="","",J14)</f>
        <v>7. 6. 2023</v>
      </c>
      <c r="L125" s="32"/>
    </row>
    <row r="126" spans="2:12" s="1" customFormat="1" ht="6.95" customHeight="1">
      <c r="B126" s="32"/>
      <c r="L126" s="32"/>
    </row>
    <row r="127" spans="2:12" s="1" customFormat="1" ht="25.7" customHeight="1">
      <c r="B127" s="32"/>
      <c r="C127" s="27" t="s">
        <v>24</v>
      </c>
      <c r="F127" s="25" t="str">
        <f>E17</f>
        <v>Vodárenská společnost Táborsko s.r.o.</v>
      </c>
      <c r="I127" s="27" t="s">
        <v>31</v>
      </c>
      <c r="J127" s="30" t="str">
        <f>E23</f>
        <v>Aquaprocon s.r.o., divize Praha</v>
      </c>
      <c r="L127" s="32"/>
    </row>
    <row r="128" spans="2:12" s="1" customFormat="1" ht="15.2" customHeight="1">
      <c r="B128" s="32"/>
      <c r="C128" s="27" t="s">
        <v>29</v>
      </c>
      <c r="F128" s="25" t="str">
        <f>IF(E20="","",E20)</f>
        <v>Vyplň údaj</v>
      </c>
      <c r="I128" s="27" t="s">
        <v>35</v>
      </c>
      <c r="J128" s="30" t="str">
        <f>E26</f>
        <v>Milan Turek, DiS.</v>
      </c>
      <c r="L128" s="32"/>
    </row>
    <row r="129" spans="2:12" s="1" customFormat="1" ht="10.35" customHeight="1">
      <c r="B129" s="32"/>
      <c r="L129" s="32"/>
    </row>
    <row r="130" spans="2:20" s="10" customFormat="1" ht="29.25" customHeight="1">
      <c r="B130" s="116"/>
      <c r="C130" s="117" t="s">
        <v>248</v>
      </c>
      <c r="D130" s="118" t="s">
        <v>64</v>
      </c>
      <c r="E130" s="118" t="s">
        <v>60</v>
      </c>
      <c r="F130" s="118" t="s">
        <v>61</v>
      </c>
      <c r="G130" s="118" t="s">
        <v>249</v>
      </c>
      <c r="H130" s="118" t="s">
        <v>250</v>
      </c>
      <c r="I130" s="118" t="s">
        <v>251</v>
      </c>
      <c r="J130" s="118" t="s">
        <v>232</v>
      </c>
      <c r="K130" s="119" t="s">
        <v>252</v>
      </c>
      <c r="L130" s="116"/>
      <c r="M130" s="59" t="s">
        <v>1</v>
      </c>
      <c r="N130" s="60" t="s">
        <v>43</v>
      </c>
      <c r="O130" s="60" t="s">
        <v>253</v>
      </c>
      <c r="P130" s="60" t="s">
        <v>254</v>
      </c>
      <c r="Q130" s="60" t="s">
        <v>255</v>
      </c>
      <c r="R130" s="60" t="s">
        <v>256</v>
      </c>
      <c r="S130" s="60" t="s">
        <v>257</v>
      </c>
      <c r="T130" s="61" t="s">
        <v>258</v>
      </c>
    </row>
    <row r="131" spans="2:63" s="1" customFormat="1" ht="22.9" customHeight="1">
      <c r="B131" s="32"/>
      <c r="C131" s="64" t="s">
        <v>259</v>
      </c>
      <c r="J131" s="120">
        <f>BK131</f>
        <v>0</v>
      </c>
      <c r="L131" s="32"/>
      <c r="M131" s="62"/>
      <c r="N131" s="53"/>
      <c r="O131" s="53"/>
      <c r="P131" s="121">
        <f>P132+P173+P180+P185+P191</f>
        <v>0</v>
      </c>
      <c r="Q131" s="53"/>
      <c r="R131" s="121">
        <f>R132+R173+R180+R185+R191</f>
        <v>0</v>
      </c>
      <c r="S131" s="53"/>
      <c r="T131" s="122">
        <f>T132+T173+T180+T185+T191</f>
        <v>0</v>
      </c>
      <c r="AT131" s="17" t="s">
        <v>78</v>
      </c>
      <c r="AU131" s="17" t="s">
        <v>234</v>
      </c>
      <c r="BK131" s="123">
        <f>BK132+BK173+BK180+BK185+BK191</f>
        <v>0</v>
      </c>
    </row>
    <row r="132" spans="2:63" s="11" customFormat="1" ht="25.9" customHeight="1">
      <c r="B132" s="124"/>
      <c r="D132" s="125" t="s">
        <v>78</v>
      </c>
      <c r="E132" s="126" t="s">
        <v>724</v>
      </c>
      <c r="F132" s="126" t="s">
        <v>725</v>
      </c>
      <c r="I132" s="127"/>
      <c r="J132" s="128">
        <f>BK132</f>
        <v>0</v>
      </c>
      <c r="L132" s="124"/>
      <c r="M132" s="129"/>
      <c r="P132" s="130">
        <f>P133+P145+P151+P163+P165+P168</f>
        <v>0</v>
      </c>
      <c r="R132" s="130">
        <f>R133+R145+R151+R163+R165+R168</f>
        <v>0</v>
      </c>
      <c r="T132" s="131">
        <f>T133+T145+T151+T163+T165+T168</f>
        <v>0</v>
      </c>
      <c r="AR132" s="125" t="s">
        <v>179</v>
      </c>
      <c r="AT132" s="132" t="s">
        <v>78</v>
      </c>
      <c r="AU132" s="132" t="s">
        <v>79</v>
      </c>
      <c r="AY132" s="125" t="s">
        <v>262</v>
      </c>
      <c r="BK132" s="133">
        <f>BK133+BK145+BK151+BK163+BK165+BK168</f>
        <v>0</v>
      </c>
    </row>
    <row r="133" spans="2:63" s="11" customFormat="1" ht="22.9" customHeight="1">
      <c r="B133" s="124"/>
      <c r="D133" s="125" t="s">
        <v>78</v>
      </c>
      <c r="E133" s="151" t="s">
        <v>726</v>
      </c>
      <c r="F133" s="151" t="s">
        <v>727</v>
      </c>
      <c r="I133" s="127"/>
      <c r="J133" s="152">
        <f>BK133</f>
        <v>0</v>
      </c>
      <c r="L133" s="124"/>
      <c r="M133" s="129"/>
      <c r="P133" s="130">
        <f>SUM(P134:P144)</f>
        <v>0</v>
      </c>
      <c r="R133" s="130">
        <f>SUM(R134:R144)</f>
        <v>0</v>
      </c>
      <c r="T133" s="131">
        <f>SUM(T134:T144)</f>
        <v>0</v>
      </c>
      <c r="AR133" s="125" t="s">
        <v>179</v>
      </c>
      <c r="AT133" s="132" t="s">
        <v>78</v>
      </c>
      <c r="AU133" s="132" t="s">
        <v>86</v>
      </c>
      <c r="AY133" s="125" t="s">
        <v>262</v>
      </c>
      <c r="BK133" s="133">
        <f>SUM(BK134:BK144)</f>
        <v>0</v>
      </c>
    </row>
    <row r="134" spans="2:65" s="1" customFormat="1" ht="21.75" customHeight="1">
      <c r="B134" s="32"/>
      <c r="C134" s="134" t="s">
        <v>303</v>
      </c>
      <c r="D134" s="134" t="s">
        <v>264</v>
      </c>
      <c r="E134" s="135" t="s">
        <v>443</v>
      </c>
      <c r="F134" s="136" t="s">
        <v>513</v>
      </c>
      <c r="G134" s="137" t="s">
        <v>267</v>
      </c>
      <c r="H134" s="138">
        <v>12</v>
      </c>
      <c r="I134" s="139"/>
      <c r="J134" s="140">
        <f aca="true" t="shared" si="0" ref="J134:J144"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 aca="true" t="shared" si="1" ref="P134:P144">O134*H134</f>
        <v>0</v>
      </c>
      <c r="Q134" s="143">
        <v>0</v>
      </c>
      <c r="R134" s="143">
        <f aca="true" t="shared" si="2" ref="R134:R144">Q134*H134</f>
        <v>0</v>
      </c>
      <c r="S134" s="143">
        <v>0</v>
      </c>
      <c r="T134" s="144">
        <f aca="true" t="shared" si="3" ref="T134:T144">S134*H134</f>
        <v>0</v>
      </c>
      <c r="AR134" s="145" t="s">
        <v>268</v>
      </c>
      <c r="AT134" s="145" t="s">
        <v>264</v>
      </c>
      <c r="AU134" s="145" t="s">
        <v>88</v>
      </c>
      <c r="AY134" s="17" t="s">
        <v>262</v>
      </c>
      <c r="BE134" s="146">
        <f aca="true" t="shared" si="4" ref="BE134:BE144">IF(N134="základní",J134,0)</f>
        <v>0</v>
      </c>
      <c r="BF134" s="146">
        <f aca="true" t="shared" si="5" ref="BF134:BF144">IF(N134="snížená",J134,0)</f>
        <v>0</v>
      </c>
      <c r="BG134" s="146">
        <f aca="true" t="shared" si="6" ref="BG134:BG144">IF(N134="zákl. přenesená",J134,0)</f>
        <v>0</v>
      </c>
      <c r="BH134" s="146">
        <f aca="true" t="shared" si="7" ref="BH134:BH144">IF(N134="sníž. přenesená",J134,0)</f>
        <v>0</v>
      </c>
      <c r="BI134" s="146">
        <f aca="true" t="shared" si="8" ref="BI134:BI144">IF(N134="nulová",J134,0)</f>
        <v>0</v>
      </c>
      <c r="BJ134" s="17" t="s">
        <v>86</v>
      </c>
      <c r="BK134" s="146">
        <f aca="true" t="shared" si="9" ref="BK134:BK144">ROUND(I134*H134,2)</f>
        <v>0</v>
      </c>
      <c r="BL134" s="17" t="s">
        <v>268</v>
      </c>
      <c r="BM134" s="145" t="s">
        <v>728</v>
      </c>
    </row>
    <row r="135" spans="2:65" s="1" customFormat="1" ht="16.5" customHeight="1">
      <c r="B135" s="32"/>
      <c r="C135" s="134" t="s">
        <v>307</v>
      </c>
      <c r="D135" s="134" t="s">
        <v>264</v>
      </c>
      <c r="E135" s="135" t="s">
        <v>447</v>
      </c>
      <c r="F135" s="136" t="s">
        <v>517</v>
      </c>
      <c r="G135" s="137" t="s">
        <v>267</v>
      </c>
      <c r="H135" s="138">
        <v>12</v>
      </c>
      <c r="I135" s="139"/>
      <c r="J135" s="140">
        <f t="shared" si="0"/>
        <v>0</v>
      </c>
      <c r="K135" s="136" t="s">
        <v>1</v>
      </c>
      <c r="L135" s="32"/>
      <c r="M135" s="141" t="s">
        <v>1</v>
      </c>
      <c r="N135" s="142" t="s">
        <v>44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268</v>
      </c>
      <c r="AT135" s="145" t="s">
        <v>264</v>
      </c>
      <c r="AU135" s="145" t="s">
        <v>88</v>
      </c>
      <c r="AY135" s="17" t="s">
        <v>262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86</v>
      </c>
      <c r="BK135" s="146">
        <f t="shared" si="9"/>
        <v>0</v>
      </c>
      <c r="BL135" s="17" t="s">
        <v>268</v>
      </c>
      <c r="BM135" s="145" t="s">
        <v>729</v>
      </c>
    </row>
    <row r="136" spans="2:65" s="1" customFormat="1" ht="16.5" customHeight="1">
      <c r="B136" s="32"/>
      <c r="C136" s="134" t="s">
        <v>311</v>
      </c>
      <c r="D136" s="134" t="s">
        <v>264</v>
      </c>
      <c r="E136" s="135" t="s">
        <v>451</v>
      </c>
      <c r="F136" s="136" t="s">
        <v>521</v>
      </c>
      <c r="G136" s="137" t="s">
        <v>267</v>
      </c>
      <c r="H136" s="138">
        <v>30</v>
      </c>
      <c r="I136" s="139"/>
      <c r="J136" s="140">
        <f t="shared" si="0"/>
        <v>0</v>
      </c>
      <c r="K136" s="136" t="s">
        <v>1</v>
      </c>
      <c r="L136" s="32"/>
      <c r="M136" s="141" t="s">
        <v>1</v>
      </c>
      <c r="N136" s="142" t="s">
        <v>44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268</v>
      </c>
      <c r="AT136" s="145" t="s">
        <v>264</v>
      </c>
      <c r="AU136" s="145" t="s">
        <v>88</v>
      </c>
      <c r="AY136" s="17" t="s">
        <v>262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86</v>
      </c>
      <c r="BK136" s="146">
        <f t="shared" si="9"/>
        <v>0</v>
      </c>
      <c r="BL136" s="17" t="s">
        <v>268</v>
      </c>
      <c r="BM136" s="145" t="s">
        <v>730</v>
      </c>
    </row>
    <row r="137" spans="2:65" s="1" customFormat="1" ht="21.75" customHeight="1">
      <c r="B137" s="32"/>
      <c r="C137" s="134" t="s">
        <v>8</v>
      </c>
      <c r="D137" s="134" t="s">
        <v>264</v>
      </c>
      <c r="E137" s="135" t="s">
        <v>455</v>
      </c>
      <c r="F137" s="136" t="s">
        <v>525</v>
      </c>
      <c r="G137" s="137" t="s">
        <v>267</v>
      </c>
      <c r="H137" s="138">
        <v>4</v>
      </c>
      <c r="I137" s="139"/>
      <c r="J137" s="140">
        <f t="shared" si="0"/>
        <v>0</v>
      </c>
      <c r="K137" s="136" t="s">
        <v>1</v>
      </c>
      <c r="L137" s="32"/>
      <c r="M137" s="141" t="s">
        <v>1</v>
      </c>
      <c r="N137" s="142" t="s">
        <v>44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268</v>
      </c>
      <c r="AT137" s="145" t="s">
        <v>264</v>
      </c>
      <c r="AU137" s="145" t="s">
        <v>88</v>
      </c>
      <c r="AY137" s="17" t="s">
        <v>262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86</v>
      </c>
      <c r="BK137" s="146">
        <f t="shared" si="9"/>
        <v>0</v>
      </c>
      <c r="BL137" s="17" t="s">
        <v>268</v>
      </c>
      <c r="BM137" s="145" t="s">
        <v>731</v>
      </c>
    </row>
    <row r="138" spans="2:65" s="1" customFormat="1" ht="16.5" customHeight="1">
      <c r="B138" s="32"/>
      <c r="C138" s="134" t="s">
        <v>318</v>
      </c>
      <c r="D138" s="134" t="s">
        <v>264</v>
      </c>
      <c r="E138" s="135" t="s">
        <v>459</v>
      </c>
      <c r="F138" s="136" t="s">
        <v>529</v>
      </c>
      <c r="G138" s="137" t="s">
        <v>267</v>
      </c>
      <c r="H138" s="138">
        <v>4</v>
      </c>
      <c r="I138" s="139"/>
      <c r="J138" s="140">
        <f t="shared" si="0"/>
        <v>0</v>
      </c>
      <c r="K138" s="136" t="s">
        <v>1</v>
      </c>
      <c r="L138" s="32"/>
      <c r="M138" s="141" t="s">
        <v>1</v>
      </c>
      <c r="N138" s="142" t="s">
        <v>44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268</v>
      </c>
      <c r="AT138" s="145" t="s">
        <v>264</v>
      </c>
      <c r="AU138" s="145" t="s">
        <v>88</v>
      </c>
      <c r="AY138" s="17" t="s">
        <v>262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86</v>
      </c>
      <c r="BK138" s="146">
        <f t="shared" si="9"/>
        <v>0</v>
      </c>
      <c r="BL138" s="17" t="s">
        <v>268</v>
      </c>
      <c r="BM138" s="145" t="s">
        <v>732</v>
      </c>
    </row>
    <row r="139" spans="2:65" s="1" customFormat="1" ht="16.5" customHeight="1">
      <c r="B139" s="32"/>
      <c r="C139" s="134" t="s">
        <v>322</v>
      </c>
      <c r="D139" s="134" t="s">
        <v>264</v>
      </c>
      <c r="E139" s="135" t="s">
        <v>463</v>
      </c>
      <c r="F139" s="136" t="s">
        <v>532</v>
      </c>
      <c r="G139" s="137" t="s">
        <v>267</v>
      </c>
      <c r="H139" s="138">
        <v>4</v>
      </c>
      <c r="I139" s="139"/>
      <c r="J139" s="140">
        <f t="shared" si="0"/>
        <v>0</v>
      </c>
      <c r="K139" s="136" t="s">
        <v>1</v>
      </c>
      <c r="L139" s="32"/>
      <c r="M139" s="141" t="s">
        <v>1</v>
      </c>
      <c r="N139" s="142" t="s">
        <v>44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268</v>
      </c>
      <c r="AT139" s="145" t="s">
        <v>264</v>
      </c>
      <c r="AU139" s="145" t="s">
        <v>88</v>
      </c>
      <c r="AY139" s="17" t="s">
        <v>262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86</v>
      </c>
      <c r="BK139" s="146">
        <f t="shared" si="9"/>
        <v>0</v>
      </c>
      <c r="BL139" s="17" t="s">
        <v>268</v>
      </c>
      <c r="BM139" s="145" t="s">
        <v>733</v>
      </c>
    </row>
    <row r="140" spans="2:65" s="1" customFormat="1" ht="16.5" customHeight="1">
      <c r="B140" s="32"/>
      <c r="C140" s="134" t="s">
        <v>290</v>
      </c>
      <c r="D140" s="134" t="s">
        <v>264</v>
      </c>
      <c r="E140" s="135" t="s">
        <v>734</v>
      </c>
      <c r="F140" s="136" t="s">
        <v>494</v>
      </c>
      <c r="G140" s="137" t="s">
        <v>267</v>
      </c>
      <c r="H140" s="138">
        <v>3</v>
      </c>
      <c r="I140" s="139"/>
      <c r="J140" s="140">
        <f t="shared" si="0"/>
        <v>0</v>
      </c>
      <c r="K140" s="136" t="s">
        <v>1</v>
      </c>
      <c r="L140" s="32"/>
      <c r="M140" s="141" t="s">
        <v>1</v>
      </c>
      <c r="N140" s="142" t="s">
        <v>44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268</v>
      </c>
      <c r="AT140" s="145" t="s">
        <v>264</v>
      </c>
      <c r="AU140" s="145" t="s">
        <v>88</v>
      </c>
      <c r="AY140" s="17" t="s">
        <v>262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86</v>
      </c>
      <c r="BK140" s="146">
        <f t="shared" si="9"/>
        <v>0</v>
      </c>
      <c r="BL140" s="17" t="s">
        <v>268</v>
      </c>
      <c r="BM140" s="145" t="s">
        <v>735</v>
      </c>
    </row>
    <row r="141" spans="2:65" s="1" customFormat="1" ht="16.5" customHeight="1">
      <c r="B141" s="32"/>
      <c r="C141" s="134" t="s">
        <v>270</v>
      </c>
      <c r="D141" s="134" t="s">
        <v>264</v>
      </c>
      <c r="E141" s="135" t="s">
        <v>736</v>
      </c>
      <c r="F141" s="136" t="s">
        <v>475</v>
      </c>
      <c r="G141" s="137" t="s">
        <v>405</v>
      </c>
      <c r="H141" s="138">
        <v>75</v>
      </c>
      <c r="I141" s="139"/>
      <c r="J141" s="140">
        <f t="shared" si="0"/>
        <v>0</v>
      </c>
      <c r="K141" s="136" t="s">
        <v>1</v>
      </c>
      <c r="L141" s="32"/>
      <c r="M141" s="141" t="s">
        <v>1</v>
      </c>
      <c r="N141" s="142" t="s">
        <v>44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268</v>
      </c>
      <c r="AT141" s="145" t="s">
        <v>264</v>
      </c>
      <c r="AU141" s="145" t="s">
        <v>88</v>
      </c>
      <c r="AY141" s="17" t="s">
        <v>262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86</v>
      </c>
      <c r="BK141" s="146">
        <f t="shared" si="9"/>
        <v>0</v>
      </c>
      <c r="BL141" s="17" t="s">
        <v>268</v>
      </c>
      <c r="BM141" s="145" t="s">
        <v>737</v>
      </c>
    </row>
    <row r="142" spans="2:65" s="1" customFormat="1" ht="16.5" customHeight="1">
      <c r="B142" s="32"/>
      <c r="C142" s="134" t="s">
        <v>263</v>
      </c>
      <c r="D142" s="134" t="s">
        <v>264</v>
      </c>
      <c r="E142" s="135" t="s">
        <v>738</v>
      </c>
      <c r="F142" s="136" t="s">
        <v>501</v>
      </c>
      <c r="G142" s="137" t="s">
        <v>267</v>
      </c>
      <c r="H142" s="138">
        <v>2</v>
      </c>
      <c r="I142" s="139"/>
      <c r="J142" s="140">
        <f t="shared" si="0"/>
        <v>0</v>
      </c>
      <c r="K142" s="136" t="s">
        <v>1</v>
      </c>
      <c r="L142" s="32"/>
      <c r="M142" s="141" t="s">
        <v>1</v>
      </c>
      <c r="N142" s="142" t="s">
        <v>44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268</v>
      </c>
      <c r="AT142" s="145" t="s">
        <v>264</v>
      </c>
      <c r="AU142" s="145" t="s">
        <v>88</v>
      </c>
      <c r="AY142" s="17" t="s">
        <v>262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86</v>
      </c>
      <c r="BK142" s="146">
        <f t="shared" si="9"/>
        <v>0</v>
      </c>
      <c r="BL142" s="17" t="s">
        <v>268</v>
      </c>
      <c r="BM142" s="145" t="s">
        <v>739</v>
      </c>
    </row>
    <row r="143" spans="2:65" s="1" customFormat="1" ht="16.5" customHeight="1">
      <c r="B143" s="32"/>
      <c r="C143" s="134" t="s">
        <v>297</v>
      </c>
      <c r="D143" s="134" t="s">
        <v>264</v>
      </c>
      <c r="E143" s="135" t="s">
        <v>740</v>
      </c>
      <c r="F143" s="136" t="s">
        <v>505</v>
      </c>
      <c r="G143" s="137" t="s">
        <v>267</v>
      </c>
      <c r="H143" s="138">
        <v>6</v>
      </c>
      <c r="I143" s="139"/>
      <c r="J143" s="140">
        <f t="shared" si="0"/>
        <v>0</v>
      </c>
      <c r="K143" s="136" t="s">
        <v>1</v>
      </c>
      <c r="L143" s="32"/>
      <c r="M143" s="141" t="s">
        <v>1</v>
      </c>
      <c r="N143" s="142" t="s">
        <v>44</v>
      </c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AR143" s="145" t="s">
        <v>268</v>
      </c>
      <c r="AT143" s="145" t="s">
        <v>264</v>
      </c>
      <c r="AU143" s="145" t="s">
        <v>88</v>
      </c>
      <c r="AY143" s="17" t="s">
        <v>262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86</v>
      </c>
      <c r="BK143" s="146">
        <f t="shared" si="9"/>
        <v>0</v>
      </c>
      <c r="BL143" s="17" t="s">
        <v>268</v>
      </c>
      <c r="BM143" s="145" t="s">
        <v>741</v>
      </c>
    </row>
    <row r="144" spans="2:65" s="1" customFormat="1" ht="16.5" customHeight="1">
      <c r="B144" s="32"/>
      <c r="C144" s="134" t="s">
        <v>326</v>
      </c>
      <c r="D144" s="134" t="s">
        <v>264</v>
      </c>
      <c r="E144" s="135" t="s">
        <v>742</v>
      </c>
      <c r="F144" s="136" t="s">
        <v>509</v>
      </c>
      <c r="G144" s="137" t="s">
        <v>267</v>
      </c>
      <c r="H144" s="138">
        <v>4</v>
      </c>
      <c r="I144" s="139"/>
      <c r="J144" s="140">
        <f t="shared" si="0"/>
        <v>0</v>
      </c>
      <c r="K144" s="136" t="s">
        <v>1</v>
      </c>
      <c r="L144" s="32"/>
      <c r="M144" s="141" t="s">
        <v>1</v>
      </c>
      <c r="N144" s="142" t="s">
        <v>44</v>
      </c>
      <c r="P144" s="143">
        <f t="shared" si="1"/>
        <v>0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AR144" s="145" t="s">
        <v>268</v>
      </c>
      <c r="AT144" s="145" t="s">
        <v>264</v>
      </c>
      <c r="AU144" s="145" t="s">
        <v>88</v>
      </c>
      <c r="AY144" s="17" t="s">
        <v>262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7" t="s">
        <v>86</v>
      </c>
      <c r="BK144" s="146">
        <f t="shared" si="9"/>
        <v>0</v>
      </c>
      <c r="BL144" s="17" t="s">
        <v>268</v>
      </c>
      <c r="BM144" s="145" t="s">
        <v>743</v>
      </c>
    </row>
    <row r="145" spans="2:63" s="11" customFormat="1" ht="22.9" customHeight="1">
      <c r="B145" s="124"/>
      <c r="D145" s="125" t="s">
        <v>78</v>
      </c>
      <c r="E145" s="151" t="s">
        <v>744</v>
      </c>
      <c r="F145" s="151" t="s">
        <v>535</v>
      </c>
      <c r="I145" s="127"/>
      <c r="J145" s="152">
        <f>BK145</f>
        <v>0</v>
      </c>
      <c r="L145" s="124"/>
      <c r="M145" s="129"/>
      <c r="P145" s="130">
        <f>SUM(P146:P150)</f>
        <v>0</v>
      </c>
      <c r="R145" s="130">
        <f>SUM(R146:R150)</f>
        <v>0</v>
      </c>
      <c r="T145" s="131">
        <f>SUM(T146:T150)</f>
        <v>0</v>
      </c>
      <c r="AR145" s="125" t="s">
        <v>179</v>
      </c>
      <c r="AT145" s="132" t="s">
        <v>78</v>
      </c>
      <c r="AU145" s="132" t="s">
        <v>86</v>
      </c>
      <c r="AY145" s="125" t="s">
        <v>262</v>
      </c>
      <c r="BK145" s="133">
        <f>SUM(BK146:BK150)</f>
        <v>0</v>
      </c>
    </row>
    <row r="146" spans="2:65" s="1" customFormat="1" ht="16.5" customHeight="1">
      <c r="B146" s="32"/>
      <c r="C146" s="134" t="s">
        <v>332</v>
      </c>
      <c r="D146" s="134" t="s">
        <v>264</v>
      </c>
      <c r="E146" s="135" t="s">
        <v>745</v>
      </c>
      <c r="F146" s="136" t="s">
        <v>538</v>
      </c>
      <c r="G146" s="137" t="s">
        <v>405</v>
      </c>
      <c r="H146" s="138">
        <v>46</v>
      </c>
      <c r="I146" s="139"/>
      <c r="J146" s="140">
        <f>ROUND(I146*H146,2)</f>
        <v>0</v>
      </c>
      <c r="K146" s="136" t="s">
        <v>1</v>
      </c>
      <c r="L146" s="32"/>
      <c r="M146" s="141" t="s">
        <v>1</v>
      </c>
      <c r="N146" s="142" t="s">
        <v>44</v>
      </c>
      <c r="P146" s="143">
        <f>O146*H146</f>
        <v>0</v>
      </c>
      <c r="Q146" s="143">
        <v>0</v>
      </c>
      <c r="R146" s="143">
        <f>Q146*H146</f>
        <v>0</v>
      </c>
      <c r="S146" s="143">
        <v>0</v>
      </c>
      <c r="T146" s="144">
        <f>S146*H146</f>
        <v>0</v>
      </c>
      <c r="AR146" s="145" t="s">
        <v>268</v>
      </c>
      <c r="AT146" s="145" t="s">
        <v>264</v>
      </c>
      <c r="AU146" s="145" t="s">
        <v>88</v>
      </c>
      <c r="AY146" s="17" t="s">
        <v>262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7" t="s">
        <v>86</v>
      </c>
      <c r="BK146" s="146">
        <f>ROUND(I146*H146,2)</f>
        <v>0</v>
      </c>
      <c r="BL146" s="17" t="s">
        <v>268</v>
      </c>
      <c r="BM146" s="145" t="s">
        <v>746</v>
      </c>
    </row>
    <row r="147" spans="2:65" s="1" customFormat="1" ht="16.5" customHeight="1">
      <c r="B147" s="32"/>
      <c r="C147" s="134" t="s">
        <v>365</v>
      </c>
      <c r="D147" s="134" t="s">
        <v>264</v>
      </c>
      <c r="E147" s="135" t="s">
        <v>747</v>
      </c>
      <c r="F147" s="136" t="s">
        <v>542</v>
      </c>
      <c r="G147" s="137" t="s">
        <v>267</v>
      </c>
      <c r="H147" s="138">
        <v>21</v>
      </c>
      <c r="I147" s="139"/>
      <c r="J147" s="140">
        <f>ROUND(I147*H147,2)</f>
        <v>0</v>
      </c>
      <c r="K147" s="136" t="s">
        <v>1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AR147" s="145" t="s">
        <v>268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268</v>
      </c>
      <c r="BM147" s="145" t="s">
        <v>748</v>
      </c>
    </row>
    <row r="148" spans="2:65" s="1" customFormat="1" ht="16.5" customHeight="1">
      <c r="B148" s="32"/>
      <c r="C148" s="134" t="s">
        <v>370</v>
      </c>
      <c r="D148" s="134" t="s">
        <v>264</v>
      </c>
      <c r="E148" s="135" t="s">
        <v>749</v>
      </c>
      <c r="F148" s="136" t="s">
        <v>546</v>
      </c>
      <c r="G148" s="137" t="s">
        <v>267</v>
      </c>
      <c r="H148" s="138">
        <v>11</v>
      </c>
      <c r="I148" s="139"/>
      <c r="J148" s="140">
        <f>ROUND(I148*H148,2)</f>
        <v>0</v>
      </c>
      <c r="K148" s="136" t="s">
        <v>1</v>
      </c>
      <c r="L148" s="32"/>
      <c r="M148" s="141" t="s">
        <v>1</v>
      </c>
      <c r="N148" s="142" t="s">
        <v>44</v>
      </c>
      <c r="P148" s="143">
        <f>O148*H148</f>
        <v>0</v>
      </c>
      <c r="Q148" s="143">
        <v>0</v>
      </c>
      <c r="R148" s="143">
        <f>Q148*H148</f>
        <v>0</v>
      </c>
      <c r="S148" s="143">
        <v>0</v>
      </c>
      <c r="T148" s="144">
        <f>S148*H148</f>
        <v>0</v>
      </c>
      <c r="AR148" s="145" t="s">
        <v>268</v>
      </c>
      <c r="AT148" s="145" t="s">
        <v>264</v>
      </c>
      <c r="AU148" s="145" t="s">
        <v>88</v>
      </c>
      <c r="AY148" s="17" t="s">
        <v>262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7" t="s">
        <v>86</v>
      </c>
      <c r="BK148" s="146">
        <f>ROUND(I148*H148,2)</f>
        <v>0</v>
      </c>
      <c r="BL148" s="17" t="s">
        <v>268</v>
      </c>
      <c r="BM148" s="145" t="s">
        <v>750</v>
      </c>
    </row>
    <row r="149" spans="2:65" s="1" customFormat="1" ht="16.5" customHeight="1">
      <c r="B149" s="32"/>
      <c r="C149" s="134" t="s">
        <v>7</v>
      </c>
      <c r="D149" s="134" t="s">
        <v>264</v>
      </c>
      <c r="E149" s="135" t="s">
        <v>474</v>
      </c>
      <c r="F149" s="136" t="s">
        <v>550</v>
      </c>
      <c r="G149" s="137" t="s">
        <v>267</v>
      </c>
      <c r="H149" s="138">
        <v>6</v>
      </c>
      <c r="I149" s="139"/>
      <c r="J149" s="140">
        <f>ROUND(I149*H149,2)</f>
        <v>0</v>
      </c>
      <c r="K149" s="136" t="s">
        <v>1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268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268</v>
      </c>
      <c r="BM149" s="145" t="s">
        <v>751</v>
      </c>
    </row>
    <row r="150" spans="2:65" s="1" customFormat="1" ht="16.5" customHeight="1">
      <c r="B150" s="32"/>
      <c r="C150" s="134" t="s">
        <v>377</v>
      </c>
      <c r="D150" s="134" t="s">
        <v>264</v>
      </c>
      <c r="E150" s="135" t="s">
        <v>478</v>
      </c>
      <c r="F150" s="136" t="s">
        <v>554</v>
      </c>
      <c r="G150" s="137" t="s">
        <v>267</v>
      </c>
      <c r="H150" s="138">
        <v>14</v>
      </c>
      <c r="I150" s="139"/>
      <c r="J150" s="140">
        <f>ROUND(I150*H150,2)</f>
        <v>0</v>
      </c>
      <c r="K150" s="136" t="s">
        <v>1</v>
      </c>
      <c r="L150" s="32"/>
      <c r="M150" s="141" t="s">
        <v>1</v>
      </c>
      <c r="N150" s="142" t="s">
        <v>44</v>
      </c>
      <c r="P150" s="143">
        <f>O150*H150</f>
        <v>0</v>
      </c>
      <c r="Q150" s="143">
        <v>0</v>
      </c>
      <c r="R150" s="143">
        <f>Q150*H150</f>
        <v>0</v>
      </c>
      <c r="S150" s="143">
        <v>0</v>
      </c>
      <c r="T150" s="144">
        <f>S150*H150</f>
        <v>0</v>
      </c>
      <c r="AR150" s="145" t="s">
        <v>268</v>
      </c>
      <c r="AT150" s="145" t="s">
        <v>264</v>
      </c>
      <c r="AU150" s="145" t="s">
        <v>88</v>
      </c>
      <c r="AY150" s="17" t="s">
        <v>262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7" t="s">
        <v>86</v>
      </c>
      <c r="BK150" s="146">
        <f>ROUND(I150*H150,2)</f>
        <v>0</v>
      </c>
      <c r="BL150" s="17" t="s">
        <v>268</v>
      </c>
      <c r="BM150" s="145" t="s">
        <v>752</v>
      </c>
    </row>
    <row r="151" spans="2:63" s="11" customFormat="1" ht="22.9" customHeight="1">
      <c r="B151" s="124"/>
      <c r="D151" s="125" t="s">
        <v>78</v>
      </c>
      <c r="E151" s="151" t="s">
        <v>753</v>
      </c>
      <c r="F151" s="151" t="s">
        <v>557</v>
      </c>
      <c r="I151" s="127"/>
      <c r="J151" s="152">
        <f>BK151</f>
        <v>0</v>
      </c>
      <c r="L151" s="124"/>
      <c r="M151" s="129"/>
      <c r="P151" s="130">
        <f>SUM(P152:P162)</f>
        <v>0</v>
      </c>
      <c r="R151" s="130">
        <f>SUM(R152:R162)</f>
        <v>0</v>
      </c>
      <c r="T151" s="131">
        <f>SUM(T152:T162)</f>
        <v>0</v>
      </c>
      <c r="AR151" s="125" t="s">
        <v>179</v>
      </c>
      <c r="AT151" s="132" t="s">
        <v>78</v>
      </c>
      <c r="AU151" s="132" t="s">
        <v>86</v>
      </c>
      <c r="AY151" s="125" t="s">
        <v>262</v>
      </c>
      <c r="BK151" s="133">
        <f>SUM(BK152:BK162)</f>
        <v>0</v>
      </c>
    </row>
    <row r="152" spans="2:65" s="1" customFormat="1" ht="16.5" customHeight="1">
      <c r="B152" s="32"/>
      <c r="C152" s="134" t="s">
        <v>381</v>
      </c>
      <c r="D152" s="134" t="s">
        <v>264</v>
      </c>
      <c r="E152" s="135" t="s">
        <v>482</v>
      </c>
      <c r="F152" s="136" t="s">
        <v>560</v>
      </c>
      <c r="G152" s="137" t="s">
        <v>405</v>
      </c>
      <c r="H152" s="138">
        <v>90</v>
      </c>
      <c r="I152" s="139"/>
      <c r="J152" s="140">
        <f aca="true" t="shared" si="10" ref="J152:J162">ROUND(I152*H152,2)</f>
        <v>0</v>
      </c>
      <c r="K152" s="136" t="s">
        <v>1</v>
      </c>
      <c r="L152" s="32"/>
      <c r="M152" s="141" t="s">
        <v>1</v>
      </c>
      <c r="N152" s="142" t="s">
        <v>44</v>
      </c>
      <c r="P152" s="143">
        <f aca="true" t="shared" si="11" ref="P152:P162">O152*H152</f>
        <v>0</v>
      </c>
      <c r="Q152" s="143">
        <v>0</v>
      </c>
      <c r="R152" s="143">
        <f aca="true" t="shared" si="12" ref="R152:R162">Q152*H152</f>
        <v>0</v>
      </c>
      <c r="S152" s="143">
        <v>0</v>
      </c>
      <c r="T152" s="144">
        <f aca="true" t="shared" si="13" ref="T152:T162">S152*H152</f>
        <v>0</v>
      </c>
      <c r="AR152" s="145" t="s">
        <v>268</v>
      </c>
      <c r="AT152" s="145" t="s">
        <v>264</v>
      </c>
      <c r="AU152" s="145" t="s">
        <v>88</v>
      </c>
      <c r="AY152" s="17" t="s">
        <v>262</v>
      </c>
      <c r="BE152" s="146">
        <f aca="true" t="shared" si="14" ref="BE152:BE162">IF(N152="základní",J152,0)</f>
        <v>0</v>
      </c>
      <c r="BF152" s="146">
        <f aca="true" t="shared" si="15" ref="BF152:BF162">IF(N152="snížená",J152,0)</f>
        <v>0</v>
      </c>
      <c r="BG152" s="146">
        <f aca="true" t="shared" si="16" ref="BG152:BG162">IF(N152="zákl. přenesená",J152,0)</f>
        <v>0</v>
      </c>
      <c r="BH152" s="146">
        <f aca="true" t="shared" si="17" ref="BH152:BH162">IF(N152="sníž. přenesená",J152,0)</f>
        <v>0</v>
      </c>
      <c r="BI152" s="146">
        <f aca="true" t="shared" si="18" ref="BI152:BI162">IF(N152="nulová",J152,0)</f>
        <v>0</v>
      </c>
      <c r="BJ152" s="17" t="s">
        <v>86</v>
      </c>
      <c r="BK152" s="146">
        <f aca="true" t="shared" si="19" ref="BK152:BK162">ROUND(I152*H152,2)</f>
        <v>0</v>
      </c>
      <c r="BL152" s="17" t="s">
        <v>268</v>
      </c>
      <c r="BM152" s="145" t="s">
        <v>754</v>
      </c>
    </row>
    <row r="153" spans="2:65" s="1" customFormat="1" ht="16.5" customHeight="1">
      <c r="B153" s="32"/>
      <c r="C153" s="134" t="s">
        <v>385</v>
      </c>
      <c r="D153" s="134" t="s">
        <v>264</v>
      </c>
      <c r="E153" s="135" t="s">
        <v>486</v>
      </c>
      <c r="F153" s="136" t="s">
        <v>564</v>
      </c>
      <c r="G153" s="137" t="s">
        <v>267</v>
      </c>
      <c r="H153" s="138">
        <v>40</v>
      </c>
      <c r="I153" s="139"/>
      <c r="J153" s="140">
        <f t="shared" si="10"/>
        <v>0</v>
      </c>
      <c r="K153" s="136" t="s">
        <v>1</v>
      </c>
      <c r="L153" s="32"/>
      <c r="M153" s="141" t="s">
        <v>1</v>
      </c>
      <c r="N153" s="142" t="s">
        <v>44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AR153" s="145" t="s">
        <v>268</v>
      </c>
      <c r="AT153" s="145" t="s">
        <v>264</v>
      </c>
      <c r="AU153" s="145" t="s">
        <v>88</v>
      </c>
      <c r="AY153" s="17" t="s">
        <v>262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7" t="s">
        <v>86</v>
      </c>
      <c r="BK153" s="146">
        <f t="shared" si="19"/>
        <v>0</v>
      </c>
      <c r="BL153" s="17" t="s">
        <v>268</v>
      </c>
      <c r="BM153" s="145" t="s">
        <v>755</v>
      </c>
    </row>
    <row r="154" spans="2:65" s="1" customFormat="1" ht="16.5" customHeight="1">
      <c r="B154" s="32"/>
      <c r="C154" s="134" t="s">
        <v>390</v>
      </c>
      <c r="D154" s="134" t="s">
        <v>264</v>
      </c>
      <c r="E154" s="135" t="s">
        <v>493</v>
      </c>
      <c r="F154" s="136" t="s">
        <v>568</v>
      </c>
      <c r="G154" s="137" t="s">
        <v>267</v>
      </c>
      <c r="H154" s="138">
        <v>11</v>
      </c>
      <c r="I154" s="139"/>
      <c r="J154" s="140">
        <f t="shared" si="10"/>
        <v>0</v>
      </c>
      <c r="K154" s="136" t="s">
        <v>1</v>
      </c>
      <c r="L154" s="32"/>
      <c r="M154" s="141" t="s">
        <v>1</v>
      </c>
      <c r="N154" s="142" t="s">
        <v>44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AR154" s="145" t="s">
        <v>268</v>
      </c>
      <c r="AT154" s="145" t="s">
        <v>264</v>
      </c>
      <c r="AU154" s="145" t="s">
        <v>88</v>
      </c>
      <c r="AY154" s="17" t="s">
        <v>262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7" t="s">
        <v>86</v>
      </c>
      <c r="BK154" s="146">
        <f t="shared" si="19"/>
        <v>0</v>
      </c>
      <c r="BL154" s="17" t="s">
        <v>268</v>
      </c>
      <c r="BM154" s="145" t="s">
        <v>756</v>
      </c>
    </row>
    <row r="155" spans="2:65" s="1" customFormat="1" ht="16.5" customHeight="1">
      <c r="B155" s="32"/>
      <c r="C155" s="134" t="s">
        <v>395</v>
      </c>
      <c r="D155" s="134" t="s">
        <v>264</v>
      </c>
      <c r="E155" s="135" t="s">
        <v>497</v>
      </c>
      <c r="F155" s="136" t="s">
        <v>572</v>
      </c>
      <c r="G155" s="137" t="s">
        <v>267</v>
      </c>
      <c r="H155" s="138">
        <v>24</v>
      </c>
      <c r="I155" s="139"/>
      <c r="J155" s="140">
        <f t="shared" si="10"/>
        <v>0</v>
      </c>
      <c r="K155" s="136" t="s">
        <v>1</v>
      </c>
      <c r="L155" s="32"/>
      <c r="M155" s="141" t="s">
        <v>1</v>
      </c>
      <c r="N155" s="142" t="s">
        <v>44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AR155" s="145" t="s">
        <v>268</v>
      </c>
      <c r="AT155" s="145" t="s">
        <v>264</v>
      </c>
      <c r="AU155" s="145" t="s">
        <v>88</v>
      </c>
      <c r="AY155" s="17" t="s">
        <v>262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7" t="s">
        <v>86</v>
      </c>
      <c r="BK155" s="146">
        <f t="shared" si="19"/>
        <v>0</v>
      </c>
      <c r="BL155" s="17" t="s">
        <v>268</v>
      </c>
      <c r="BM155" s="145" t="s">
        <v>757</v>
      </c>
    </row>
    <row r="156" spans="2:65" s="1" customFormat="1" ht="16.5" customHeight="1">
      <c r="B156" s="32"/>
      <c r="C156" s="134" t="s">
        <v>336</v>
      </c>
      <c r="D156" s="134" t="s">
        <v>264</v>
      </c>
      <c r="E156" s="135" t="s">
        <v>500</v>
      </c>
      <c r="F156" s="136" t="s">
        <v>576</v>
      </c>
      <c r="G156" s="137" t="s">
        <v>267</v>
      </c>
      <c r="H156" s="138">
        <v>15</v>
      </c>
      <c r="I156" s="139"/>
      <c r="J156" s="140">
        <f t="shared" si="10"/>
        <v>0</v>
      </c>
      <c r="K156" s="136" t="s">
        <v>1</v>
      </c>
      <c r="L156" s="32"/>
      <c r="M156" s="141" t="s">
        <v>1</v>
      </c>
      <c r="N156" s="142" t="s">
        <v>44</v>
      </c>
      <c r="P156" s="143">
        <f t="shared" si="11"/>
        <v>0</v>
      </c>
      <c r="Q156" s="143">
        <v>0</v>
      </c>
      <c r="R156" s="143">
        <f t="shared" si="12"/>
        <v>0</v>
      </c>
      <c r="S156" s="143">
        <v>0</v>
      </c>
      <c r="T156" s="144">
        <f t="shared" si="13"/>
        <v>0</v>
      </c>
      <c r="AR156" s="145" t="s">
        <v>268</v>
      </c>
      <c r="AT156" s="145" t="s">
        <v>264</v>
      </c>
      <c r="AU156" s="145" t="s">
        <v>88</v>
      </c>
      <c r="AY156" s="17" t="s">
        <v>262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7" t="s">
        <v>86</v>
      </c>
      <c r="BK156" s="146">
        <f t="shared" si="19"/>
        <v>0</v>
      </c>
      <c r="BL156" s="17" t="s">
        <v>268</v>
      </c>
      <c r="BM156" s="145" t="s">
        <v>758</v>
      </c>
    </row>
    <row r="157" spans="2:65" s="1" customFormat="1" ht="16.5" customHeight="1">
      <c r="B157" s="32"/>
      <c r="C157" s="134" t="s">
        <v>341</v>
      </c>
      <c r="D157" s="134" t="s">
        <v>264</v>
      </c>
      <c r="E157" s="135" t="s">
        <v>504</v>
      </c>
      <c r="F157" s="136" t="s">
        <v>759</v>
      </c>
      <c r="G157" s="137" t="s">
        <v>267</v>
      </c>
      <c r="H157" s="138">
        <v>14</v>
      </c>
      <c r="I157" s="139"/>
      <c r="J157" s="140">
        <f t="shared" si="10"/>
        <v>0</v>
      </c>
      <c r="K157" s="136" t="s">
        <v>1</v>
      </c>
      <c r="L157" s="32"/>
      <c r="M157" s="141" t="s">
        <v>1</v>
      </c>
      <c r="N157" s="142" t="s">
        <v>44</v>
      </c>
      <c r="P157" s="143">
        <f t="shared" si="11"/>
        <v>0</v>
      </c>
      <c r="Q157" s="143">
        <v>0</v>
      </c>
      <c r="R157" s="143">
        <f t="shared" si="12"/>
        <v>0</v>
      </c>
      <c r="S157" s="143">
        <v>0</v>
      </c>
      <c r="T157" s="144">
        <f t="shared" si="13"/>
        <v>0</v>
      </c>
      <c r="AR157" s="145" t="s">
        <v>268</v>
      </c>
      <c r="AT157" s="145" t="s">
        <v>264</v>
      </c>
      <c r="AU157" s="145" t="s">
        <v>88</v>
      </c>
      <c r="AY157" s="17" t="s">
        <v>262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7" t="s">
        <v>86</v>
      </c>
      <c r="BK157" s="146">
        <f t="shared" si="19"/>
        <v>0</v>
      </c>
      <c r="BL157" s="17" t="s">
        <v>268</v>
      </c>
      <c r="BM157" s="145" t="s">
        <v>760</v>
      </c>
    </row>
    <row r="158" spans="2:65" s="1" customFormat="1" ht="16.5" customHeight="1">
      <c r="B158" s="32"/>
      <c r="C158" s="134" t="s">
        <v>345</v>
      </c>
      <c r="D158" s="134" t="s">
        <v>264</v>
      </c>
      <c r="E158" s="135" t="s">
        <v>508</v>
      </c>
      <c r="F158" s="136" t="s">
        <v>584</v>
      </c>
      <c r="G158" s="137" t="s">
        <v>267</v>
      </c>
      <c r="H158" s="138">
        <v>19</v>
      </c>
      <c r="I158" s="139"/>
      <c r="J158" s="140">
        <f t="shared" si="10"/>
        <v>0</v>
      </c>
      <c r="K158" s="136" t="s">
        <v>1</v>
      </c>
      <c r="L158" s="32"/>
      <c r="M158" s="141" t="s">
        <v>1</v>
      </c>
      <c r="N158" s="142" t="s">
        <v>44</v>
      </c>
      <c r="P158" s="143">
        <f t="shared" si="11"/>
        <v>0</v>
      </c>
      <c r="Q158" s="143">
        <v>0</v>
      </c>
      <c r="R158" s="143">
        <f t="shared" si="12"/>
        <v>0</v>
      </c>
      <c r="S158" s="143">
        <v>0</v>
      </c>
      <c r="T158" s="144">
        <f t="shared" si="13"/>
        <v>0</v>
      </c>
      <c r="AR158" s="145" t="s">
        <v>268</v>
      </c>
      <c r="AT158" s="145" t="s">
        <v>264</v>
      </c>
      <c r="AU158" s="145" t="s">
        <v>88</v>
      </c>
      <c r="AY158" s="17" t="s">
        <v>262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7" t="s">
        <v>86</v>
      </c>
      <c r="BK158" s="146">
        <f t="shared" si="19"/>
        <v>0</v>
      </c>
      <c r="BL158" s="17" t="s">
        <v>268</v>
      </c>
      <c r="BM158" s="145" t="s">
        <v>761</v>
      </c>
    </row>
    <row r="159" spans="2:65" s="1" customFormat="1" ht="16.5" customHeight="1">
      <c r="B159" s="32"/>
      <c r="C159" s="134" t="s">
        <v>349</v>
      </c>
      <c r="D159" s="134" t="s">
        <v>264</v>
      </c>
      <c r="E159" s="135" t="s">
        <v>512</v>
      </c>
      <c r="F159" s="136" t="s">
        <v>588</v>
      </c>
      <c r="G159" s="137" t="s">
        <v>267</v>
      </c>
      <c r="H159" s="138">
        <v>2</v>
      </c>
      <c r="I159" s="139"/>
      <c r="J159" s="140">
        <f t="shared" si="10"/>
        <v>0</v>
      </c>
      <c r="K159" s="136" t="s">
        <v>1</v>
      </c>
      <c r="L159" s="32"/>
      <c r="M159" s="141" t="s">
        <v>1</v>
      </c>
      <c r="N159" s="142" t="s">
        <v>44</v>
      </c>
      <c r="P159" s="143">
        <f t="shared" si="11"/>
        <v>0</v>
      </c>
      <c r="Q159" s="143">
        <v>0</v>
      </c>
      <c r="R159" s="143">
        <f t="shared" si="12"/>
        <v>0</v>
      </c>
      <c r="S159" s="143">
        <v>0</v>
      </c>
      <c r="T159" s="144">
        <f t="shared" si="13"/>
        <v>0</v>
      </c>
      <c r="AR159" s="145" t="s">
        <v>268</v>
      </c>
      <c r="AT159" s="145" t="s">
        <v>264</v>
      </c>
      <c r="AU159" s="145" t="s">
        <v>88</v>
      </c>
      <c r="AY159" s="17" t="s">
        <v>262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7" t="s">
        <v>86</v>
      </c>
      <c r="BK159" s="146">
        <f t="shared" si="19"/>
        <v>0</v>
      </c>
      <c r="BL159" s="17" t="s">
        <v>268</v>
      </c>
      <c r="BM159" s="145" t="s">
        <v>762</v>
      </c>
    </row>
    <row r="160" spans="2:65" s="1" customFormat="1" ht="16.5" customHeight="1">
      <c r="B160" s="32"/>
      <c r="C160" s="134" t="s">
        <v>353</v>
      </c>
      <c r="D160" s="134" t="s">
        <v>264</v>
      </c>
      <c r="E160" s="135" t="s">
        <v>516</v>
      </c>
      <c r="F160" s="136" t="s">
        <v>592</v>
      </c>
      <c r="G160" s="137" t="s">
        <v>267</v>
      </c>
      <c r="H160" s="138">
        <v>1</v>
      </c>
      <c r="I160" s="139"/>
      <c r="J160" s="140">
        <f t="shared" si="10"/>
        <v>0</v>
      </c>
      <c r="K160" s="136" t="s">
        <v>1</v>
      </c>
      <c r="L160" s="32"/>
      <c r="M160" s="141" t="s">
        <v>1</v>
      </c>
      <c r="N160" s="142" t="s">
        <v>44</v>
      </c>
      <c r="P160" s="143">
        <f t="shared" si="11"/>
        <v>0</v>
      </c>
      <c r="Q160" s="143">
        <v>0</v>
      </c>
      <c r="R160" s="143">
        <f t="shared" si="12"/>
        <v>0</v>
      </c>
      <c r="S160" s="143">
        <v>0</v>
      </c>
      <c r="T160" s="144">
        <f t="shared" si="13"/>
        <v>0</v>
      </c>
      <c r="AR160" s="145" t="s">
        <v>268</v>
      </c>
      <c r="AT160" s="145" t="s">
        <v>264</v>
      </c>
      <c r="AU160" s="145" t="s">
        <v>88</v>
      </c>
      <c r="AY160" s="17" t="s">
        <v>262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7" t="s">
        <v>86</v>
      </c>
      <c r="BK160" s="146">
        <f t="shared" si="19"/>
        <v>0</v>
      </c>
      <c r="BL160" s="17" t="s">
        <v>268</v>
      </c>
      <c r="BM160" s="145" t="s">
        <v>763</v>
      </c>
    </row>
    <row r="161" spans="2:65" s="1" customFormat="1" ht="16.5" customHeight="1">
      <c r="B161" s="32"/>
      <c r="C161" s="134" t="s">
        <v>357</v>
      </c>
      <c r="D161" s="134" t="s">
        <v>264</v>
      </c>
      <c r="E161" s="135" t="s">
        <v>520</v>
      </c>
      <c r="F161" s="136" t="s">
        <v>596</v>
      </c>
      <c r="G161" s="137" t="s">
        <v>267</v>
      </c>
      <c r="H161" s="138">
        <v>2</v>
      </c>
      <c r="I161" s="139"/>
      <c r="J161" s="140">
        <f t="shared" si="10"/>
        <v>0</v>
      </c>
      <c r="K161" s="136" t="s">
        <v>1</v>
      </c>
      <c r="L161" s="32"/>
      <c r="M161" s="141" t="s">
        <v>1</v>
      </c>
      <c r="N161" s="142" t="s">
        <v>44</v>
      </c>
      <c r="P161" s="143">
        <f t="shared" si="11"/>
        <v>0</v>
      </c>
      <c r="Q161" s="143">
        <v>0</v>
      </c>
      <c r="R161" s="143">
        <f t="shared" si="12"/>
        <v>0</v>
      </c>
      <c r="S161" s="143">
        <v>0</v>
      </c>
      <c r="T161" s="144">
        <f t="shared" si="13"/>
        <v>0</v>
      </c>
      <c r="AR161" s="145" t="s">
        <v>268</v>
      </c>
      <c r="AT161" s="145" t="s">
        <v>264</v>
      </c>
      <c r="AU161" s="145" t="s">
        <v>88</v>
      </c>
      <c r="AY161" s="17" t="s">
        <v>262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7" t="s">
        <v>86</v>
      </c>
      <c r="BK161" s="146">
        <f t="shared" si="19"/>
        <v>0</v>
      </c>
      <c r="BL161" s="17" t="s">
        <v>268</v>
      </c>
      <c r="BM161" s="145" t="s">
        <v>764</v>
      </c>
    </row>
    <row r="162" spans="2:65" s="1" customFormat="1" ht="16.5" customHeight="1">
      <c r="B162" s="32"/>
      <c r="C162" s="134" t="s">
        <v>361</v>
      </c>
      <c r="D162" s="134" t="s">
        <v>264</v>
      </c>
      <c r="E162" s="135" t="s">
        <v>524</v>
      </c>
      <c r="F162" s="136" t="s">
        <v>600</v>
      </c>
      <c r="G162" s="137" t="s">
        <v>488</v>
      </c>
      <c r="H162" s="138">
        <v>1</v>
      </c>
      <c r="I162" s="139"/>
      <c r="J162" s="140">
        <f t="shared" si="10"/>
        <v>0</v>
      </c>
      <c r="K162" s="136" t="s">
        <v>1</v>
      </c>
      <c r="L162" s="32"/>
      <c r="M162" s="141" t="s">
        <v>1</v>
      </c>
      <c r="N162" s="142" t="s">
        <v>44</v>
      </c>
      <c r="P162" s="143">
        <f t="shared" si="11"/>
        <v>0</v>
      </c>
      <c r="Q162" s="143">
        <v>0</v>
      </c>
      <c r="R162" s="143">
        <f t="shared" si="12"/>
        <v>0</v>
      </c>
      <c r="S162" s="143">
        <v>0</v>
      </c>
      <c r="T162" s="144">
        <f t="shared" si="13"/>
        <v>0</v>
      </c>
      <c r="AR162" s="145" t="s">
        <v>268</v>
      </c>
      <c r="AT162" s="145" t="s">
        <v>264</v>
      </c>
      <c r="AU162" s="145" t="s">
        <v>88</v>
      </c>
      <c r="AY162" s="17" t="s">
        <v>262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7" t="s">
        <v>86</v>
      </c>
      <c r="BK162" s="146">
        <f t="shared" si="19"/>
        <v>0</v>
      </c>
      <c r="BL162" s="17" t="s">
        <v>268</v>
      </c>
      <c r="BM162" s="145" t="s">
        <v>765</v>
      </c>
    </row>
    <row r="163" spans="2:63" s="11" customFormat="1" ht="22.9" customHeight="1">
      <c r="B163" s="124"/>
      <c r="D163" s="125" t="s">
        <v>78</v>
      </c>
      <c r="E163" s="151" t="s">
        <v>260</v>
      </c>
      <c r="F163" s="151" t="s">
        <v>261</v>
      </c>
      <c r="I163" s="127"/>
      <c r="J163" s="152">
        <f>BK163</f>
        <v>0</v>
      </c>
      <c r="L163" s="124"/>
      <c r="M163" s="129"/>
      <c r="P163" s="130">
        <f>P164</f>
        <v>0</v>
      </c>
      <c r="R163" s="130">
        <f>R164</f>
        <v>0</v>
      </c>
      <c r="T163" s="131">
        <f>T164</f>
        <v>0</v>
      </c>
      <c r="AR163" s="125" t="s">
        <v>179</v>
      </c>
      <c r="AT163" s="132" t="s">
        <v>78</v>
      </c>
      <c r="AU163" s="132" t="s">
        <v>86</v>
      </c>
      <c r="AY163" s="125" t="s">
        <v>262</v>
      </c>
      <c r="BK163" s="133">
        <f>BK164</f>
        <v>0</v>
      </c>
    </row>
    <row r="164" spans="2:65" s="1" customFormat="1" ht="49.15" customHeight="1">
      <c r="B164" s="32"/>
      <c r="C164" s="134" t="s">
        <v>86</v>
      </c>
      <c r="D164" s="134" t="s">
        <v>264</v>
      </c>
      <c r="E164" s="135" t="s">
        <v>766</v>
      </c>
      <c r="F164" s="136" t="s">
        <v>767</v>
      </c>
      <c r="G164" s="137" t="s">
        <v>267</v>
      </c>
      <c r="H164" s="138">
        <v>1</v>
      </c>
      <c r="I164" s="139"/>
      <c r="J164" s="140">
        <f>ROUND(I164*H164,2)</f>
        <v>0</v>
      </c>
      <c r="K164" s="136" t="s">
        <v>1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0</v>
      </c>
      <c r="R164" s="143">
        <f>Q164*H164</f>
        <v>0</v>
      </c>
      <c r="S164" s="143">
        <v>0</v>
      </c>
      <c r="T164" s="144">
        <f>S164*H164</f>
        <v>0</v>
      </c>
      <c r="AR164" s="145" t="s">
        <v>268</v>
      </c>
      <c r="AT164" s="145" t="s">
        <v>264</v>
      </c>
      <c r="AU164" s="145" t="s">
        <v>88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268</v>
      </c>
      <c r="BM164" s="145" t="s">
        <v>768</v>
      </c>
    </row>
    <row r="165" spans="2:63" s="11" customFormat="1" ht="22.9" customHeight="1">
      <c r="B165" s="124"/>
      <c r="D165" s="125" t="s">
        <v>78</v>
      </c>
      <c r="E165" s="151" t="s">
        <v>330</v>
      </c>
      <c r="F165" s="151" t="s">
        <v>769</v>
      </c>
      <c r="I165" s="127"/>
      <c r="J165" s="152">
        <f>BK165</f>
        <v>0</v>
      </c>
      <c r="L165" s="124"/>
      <c r="M165" s="129"/>
      <c r="P165" s="130">
        <f>SUM(P166:P167)</f>
        <v>0</v>
      </c>
      <c r="R165" s="130">
        <f>SUM(R166:R167)</f>
        <v>0</v>
      </c>
      <c r="T165" s="131">
        <f>SUM(T166:T167)</f>
        <v>0</v>
      </c>
      <c r="AR165" s="125" t="s">
        <v>179</v>
      </c>
      <c r="AT165" s="132" t="s">
        <v>78</v>
      </c>
      <c r="AU165" s="132" t="s">
        <v>86</v>
      </c>
      <c r="AY165" s="125" t="s">
        <v>262</v>
      </c>
      <c r="BK165" s="133">
        <f>SUM(BK166:BK167)</f>
        <v>0</v>
      </c>
    </row>
    <row r="166" spans="2:65" s="1" customFormat="1" ht="16.5" customHeight="1">
      <c r="B166" s="32"/>
      <c r="C166" s="134" t="s">
        <v>179</v>
      </c>
      <c r="D166" s="134" t="s">
        <v>264</v>
      </c>
      <c r="E166" s="135" t="s">
        <v>319</v>
      </c>
      <c r="F166" s="136" t="s">
        <v>770</v>
      </c>
      <c r="G166" s="137" t="s">
        <v>267</v>
      </c>
      <c r="H166" s="138">
        <v>1</v>
      </c>
      <c r="I166" s="139"/>
      <c r="J166" s="140">
        <f>ROUND(I166*H166,2)</f>
        <v>0</v>
      </c>
      <c r="K166" s="136" t="s">
        <v>1</v>
      </c>
      <c r="L166" s="32"/>
      <c r="M166" s="141" t="s">
        <v>1</v>
      </c>
      <c r="N166" s="142" t="s">
        <v>44</v>
      </c>
      <c r="P166" s="143">
        <f>O166*H166</f>
        <v>0</v>
      </c>
      <c r="Q166" s="143">
        <v>0</v>
      </c>
      <c r="R166" s="143">
        <f>Q166*H166</f>
        <v>0</v>
      </c>
      <c r="S166" s="143">
        <v>0</v>
      </c>
      <c r="T166" s="144">
        <f>S166*H166</f>
        <v>0</v>
      </c>
      <c r="AR166" s="145" t="s">
        <v>268</v>
      </c>
      <c r="AT166" s="145" t="s">
        <v>264</v>
      </c>
      <c r="AU166" s="145" t="s">
        <v>88</v>
      </c>
      <c r="AY166" s="17" t="s">
        <v>262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7" t="s">
        <v>86</v>
      </c>
      <c r="BK166" s="146">
        <f>ROUND(I166*H166,2)</f>
        <v>0</v>
      </c>
      <c r="BL166" s="17" t="s">
        <v>268</v>
      </c>
      <c r="BM166" s="145" t="s">
        <v>771</v>
      </c>
    </row>
    <row r="167" spans="2:65" s="1" customFormat="1" ht="37.9" customHeight="1">
      <c r="B167" s="32"/>
      <c r="C167" s="134" t="s">
        <v>88</v>
      </c>
      <c r="D167" s="134" t="s">
        <v>264</v>
      </c>
      <c r="E167" s="135" t="s">
        <v>772</v>
      </c>
      <c r="F167" s="136" t="s">
        <v>773</v>
      </c>
      <c r="G167" s="137" t="s">
        <v>267</v>
      </c>
      <c r="H167" s="138">
        <v>1</v>
      </c>
      <c r="I167" s="139"/>
      <c r="J167" s="140">
        <f>ROUND(I167*H167,2)</f>
        <v>0</v>
      </c>
      <c r="K167" s="136" t="s">
        <v>1</v>
      </c>
      <c r="L167" s="32"/>
      <c r="M167" s="141" t="s">
        <v>1</v>
      </c>
      <c r="N167" s="142" t="s">
        <v>44</v>
      </c>
      <c r="P167" s="143">
        <f>O167*H167</f>
        <v>0</v>
      </c>
      <c r="Q167" s="143">
        <v>0</v>
      </c>
      <c r="R167" s="143">
        <f>Q167*H167</f>
        <v>0</v>
      </c>
      <c r="S167" s="143">
        <v>0</v>
      </c>
      <c r="T167" s="144">
        <f>S167*H167</f>
        <v>0</v>
      </c>
      <c r="AR167" s="145" t="s">
        <v>268</v>
      </c>
      <c r="AT167" s="145" t="s">
        <v>264</v>
      </c>
      <c r="AU167" s="145" t="s">
        <v>88</v>
      </c>
      <c r="AY167" s="17" t="s">
        <v>262</v>
      </c>
      <c r="BE167" s="146">
        <f>IF(N167="základní",J167,0)</f>
        <v>0</v>
      </c>
      <c r="BF167" s="146">
        <f>IF(N167="snížená",J167,0)</f>
        <v>0</v>
      </c>
      <c r="BG167" s="146">
        <f>IF(N167="zákl. přenesená",J167,0)</f>
        <v>0</v>
      </c>
      <c r="BH167" s="146">
        <f>IF(N167="sníž. přenesená",J167,0)</f>
        <v>0</v>
      </c>
      <c r="BI167" s="146">
        <f>IF(N167="nulová",J167,0)</f>
        <v>0</v>
      </c>
      <c r="BJ167" s="17" t="s">
        <v>86</v>
      </c>
      <c r="BK167" s="146">
        <f>ROUND(I167*H167,2)</f>
        <v>0</v>
      </c>
      <c r="BL167" s="17" t="s">
        <v>268</v>
      </c>
      <c r="BM167" s="145" t="s">
        <v>774</v>
      </c>
    </row>
    <row r="168" spans="2:63" s="11" customFormat="1" ht="22.9" customHeight="1">
      <c r="B168" s="124"/>
      <c r="D168" s="125" t="s">
        <v>78</v>
      </c>
      <c r="E168" s="151" t="s">
        <v>400</v>
      </c>
      <c r="F168" s="151" t="s">
        <v>436</v>
      </c>
      <c r="I168" s="127"/>
      <c r="J168" s="152">
        <f>BK168</f>
        <v>0</v>
      </c>
      <c r="L168" s="124"/>
      <c r="M168" s="129"/>
      <c r="P168" s="130">
        <f>SUM(P169:P172)</f>
        <v>0</v>
      </c>
      <c r="R168" s="130">
        <f>SUM(R169:R172)</f>
        <v>0</v>
      </c>
      <c r="T168" s="131">
        <f>SUM(T169:T172)</f>
        <v>0</v>
      </c>
      <c r="AR168" s="125" t="s">
        <v>179</v>
      </c>
      <c r="AT168" s="132" t="s">
        <v>78</v>
      </c>
      <c r="AU168" s="132" t="s">
        <v>86</v>
      </c>
      <c r="AY168" s="125" t="s">
        <v>262</v>
      </c>
      <c r="BK168" s="133">
        <f>SUM(BK169:BK172)</f>
        <v>0</v>
      </c>
    </row>
    <row r="169" spans="2:65" s="1" customFormat="1" ht="55.5" customHeight="1">
      <c r="B169" s="32"/>
      <c r="C169" s="134" t="s">
        <v>293</v>
      </c>
      <c r="D169" s="134" t="s">
        <v>264</v>
      </c>
      <c r="E169" s="135" t="s">
        <v>323</v>
      </c>
      <c r="F169" s="136" t="s">
        <v>439</v>
      </c>
      <c r="G169" s="137" t="s">
        <v>267</v>
      </c>
      <c r="H169" s="138">
        <v>18</v>
      </c>
      <c r="I169" s="139"/>
      <c r="J169" s="140">
        <f>ROUND(I169*H169,2)</f>
        <v>0</v>
      </c>
      <c r="K169" s="136" t="s">
        <v>1</v>
      </c>
      <c r="L169" s="32"/>
      <c r="M169" s="141" t="s">
        <v>1</v>
      </c>
      <c r="N169" s="142" t="s">
        <v>44</v>
      </c>
      <c r="P169" s="143">
        <f>O169*H169</f>
        <v>0</v>
      </c>
      <c r="Q169" s="143">
        <v>0</v>
      </c>
      <c r="R169" s="143">
        <f>Q169*H169</f>
        <v>0</v>
      </c>
      <c r="S169" s="143">
        <v>0</v>
      </c>
      <c r="T169" s="144">
        <f>S169*H169</f>
        <v>0</v>
      </c>
      <c r="AR169" s="145" t="s">
        <v>268</v>
      </c>
      <c r="AT169" s="145" t="s">
        <v>264</v>
      </c>
      <c r="AU169" s="145" t="s">
        <v>88</v>
      </c>
      <c r="AY169" s="17" t="s">
        <v>262</v>
      </c>
      <c r="BE169" s="146">
        <f>IF(N169="základní",J169,0)</f>
        <v>0</v>
      </c>
      <c r="BF169" s="146">
        <f>IF(N169="snížená",J169,0)</f>
        <v>0</v>
      </c>
      <c r="BG169" s="146">
        <f>IF(N169="zákl. přenesená",J169,0)</f>
        <v>0</v>
      </c>
      <c r="BH169" s="146">
        <f>IF(N169="sníž. přenesená",J169,0)</f>
        <v>0</v>
      </c>
      <c r="BI169" s="146">
        <f>IF(N169="nulová",J169,0)</f>
        <v>0</v>
      </c>
      <c r="BJ169" s="17" t="s">
        <v>86</v>
      </c>
      <c r="BK169" s="146">
        <f>ROUND(I169*H169,2)</f>
        <v>0</v>
      </c>
      <c r="BL169" s="17" t="s">
        <v>268</v>
      </c>
      <c r="BM169" s="145" t="s">
        <v>775</v>
      </c>
    </row>
    <row r="170" spans="2:47" s="1" customFormat="1" ht="29.25">
      <c r="B170" s="32"/>
      <c r="D170" s="147" t="s">
        <v>301</v>
      </c>
      <c r="F170" s="148" t="s">
        <v>776</v>
      </c>
      <c r="I170" s="149"/>
      <c r="L170" s="32"/>
      <c r="M170" s="150"/>
      <c r="T170" s="56"/>
      <c r="AT170" s="17" t="s">
        <v>301</v>
      </c>
      <c r="AU170" s="17" t="s">
        <v>88</v>
      </c>
    </row>
    <row r="171" spans="2:65" s="1" customFormat="1" ht="37.9" customHeight="1">
      <c r="B171" s="32"/>
      <c r="C171" s="134" t="s">
        <v>273</v>
      </c>
      <c r="D171" s="134" t="s">
        <v>264</v>
      </c>
      <c r="E171" s="135" t="s">
        <v>777</v>
      </c>
      <c r="F171" s="136" t="s">
        <v>448</v>
      </c>
      <c r="G171" s="137" t="s">
        <v>267</v>
      </c>
      <c r="H171" s="138">
        <v>5</v>
      </c>
      <c r="I171" s="139"/>
      <c r="J171" s="140">
        <f>ROUND(I171*H171,2)</f>
        <v>0</v>
      </c>
      <c r="K171" s="136" t="s">
        <v>1</v>
      </c>
      <c r="L171" s="32"/>
      <c r="M171" s="141" t="s">
        <v>1</v>
      </c>
      <c r="N171" s="142" t="s">
        <v>44</v>
      </c>
      <c r="P171" s="143">
        <f>O171*H171</f>
        <v>0</v>
      </c>
      <c r="Q171" s="143">
        <v>0</v>
      </c>
      <c r="R171" s="143">
        <f>Q171*H171</f>
        <v>0</v>
      </c>
      <c r="S171" s="143">
        <v>0</v>
      </c>
      <c r="T171" s="144">
        <f>S171*H171</f>
        <v>0</v>
      </c>
      <c r="AR171" s="145" t="s">
        <v>268</v>
      </c>
      <c r="AT171" s="145" t="s">
        <v>264</v>
      </c>
      <c r="AU171" s="145" t="s">
        <v>88</v>
      </c>
      <c r="AY171" s="17" t="s">
        <v>262</v>
      </c>
      <c r="BE171" s="146">
        <f>IF(N171="základní",J171,0)</f>
        <v>0</v>
      </c>
      <c r="BF171" s="146">
        <f>IF(N171="snížená",J171,0)</f>
        <v>0</v>
      </c>
      <c r="BG171" s="146">
        <f>IF(N171="zákl. přenesená",J171,0)</f>
        <v>0</v>
      </c>
      <c r="BH171" s="146">
        <f>IF(N171="sníž. přenesená",J171,0)</f>
        <v>0</v>
      </c>
      <c r="BI171" s="146">
        <f>IF(N171="nulová",J171,0)</f>
        <v>0</v>
      </c>
      <c r="BJ171" s="17" t="s">
        <v>86</v>
      </c>
      <c r="BK171" s="146">
        <f>ROUND(I171*H171,2)</f>
        <v>0</v>
      </c>
      <c r="BL171" s="17" t="s">
        <v>268</v>
      </c>
      <c r="BM171" s="145" t="s">
        <v>778</v>
      </c>
    </row>
    <row r="172" spans="2:65" s="1" customFormat="1" ht="37.9" customHeight="1">
      <c r="B172" s="32"/>
      <c r="C172" s="134" t="s">
        <v>286</v>
      </c>
      <c r="D172" s="134" t="s">
        <v>264</v>
      </c>
      <c r="E172" s="135" t="s">
        <v>779</v>
      </c>
      <c r="F172" s="136" t="s">
        <v>456</v>
      </c>
      <c r="G172" s="137" t="s">
        <v>267</v>
      </c>
      <c r="H172" s="138">
        <v>2</v>
      </c>
      <c r="I172" s="139"/>
      <c r="J172" s="140">
        <f>ROUND(I172*H172,2)</f>
        <v>0</v>
      </c>
      <c r="K172" s="136" t="s">
        <v>1</v>
      </c>
      <c r="L172" s="32"/>
      <c r="M172" s="141" t="s">
        <v>1</v>
      </c>
      <c r="N172" s="142" t="s">
        <v>44</v>
      </c>
      <c r="P172" s="143">
        <f>O172*H172</f>
        <v>0</v>
      </c>
      <c r="Q172" s="143">
        <v>0</v>
      </c>
      <c r="R172" s="143">
        <f>Q172*H172</f>
        <v>0</v>
      </c>
      <c r="S172" s="143">
        <v>0</v>
      </c>
      <c r="T172" s="144">
        <f>S172*H172</f>
        <v>0</v>
      </c>
      <c r="AR172" s="145" t="s">
        <v>268</v>
      </c>
      <c r="AT172" s="145" t="s">
        <v>264</v>
      </c>
      <c r="AU172" s="145" t="s">
        <v>88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268</v>
      </c>
      <c r="BM172" s="145" t="s">
        <v>780</v>
      </c>
    </row>
    <row r="173" spans="2:63" s="11" customFormat="1" ht="25.9" customHeight="1">
      <c r="B173" s="124"/>
      <c r="D173" s="125" t="s">
        <v>78</v>
      </c>
      <c r="E173" s="126" t="s">
        <v>435</v>
      </c>
      <c r="F173" s="126" t="s">
        <v>603</v>
      </c>
      <c r="I173" s="127"/>
      <c r="J173" s="128">
        <f>BK173</f>
        <v>0</v>
      </c>
      <c r="L173" s="124"/>
      <c r="M173" s="129"/>
      <c r="P173" s="130">
        <f>SUM(P174:P179)</f>
        <v>0</v>
      </c>
      <c r="R173" s="130">
        <f>SUM(R174:R179)</f>
        <v>0</v>
      </c>
      <c r="T173" s="131">
        <f>SUM(T174:T179)</f>
        <v>0</v>
      </c>
      <c r="AR173" s="125" t="s">
        <v>179</v>
      </c>
      <c r="AT173" s="132" t="s">
        <v>78</v>
      </c>
      <c r="AU173" s="132" t="s">
        <v>79</v>
      </c>
      <c r="AY173" s="125" t="s">
        <v>262</v>
      </c>
      <c r="BK173" s="133">
        <f>SUM(BK174:BK179)</f>
        <v>0</v>
      </c>
    </row>
    <row r="174" spans="2:65" s="1" customFormat="1" ht="16.5" customHeight="1">
      <c r="B174" s="32"/>
      <c r="C174" s="134" t="s">
        <v>411</v>
      </c>
      <c r="D174" s="134" t="s">
        <v>264</v>
      </c>
      <c r="E174" s="135" t="s">
        <v>528</v>
      </c>
      <c r="F174" s="136" t="s">
        <v>616</v>
      </c>
      <c r="G174" s="137" t="s">
        <v>405</v>
      </c>
      <c r="H174" s="138">
        <v>71</v>
      </c>
      <c r="I174" s="139"/>
      <c r="J174" s="140">
        <f aca="true" t="shared" si="20" ref="J174:J179">ROUND(I174*H174,2)</f>
        <v>0</v>
      </c>
      <c r="K174" s="136" t="s">
        <v>1</v>
      </c>
      <c r="L174" s="32"/>
      <c r="M174" s="141" t="s">
        <v>1</v>
      </c>
      <c r="N174" s="142" t="s">
        <v>44</v>
      </c>
      <c r="P174" s="143">
        <f aca="true" t="shared" si="21" ref="P174:P179">O174*H174</f>
        <v>0</v>
      </c>
      <c r="Q174" s="143">
        <v>0</v>
      </c>
      <c r="R174" s="143">
        <f aca="true" t="shared" si="22" ref="R174:R179">Q174*H174</f>
        <v>0</v>
      </c>
      <c r="S174" s="143">
        <v>0</v>
      </c>
      <c r="T174" s="144">
        <f aca="true" t="shared" si="23" ref="T174:T179">S174*H174</f>
        <v>0</v>
      </c>
      <c r="AR174" s="145" t="s">
        <v>268</v>
      </c>
      <c r="AT174" s="145" t="s">
        <v>264</v>
      </c>
      <c r="AU174" s="145" t="s">
        <v>86</v>
      </c>
      <c r="AY174" s="17" t="s">
        <v>262</v>
      </c>
      <c r="BE174" s="146">
        <f aca="true" t="shared" si="24" ref="BE174:BE179">IF(N174="základní",J174,0)</f>
        <v>0</v>
      </c>
      <c r="BF174" s="146">
        <f aca="true" t="shared" si="25" ref="BF174:BF179">IF(N174="snížená",J174,0)</f>
        <v>0</v>
      </c>
      <c r="BG174" s="146">
        <f aca="true" t="shared" si="26" ref="BG174:BG179">IF(N174="zákl. přenesená",J174,0)</f>
        <v>0</v>
      </c>
      <c r="BH174" s="146">
        <f aca="true" t="shared" si="27" ref="BH174:BH179">IF(N174="sníž. přenesená",J174,0)</f>
        <v>0</v>
      </c>
      <c r="BI174" s="146">
        <f aca="true" t="shared" si="28" ref="BI174:BI179">IF(N174="nulová",J174,0)</f>
        <v>0</v>
      </c>
      <c r="BJ174" s="17" t="s">
        <v>86</v>
      </c>
      <c r="BK174" s="146">
        <f aca="true" t="shared" si="29" ref="BK174:BK179">ROUND(I174*H174,2)</f>
        <v>0</v>
      </c>
      <c r="BL174" s="17" t="s">
        <v>268</v>
      </c>
      <c r="BM174" s="145" t="s">
        <v>781</v>
      </c>
    </row>
    <row r="175" spans="2:65" s="1" customFormat="1" ht="16.5" customHeight="1">
      <c r="B175" s="32"/>
      <c r="C175" s="134" t="s">
        <v>415</v>
      </c>
      <c r="D175" s="134" t="s">
        <v>264</v>
      </c>
      <c r="E175" s="135" t="s">
        <v>531</v>
      </c>
      <c r="F175" s="136" t="s">
        <v>620</v>
      </c>
      <c r="G175" s="137" t="s">
        <v>405</v>
      </c>
      <c r="H175" s="138">
        <v>471</v>
      </c>
      <c r="I175" s="139"/>
      <c r="J175" s="140">
        <f t="shared" si="20"/>
        <v>0</v>
      </c>
      <c r="K175" s="136" t="s">
        <v>1</v>
      </c>
      <c r="L175" s="32"/>
      <c r="M175" s="141" t="s">
        <v>1</v>
      </c>
      <c r="N175" s="142" t="s">
        <v>44</v>
      </c>
      <c r="P175" s="143">
        <f t="shared" si="21"/>
        <v>0</v>
      </c>
      <c r="Q175" s="143">
        <v>0</v>
      </c>
      <c r="R175" s="143">
        <f t="shared" si="22"/>
        <v>0</v>
      </c>
      <c r="S175" s="143">
        <v>0</v>
      </c>
      <c r="T175" s="144">
        <f t="shared" si="23"/>
        <v>0</v>
      </c>
      <c r="AR175" s="145" t="s">
        <v>268</v>
      </c>
      <c r="AT175" s="145" t="s">
        <v>264</v>
      </c>
      <c r="AU175" s="145" t="s">
        <v>86</v>
      </c>
      <c r="AY175" s="17" t="s">
        <v>262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7" t="s">
        <v>86</v>
      </c>
      <c r="BK175" s="146">
        <f t="shared" si="29"/>
        <v>0</v>
      </c>
      <c r="BL175" s="17" t="s">
        <v>268</v>
      </c>
      <c r="BM175" s="145" t="s">
        <v>782</v>
      </c>
    </row>
    <row r="176" spans="2:65" s="1" customFormat="1" ht="16.5" customHeight="1">
      <c r="B176" s="32"/>
      <c r="C176" s="134" t="s">
        <v>419</v>
      </c>
      <c r="D176" s="134" t="s">
        <v>264</v>
      </c>
      <c r="E176" s="135" t="s">
        <v>537</v>
      </c>
      <c r="F176" s="136" t="s">
        <v>636</v>
      </c>
      <c r="G176" s="137" t="s">
        <v>405</v>
      </c>
      <c r="H176" s="138">
        <v>171</v>
      </c>
      <c r="I176" s="139"/>
      <c r="J176" s="140">
        <f t="shared" si="20"/>
        <v>0</v>
      </c>
      <c r="K176" s="136" t="s">
        <v>1</v>
      </c>
      <c r="L176" s="32"/>
      <c r="M176" s="141" t="s">
        <v>1</v>
      </c>
      <c r="N176" s="142" t="s">
        <v>44</v>
      </c>
      <c r="P176" s="143">
        <f t="shared" si="21"/>
        <v>0</v>
      </c>
      <c r="Q176" s="143">
        <v>0</v>
      </c>
      <c r="R176" s="143">
        <f t="shared" si="22"/>
        <v>0</v>
      </c>
      <c r="S176" s="143">
        <v>0</v>
      </c>
      <c r="T176" s="144">
        <f t="shared" si="23"/>
        <v>0</v>
      </c>
      <c r="AR176" s="145" t="s">
        <v>268</v>
      </c>
      <c r="AT176" s="145" t="s">
        <v>264</v>
      </c>
      <c r="AU176" s="145" t="s">
        <v>86</v>
      </c>
      <c r="AY176" s="17" t="s">
        <v>262</v>
      </c>
      <c r="BE176" s="146">
        <f t="shared" si="24"/>
        <v>0</v>
      </c>
      <c r="BF176" s="146">
        <f t="shared" si="25"/>
        <v>0</v>
      </c>
      <c r="BG176" s="146">
        <f t="shared" si="26"/>
        <v>0</v>
      </c>
      <c r="BH176" s="146">
        <f t="shared" si="27"/>
        <v>0</v>
      </c>
      <c r="BI176" s="146">
        <f t="shared" si="28"/>
        <v>0</v>
      </c>
      <c r="BJ176" s="17" t="s">
        <v>86</v>
      </c>
      <c r="BK176" s="146">
        <f t="shared" si="29"/>
        <v>0</v>
      </c>
      <c r="BL176" s="17" t="s">
        <v>268</v>
      </c>
      <c r="BM176" s="145" t="s">
        <v>783</v>
      </c>
    </row>
    <row r="177" spans="2:65" s="1" customFormat="1" ht="16.5" customHeight="1">
      <c r="B177" s="32"/>
      <c r="C177" s="134" t="s">
        <v>423</v>
      </c>
      <c r="D177" s="134" t="s">
        <v>264</v>
      </c>
      <c r="E177" s="135" t="s">
        <v>541</v>
      </c>
      <c r="F177" s="136" t="s">
        <v>653</v>
      </c>
      <c r="G177" s="137" t="s">
        <v>405</v>
      </c>
      <c r="H177" s="138">
        <v>71</v>
      </c>
      <c r="I177" s="139"/>
      <c r="J177" s="140">
        <f t="shared" si="20"/>
        <v>0</v>
      </c>
      <c r="K177" s="136" t="s">
        <v>1</v>
      </c>
      <c r="L177" s="32"/>
      <c r="M177" s="141" t="s">
        <v>1</v>
      </c>
      <c r="N177" s="142" t="s">
        <v>44</v>
      </c>
      <c r="P177" s="143">
        <f t="shared" si="21"/>
        <v>0</v>
      </c>
      <c r="Q177" s="143">
        <v>0</v>
      </c>
      <c r="R177" s="143">
        <f t="shared" si="22"/>
        <v>0</v>
      </c>
      <c r="S177" s="143">
        <v>0</v>
      </c>
      <c r="T177" s="144">
        <f t="shared" si="23"/>
        <v>0</v>
      </c>
      <c r="AR177" s="145" t="s">
        <v>268</v>
      </c>
      <c r="AT177" s="145" t="s">
        <v>264</v>
      </c>
      <c r="AU177" s="145" t="s">
        <v>86</v>
      </c>
      <c r="AY177" s="17" t="s">
        <v>262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7" t="s">
        <v>86</v>
      </c>
      <c r="BK177" s="146">
        <f t="shared" si="29"/>
        <v>0</v>
      </c>
      <c r="BL177" s="17" t="s">
        <v>268</v>
      </c>
      <c r="BM177" s="145" t="s">
        <v>784</v>
      </c>
    </row>
    <row r="178" spans="2:65" s="1" customFormat="1" ht="16.5" customHeight="1">
      <c r="B178" s="32"/>
      <c r="C178" s="134" t="s">
        <v>427</v>
      </c>
      <c r="D178" s="134" t="s">
        <v>264</v>
      </c>
      <c r="E178" s="135" t="s">
        <v>545</v>
      </c>
      <c r="F178" s="136" t="s">
        <v>657</v>
      </c>
      <c r="G178" s="137" t="s">
        <v>405</v>
      </c>
      <c r="H178" s="138">
        <v>66</v>
      </c>
      <c r="I178" s="139"/>
      <c r="J178" s="140">
        <f t="shared" si="20"/>
        <v>0</v>
      </c>
      <c r="K178" s="136" t="s">
        <v>1</v>
      </c>
      <c r="L178" s="32"/>
      <c r="M178" s="141" t="s">
        <v>1</v>
      </c>
      <c r="N178" s="142" t="s">
        <v>44</v>
      </c>
      <c r="P178" s="143">
        <f t="shared" si="21"/>
        <v>0</v>
      </c>
      <c r="Q178" s="143">
        <v>0</v>
      </c>
      <c r="R178" s="143">
        <f t="shared" si="22"/>
        <v>0</v>
      </c>
      <c r="S178" s="143">
        <v>0</v>
      </c>
      <c r="T178" s="144">
        <f t="shared" si="23"/>
        <v>0</v>
      </c>
      <c r="AR178" s="145" t="s">
        <v>268</v>
      </c>
      <c r="AT178" s="145" t="s">
        <v>264</v>
      </c>
      <c r="AU178" s="145" t="s">
        <v>86</v>
      </c>
      <c r="AY178" s="17" t="s">
        <v>262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7" t="s">
        <v>86</v>
      </c>
      <c r="BK178" s="146">
        <f t="shared" si="29"/>
        <v>0</v>
      </c>
      <c r="BL178" s="17" t="s">
        <v>268</v>
      </c>
      <c r="BM178" s="145" t="s">
        <v>785</v>
      </c>
    </row>
    <row r="179" spans="2:65" s="1" customFormat="1" ht="16.5" customHeight="1">
      <c r="B179" s="32"/>
      <c r="C179" s="134" t="s">
        <v>431</v>
      </c>
      <c r="D179" s="134" t="s">
        <v>264</v>
      </c>
      <c r="E179" s="135" t="s">
        <v>549</v>
      </c>
      <c r="F179" s="136" t="s">
        <v>608</v>
      </c>
      <c r="G179" s="137" t="s">
        <v>405</v>
      </c>
      <c r="H179" s="138">
        <v>89</v>
      </c>
      <c r="I179" s="139"/>
      <c r="J179" s="140">
        <f t="shared" si="20"/>
        <v>0</v>
      </c>
      <c r="K179" s="136" t="s">
        <v>1</v>
      </c>
      <c r="L179" s="32"/>
      <c r="M179" s="141" t="s">
        <v>1</v>
      </c>
      <c r="N179" s="142" t="s">
        <v>44</v>
      </c>
      <c r="P179" s="143">
        <f t="shared" si="21"/>
        <v>0</v>
      </c>
      <c r="Q179" s="143">
        <v>0</v>
      </c>
      <c r="R179" s="143">
        <f t="shared" si="22"/>
        <v>0</v>
      </c>
      <c r="S179" s="143">
        <v>0</v>
      </c>
      <c r="T179" s="144">
        <f t="shared" si="23"/>
        <v>0</v>
      </c>
      <c r="AR179" s="145" t="s">
        <v>268</v>
      </c>
      <c r="AT179" s="145" t="s">
        <v>264</v>
      </c>
      <c r="AU179" s="145" t="s">
        <v>86</v>
      </c>
      <c r="AY179" s="17" t="s">
        <v>262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7" t="s">
        <v>86</v>
      </c>
      <c r="BK179" s="146">
        <f t="shared" si="29"/>
        <v>0</v>
      </c>
      <c r="BL179" s="17" t="s">
        <v>268</v>
      </c>
      <c r="BM179" s="145" t="s">
        <v>786</v>
      </c>
    </row>
    <row r="180" spans="2:63" s="11" customFormat="1" ht="25.9" customHeight="1">
      <c r="B180" s="124"/>
      <c r="D180" s="125" t="s">
        <v>78</v>
      </c>
      <c r="E180" s="126" t="s">
        <v>602</v>
      </c>
      <c r="F180" s="126" t="s">
        <v>660</v>
      </c>
      <c r="I180" s="127"/>
      <c r="J180" s="128">
        <f>BK180</f>
        <v>0</v>
      </c>
      <c r="L180" s="124"/>
      <c r="M180" s="129"/>
      <c r="P180" s="130">
        <f>SUM(P181:P184)</f>
        <v>0</v>
      </c>
      <c r="R180" s="130">
        <f>SUM(R181:R184)</f>
        <v>0</v>
      </c>
      <c r="T180" s="131">
        <f>SUM(T181:T184)</f>
        <v>0</v>
      </c>
      <c r="AR180" s="125" t="s">
        <v>179</v>
      </c>
      <c r="AT180" s="132" t="s">
        <v>78</v>
      </c>
      <c r="AU180" s="132" t="s">
        <v>79</v>
      </c>
      <c r="AY180" s="125" t="s">
        <v>262</v>
      </c>
      <c r="BK180" s="133">
        <f>SUM(BK181:BK184)</f>
        <v>0</v>
      </c>
    </row>
    <row r="181" spans="2:65" s="1" customFormat="1" ht="24.2" customHeight="1">
      <c r="B181" s="32"/>
      <c r="C181" s="134" t="s">
        <v>402</v>
      </c>
      <c r="D181" s="134" t="s">
        <v>264</v>
      </c>
      <c r="E181" s="135" t="s">
        <v>553</v>
      </c>
      <c r="F181" s="136" t="s">
        <v>787</v>
      </c>
      <c r="G181" s="137" t="s">
        <v>405</v>
      </c>
      <c r="H181" s="138">
        <v>26</v>
      </c>
      <c r="I181" s="139"/>
      <c r="J181" s="140">
        <f>ROUND(I181*H181,2)</f>
        <v>0</v>
      </c>
      <c r="K181" s="136" t="s">
        <v>1</v>
      </c>
      <c r="L181" s="32"/>
      <c r="M181" s="141" t="s">
        <v>1</v>
      </c>
      <c r="N181" s="142" t="s">
        <v>44</v>
      </c>
      <c r="P181" s="143">
        <f>O181*H181</f>
        <v>0</v>
      </c>
      <c r="Q181" s="143">
        <v>0</v>
      </c>
      <c r="R181" s="143">
        <f>Q181*H181</f>
        <v>0</v>
      </c>
      <c r="S181" s="143">
        <v>0</v>
      </c>
      <c r="T181" s="144">
        <f>S181*H181</f>
        <v>0</v>
      </c>
      <c r="AR181" s="145" t="s">
        <v>268</v>
      </c>
      <c r="AT181" s="145" t="s">
        <v>264</v>
      </c>
      <c r="AU181" s="145" t="s">
        <v>86</v>
      </c>
      <c r="AY181" s="17" t="s">
        <v>262</v>
      </c>
      <c r="BE181" s="146">
        <f>IF(N181="základní",J181,0)</f>
        <v>0</v>
      </c>
      <c r="BF181" s="146">
        <f>IF(N181="snížená",J181,0)</f>
        <v>0</v>
      </c>
      <c r="BG181" s="146">
        <f>IF(N181="zákl. přenesená",J181,0)</f>
        <v>0</v>
      </c>
      <c r="BH181" s="146">
        <f>IF(N181="sníž. přenesená",J181,0)</f>
        <v>0</v>
      </c>
      <c r="BI181" s="146">
        <f>IF(N181="nulová",J181,0)</f>
        <v>0</v>
      </c>
      <c r="BJ181" s="17" t="s">
        <v>86</v>
      </c>
      <c r="BK181" s="146">
        <f>ROUND(I181*H181,2)</f>
        <v>0</v>
      </c>
      <c r="BL181" s="17" t="s">
        <v>268</v>
      </c>
      <c r="BM181" s="145" t="s">
        <v>788</v>
      </c>
    </row>
    <row r="182" spans="2:65" s="1" customFormat="1" ht="24.2" customHeight="1">
      <c r="B182" s="32"/>
      <c r="C182" s="134" t="s">
        <v>407</v>
      </c>
      <c r="D182" s="134" t="s">
        <v>264</v>
      </c>
      <c r="E182" s="135" t="s">
        <v>559</v>
      </c>
      <c r="F182" s="136" t="s">
        <v>789</v>
      </c>
      <c r="G182" s="137" t="s">
        <v>405</v>
      </c>
      <c r="H182" s="138">
        <v>23</v>
      </c>
      <c r="I182" s="139"/>
      <c r="J182" s="140">
        <f>ROUND(I182*H182,2)</f>
        <v>0</v>
      </c>
      <c r="K182" s="136" t="s">
        <v>1</v>
      </c>
      <c r="L182" s="32"/>
      <c r="M182" s="141" t="s">
        <v>1</v>
      </c>
      <c r="N182" s="142" t="s">
        <v>44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AR182" s="145" t="s">
        <v>268</v>
      </c>
      <c r="AT182" s="145" t="s">
        <v>264</v>
      </c>
      <c r="AU182" s="145" t="s">
        <v>86</v>
      </c>
      <c r="AY182" s="17" t="s">
        <v>262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86</v>
      </c>
      <c r="BK182" s="146">
        <f>ROUND(I182*H182,2)</f>
        <v>0</v>
      </c>
      <c r="BL182" s="17" t="s">
        <v>268</v>
      </c>
      <c r="BM182" s="145" t="s">
        <v>790</v>
      </c>
    </row>
    <row r="183" spans="2:65" s="1" customFormat="1" ht="24.2" customHeight="1">
      <c r="B183" s="32"/>
      <c r="C183" s="134" t="s">
        <v>437</v>
      </c>
      <c r="D183" s="134" t="s">
        <v>264</v>
      </c>
      <c r="E183" s="135" t="s">
        <v>563</v>
      </c>
      <c r="F183" s="136" t="s">
        <v>433</v>
      </c>
      <c r="G183" s="137" t="s">
        <v>405</v>
      </c>
      <c r="H183" s="138">
        <v>37</v>
      </c>
      <c r="I183" s="139"/>
      <c r="J183" s="140">
        <f>ROUND(I183*H183,2)</f>
        <v>0</v>
      </c>
      <c r="K183" s="136" t="s">
        <v>1</v>
      </c>
      <c r="L183" s="32"/>
      <c r="M183" s="141" t="s">
        <v>1</v>
      </c>
      <c r="N183" s="142" t="s">
        <v>44</v>
      </c>
      <c r="P183" s="143">
        <f>O183*H183</f>
        <v>0</v>
      </c>
      <c r="Q183" s="143">
        <v>0</v>
      </c>
      <c r="R183" s="143">
        <f>Q183*H183</f>
        <v>0</v>
      </c>
      <c r="S183" s="143">
        <v>0</v>
      </c>
      <c r="T183" s="144">
        <f>S183*H183</f>
        <v>0</v>
      </c>
      <c r="AR183" s="145" t="s">
        <v>268</v>
      </c>
      <c r="AT183" s="145" t="s">
        <v>264</v>
      </c>
      <c r="AU183" s="145" t="s">
        <v>86</v>
      </c>
      <c r="AY183" s="17" t="s">
        <v>262</v>
      </c>
      <c r="BE183" s="146">
        <f>IF(N183="základní",J183,0)</f>
        <v>0</v>
      </c>
      <c r="BF183" s="146">
        <f>IF(N183="snížená",J183,0)</f>
        <v>0</v>
      </c>
      <c r="BG183" s="146">
        <f>IF(N183="zákl. přenesená",J183,0)</f>
        <v>0</v>
      </c>
      <c r="BH183" s="146">
        <f>IF(N183="sníž. přenesená",J183,0)</f>
        <v>0</v>
      </c>
      <c r="BI183" s="146">
        <f>IF(N183="nulová",J183,0)</f>
        <v>0</v>
      </c>
      <c r="BJ183" s="17" t="s">
        <v>86</v>
      </c>
      <c r="BK183" s="146">
        <f>ROUND(I183*H183,2)</f>
        <v>0</v>
      </c>
      <c r="BL183" s="17" t="s">
        <v>268</v>
      </c>
      <c r="BM183" s="145" t="s">
        <v>791</v>
      </c>
    </row>
    <row r="184" spans="2:65" s="1" customFormat="1" ht="24.2" customHeight="1">
      <c r="B184" s="32"/>
      <c r="C184" s="134" t="s">
        <v>442</v>
      </c>
      <c r="D184" s="134" t="s">
        <v>264</v>
      </c>
      <c r="E184" s="135" t="s">
        <v>567</v>
      </c>
      <c r="F184" s="136" t="s">
        <v>404</v>
      </c>
      <c r="G184" s="137" t="s">
        <v>405</v>
      </c>
      <c r="H184" s="138">
        <v>51</v>
      </c>
      <c r="I184" s="139"/>
      <c r="J184" s="140">
        <f>ROUND(I184*H184,2)</f>
        <v>0</v>
      </c>
      <c r="K184" s="136" t="s">
        <v>1</v>
      </c>
      <c r="L184" s="32"/>
      <c r="M184" s="141" t="s">
        <v>1</v>
      </c>
      <c r="N184" s="142" t="s">
        <v>44</v>
      </c>
      <c r="P184" s="143">
        <f>O184*H184</f>
        <v>0</v>
      </c>
      <c r="Q184" s="143">
        <v>0</v>
      </c>
      <c r="R184" s="143">
        <f>Q184*H184</f>
        <v>0</v>
      </c>
      <c r="S184" s="143">
        <v>0</v>
      </c>
      <c r="T184" s="144">
        <f>S184*H184</f>
        <v>0</v>
      </c>
      <c r="AR184" s="145" t="s">
        <v>268</v>
      </c>
      <c r="AT184" s="145" t="s">
        <v>264</v>
      </c>
      <c r="AU184" s="145" t="s">
        <v>86</v>
      </c>
      <c r="AY184" s="17" t="s">
        <v>262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7" t="s">
        <v>86</v>
      </c>
      <c r="BK184" s="146">
        <f>ROUND(I184*H184,2)</f>
        <v>0</v>
      </c>
      <c r="BL184" s="17" t="s">
        <v>268</v>
      </c>
      <c r="BM184" s="145" t="s">
        <v>792</v>
      </c>
    </row>
    <row r="185" spans="2:63" s="11" customFormat="1" ht="25.9" customHeight="1">
      <c r="B185" s="124"/>
      <c r="D185" s="125" t="s">
        <v>78</v>
      </c>
      <c r="E185" s="126" t="s">
        <v>659</v>
      </c>
      <c r="F185" s="126" t="s">
        <v>684</v>
      </c>
      <c r="I185" s="127"/>
      <c r="J185" s="128">
        <f>BK185</f>
        <v>0</v>
      </c>
      <c r="L185" s="124"/>
      <c r="M185" s="129"/>
      <c r="P185" s="130">
        <f>SUM(P186:P190)</f>
        <v>0</v>
      </c>
      <c r="R185" s="130">
        <f>SUM(R186:R190)</f>
        <v>0</v>
      </c>
      <c r="T185" s="131">
        <f>SUM(T186:T190)</f>
        <v>0</v>
      </c>
      <c r="AR185" s="125" t="s">
        <v>179</v>
      </c>
      <c r="AT185" s="132" t="s">
        <v>78</v>
      </c>
      <c r="AU185" s="132" t="s">
        <v>79</v>
      </c>
      <c r="AY185" s="125" t="s">
        <v>262</v>
      </c>
      <c r="BK185" s="133">
        <f>SUM(BK186:BK190)</f>
        <v>0</v>
      </c>
    </row>
    <row r="186" spans="2:65" s="1" customFormat="1" ht="21.75" customHeight="1">
      <c r="B186" s="32"/>
      <c r="C186" s="134" t="s">
        <v>446</v>
      </c>
      <c r="D186" s="134" t="s">
        <v>264</v>
      </c>
      <c r="E186" s="135" t="s">
        <v>571</v>
      </c>
      <c r="F186" s="136" t="s">
        <v>687</v>
      </c>
      <c r="G186" s="137" t="s">
        <v>488</v>
      </c>
      <c r="H186" s="138">
        <v>1</v>
      </c>
      <c r="I186" s="139"/>
      <c r="J186" s="140">
        <f>ROUND(I186*H186,2)</f>
        <v>0</v>
      </c>
      <c r="K186" s="136" t="s">
        <v>1</v>
      </c>
      <c r="L186" s="32"/>
      <c r="M186" s="141" t="s">
        <v>1</v>
      </c>
      <c r="N186" s="142" t="s">
        <v>44</v>
      </c>
      <c r="P186" s="143">
        <f>O186*H186</f>
        <v>0</v>
      </c>
      <c r="Q186" s="143">
        <v>0</v>
      </c>
      <c r="R186" s="143">
        <f>Q186*H186</f>
        <v>0</v>
      </c>
      <c r="S186" s="143">
        <v>0</v>
      </c>
      <c r="T186" s="144">
        <f>S186*H186</f>
        <v>0</v>
      </c>
      <c r="AR186" s="145" t="s">
        <v>268</v>
      </c>
      <c r="AT186" s="145" t="s">
        <v>264</v>
      </c>
      <c r="AU186" s="145" t="s">
        <v>86</v>
      </c>
      <c r="AY186" s="17" t="s">
        <v>262</v>
      </c>
      <c r="BE186" s="146">
        <f>IF(N186="základní",J186,0)</f>
        <v>0</v>
      </c>
      <c r="BF186" s="146">
        <f>IF(N186="snížená",J186,0)</f>
        <v>0</v>
      </c>
      <c r="BG186" s="146">
        <f>IF(N186="zákl. přenesená",J186,0)</f>
        <v>0</v>
      </c>
      <c r="BH186" s="146">
        <f>IF(N186="sníž. přenesená",J186,0)</f>
        <v>0</v>
      </c>
      <c r="BI186" s="146">
        <f>IF(N186="nulová",J186,0)</f>
        <v>0</v>
      </c>
      <c r="BJ186" s="17" t="s">
        <v>86</v>
      </c>
      <c r="BK186" s="146">
        <f>ROUND(I186*H186,2)</f>
        <v>0</v>
      </c>
      <c r="BL186" s="17" t="s">
        <v>268</v>
      </c>
      <c r="BM186" s="145" t="s">
        <v>793</v>
      </c>
    </row>
    <row r="187" spans="2:65" s="1" customFormat="1" ht="16.5" customHeight="1">
      <c r="B187" s="32"/>
      <c r="C187" s="134" t="s">
        <v>450</v>
      </c>
      <c r="D187" s="134" t="s">
        <v>264</v>
      </c>
      <c r="E187" s="135" t="s">
        <v>575</v>
      </c>
      <c r="F187" s="136" t="s">
        <v>691</v>
      </c>
      <c r="G187" s="137" t="s">
        <v>488</v>
      </c>
      <c r="H187" s="138">
        <v>1</v>
      </c>
      <c r="I187" s="139"/>
      <c r="J187" s="140">
        <f>ROUND(I187*H187,2)</f>
        <v>0</v>
      </c>
      <c r="K187" s="136" t="s">
        <v>1</v>
      </c>
      <c r="L187" s="32"/>
      <c r="M187" s="141" t="s">
        <v>1</v>
      </c>
      <c r="N187" s="142" t="s">
        <v>44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268</v>
      </c>
      <c r="AT187" s="145" t="s">
        <v>264</v>
      </c>
      <c r="AU187" s="145" t="s">
        <v>86</v>
      </c>
      <c r="AY187" s="17" t="s">
        <v>262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86</v>
      </c>
      <c r="BK187" s="146">
        <f>ROUND(I187*H187,2)</f>
        <v>0</v>
      </c>
      <c r="BL187" s="17" t="s">
        <v>268</v>
      </c>
      <c r="BM187" s="145" t="s">
        <v>794</v>
      </c>
    </row>
    <row r="188" spans="2:65" s="1" customFormat="1" ht="24.2" customHeight="1">
      <c r="B188" s="32"/>
      <c r="C188" s="134" t="s">
        <v>454</v>
      </c>
      <c r="D188" s="134" t="s">
        <v>264</v>
      </c>
      <c r="E188" s="135" t="s">
        <v>579</v>
      </c>
      <c r="F188" s="136" t="s">
        <v>695</v>
      </c>
      <c r="G188" s="137" t="s">
        <v>488</v>
      </c>
      <c r="H188" s="138">
        <v>1</v>
      </c>
      <c r="I188" s="139"/>
      <c r="J188" s="140">
        <f>ROUND(I188*H188,2)</f>
        <v>0</v>
      </c>
      <c r="K188" s="136" t="s">
        <v>1</v>
      </c>
      <c r="L188" s="32"/>
      <c r="M188" s="141" t="s">
        <v>1</v>
      </c>
      <c r="N188" s="142" t="s">
        <v>44</v>
      </c>
      <c r="P188" s="143">
        <f>O188*H188</f>
        <v>0</v>
      </c>
      <c r="Q188" s="143">
        <v>0</v>
      </c>
      <c r="R188" s="143">
        <f>Q188*H188</f>
        <v>0</v>
      </c>
      <c r="S188" s="143">
        <v>0</v>
      </c>
      <c r="T188" s="144">
        <f>S188*H188</f>
        <v>0</v>
      </c>
      <c r="AR188" s="145" t="s">
        <v>268</v>
      </c>
      <c r="AT188" s="145" t="s">
        <v>264</v>
      </c>
      <c r="AU188" s="145" t="s">
        <v>86</v>
      </c>
      <c r="AY188" s="17" t="s">
        <v>262</v>
      </c>
      <c r="BE188" s="146">
        <f>IF(N188="základní",J188,0)</f>
        <v>0</v>
      </c>
      <c r="BF188" s="146">
        <f>IF(N188="snížená",J188,0)</f>
        <v>0</v>
      </c>
      <c r="BG188" s="146">
        <f>IF(N188="zákl. přenesená",J188,0)</f>
        <v>0</v>
      </c>
      <c r="BH188" s="146">
        <f>IF(N188="sníž. přenesená",J188,0)</f>
        <v>0</v>
      </c>
      <c r="BI188" s="146">
        <f>IF(N188="nulová",J188,0)</f>
        <v>0</v>
      </c>
      <c r="BJ188" s="17" t="s">
        <v>86</v>
      </c>
      <c r="BK188" s="146">
        <f>ROUND(I188*H188,2)</f>
        <v>0</v>
      </c>
      <c r="BL188" s="17" t="s">
        <v>268</v>
      </c>
      <c r="BM188" s="145" t="s">
        <v>795</v>
      </c>
    </row>
    <row r="189" spans="2:65" s="1" customFormat="1" ht="16.5" customHeight="1">
      <c r="B189" s="32"/>
      <c r="C189" s="134" t="s">
        <v>458</v>
      </c>
      <c r="D189" s="134" t="s">
        <v>264</v>
      </c>
      <c r="E189" s="135" t="s">
        <v>583</v>
      </c>
      <c r="F189" s="136" t="s">
        <v>699</v>
      </c>
      <c r="G189" s="137" t="s">
        <v>488</v>
      </c>
      <c r="H189" s="138">
        <v>1</v>
      </c>
      <c r="I189" s="139"/>
      <c r="J189" s="140">
        <f>ROUND(I189*H189,2)</f>
        <v>0</v>
      </c>
      <c r="K189" s="136" t="s">
        <v>1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268</v>
      </c>
      <c r="AT189" s="145" t="s">
        <v>264</v>
      </c>
      <c r="AU189" s="145" t="s">
        <v>86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268</v>
      </c>
      <c r="BM189" s="145" t="s">
        <v>796</v>
      </c>
    </row>
    <row r="190" spans="2:65" s="1" customFormat="1" ht="24.2" customHeight="1">
      <c r="B190" s="32"/>
      <c r="C190" s="134" t="s">
        <v>466</v>
      </c>
      <c r="D190" s="134" t="s">
        <v>264</v>
      </c>
      <c r="E190" s="135" t="s">
        <v>587</v>
      </c>
      <c r="F190" s="136" t="s">
        <v>703</v>
      </c>
      <c r="G190" s="137" t="s">
        <v>704</v>
      </c>
      <c r="H190" s="138">
        <v>5</v>
      </c>
      <c r="I190" s="139"/>
      <c r="J190" s="140">
        <f>ROUND(I190*H190,2)</f>
        <v>0</v>
      </c>
      <c r="K190" s="136" t="s">
        <v>1</v>
      </c>
      <c r="L190" s="32"/>
      <c r="M190" s="141" t="s">
        <v>1</v>
      </c>
      <c r="N190" s="142" t="s">
        <v>44</v>
      </c>
      <c r="P190" s="143">
        <f>O190*H190</f>
        <v>0</v>
      </c>
      <c r="Q190" s="143">
        <v>0</v>
      </c>
      <c r="R190" s="143">
        <f>Q190*H190</f>
        <v>0</v>
      </c>
      <c r="S190" s="143">
        <v>0</v>
      </c>
      <c r="T190" s="144">
        <f>S190*H190</f>
        <v>0</v>
      </c>
      <c r="AR190" s="145" t="s">
        <v>268</v>
      </c>
      <c r="AT190" s="145" t="s">
        <v>264</v>
      </c>
      <c r="AU190" s="145" t="s">
        <v>86</v>
      </c>
      <c r="AY190" s="17" t="s">
        <v>262</v>
      </c>
      <c r="BE190" s="146">
        <f>IF(N190="základní",J190,0)</f>
        <v>0</v>
      </c>
      <c r="BF190" s="146">
        <f>IF(N190="snížená",J190,0)</f>
        <v>0</v>
      </c>
      <c r="BG190" s="146">
        <f>IF(N190="zákl. přenesená",J190,0)</f>
        <v>0</v>
      </c>
      <c r="BH190" s="146">
        <f>IF(N190="sníž. přenesená",J190,0)</f>
        <v>0</v>
      </c>
      <c r="BI190" s="146">
        <f>IF(N190="nulová",J190,0)</f>
        <v>0</v>
      </c>
      <c r="BJ190" s="17" t="s">
        <v>86</v>
      </c>
      <c r="BK190" s="146">
        <f>ROUND(I190*H190,2)</f>
        <v>0</v>
      </c>
      <c r="BL190" s="17" t="s">
        <v>268</v>
      </c>
      <c r="BM190" s="145" t="s">
        <v>797</v>
      </c>
    </row>
    <row r="191" spans="2:63" s="11" customFormat="1" ht="25.9" customHeight="1">
      <c r="B191" s="124"/>
      <c r="D191" s="125" t="s">
        <v>78</v>
      </c>
      <c r="E191" s="126" t="s">
        <v>683</v>
      </c>
      <c r="F191" s="126" t="s">
        <v>798</v>
      </c>
      <c r="I191" s="127"/>
      <c r="J191" s="128">
        <f>BK191</f>
        <v>0</v>
      </c>
      <c r="L191" s="124"/>
      <c r="M191" s="129"/>
      <c r="P191" s="130">
        <f>P192</f>
        <v>0</v>
      </c>
      <c r="R191" s="130">
        <f>R192</f>
        <v>0</v>
      </c>
      <c r="T191" s="131">
        <f>T192</f>
        <v>0</v>
      </c>
      <c r="AR191" s="125" t="s">
        <v>179</v>
      </c>
      <c r="AT191" s="132" t="s">
        <v>78</v>
      </c>
      <c r="AU191" s="132" t="s">
        <v>79</v>
      </c>
      <c r="AY191" s="125" t="s">
        <v>262</v>
      </c>
      <c r="BK191" s="133">
        <f>BK192</f>
        <v>0</v>
      </c>
    </row>
    <row r="192" spans="2:65" s="1" customFormat="1" ht="24.2" customHeight="1">
      <c r="B192" s="32"/>
      <c r="C192" s="134" t="s">
        <v>462</v>
      </c>
      <c r="D192" s="134" t="s">
        <v>264</v>
      </c>
      <c r="E192" s="135" t="s">
        <v>591</v>
      </c>
      <c r="F192" s="136" t="s">
        <v>710</v>
      </c>
      <c r="G192" s="137" t="s">
        <v>488</v>
      </c>
      <c r="H192" s="138">
        <v>1</v>
      </c>
      <c r="I192" s="139"/>
      <c r="J192" s="140">
        <f>ROUND(I192*H192,2)</f>
        <v>0</v>
      </c>
      <c r="K192" s="136" t="s">
        <v>1</v>
      </c>
      <c r="L192" s="32"/>
      <c r="M192" s="153" t="s">
        <v>1</v>
      </c>
      <c r="N192" s="154" t="s">
        <v>44</v>
      </c>
      <c r="O192" s="155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AR192" s="145" t="s">
        <v>268</v>
      </c>
      <c r="AT192" s="145" t="s">
        <v>264</v>
      </c>
      <c r="AU192" s="145" t="s">
        <v>86</v>
      </c>
      <c r="AY192" s="17" t="s">
        <v>262</v>
      </c>
      <c r="BE192" s="146">
        <f>IF(N192="základní",J192,0)</f>
        <v>0</v>
      </c>
      <c r="BF192" s="146">
        <f>IF(N192="snížená",J192,0)</f>
        <v>0</v>
      </c>
      <c r="BG192" s="146">
        <f>IF(N192="zákl. přenesená",J192,0)</f>
        <v>0</v>
      </c>
      <c r="BH192" s="146">
        <f>IF(N192="sníž. přenesená",J192,0)</f>
        <v>0</v>
      </c>
      <c r="BI192" s="146">
        <f>IF(N192="nulová",J192,0)</f>
        <v>0</v>
      </c>
      <c r="BJ192" s="17" t="s">
        <v>86</v>
      </c>
      <c r="BK192" s="146">
        <f>ROUND(I192*H192,2)</f>
        <v>0</v>
      </c>
      <c r="BL192" s="17" t="s">
        <v>268</v>
      </c>
      <c r="BM192" s="145" t="s">
        <v>799</v>
      </c>
    </row>
    <row r="193" spans="2:12" s="1" customFormat="1" ht="6.95" customHeight="1">
      <c r="B193" s="44"/>
      <c r="C193" s="45"/>
      <c r="D193" s="45"/>
      <c r="E193" s="45"/>
      <c r="F193" s="45"/>
      <c r="G193" s="45"/>
      <c r="H193" s="45"/>
      <c r="I193" s="45"/>
      <c r="J193" s="45"/>
      <c r="K193" s="45"/>
      <c r="L193" s="32"/>
    </row>
  </sheetData>
  <sheetProtection algorithmName="SHA-512" hashValue="LMPn2cw/x5kkUDPMgPUM2xU7iHgjSFRJGoEGWAW92ZqH6mhRgm8mpor3p5Ng8Pcq4tcJCE/nwomOOCL71/23Pg==" saltValue="6XINBuEsJQg/X49BuhYOMYJ4S8FwDuZByuZIIT9SnY5hw6Dyo6GsI2KbjLGxOiRq2i9U+zG1yWaiMI0mF3SCjg==" spinCount="100000" sheet="1" objects="1" scenarios="1" formatColumns="0" formatRows="0" autoFilter="0"/>
  <autoFilter ref="C130:K192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103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800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801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226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228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802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ROUND(J127,2)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ROUND((SUM(BE127:BE143)),2)</f>
        <v>0</v>
      </c>
      <c r="I35" s="96">
        <v>0.21</v>
      </c>
      <c r="J35" s="86">
        <f>ROUND(((SUM(BE127:BE143))*I35),2)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ROUND((SUM(BF127:BF143)),2)</f>
        <v>0</v>
      </c>
      <c r="I36" s="96">
        <v>0.15</v>
      </c>
      <c r="J36" s="86">
        <f>ROUND(((SUM(BF127:BF143))*I36),2)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ROUND((SUM(BG127:BG143)),2)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ROUND((SUM(BH127:BH143)),2)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ROUND((SUM(BI127:BI143)),2)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800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15.1 - Hlavní VN a NN rozvodna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Milan Turek, DiS.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J127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803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2:12" s="9" customFormat="1" ht="19.9" customHeight="1">
      <c r="B100" s="112"/>
      <c r="D100" s="113" t="s">
        <v>804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2:12" s="9" customFormat="1" ht="19.9" customHeight="1">
      <c r="B101" s="112"/>
      <c r="D101" s="113" t="s">
        <v>805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9" customFormat="1" ht="19.9" customHeight="1">
      <c r="B102" s="112"/>
      <c r="D102" s="113" t="s">
        <v>806</v>
      </c>
      <c r="E102" s="114"/>
      <c r="F102" s="114"/>
      <c r="G102" s="114"/>
      <c r="H102" s="114"/>
      <c r="I102" s="114"/>
      <c r="J102" s="115">
        <f>J133</f>
        <v>0</v>
      </c>
      <c r="L102" s="112"/>
    </row>
    <row r="103" spans="2:12" s="9" customFormat="1" ht="19.9" customHeight="1">
      <c r="B103" s="112"/>
      <c r="D103" s="113" t="s">
        <v>807</v>
      </c>
      <c r="E103" s="114"/>
      <c r="F103" s="114"/>
      <c r="G103" s="114"/>
      <c r="H103" s="114"/>
      <c r="I103" s="114"/>
      <c r="J103" s="115">
        <f>J135</f>
        <v>0</v>
      </c>
      <c r="L103" s="112"/>
    </row>
    <row r="104" spans="2:12" s="9" customFormat="1" ht="19.9" customHeight="1">
      <c r="B104" s="112"/>
      <c r="D104" s="113" t="s">
        <v>808</v>
      </c>
      <c r="E104" s="114"/>
      <c r="F104" s="114"/>
      <c r="G104" s="114"/>
      <c r="H104" s="114"/>
      <c r="I104" s="114"/>
      <c r="J104" s="115">
        <f>J137</f>
        <v>0</v>
      </c>
      <c r="L104" s="112"/>
    </row>
    <row r="105" spans="2:12" s="9" customFormat="1" ht="19.9" customHeight="1">
      <c r="B105" s="112"/>
      <c r="D105" s="113" t="s">
        <v>809</v>
      </c>
      <c r="E105" s="114"/>
      <c r="F105" s="114"/>
      <c r="G105" s="114"/>
      <c r="H105" s="114"/>
      <c r="I105" s="114"/>
      <c r="J105" s="115">
        <f>J142</f>
        <v>0</v>
      </c>
      <c r="L105" s="112"/>
    </row>
    <row r="106" spans="2:12" s="1" customFormat="1" ht="21.75" customHeight="1">
      <c r="B106" s="32"/>
      <c r="L106" s="32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5" customHeight="1">
      <c r="B112" s="32"/>
      <c r="C112" s="21" t="s">
        <v>247</v>
      </c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48" t="str">
        <f>E7</f>
        <v>ZPRACOVÁNÍ ČISTÍRENSKÝCH KALŮ AČOV TÁBOR</v>
      </c>
      <c r="F115" s="249"/>
      <c r="G115" s="249"/>
      <c r="H115" s="249"/>
      <c r="L115" s="32"/>
    </row>
    <row r="116" spans="2:12" ht="12" customHeight="1">
      <c r="B116" s="20"/>
      <c r="C116" s="27" t="s">
        <v>222</v>
      </c>
      <c r="L116" s="20"/>
    </row>
    <row r="117" spans="2:12" s="1" customFormat="1" ht="16.5" customHeight="1">
      <c r="B117" s="32"/>
      <c r="E117" s="248" t="s">
        <v>800</v>
      </c>
      <c r="F117" s="250"/>
      <c r="G117" s="250"/>
      <c r="H117" s="250"/>
      <c r="L117" s="32"/>
    </row>
    <row r="118" spans="2:12" s="1" customFormat="1" ht="12" customHeight="1">
      <c r="B118" s="32"/>
      <c r="C118" s="27" t="s">
        <v>224</v>
      </c>
      <c r="L118" s="32"/>
    </row>
    <row r="119" spans="2:12" s="1" customFormat="1" ht="16.5" customHeight="1">
      <c r="B119" s="32"/>
      <c r="E119" s="230" t="str">
        <f>E11</f>
        <v>15.1 - Hlavní VN a NN rozvodna - uznatelná část</v>
      </c>
      <c r="F119" s="250"/>
      <c r="G119" s="250"/>
      <c r="H119" s="250"/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F14</f>
        <v>Čelkovice</v>
      </c>
      <c r="I121" s="27" t="s">
        <v>22</v>
      </c>
      <c r="J121" s="52" t="str">
        <f>IF(J14="","",J14)</f>
        <v>7. 6. 2023</v>
      </c>
      <c r="L121" s="32"/>
    </row>
    <row r="122" spans="2:12" s="1" customFormat="1" ht="6.95" customHeight="1">
      <c r="B122" s="32"/>
      <c r="L122" s="32"/>
    </row>
    <row r="123" spans="2:12" s="1" customFormat="1" ht="25.7" customHeight="1">
      <c r="B123" s="32"/>
      <c r="C123" s="27" t="s">
        <v>24</v>
      </c>
      <c r="F123" s="25" t="str">
        <f>E17</f>
        <v>Vodárenská společnost Táborsko s.r.o.</v>
      </c>
      <c r="I123" s="27" t="s">
        <v>31</v>
      </c>
      <c r="J123" s="30" t="str">
        <f>E23</f>
        <v>Aquaprocon s.r.o., divize Praha</v>
      </c>
      <c r="L123" s="32"/>
    </row>
    <row r="124" spans="2:12" s="1" customFormat="1" ht="15.2" customHeight="1">
      <c r="B124" s="32"/>
      <c r="C124" s="27" t="s">
        <v>29</v>
      </c>
      <c r="F124" s="25" t="str">
        <f>IF(E20="","",E20)</f>
        <v>Vyplň údaj</v>
      </c>
      <c r="I124" s="27" t="s">
        <v>35</v>
      </c>
      <c r="J124" s="30" t="str">
        <f>E26</f>
        <v>Milan Turek, DiS.</v>
      </c>
      <c r="L124" s="32"/>
    </row>
    <row r="125" spans="2:12" s="1" customFormat="1" ht="10.35" customHeight="1">
      <c r="B125" s="32"/>
      <c r="L125" s="32"/>
    </row>
    <row r="126" spans="2:20" s="10" customFormat="1" ht="29.25" customHeight="1">
      <c r="B126" s="116"/>
      <c r="C126" s="117" t="s">
        <v>248</v>
      </c>
      <c r="D126" s="118" t="s">
        <v>64</v>
      </c>
      <c r="E126" s="118" t="s">
        <v>60</v>
      </c>
      <c r="F126" s="118" t="s">
        <v>61</v>
      </c>
      <c r="G126" s="118" t="s">
        <v>249</v>
      </c>
      <c r="H126" s="118" t="s">
        <v>250</v>
      </c>
      <c r="I126" s="118" t="s">
        <v>251</v>
      </c>
      <c r="J126" s="118" t="s">
        <v>232</v>
      </c>
      <c r="K126" s="119" t="s">
        <v>252</v>
      </c>
      <c r="L126" s="116"/>
      <c r="M126" s="59" t="s">
        <v>1</v>
      </c>
      <c r="N126" s="60" t="s">
        <v>43</v>
      </c>
      <c r="O126" s="60" t="s">
        <v>253</v>
      </c>
      <c r="P126" s="60" t="s">
        <v>254</v>
      </c>
      <c r="Q126" s="60" t="s">
        <v>255</v>
      </c>
      <c r="R126" s="60" t="s">
        <v>256</v>
      </c>
      <c r="S126" s="60" t="s">
        <v>257</v>
      </c>
      <c r="T126" s="61" t="s">
        <v>258</v>
      </c>
    </row>
    <row r="127" spans="2:63" s="1" customFormat="1" ht="22.9" customHeight="1">
      <c r="B127" s="32"/>
      <c r="C127" s="64" t="s">
        <v>259</v>
      </c>
      <c r="J127" s="120">
        <f>BK127</f>
        <v>0</v>
      </c>
      <c r="L127" s="32"/>
      <c r="M127" s="62"/>
      <c r="N127" s="53"/>
      <c r="O127" s="53"/>
      <c r="P127" s="121">
        <f>P128</f>
        <v>0</v>
      </c>
      <c r="Q127" s="53"/>
      <c r="R127" s="121">
        <f>R128</f>
        <v>0</v>
      </c>
      <c r="S127" s="53"/>
      <c r="T127" s="122">
        <f>T128</f>
        <v>0</v>
      </c>
      <c r="AT127" s="17" t="s">
        <v>78</v>
      </c>
      <c r="AU127" s="17" t="s">
        <v>234</v>
      </c>
      <c r="BK127" s="123">
        <f>BK128</f>
        <v>0</v>
      </c>
    </row>
    <row r="128" spans="2:63" s="11" customFormat="1" ht="25.9" customHeight="1">
      <c r="B128" s="124"/>
      <c r="D128" s="125" t="s">
        <v>78</v>
      </c>
      <c r="E128" s="126" t="s">
        <v>724</v>
      </c>
      <c r="F128" s="126" t="s">
        <v>98</v>
      </c>
      <c r="I128" s="127"/>
      <c r="J128" s="128">
        <f>BK128</f>
        <v>0</v>
      </c>
      <c r="L128" s="124"/>
      <c r="M128" s="129"/>
      <c r="P128" s="130">
        <f>P129+P131+P133+P135+P137+P142</f>
        <v>0</v>
      </c>
      <c r="R128" s="130">
        <f>R129+R131+R133+R135+R137+R142</f>
        <v>0</v>
      </c>
      <c r="T128" s="131">
        <f>T129+T131+T133+T135+T137+T142</f>
        <v>0</v>
      </c>
      <c r="AR128" s="125" t="s">
        <v>179</v>
      </c>
      <c r="AT128" s="132" t="s">
        <v>78</v>
      </c>
      <c r="AU128" s="132" t="s">
        <v>79</v>
      </c>
      <c r="AY128" s="125" t="s">
        <v>262</v>
      </c>
      <c r="BK128" s="133">
        <f>BK129+BK131+BK133+BK135+BK137+BK142</f>
        <v>0</v>
      </c>
    </row>
    <row r="129" spans="2:63" s="11" customFormat="1" ht="22.9" customHeight="1">
      <c r="B129" s="124"/>
      <c r="D129" s="125" t="s">
        <v>78</v>
      </c>
      <c r="E129" s="151" t="s">
        <v>260</v>
      </c>
      <c r="F129" s="151" t="s">
        <v>810</v>
      </c>
      <c r="I129" s="127"/>
      <c r="J129" s="152">
        <f>BK129</f>
        <v>0</v>
      </c>
      <c r="L129" s="124"/>
      <c r="M129" s="129"/>
      <c r="P129" s="130">
        <f>P130</f>
        <v>0</v>
      </c>
      <c r="R129" s="130">
        <f>R130</f>
        <v>0</v>
      </c>
      <c r="T129" s="131">
        <f>T130</f>
        <v>0</v>
      </c>
      <c r="AR129" s="125" t="s">
        <v>179</v>
      </c>
      <c r="AT129" s="132" t="s">
        <v>78</v>
      </c>
      <c r="AU129" s="132" t="s">
        <v>86</v>
      </c>
      <c r="AY129" s="125" t="s">
        <v>262</v>
      </c>
      <c r="BK129" s="133">
        <f>BK130</f>
        <v>0</v>
      </c>
    </row>
    <row r="130" spans="2:65" s="1" customFormat="1" ht="37.9" customHeight="1">
      <c r="B130" s="32"/>
      <c r="C130" s="134" t="s">
        <v>86</v>
      </c>
      <c r="D130" s="134" t="s">
        <v>264</v>
      </c>
      <c r="E130" s="135" t="s">
        <v>811</v>
      </c>
      <c r="F130" s="136" t="s">
        <v>812</v>
      </c>
      <c r="G130" s="137" t="s">
        <v>267</v>
      </c>
      <c r="H130" s="138">
        <v>1</v>
      </c>
      <c r="I130" s="139"/>
      <c r="J130" s="140">
        <f>ROUND(I130*H130,2)</f>
        <v>0</v>
      </c>
      <c r="K130" s="136" t="s">
        <v>1</v>
      </c>
      <c r="L130" s="32"/>
      <c r="M130" s="141" t="s">
        <v>1</v>
      </c>
      <c r="N130" s="142" t="s">
        <v>44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AR130" s="145" t="s">
        <v>268</v>
      </c>
      <c r="AT130" s="145" t="s">
        <v>264</v>
      </c>
      <c r="AU130" s="145" t="s">
        <v>88</v>
      </c>
      <c r="AY130" s="17" t="s">
        <v>262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86</v>
      </c>
      <c r="BK130" s="146">
        <f>ROUND(I130*H130,2)</f>
        <v>0</v>
      </c>
      <c r="BL130" s="17" t="s">
        <v>268</v>
      </c>
      <c r="BM130" s="145" t="s">
        <v>813</v>
      </c>
    </row>
    <row r="131" spans="2:63" s="11" customFormat="1" ht="22.9" customHeight="1">
      <c r="B131" s="124"/>
      <c r="D131" s="125" t="s">
        <v>78</v>
      </c>
      <c r="E131" s="151" t="s">
        <v>330</v>
      </c>
      <c r="F131" s="151" t="s">
        <v>814</v>
      </c>
      <c r="I131" s="127"/>
      <c r="J131" s="152">
        <f>BK131</f>
        <v>0</v>
      </c>
      <c r="L131" s="124"/>
      <c r="M131" s="129"/>
      <c r="P131" s="130">
        <f>P132</f>
        <v>0</v>
      </c>
      <c r="R131" s="130">
        <f>R132</f>
        <v>0</v>
      </c>
      <c r="T131" s="131">
        <f>T132</f>
        <v>0</v>
      </c>
      <c r="AR131" s="125" t="s">
        <v>179</v>
      </c>
      <c r="AT131" s="132" t="s">
        <v>78</v>
      </c>
      <c r="AU131" s="132" t="s">
        <v>86</v>
      </c>
      <c r="AY131" s="125" t="s">
        <v>262</v>
      </c>
      <c r="BK131" s="133">
        <f>BK132</f>
        <v>0</v>
      </c>
    </row>
    <row r="132" spans="2:65" s="1" customFormat="1" ht="37.9" customHeight="1">
      <c r="B132" s="32"/>
      <c r="C132" s="134" t="s">
        <v>88</v>
      </c>
      <c r="D132" s="134" t="s">
        <v>264</v>
      </c>
      <c r="E132" s="135" t="s">
        <v>815</v>
      </c>
      <c r="F132" s="136" t="s">
        <v>816</v>
      </c>
      <c r="G132" s="137" t="s">
        <v>267</v>
      </c>
      <c r="H132" s="138">
        <v>1</v>
      </c>
      <c r="I132" s="139"/>
      <c r="J132" s="140">
        <f>ROUND(I132*H132,2)</f>
        <v>0</v>
      </c>
      <c r="K132" s="136" t="s">
        <v>1</v>
      </c>
      <c r="L132" s="32"/>
      <c r="M132" s="141" t="s">
        <v>1</v>
      </c>
      <c r="N132" s="142" t="s">
        <v>44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268</v>
      </c>
      <c r="AT132" s="145" t="s">
        <v>264</v>
      </c>
      <c r="AU132" s="145" t="s">
        <v>88</v>
      </c>
      <c r="AY132" s="17" t="s">
        <v>262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86</v>
      </c>
      <c r="BK132" s="146">
        <f>ROUND(I132*H132,2)</f>
        <v>0</v>
      </c>
      <c r="BL132" s="17" t="s">
        <v>268</v>
      </c>
      <c r="BM132" s="145" t="s">
        <v>817</v>
      </c>
    </row>
    <row r="133" spans="2:63" s="11" customFormat="1" ht="22.9" customHeight="1">
      <c r="B133" s="124"/>
      <c r="D133" s="125" t="s">
        <v>78</v>
      </c>
      <c r="E133" s="151" t="s">
        <v>400</v>
      </c>
      <c r="F133" s="151" t="s">
        <v>603</v>
      </c>
      <c r="I133" s="127"/>
      <c r="J133" s="152">
        <f>BK133</f>
        <v>0</v>
      </c>
      <c r="L133" s="124"/>
      <c r="M133" s="129"/>
      <c r="P133" s="130">
        <f>P134</f>
        <v>0</v>
      </c>
      <c r="R133" s="130">
        <f>R134</f>
        <v>0</v>
      </c>
      <c r="T133" s="131">
        <f>T134</f>
        <v>0</v>
      </c>
      <c r="AR133" s="125" t="s">
        <v>179</v>
      </c>
      <c r="AT133" s="132" t="s">
        <v>78</v>
      </c>
      <c r="AU133" s="132" t="s">
        <v>86</v>
      </c>
      <c r="AY133" s="125" t="s">
        <v>262</v>
      </c>
      <c r="BK133" s="133">
        <f>BK134</f>
        <v>0</v>
      </c>
    </row>
    <row r="134" spans="2:65" s="1" customFormat="1" ht="16.5" customHeight="1">
      <c r="B134" s="32"/>
      <c r="C134" s="134" t="s">
        <v>179</v>
      </c>
      <c r="D134" s="134" t="s">
        <v>264</v>
      </c>
      <c r="E134" s="135" t="s">
        <v>818</v>
      </c>
      <c r="F134" s="136" t="s">
        <v>819</v>
      </c>
      <c r="G134" s="137" t="s">
        <v>405</v>
      </c>
      <c r="H134" s="138">
        <v>250</v>
      </c>
      <c r="I134" s="139"/>
      <c r="J134" s="140">
        <f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268</v>
      </c>
      <c r="AT134" s="145" t="s">
        <v>264</v>
      </c>
      <c r="AU134" s="145" t="s">
        <v>88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268</v>
      </c>
      <c r="BM134" s="145" t="s">
        <v>820</v>
      </c>
    </row>
    <row r="135" spans="2:63" s="11" customFormat="1" ht="22.9" customHeight="1">
      <c r="B135" s="124"/>
      <c r="D135" s="125" t="s">
        <v>78</v>
      </c>
      <c r="E135" s="151" t="s">
        <v>435</v>
      </c>
      <c r="F135" s="151" t="s">
        <v>660</v>
      </c>
      <c r="I135" s="127"/>
      <c r="J135" s="152">
        <f>BK135</f>
        <v>0</v>
      </c>
      <c r="L135" s="124"/>
      <c r="M135" s="129"/>
      <c r="P135" s="130">
        <f>P136</f>
        <v>0</v>
      </c>
      <c r="R135" s="130">
        <f>R136</f>
        <v>0</v>
      </c>
      <c r="T135" s="131">
        <f>T136</f>
        <v>0</v>
      </c>
      <c r="AR135" s="125" t="s">
        <v>179</v>
      </c>
      <c r="AT135" s="132" t="s">
        <v>78</v>
      </c>
      <c r="AU135" s="132" t="s">
        <v>86</v>
      </c>
      <c r="AY135" s="125" t="s">
        <v>262</v>
      </c>
      <c r="BK135" s="133">
        <f>BK136</f>
        <v>0</v>
      </c>
    </row>
    <row r="136" spans="2:65" s="1" customFormat="1" ht="24.2" customHeight="1">
      <c r="B136" s="32"/>
      <c r="C136" s="134" t="s">
        <v>293</v>
      </c>
      <c r="D136" s="134" t="s">
        <v>264</v>
      </c>
      <c r="E136" s="135" t="s">
        <v>821</v>
      </c>
      <c r="F136" s="136" t="s">
        <v>429</v>
      </c>
      <c r="G136" s="137" t="s">
        <v>405</v>
      </c>
      <c r="H136" s="138">
        <v>186</v>
      </c>
      <c r="I136" s="139"/>
      <c r="J136" s="140">
        <f>ROUND(I136*H136,2)</f>
        <v>0</v>
      </c>
      <c r="K136" s="136" t="s">
        <v>1</v>
      </c>
      <c r="L136" s="32"/>
      <c r="M136" s="141" t="s">
        <v>1</v>
      </c>
      <c r="N136" s="142" t="s">
        <v>44</v>
      </c>
      <c r="P136" s="143">
        <f>O136*H136</f>
        <v>0</v>
      </c>
      <c r="Q136" s="143">
        <v>0</v>
      </c>
      <c r="R136" s="143">
        <f>Q136*H136</f>
        <v>0</v>
      </c>
      <c r="S136" s="143">
        <v>0</v>
      </c>
      <c r="T136" s="144">
        <f>S136*H136</f>
        <v>0</v>
      </c>
      <c r="AR136" s="145" t="s">
        <v>268</v>
      </c>
      <c r="AT136" s="145" t="s">
        <v>264</v>
      </c>
      <c r="AU136" s="145" t="s">
        <v>88</v>
      </c>
      <c r="AY136" s="17" t="s">
        <v>262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7" t="s">
        <v>86</v>
      </c>
      <c r="BK136" s="146">
        <f>ROUND(I136*H136,2)</f>
        <v>0</v>
      </c>
      <c r="BL136" s="17" t="s">
        <v>268</v>
      </c>
      <c r="BM136" s="145" t="s">
        <v>822</v>
      </c>
    </row>
    <row r="137" spans="2:63" s="11" customFormat="1" ht="22.9" customHeight="1">
      <c r="B137" s="124"/>
      <c r="D137" s="125" t="s">
        <v>78</v>
      </c>
      <c r="E137" s="151" t="s">
        <v>602</v>
      </c>
      <c r="F137" s="151" t="s">
        <v>684</v>
      </c>
      <c r="I137" s="127"/>
      <c r="J137" s="152">
        <f>BK137</f>
        <v>0</v>
      </c>
      <c r="L137" s="124"/>
      <c r="M137" s="129"/>
      <c r="P137" s="130">
        <f>SUM(P138:P141)</f>
        <v>0</v>
      </c>
      <c r="R137" s="130">
        <f>SUM(R138:R141)</f>
        <v>0</v>
      </c>
      <c r="T137" s="131">
        <f>SUM(T138:T141)</f>
        <v>0</v>
      </c>
      <c r="AR137" s="125" t="s">
        <v>179</v>
      </c>
      <c r="AT137" s="132" t="s">
        <v>78</v>
      </c>
      <c r="AU137" s="132" t="s">
        <v>86</v>
      </c>
      <c r="AY137" s="125" t="s">
        <v>262</v>
      </c>
      <c r="BK137" s="133">
        <f>SUM(BK138:BK141)</f>
        <v>0</v>
      </c>
    </row>
    <row r="138" spans="2:65" s="1" customFormat="1" ht="16.5" customHeight="1">
      <c r="B138" s="32"/>
      <c r="C138" s="134" t="s">
        <v>273</v>
      </c>
      <c r="D138" s="134" t="s">
        <v>264</v>
      </c>
      <c r="E138" s="135" t="s">
        <v>823</v>
      </c>
      <c r="F138" s="136" t="s">
        <v>824</v>
      </c>
      <c r="G138" s="137" t="s">
        <v>488</v>
      </c>
      <c r="H138" s="138">
        <v>1</v>
      </c>
      <c r="I138" s="139"/>
      <c r="J138" s="140">
        <f>ROUND(I138*H138,2)</f>
        <v>0</v>
      </c>
      <c r="K138" s="136" t="s">
        <v>1</v>
      </c>
      <c r="L138" s="32"/>
      <c r="M138" s="141" t="s">
        <v>1</v>
      </c>
      <c r="N138" s="142" t="s">
        <v>44</v>
      </c>
      <c r="P138" s="143">
        <f>O138*H138</f>
        <v>0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AR138" s="145" t="s">
        <v>268</v>
      </c>
      <c r="AT138" s="145" t="s">
        <v>264</v>
      </c>
      <c r="AU138" s="145" t="s">
        <v>88</v>
      </c>
      <c r="AY138" s="17" t="s">
        <v>262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7" t="s">
        <v>86</v>
      </c>
      <c r="BK138" s="146">
        <f>ROUND(I138*H138,2)</f>
        <v>0</v>
      </c>
      <c r="BL138" s="17" t="s">
        <v>268</v>
      </c>
      <c r="BM138" s="145" t="s">
        <v>825</v>
      </c>
    </row>
    <row r="139" spans="2:65" s="1" customFormat="1" ht="24.2" customHeight="1">
      <c r="B139" s="32"/>
      <c r="C139" s="134" t="s">
        <v>286</v>
      </c>
      <c r="D139" s="134" t="s">
        <v>264</v>
      </c>
      <c r="E139" s="135" t="s">
        <v>826</v>
      </c>
      <c r="F139" s="136" t="s">
        <v>827</v>
      </c>
      <c r="G139" s="137" t="s">
        <v>488</v>
      </c>
      <c r="H139" s="138">
        <v>1</v>
      </c>
      <c r="I139" s="139"/>
      <c r="J139" s="140">
        <f>ROUND(I139*H139,2)</f>
        <v>0</v>
      </c>
      <c r="K139" s="136" t="s">
        <v>1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268</v>
      </c>
      <c r="AT139" s="145" t="s">
        <v>264</v>
      </c>
      <c r="AU139" s="145" t="s">
        <v>88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268</v>
      </c>
      <c r="BM139" s="145" t="s">
        <v>828</v>
      </c>
    </row>
    <row r="140" spans="2:65" s="1" customFormat="1" ht="24.2" customHeight="1">
      <c r="B140" s="32"/>
      <c r="C140" s="134" t="s">
        <v>290</v>
      </c>
      <c r="D140" s="134" t="s">
        <v>264</v>
      </c>
      <c r="E140" s="135" t="s">
        <v>829</v>
      </c>
      <c r="F140" s="136" t="s">
        <v>695</v>
      </c>
      <c r="G140" s="137" t="s">
        <v>488</v>
      </c>
      <c r="H140" s="138">
        <v>1</v>
      </c>
      <c r="I140" s="139"/>
      <c r="J140" s="140">
        <f>ROUND(I140*H140,2)</f>
        <v>0</v>
      </c>
      <c r="K140" s="136" t="s">
        <v>1</v>
      </c>
      <c r="L140" s="32"/>
      <c r="M140" s="141" t="s">
        <v>1</v>
      </c>
      <c r="N140" s="142" t="s">
        <v>44</v>
      </c>
      <c r="P140" s="143">
        <f>O140*H140</f>
        <v>0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AR140" s="145" t="s">
        <v>268</v>
      </c>
      <c r="AT140" s="145" t="s">
        <v>264</v>
      </c>
      <c r="AU140" s="145" t="s">
        <v>88</v>
      </c>
      <c r="AY140" s="17" t="s">
        <v>262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7" t="s">
        <v>86</v>
      </c>
      <c r="BK140" s="146">
        <f>ROUND(I140*H140,2)</f>
        <v>0</v>
      </c>
      <c r="BL140" s="17" t="s">
        <v>268</v>
      </c>
      <c r="BM140" s="145" t="s">
        <v>830</v>
      </c>
    </row>
    <row r="141" spans="2:65" s="1" customFormat="1" ht="16.5" customHeight="1">
      <c r="B141" s="32"/>
      <c r="C141" s="134" t="s">
        <v>270</v>
      </c>
      <c r="D141" s="134" t="s">
        <v>264</v>
      </c>
      <c r="E141" s="135" t="s">
        <v>831</v>
      </c>
      <c r="F141" s="136" t="s">
        <v>699</v>
      </c>
      <c r="G141" s="137" t="s">
        <v>488</v>
      </c>
      <c r="H141" s="138">
        <v>1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268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268</v>
      </c>
      <c r="BM141" s="145" t="s">
        <v>832</v>
      </c>
    </row>
    <row r="142" spans="2:63" s="11" customFormat="1" ht="22.9" customHeight="1">
      <c r="B142" s="124"/>
      <c r="D142" s="125" t="s">
        <v>78</v>
      </c>
      <c r="E142" s="151" t="s">
        <v>659</v>
      </c>
      <c r="F142" s="151" t="s">
        <v>798</v>
      </c>
      <c r="I142" s="127"/>
      <c r="J142" s="152">
        <f>BK142</f>
        <v>0</v>
      </c>
      <c r="L142" s="124"/>
      <c r="M142" s="129"/>
      <c r="P142" s="130">
        <f>P143</f>
        <v>0</v>
      </c>
      <c r="R142" s="130">
        <f>R143</f>
        <v>0</v>
      </c>
      <c r="T142" s="131">
        <f>T143</f>
        <v>0</v>
      </c>
      <c r="AR142" s="125" t="s">
        <v>179</v>
      </c>
      <c r="AT142" s="132" t="s">
        <v>78</v>
      </c>
      <c r="AU142" s="132" t="s">
        <v>86</v>
      </c>
      <c r="AY142" s="125" t="s">
        <v>262</v>
      </c>
      <c r="BK142" s="133">
        <f>BK143</f>
        <v>0</v>
      </c>
    </row>
    <row r="143" spans="2:65" s="1" customFormat="1" ht="24.2" customHeight="1">
      <c r="B143" s="32"/>
      <c r="C143" s="134" t="s">
        <v>263</v>
      </c>
      <c r="D143" s="134" t="s">
        <v>264</v>
      </c>
      <c r="E143" s="135" t="s">
        <v>833</v>
      </c>
      <c r="F143" s="136" t="s">
        <v>710</v>
      </c>
      <c r="G143" s="137" t="s">
        <v>488</v>
      </c>
      <c r="H143" s="138">
        <v>1</v>
      </c>
      <c r="I143" s="139"/>
      <c r="J143" s="140">
        <f>ROUND(I143*H143,2)</f>
        <v>0</v>
      </c>
      <c r="K143" s="136" t="s">
        <v>1</v>
      </c>
      <c r="L143" s="32"/>
      <c r="M143" s="153" t="s">
        <v>1</v>
      </c>
      <c r="N143" s="154" t="s">
        <v>44</v>
      </c>
      <c r="O143" s="155"/>
      <c r="P143" s="156">
        <f>O143*H143</f>
        <v>0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AR143" s="145" t="s">
        <v>268</v>
      </c>
      <c r="AT143" s="145" t="s">
        <v>264</v>
      </c>
      <c r="AU143" s="145" t="s">
        <v>88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268</v>
      </c>
      <c r="BM143" s="145" t="s">
        <v>834</v>
      </c>
    </row>
    <row r="144" spans="2:12" s="1" customFormat="1" ht="6.95" customHeight="1"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32"/>
    </row>
  </sheetData>
  <sheetProtection algorithmName="SHA-512" hashValue="j6YJchE7OfLRb4vVcbdJkVQHQjzhyYZ/y6QYkd4P1L9wAWjT6LkohdFih5Dsiq7qT8Y7XUWfidyIN8sehZ2GQA==" saltValue="CeknqcCgYN1vuSpbNmcn74J+rX/jmygc/VAGLUfD+JoOdEwu5QprR8yWhmoZfXu9jO+VrMzo+Xdc/3mE7n1eLw==" spinCount="100000" sheet="1" objects="1" scenarios="1" formatColumns="0" formatRows="0" autoFilter="0"/>
  <autoFilter ref="C126:K143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109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835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836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226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228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837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ROUND(J130,2)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ROUND((SUM(BE130:BE244)),2)</f>
        <v>0</v>
      </c>
      <c r="I35" s="96">
        <v>0.21</v>
      </c>
      <c r="J35" s="86">
        <f>ROUND(((SUM(BE130:BE244))*I35),2)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ROUND((SUM(BF130:BF244)),2)</f>
        <v>0</v>
      </c>
      <c r="I36" s="96">
        <v>0.15</v>
      </c>
      <c r="J36" s="86">
        <f>ROUND(((SUM(BF130:BF244))*I36),2)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ROUND((SUM(BG130:BG244)),2)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ROUND((SUM(BH130:BH244)),2)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ROUND((SUM(BI130:BI244)),2)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835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16.1 - ASŘTP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Milan Turek, DiS.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J130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838</v>
      </c>
      <c r="E99" s="110"/>
      <c r="F99" s="110"/>
      <c r="G99" s="110"/>
      <c r="H99" s="110"/>
      <c r="I99" s="110"/>
      <c r="J99" s="111">
        <f>J131</f>
        <v>0</v>
      </c>
      <c r="L99" s="108"/>
    </row>
    <row r="100" spans="2:12" s="9" customFormat="1" ht="19.9" customHeight="1">
      <c r="B100" s="112"/>
      <c r="D100" s="113" t="s">
        <v>839</v>
      </c>
      <c r="E100" s="114"/>
      <c r="F100" s="114"/>
      <c r="G100" s="114"/>
      <c r="H100" s="114"/>
      <c r="I100" s="114"/>
      <c r="J100" s="115">
        <f>J132</f>
        <v>0</v>
      </c>
      <c r="L100" s="112"/>
    </row>
    <row r="101" spans="2:12" s="9" customFormat="1" ht="19.9" customHeight="1">
      <c r="B101" s="112"/>
      <c r="D101" s="113" t="s">
        <v>840</v>
      </c>
      <c r="E101" s="114"/>
      <c r="F101" s="114"/>
      <c r="G101" s="114"/>
      <c r="H101" s="114"/>
      <c r="I101" s="114"/>
      <c r="J101" s="115">
        <f>J158</f>
        <v>0</v>
      </c>
      <c r="L101" s="112"/>
    </row>
    <row r="102" spans="2:12" s="9" customFormat="1" ht="19.9" customHeight="1">
      <c r="B102" s="112"/>
      <c r="D102" s="113" t="s">
        <v>841</v>
      </c>
      <c r="E102" s="114"/>
      <c r="F102" s="114"/>
      <c r="G102" s="114"/>
      <c r="H102" s="114"/>
      <c r="I102" s="114"/>
      <c r="J102" s="115">
        <f>J177</f>
        <v>0</v>
      </c>
      <c r="L102" s="112"/>
    </row>
    <row r="103" spans="2:12" s="9" customFormat="1" ht="19.9" customHeight="1">
      <c r="B103" s="112"/>
      <c r="D103" s="113" t="s">
        <v>842</v>
      </c>
      <c r="E103" s="114"/>
      <c r="F103" s="114"/>
      <c r="G103" s="114"/>
      <c r="H103" s="114"/>
      <c r="I103" s="114"/>
      <c r="J103" s="115">
        <f>J197</f>
        <v>0</v>
      </c>
      <c r="L103" s="112"/>
    </row>
    <row r="104" spans="2:12" s="9" customFormat="1" ht="19.9" customHeight="1">
      <c r="B104" s="112"/>
      <c r="D104" s="113" t="s">
        <v>843</v>
      </c>
      <c r="E104" s="114"/>
      <c r="F104" s="114"/>
      <c r="G104" s="114"/>
      <c r="H104" s="114"/>
      <c r="I104" s="114"/>
      <c r="J104" s="115">
        <f>J210</f>
        <v>0</v>
      </c>
      <c r="L104" s="112"/>
    </row>
    <row r="105" spans="2:12" s="9" customFormat="1" ht="19.9" customHeight="1">
      <c r="B105" s="112"/>
      <c r="D105" s="113" t="s">
        <v>844</v>
      </c>
      <c r="E105" s="114"/>
      <c r="F105" s="114"/>
      <c r="G105" s="114"/>
      <c r="H105" s="114"/>
      <c r="I105" s="114"/>
      <c r="J105" s="115">
        <f>J212</f>
        <v>0</v>
      </c>
      <c r="L105" s="112"/>
    </row>
    <row r="106" spans="2:12" s="9" customFormat="1" ht="19.9" customHeight="1">
      <c r="B106" s="112"/>
      <c r="D106" s="113" t="s">
        <v>845</v>
      </c>
      <c r="E106" s="114"/>
      <c r="F106" s="114"/>
      <c r="G106" s="114"/>
      <c r="H106" s="114"/>
      <c r="I106" s="114"/>
      <c r="J106" s="115">
        <f>J220</f>
        <v>0</v>
      </c>
      <c r="L106" s="112"/>
    </row>
    <row r="107" spans="2:12" s="9" customFormat="1" ht="19.9" customHeight="1">
      <c r="B107" s="112"/>
      <c r="D107" s="113" t="s">
        <v>846</v>
      </c>
      <c r="E107" s="114"/>
      <c r="F107" s="114"/>
      <c r="G107" s="114"/>
      <c r="H107" s="114"/>
      <c r="I107" s="114"/>
      <c r="J107" s="115">
        <f>J227</f>
        <v>0</v>
      </c>
      <c r="L107" s="112"/>
    </row>
    <row r="108" spans="2:12" s="9" customFormat="1" ht="19.9" customHeight="1">
      <c r="B108" s="112"/>
      <c r="D108" s="113" t="s">
        <v>847</v>
      </c>
      <c r="E108" s="114"/>
      <c r="F108" s="114"/>
      <c r="G108" s="114"/>
      <c r="H108" s="114"/>
      <c r="I108" s="114"/>
      <c r="J108" s="115">
        <f>J243</f>
        <v>0</v>
      </c>
      <c r="L108" s="112"/>
    </row>
    <row r="109" spans="2:12" s="1" customFormat="1" ht="21.75" customHeight="1">
      <c r="B109" s="32"/>
      <c r="L109" s="32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2"/>
    </row>
    <row r="114" spans="2:12" s="1" customFormat="1" ht="6.9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2"/>
    </row>
    <row r="115" spans="2:12" s="1" customFormat="1" ht="24.95" customHeight="1">
      <c r="B115" s="32"/>
      <c r="C115" s="21" t="s">
        <v>247</v>
      </c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16</v>
      </c>
      <c r="L117" s="32"/>
    </row>
    <row r="118" spans="2:12" s="1" customFormat="1" ht="16.5" customHeight="1">
      <c r="B118" s="32"/>
      <c r="E118" s="248" t="str">
        <f>E7</f>
        <v>ZPRACOVÁNÍ ČISTÍRENSKÝCH KALŮ AČOV TÁBOR</v>
      </c>
      <c r="F118" s="249"/>
      <c r="G118" s="249"/>
      <c r="H118" s="249"/>
      <c r="L118" s="32"/>
    </row>
    <row r="119" spans="2:12" ht="12" customHeight="1">
      <c r="B119" s="20"/>
      <c r="C119" s="27" t="s">
        <v>222</v>
      </c>
      <c r="L119" s="20"/>
    </row>
    <row r="120" spans="2:12" s="1" customFormat="1" ht="16.5" customHeight="1">
      <c r="B120" s="32"/>
      <c r="E120" s="248" t="s">
        <v>835</v>
      </c>
      <c r="F120" s="250"/>
      <c r="G120" s="250"/>
      <c r="H120" s="250"/>
      <c r="L120" s="32"/>
    </row>
    <row r="121" spans="2:12" s="1" customFormat="1" ht="12" customHeight="1">
      <c r="B121" s="32"/>
      <c r="C121" s="27" t="s">
        <v>224</v>
      </c>
      <c r="L121" s="32"/>
    </row>
    <row r="122" spans="2:12" s="1" customFormat="1" ht="16.5" customHeight="1">
      <c r="B122" s="32"/>
      <c r="E122" s="230" t="str">
        <f>E11</f>
        <v>16.1 - ASŘTP - uznatelná část</v>
      </c>
      <c r="F122" s="250"/>
      <c r="G122" s="250"/>
      <c r="H122" s="250"/>
      <c r="L122" s="32"/>
    </row>
    <row r="123" spans="2:12" s="1" customFormat="1" ht="6.95" customHeight="1">
      <c r="B123" s="32"/>
      <c r="L123" s="32"/>
    </row>
    <row r="124" spans="2:12" s="1" customFormat="1" ht="12" customHeight="1">
      <c r="B124" s="32"/>
      <c r="C124" s="27" t="s">
        <v>20</v>
      </c>
      <c r="F124" s="25" t="str">
        <f>F14</f>
        <v>Čelkovice</v>
      </c>
      <c r="I124" s="27" t="s">
        <v>22</v>
      </c>
      <c r="J124" s="52" t="str">
        <f>IF(J14="","",J14)</f>
        <v>7. 6. 2023</v>
      </c>
      <c r="L124" s="32"/>
    </row>
    <row r="125" spans="2:12" s="1" customFormat="1" ht="6.95" customHeight="1">
      <c r="B125" s="32"/>
      <c r="L125" s="32"/>
    </row>
    <row r="126" spans="2:12" s="1" customFormat="1" ht="25.7" customHeight="1">
      <c r="B126" s="32"/>
      <c r="C126" s="27" t="s">
        <v>24</v>
      </c>
      <c r="F126" s="25" t="str">
        <f>E17</f>
        <v>Vodárenská společnost Táborsko s.r.o.</v>
      </c>
      <c r="I126" s="27" t="s">
        <v>31</v>
      </c>
      <c r="J126" s="30" t="str">
        <f>E23</f>
        <v>Aquaprocon s.r.o., divize Praha</v>
      </c>
      <c r="L126" s="32"/>
    </row>
    <row r="127" spans="2:12" s="1" customFormat="1" ht="15.2" customHeight="1">
      <c r="B127" s="32"/>
      <c r="C127" s="27" t="s">
        <v>29</v>
      </c>
      <c r="F127" s="25" t="str">
        <f>IF(E20="","",E20)</f>
        <v>Vyplň údaj</v>
      </c>
      <c r="I127" s="27" t="s">
        <v>35</v>
      </c>
      <c r="J127" s="30" t="str">
        <f>E26</f>
        <v>Milan Turek, DiS.</v>
      </c>
      <c r="L127" s="32"/>
    </row>
    <row r="128" spans="2:12" s="1" customFormat="1" ht="10.35" customHeight="1">
      <c r="B128" s="32"/>
      <c r="L128" s="32"/>
    </row>
    <row r="129" spans="2:20" s="10" customFormat="1" ht="29.25" customHeight="1">
      <c r="B129" s="116"/>
      <c r="C129" s="117" t="s">
        <v>248</v>
      </c>
      <c r="D129" s="118" t="s">
        <v>64</v>
      </c>
      <c r="E129" s="118" t="s">
        <v>60</v>
      </c>
      <c r="F129" s="118" t="s">
        <v>61</v>
      </c>
      <c r="G129" s="118" t="s">
        <v>249</v>
      </c>
      <c r="H129" s="118" t="s">
        <v>250</v>
      </c>
      <c r="I129" s="118" t="s">
        <v>251</v>
      </c>
      <c r="J129" s="118" t="s">
        <v>232</v>
      </c>
      <c r="K129" s="119" t="s">
        <v>252</v>
      </c>
      <c r="L129" s="116"/>
      <c r="M129" s="59" t="s">
        <v>1</v>
      </c>
      <c r="N129" s="60" t="s">
        <v>43</v>
      </c>
      <c r="O129" s="60" t="s">
        <v>253</v>
      </c>
      <c r="P129" s="60" t="s">
        <v>254</v>
      </c>
      <c r="Q129" s="60" t="s">
        <v>255</v>
      </c>
      <c r="R129" s="60" t="s">
        <v>256</v>
      </c>
      <c r="S129" s="60" t="s">
        <v>257</v>
      </c>
      <c r="T129" s="61" t="s">
        <v>258</v>
      </c>
    </row>
    <row r="130" spans="2:63" s="1" customFormat="1" ht="22.9" customHeight="1">
      <c r="B130" s="32"/>
      <c r="C130" s="64" t="s">
        <v>259</v>
      </c>
      <c r="J130" s="120">
        <f>BK130</f>
        <v>0</v>
      </c>
      <c r="L130" s="32"/>
      <c r="M130" s="62"/>
      <c r="N130" s="53"/>
      <c r="O130" s="53"/>
      <c r="P130" s="121">
        <f>P131</f>
        <v>0</v>
      </c>
      <c r="Q130" s="53"/>
      <c r="R130" s="121">
        <f>R131</f>
        <v>0</v>
      </c>
      <c r="S130" s="53"/>
      <c r="T130" s="122">
        <f>T131</f>
        <v>0</v>
      </c>
      <c r="AT130" s="17" t="s">
        <v>78</v>
      </c>
      <c r="AU130" s="17" t="s">
        <v>234</v>
      </c>
      <c r="BK130" s="123">
        <f>BK131</f>
        <v>0</v>
      </c>
    </row>
    <row r="131" spans="2:63" s="11" customFormat="1" ht="25.9" customHeight="1">
      <c r="B131" s="124"/>
      <c r="D131" s="125" t="s">
        <v>78</v>
      </c>
      <c r="E131" s="126" t="s">
        <v>724</v>
      </c>
      <c r="F131" s="126" t="s">
        <v>105</v>
      </c>
      <c r="I131" s="127"/>
      <c r="J131" s="128">
        <f>BK131</f>
        <v>0</v>
      </c>
      <c r="L131" s="124"/>
      <c r="M131" s="129"/>
      <c r="P131" s="130">
        <f>P132+P158+P177+P197+P210+P212+P220+P227+P243</f>
        <v>0</v>
      </c>
      <c r="R131" s="130">
        <f>R132+R158+R177+R197+R210+R212+R220+R227+R243</f>
        <v>0</v>
      </c>
      <c r="T131" s="131">
        <f>T132+T158+T177+T197+T210+T212+T220+T227+T243</f>
        <v>0</v>
      </c>
      <c r="AR131" s="125" t="s">
        <v>179</v>
      </c>
      <c r="AT131" s="132" t="s">
        <v>78</v>
      </c>
      <c r="AU131" s="132" t="s">
        <v>79</v>
      </c>
      <c r="AY131" s="125" t="s">
        <v>262</v>
      </c>
      <c r="BK131" s="133">
        <f>BK132+BK158+BK177+BK197+BK210+BK212+BK220+BK227+BK243</f>
        <v>0</v>
      </c>
    </row>
    <row r="132" spans="2:63" s="11" customFormat="1" ht="22.9" customHeight="1">
      <c r="B132" s="124"/>
      <c r="D132" s="125" t="s">
        <v>78</v>
      </c>
      <c r="E132" s="151" t="s">
        <v>260</v>
      </c>
      <c r="F132" s="151" t="s">
        <v>848</v>
      </c>
      <c r="I132" s="127"/>
      <c r="J132" s="152">
        <f>BK132</f>
        <v>0</v>
      </c>
      <c r="L132" s="124"/>
      <c r="M132" s="129"/>
      <c r="P132" s="130">
        <f>SUM(P133:P157)</f>
        <v>0</v>
      </c>
      <c r="R132" s="130">
        <f>SUM(R133:R157)</f>
        <v>0</v>
      </c>
      <c r="T132" s="131">
        <f>SUM(T133:T157)</f>
        <v>0</v>
      </c>
      <c r="AR132" s="125" t="s">
        <v>179</v>
      </c>
      <c r="AT132" s="132" t="s">
        <v>78</v>
      </c>
      <c r="AU132" s="132" t="s">
        <v>86</v>
      </c>
      <c r="AY132" s="125" t="s">
        <v>262</v>
      </c>
      <c r="BK132" s="133">
        <f>SUM(BK133:BK157)</f>
        <v>0</v>
      </c>
    </row>
    <row r="133" spans="2:65" s="1" customFormat="1" ht="55.5" customHeight="1">
      <c r="B133" s="32"/>
      <c r="C133" s="134" t="s">
        <v>290</v>
      </c>
      <c r="D133" s="134" t="s">
        <v>264</v>
      </c>
      <c r="E133" s="135" t="s">
        <v>849</v>
      </c>
      <c r="F133" s="136" t="s">
        <v>850</v>
      </c>
      <c r="G133" s="137" t="s">
        <v>267</v>
      </c>
      <c r="H133" s="138">
        <v>3</v>
      </c>
      <c r="I133" s="139"/>
      <c r="J133" s="140">
        <f aca="true" t="shared" si="0" ref="J133:J157">ROUND(I133*H133,2)</f>
        <v>0</v>
      </c>
      <c r="K133" s="136" t="s">
        <v>1</v>
      </c>
      <c r="L133" s="32"/>
      <c r="M133" s="141" t="s">
        <v>1</v>
      </c>
      <c r="N133" s="142" t="s">
        <v>44</v>
      </c>
      <c r="P133" s="143">
        <f aca="true" t="shared" si="1" ref="P133:P157">O133*H133</f>
        <v>0</v>
      </c>
      <c r="Q133" s="143">
        <v>0</v>
      </c>
      <c r="R133" s="143">
        <f aca="true" t="shared" si="2" ref="R133:R157">Q133*H133</f>
        <v>0</v>
      </c>
      <c r="S133" s="143">
        <v>0</v>
      </c>
      <c r="T133" s="144">
        <f aca="true" t="shared" si="3" ref="T133:T157">S133*H133</f>
        <v>0</v>
      </c>
      <c r="AR133" s="145" t="s">
        <v>268</v>
      </c>
      <c r="AT133" s="145" t="s">
        <v>264</v>
      </c>
      <c r="AU133" s="145" t="s">
        <v>88</v>
      </c>
      <c r="AY133" s="17" t="s">
        <v>262</v>
      </c>
      <c r="BE133" s="146">
        <f aca="true" t="shared" si="4" ref="BE133:BE157">IF(N133="základní",J133,0)</f>
        <v>0</v>
      </c>
      <c r="BF133" s="146">
        <f aca="true" t="shared" si="5" ref="BF133:BF157">IF(N133="snížená",J133,0)</f>
        <v>0</v>
      </c>
      <c r="BG133" s="146">
        <f aca="true" t="shared" si="6" ref="BG133:BG157">IF(N133="zákl. přenesená",J133,0)</f>
        <v>0</v>
      </c>
      <c r="BH133" s="146">
        <f aca="true" t="shared" si="7" ref="BH133:BH157">IF(N133="sníž. přenesená",J133,0)</f>
        <v>0</v>
      </c>
      <c r="BI133" s="146">
        <f aca="true" t="shared" si="8" ref="BI133:BI157">IF(N133="nulová",J133,0)</f>
        <v>0</v>
      </c>
      <c r="BJ133" s="17" t="s">
        <v>86</v>
      </c>
      <c r="BK133" s="146">
        <f aca="true" t="shared" si="9" ref="BK133:BK157">ROUND(I133*H133,2)</f>
        <v>0</v>
      </c>
      <c r="BL133" s="17" t="s">
        <v>268</v>
      </c>
      <c r="BM133" s="145" t="s">
        <v>851</v>
      </c>
    </row>
    <row r="134" spans="2:65" s="1" customFormat="1" ht="55.5" customHeight="1">
      <c r="B134" s="32"/>
      <c r="C134" s="134" t="s">
        <v>286</v>
      </c>
      <c r="D134" s="134" t="s">
        <v>264</v>
      </c>
      <c r="E134" s="135" t="s">
        <v>852</v>
      </c>
      <c r="F134" s="136" t="s">
        <v>853</v>
      </c>
      <c r="G134" s="137" t="s">
        <v>267</v>
      </c>
      <c r="H134" s="138">
        <v>4</v>
      </c>
      <c r="I134" s="139"/>
      <c r="J134" s="140">
        <f t="shared" si="0"/>
        <v>0</v>
      </c>
      <c r="K134" s="136" t="s">
        <v>1</v>
      </c>
      <c r="L134" s="32"/>
      <c r="M134" s="141" t="s">
        <v>1</v>
      </c>
      <c r="N134" s="142" t="s">
        <v>44</v>
      </c>
      <c r="P134" s="143">
        <f t="shared" si="1"/>
        <v>0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AR134" s="145" t="s">
        <v>268</v>
      </c>
      <c r="AT134" s="145" t="s">
        <v>264</v>
      </c>
      <c r="AU134" s="145" t="s">
        <v>88</v>
      </c>
      <c r="AY134" s="17" t="s">
        <v>262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7" t="s">
        <v>86</v>
      </c>
      <c r="BK134" s="146">
        <f t="shared" si="9"/>
        <v>0</v>
      </c>
      <c r="BL134" s="17" t="s">
        <v>268</v>
      </c>
      <c r="BM134" s="145" t="s">
        <v>854</v>
      </c>
    </row>
    <row r="135" spans="2:65" s="1" customFormat="1" ht="62.65" customHeight="1">
      <c r="B135" s="32"/>
      <c r="C135" s="134" t="s">
        <v>311</v>
      </c>
      <c r="D135" s="134" t="s">
        <v>264</v>
      </c>
      <c r="E135" s="135" t="s">
        <v>855</v>
      </c>
      <c r="F135" s="136" t="s">
        <v>856</v>
      </c>
      <c r="G135" s="137" t="s">
        <v>267</v>
      </c>
      <c r="H135" s="138">
        <v>2</v>
      </c>
      <c r="I135" s="139"/>
      <c r="J135" s="140">
        <f t="shared" si="0"/>
        <v>0</v>
      </c>
      <c r="K135" s="136" t="s">
        <v>1</v>
      </c>
      <c r="L135" s="32"/>
      <c r="M135" s="141" t="s">
        <v>1</v>
      </c>
      <c r="N135" s="142" t="s">
        <v>44</v>
      </c>
      <c r="P135" s="143">
        <f t="shared" si="1"/>
        <v>0</v>
      </c>
      <c r="Q135" s="143">
        <v>0</v>
      </c>
      <c r="R135" s="143">
        <f t="shared" si="2"/>
        <v>0</v>
      </c>
      <c r="S135" s="143">
        <v>0</v>
      </c>
      <c r="T135" s="144">
        <f t="shared" si="3"/>
        <v>0</v>
      </c>
      <c r="AR135" s="145" t="s">
        <v>268</v>
      </c>
      <c r="AT135" s="145" t="s">
        <v>264</v>
      </c>
      <c r="AU135" s="145" t="s">
        <v>88</v>
      </c>
      <c r="AY135" s="17" t="s">
        <v>262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7" t="s">
        <v>86</v>
      </c>
      <c r="BK135" s="146">
        <f t="shared" si="9"/>
        <v>0</v>
      </c>
      <c r="BL135" s="17" t="s">
        <v>268</v>
      </c>
      <c r="BM135" s="145" t="s">
        <v>857</v>
      </c>
    </row>
    <row r="136" spans="2:65" s="1" customFormat="1" ht="24.2" customHeight="1">
      <c r="B136" s="32"/>
      <c r="C136" s="134" t="s">
        <v>8</v>
      </c>
      <c r="D136" s="134" t="s">
        <v>264</v>
      </c>
      <c r="E136" s="135" t="s">
        <v>858</v>
      </c>
      <c r="F136" s="136" t="s">
        <v>859</v>
      </c>
      <c r="G136" s="137" t="s">
        <v>267</v>
      </c>
      <c r="H136" s="138">
        <v>2</v>
      </c>
      <c r="I136" s="139"/>
      <c r="J136" s="140">
        <f t="shared" si="0"/>
        <v>0</v>
      </c>
      <c r="K136" s="136" t="s">
        <v>1</v>
      </c>
      <c r="L136" s="32"/>
      <c r="M136" s="141" t="s">
        <v>1</v>
      </c>
      <c r="N136" s="142" t="s">
        <v>44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AR136" s="145" t="s">
        <v>268</v>
      </c>
      <c r="AT136" s="145" t="s">
        <v>264</v>
      </c>
      <c r="AU136" s="145" t="s">
        <v>88</v>
      </c>
      <c r="AY136" s="17" t="s">
        <v>262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7" t="s">
        <v>86</v>
      </c>
      <c r="BK136" s="146">
        <f t="shared" si="9"/>
        <v>0</v>
      </c>
      <c r="BL136" s="17" t="s">
        <v>268</v>
      </c>
      <c r="BM136" s="145" t="s">
        <v>860</v>
      </c>
    </row>
    <row r="137" spans="2:65" s="1" customFormat="1" ht="33" customHeight="1">
      <c r="B137" s="32"/>
      <c r="C137" s="134" t="s">
        <v>318</v>
      </c>
      <c r="D137" s="134" t="s">
        <v>264</v>
      </c>
      <c r="E137" s="135" t="s">
        <v>861</v>
      </c>
      <c r="F137" s="136" t="s">
        <v>862</v>
      </c>
      <c r="G137" s="137" t="s">
        <v>267</v>
      </c>
      <c r="H137" s="138">
        <v>2</v>
      </c>
      <c r="I137" s="139"/>
      <c r="J137" s="140">
        <f t="shared" si="0"/>
        <v>0</v>
      </c>
      <c r="K137" s="136" t="s">
        <v>1</v>
      </c>
      <c r="L137" s="32"/>
      <c r="M137" s="141" t="s">
        <v>1</v>
      </c>
      <c r="N137" s="142" t="s">
        <v>44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AR137" s="145" t="s">
        <v>268</v>
      </c>
      <c r="AT137" s="145" t="s">
        <v>264</v>
      </c>
      <c r="AU137" s="145" t="s">
        <v>88</v>
      </c>
      <c r="AY137" s="17" t="s">
        <v>262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7" t="s">
        <v>86</v>
      </c>
      <c r="BK137" s="146">
        <f t="shared" si="9"/>
        <v>0</v>
      </c>
      <c r="BL137" s="17" t="s">
        <v>268</v>
      </c>
      <c r="BM137" s="145" t="s">
        <v>863</v>
      </c>
    </row>
    <row r="138" spans="2:65" s="1" customFormat="1" ht="33" customHeight="1">
      <c r="B138" s="32"/>
      <c r="C138" s="134" t="s">
        <v>381</v>
      </c>
      <c r="D138" s="134" t="s">
        <v>264</v>
      </c>
      <c r="E138" s="135" t="s">
        <v>864</v>
      </c>
      <c r="F138" s="136" t="s">
        <v>865</v>
      </c>
      <c r="G138" s="137" t="s">
        <v>267</v>
      </c>
      <c r="H138" s="138">
        <v>4</v>
      </c>
      <c r="I138" s="139"/>
      <c r="J138" s="140">
        <f t="shared" si="0"/>
        <v>0</v>
      </c>
      <c r="K138" s="136" t="s">
        <v>1</v>
      </c>
      <c r="L138" s="32"/>
      <c r="M138" s="141" t="s">
        <v>1</v>
      </c>
      <c r="N138" s="142" t="s">
        <v>44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268</v>
      </c>
      <c r="AT138" s="145" t="s">
        <v>264</v>
      </c>
      <c r="AU138" s="145" t="s">
        <v>88</v>
      </c>
      <c r="AY138" s="17" t="s">
        <v>262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86</v>
      </c>
      <c r="BK138" s="146">
        <f t="shared" si="9"/>
        <v>0</v>
      </c>
      <c r="BL138" s="17" t="s">
        <v>268</v>
      </c>
      <c r="BM138" s="145" t="s">
        <v>866</v>
      </c>
    </row>
    <row r="139" spans="2:65" s="1" customFormat="1" ht="24.2" customHeight="1">
      <c r="B139" s="32"/>
      <c r="C139" s="134" t="s">
        <v>263</v>
      </c>
      <c r="D139" s="134" t="s">
        <v>264</v>
      </c>
      <c r="E139" s="135" t="s">
        <v>867</v>
      </c>
      <c r="F139" s="136" t="s">
        <v>868</v>
      </c>
      <c r="G139" s="137" t="s">
        <v>267</v>
      </c>
      <c r="H139" s="138">
        <v>3</v>
      </c>
      <c r="I139" s="139"/>
      <c r="J139" s="140">
        <f t="shared" si="0"/>
        <v>0</v>
      </c>
      <c r="K139" s="136" t="s">
        <v>1</v>
      </c>
      <c r="L139" s="32"/>
      <c r="M139" s="141" t="s">
        <v>1</v>
      </c>
      <c r="N139" s="142" t="s">
        <v>44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268</v>
      </c>
      <c r="AT139" s="145" t="s">
        <v>264</v>
      </c>
      <c r="AU139" s="145" t="s">
        <v>88</v>
      </c>
      <c r="AY139" s="17" t="s">
        <v>262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86</v>
      </c>
      <c r="BK139" s="146">
        <f t="shared" si="9"/>
        <v>0</v>
      </c>
      <c r="BL139" s="17" t="s">
        <v>268</v>
      </c>
      <c r="BM139" s="145" t="s">
        <v>869</v>
      </c>
    </row>
    <row r="140" spans="2:65" s="1" customFormat="1" ht="66.75" customHeight="1">
      <c r="B140" s="32"/>
      <c r="C140" s="134" t="s">
        <v>270</v>
      </c>
      <c r="D140" s="134" t="s">
        <v>264</v>
      </c>
      <c r="E140" s="135" t="s">
        <v>870</v>
      </c>
      <c r="F140" s="136" t="s">
        <v>871</v>
      </c>
      <c r="G140" s="137" t="s">
        <v>267</v>
      </c>
      <c r="H140" s="138">
        <v>1</v>
      </c>
      <c r="I140" s="139"/>
      <c r="J140" s="140">
        <f t="shared" si="0"/>
        <v>0</v>
      </c>
      <c r="K140" s="136" t="s">
        <v>1</v>
      </c>
      <c r="L140" s="32"/>
      <c r="M140" s="141" t="s">
        <v>1</v>
      </c>
      <c r="N140" s="142" t="s">
        <v>44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268</v>
      </c>
      <c r="AT140" s="145" t="s">
        <v>264</v>
      </c>
      <c r="AU140" s="145" t="s">
        <v>88</v>
      </c>
      <c r="AY140" s="17" t="s">
        <v>262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86</v>
      </c>
      <c r="BK140" s="146">
        <f t="shared" si="9"/>
        <v>0</v>
      </c>
      <c r="BL140" s="17" t="s">
        <v>268</v>
      </c>
      <c r="BM140" s="145" t="s">
        <v>872</v>
      </c>
    </row>
    <row r="141" spans="2:65" s="1" customFormat="1" ht="37.9" customHeight="1">
      <c r="B141" s="32"/>
      <c r="C141" s="134" t="s">
        <v>385</v>
      </c>
      <c r="D141" s="134" t="s">
        <v>264</v>
      </c>
      <c r="E141" s="135" t="s">
        <v>873</v>
      </c>
      <c r="F141" s="136" t="s">
        <v>874</v>
      </c>
      <c r="G141" s="137" t="s">
        <v>267</v>
      </c>
      <c r="H141" s="138">
        <v>1</v>
      </c>
      <c r="I141" s="139"/>
      <c r="J141" s="140">
        <f t="shared" si="0"/>
        <v>0</v>
      </c>
      <c r="K141" s="136" t="s">
        <v>1</v>
      </c>
      <c r="L141" s="32"/>
      <c r="M141" s="141" t="s">
        <v>1</v>
      </c>
      <c r="N141" s="142" t="s">
        <v>44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268</v>
      </c>
      <c r="AT141" s="145" t="s">
        <v>264</v>
      </c>
      <c r="AU141" s="145" t="s">
        <v>88</v>
      </c>
      <c r="AY141" s="17" t="s">
        <v>262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86</v>
      </c>
      <c r="BK141" s="146">
        <f t="shared" si="9"/>
        <v>0</v>
      </c>
      <c r="BL141" s="17" t="s">
        <v>268</v>
      </c>
      <c r="BM141" s="145" t="s">
        <v>875</v>
      </c>
    </row>
    <row r="142" spans="2:65" s="1" customFormat="1" ht="44.25" customHeight="1">
      <c r="B142" s="32"/>
      <c r="C142" s="134" t="s">
        <v>88</v>
      </c>
      <c r="D142" s="134" t="s">
        <v>264</v>
      </c>
      <c r="E142" s="135" t="s">
        <v>876</v>
      </c>
      <c r="F142" s="136" t="s">
        <v>877</v>
      </c>
      <c r="G142" s="137" t="s">
        <v>267</v>
      </c>
      <c r="H142" s="138">
        <v>6</v>
      </c>
      <c r="I142" s="139"/>
      <c r="J142" s="140">
        <f t="shared" si="0"/>
        <v>0</v>
      </c>
      <c r="K142" s="136" t="s">
        <v>1</v>
      </c>
      <c r="L142" s="32"/>
      <c r="M142" s="141" t="s">
        <v>1</v>
      </c>
      <c r="N142" s="142" t="s">
        <v>44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268</v>
      </c>
      <c r="AT142" s="145" t="s">
        <v>264</v>
      </c>
      <c r="AU142" s="145" t="s">
        <v>88</v>
      </c>
      <c r="AY142" s="17" t="s">
        <v>262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86</v>
      </c>
      <c r="BK142" s="146">
        <f t="shared" si="9"/>
        <v>0</v>
      </c>
      <c r="BL142" s="17" t="s">
        <v>268</v>
      </c>
      <c r="BM142" s="145" t="s">
        <v>878</v>
      </c>
    </row>
    <row r="143" spans="2:65" s="1" customFormat="1" ht="44.25" customHeight="1">
      <c r="B143" s="32"/>
      <c r="C143" s="134" t="s">
        <v>86</v>
      </c>
      <c r="D143" s="134" t="s">
        <v>264</v>
      </c>
      <c r="E143" s="135" t="s">
        <v>879</v>
      </c>
      <c r="F143" s="136" t="s">
        <v>880</v>
      </c>
      <c r="G143" s="137" t="s">
        <v>267</v>
      </c>
      <c r="H143" s="138">
        <v>8</v>
      </c>
      <c r="I143" s="139"/>
      <c r="J143" s="140">
        <f t="shared" si="0"/>
        <v>0</v>
      </c>
      <c r="K143" s="136" t="s">
        <v>1</v>
      </c>
      <c r="L143" s="32"/>
      <c r="M143" s="141" t="s">
        <v>1</v>
      </c>
      <c r="N143" s="142" t="s">
        <v>44</v>
      </c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AR143" s="145" t="s">
        <v>268</v>
      </c>
      <c r="AT143" s="145" t="s">
        <v>264</v>
      </c>
      <c r="AU143" s="145" t="s">
        <v>88</v>
      </c>
      <c r="AY143" s="17" t="s">
        <v>262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86</v>
      </c>
      <c r="BK143" s="146">
        <f t="shared" si="9"/>
        <v>0</v>
      </c>
      <c r="BL143" s="17" t="s">
        <v>268</v>
      </c>
      <c r="BM143" s="145" t="s">
        <v>881</v>
      </c>
    </row>
    <row r="144" spans="2:65" s="1" customFormat="1" ht="62.65" customHeight="1">
      <c r="B144" s="32"/>
      <c r="C144" s="134" t="s">
        <v>179</v>
      </c>
      <c r="D144" s="134" t="s">
        <v>264</v>
      </c>
      <c r="E144" s="135" t="s">
        <v>882</v>
      </c>
      <c r="F144" s="136" t="s">
        <v>883</v>
      </c>
      <c r="G144" s="137" t="s">
        <v>267</v>
      </c>
      <c r="H144" s="138">
        <v>3</v>
      </c>
      <c r="I144" s="139"/>
      <c r="J144" s="140">
        <f t="shared" si="0"/>
        <v>0</v>
      </c>
      <c r="K144" s="136" t="s">
        <v>1</v>
      </c>
      <c r="L144" s="32"/>
      <c r="M144" s="141" t="s">
        <v>1</v>
      </c>
      <c r="N144" s="142" t="s">
        <v>44</v>
      </c>
      <c r="P144" s="143">
        <f t="shared" si="1"/>
        <v>0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AR144" s="145" t="s">
        <v>268</v>
      </c>
      <c r="AT144" s="145" t="s">
        <v>264</v>
      </c>
      <c r="AU144" s="145" t="s">
        <v>88</v>
      </c>
      <c r="AY144" s="17" t="s">
        <v>262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7" t="s">
        <v>86</v>
      </c>
      <c r="BK144" s="146">
        <f t="shared" si="9"/>
        <v>0</v>
      </c>
      <c r="BL144" s="17" t="s">
        <v>268</v>
      </c>
      <c r="BM144" s="145" t="s">
        <v>884</v>
      </c>
    </row>
    <row r="145" spans="2:65" s="1" customFormat="1" ht="37.9" customHeight="1">
      <c r="B145" s="32"/>
      <c r="C145" s="134" t="s">
        <v>326</v>
      </c>
      <c r="D145" s="134" t="s">
        <v>264</v>
      </c>
      <c r="E145" s="135" t="s">
        <v>885</v>
      </c>
      <c r="F145" s="136" t="s">
        <v>886</v>
      </c>
      <c r="G145" s="137" t="s">
        <v>267</v>
      </c>
      <c r="H145" s="138">
        <v>13</v>
      </c>
      <c r="I145" s="139"/>
      <c r="J145" s="140">
        <f t="shared" si="0"/>
        <v>0</v>
      </c>
      <c r="K145" s="136" t="s">
        <v>1</v>
      </c>
      <c r="L145" s="32"/>
      <c r="M145" s="141" t="s">
        <v>1</v>
      </c>
      <c r="N145" s="142" t="s">
        <v>44</v>
      </c>
      <c r="P145" s="143">
        <f t="shared" si="1"/>
        <v>0</v>
      </c>
      <c r="Q145" s="143">
        <v>0</v>
      </c>
      <c r="R145" s="143">
        <f t="shared" si="2"/>
        <v>0</v>
      </c>
      <c r="S145" s="143">
        <v>0</v>
      </c>
      <c r="T145" s="144">
        <f t="shared" si="3"/>
        <v>0</v>
      </c>
      <c r="AR145" s="145" t="s">
        <v>268</v>
      </c>
      <c r="AT145" s="145" t="s">
        <v>264</v>
      </c>
      <c r="AU145" s="145" t="s">
        <v>88</v>
      </c>
      <c r="AY145" s="17" t="s">
        <v>262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7" t="s">
        <v>86</v>
      </c>
      <c r="BK145" s="146">
        <f t="shared" si="9"/>
        <v>0</v>
      </c>
      <c r="BL145" s="17" t="s">
        <v>268</v>
      </c>
      <c r="BM145" s="145" t="s">
        <v>887</v>
      </c>
    </row>
    <row r="146" spans="2:65" s="1" customFormat="1" ht="24.2" customHeight="1">
      <c r="B146" s="32"/>
      <c r="C146" s="134" t="s">
        <v>303</v>
      </c>
      <c r="D146" s="134" t="s">
        <v>264</v>
      </c>
      <c r="E146" s="135" t="s">
        <v>888</v>
      </c>
      <c r="F146" s="136" t="s">
        <v>889</v>
      </c>
      <c r="G146" s="137" t="s">
        <v>267</v>
      </c>
      <c r="H146" s="138">
        <v>13</v>
      </c>
      <c r="I146" s="139"/>
      <c r="J146" s="140">
        <f t="shared" si="0"/>
        <v>0</v>
      </c>
      <c r="K146" s="136" t="s">
        <v>1</v>
      </c>
      <c r="L146" s="32"/>
      <c r="M146" s="141" t="s">
        <v>1</v>
      </c>
      <c r="N146" s="142" t="s">
        <v>44</v>
      </c>
      <c r="P146" s="143">
        <f t="shared" si="1"/>
        <v>0</v>
      </c>
      <c r="Q146" s="143">
        <v>0</v>
      </c>
      <c r="R146" s="143">
        <f t="shared" si="2"/>
        <v>0</v>
      </c>
      <c r="S146" s="143">
        <v>0</v>
      </c>
      <c r="T146" s="144">
        <f t="shared" si="3"/>
        <v>0</v>
      </c>
      <c r="AR146" s="145" t="s">
        <v>268</v>
      </c>
      <c r="AT146" s="145" t="s">
        <v>264</v>
      </c>
      <c r="AU146" s="145" t="s">
        <v>88</v>
      </c>
      <c r="AY146" s="17" t="s">
        <v>262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7" t="s">
        <v>86</v>
      </c>
      <c r="BK146" s="146">
        <f t="shared" si="9"/>
        <v>0</v>
      </c>
      <c r="BL146" s="17" t="s">
        <v>268</v>
      </c>
      <c r="BM146" s="145" t="s">
        <v>890</v>
      </c>
    </row>
    <row r="147" spans="2:65" s="1" customFormat="1" ht="24.2" customHeight="1">
      <c r="B147" s="32"/>
      <c r="C147" s="134" t="s">
        <v>307</v>
      </c>
      <c r="D147" s="134" t="s">
        <v>264</v>
      </c>
      <c r="E147" s="135" t="s">
        <v>891</v>
      </c>
      <c r="F147" s="136" t="s">
        <v>892</v>
      </c>
      <c r="G147" s="137" t="s">
        <v>267</v>
      </c>
      <c r="H147" s="138">
        <v>13</v>
      </c>
      <c r="I147" s="139"/>
      <c r="J147" s="140">
        <f t="shared" si="0"/>
        <v>0</v>
      </c>
      <c r="K147" s="136" t="s">
        <v>1</v>
      </c>
      <c r="L147" s="32"/>
      <c r="M147" s="141" t="s">
        <v>1</v>
      </c>
      <c r="N147" s="142" t="s">
        <v>44</v>
      </c>
      <c r="P147" s="143">
        <f t="shared" si="1"/>
        <v>0</v>
      </c>
      <c r="Q147" s="143">
        <v>0</v>
      </c>
      <c r="R147" s="143">
        <f t="shared" si="2"/>
        <v>0</v>
      </c>
      <c r="S147" s="143">
        <v>0</v>
      </c>
      <c r="T147" s="144">
        <f t="shared" si="3"/>
        <v>0</v>
      </c>
      <c r="AR147" s="145" t="s">
        <v>268</v>
      </c>
      <c r="AT147" s="145" t="s">
        <v>264</v>
      </c>
      <c r="AU147" s="145" t="s">
        <v>88</v>
      </c>
      <c r="AY147" s="17" t="s">
        <v>262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7" t="s">
        <v>86</v>
      </c>
      <c r="BK147" s="146">
        <f t="shared" si="9"/>
        <v>0</v>
      </c>
      <c r="BL147" s="17" t="s">
        <v>268</v>
      </c>
      <c r="BM147" s="145" t="s">
        <v>893</v>
      </c>
    </row>
    <row r="148" spans="2:65" s="1" customFormat="1" ht="44.25" customHeight="1">
      <c r="B148" s="32"/>
      <c r="C148" s="134" t="s">
        <v>273</v>
      </c>
      <c r="D148" s="134" t="s">
        <v>264</v>
      </c>
      <c r="E148" s="135" t="s">
        <v>894</v>
      </c>
      <c r="F148" s="136" t="s">
        <v>895</v>
      </c>
      <c r="G148" s="137" t="s">
        <v>267</v>
      </c>
      <c r="H148" s="138">
        <v>6</v>
      </c>
      <c r="I148" s="139"/>
      <c r="J148" s="140">
        <f t="shared" si="0"/>
        <v>0</v>
      </c>
      <c r="K148" s="136" t="s">
        <v>1</v>
      </c>
      <c r="L148" s="32"/>
      <c r="M148" s="141" t="s">
        <v>1</v>
      </c>
      <c r="N148" s="142" t="s">
        <v>44</v>
      </c>
      <c r="P148" s="143">
        <f t="shared" si="1"/>
        <v>0</v>
      </c>
      <c r="Q148" s="143">
        <v>0</v>
      </c>
      <c r="R148" s="143">
        <f t="shared" si="2"/>
        <v>0</v>
      </c>
      <c r="S148" s="143">
        <v>0</v>
      </c>
      <c r="T148" s="144">
        <f t="shared" si="3"/>
        <v>0</v>
      </c>
      <c r="AR148" s="145" t="s">
        <v>268</v>
      </c>
      <c r="AT148" s="145" t="s">
        <v>264</v>
      </c>
      <c r="AU148" s="145" t="s">
        <v>88</v>
      </c>
      <c r="AY148" s="17" t="s">
        <v>262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7" t="s">
        <v>86</v>
      </c>
      <c r="BK148" s="146">
        <f t="shared" si="9"/>
        <v>0</v>
      </c>
      <c r="BL148" s="17" t="s">
        <v>268</v>
      </c>
      <c r="BM148" s="145" t="s">
        <v>896</v>
      </c>
    </row>
    <row r="149" spans="2:65" s="1" customFormat="1" ht="37.9" customHeight="1">
      <c r="B149" s="32"/>
      <c r="C149" s="134" t="s">
        <v>297</v>
      </c>
      <c r="D149" s="134" t="s">
        <v>264</v>
      </c>
      <c r="E149" s="135" t="s">
        <v>897</v>
      </c>
      <c r="F149" s="136" t="s">
        <v>898</v>
      </c>
      <c r="G149" s="137" t="s">
        <v>267</v>
      </c>
      <c r="H149" s="138">
        <v>1</v>
      </c>
      <c r="I149" s="139"/>
      <c r="J149" s="140">
        <f t="shared" si="0"/>
        <v>0</v>
      </c>
      <c r="K149" s="136" t="s">
        <v>1</v>
      </c>
      <c r="L149" s="32"/>
      <c r="M149" s="141" t="s">
        <v>1</v>
      </c>
      <c r="N149" s="142" t="s">
        <v>44</v>
      </c>
      <c r="P149" s="143">
        <f t="shared" si="1"/>
        <v>0</v>
      </c>
      <c r="Q149" s="143">
        <v>0</v>
      </c>
      <c r="R149" s="143">
        <f t="shared" si="2"/>
        <v>0</v>
      </c>
      <c r="S149" s="143">
        <v>0</v>
      </c>
      <c r="T149" s="144">
        <f t="shared" si="3"/>
        <v>0</v>
      </c>
      <c r="AR149" s="145" t="s">
        <v>268</v>
      </c>
      <c r="AT149" s="145" t="s">
        <v>264</v>
      </c>
      <c r="AU149" s="145" t="s">
        <v>88</v>
      </c>
      <c r="AY149" s="17" t="s">
        <v>262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7" t="s">
        <v>86</v>
      </c>
      <c r="BK149" s="146">
        <f t="shared" si="9"/>
        <v>0</v>
      </c>
      <c r="BL149" s="17" t="s">
        <v>268</v>
      </c>
      <c r="BM149" s="145" t="s">
        <v>899</v>
      </c>
    </row>
    <row r="150" spans="2:65" s="1" customFormat="1" ht="44.25" customHeight="1">
      <c r="B150" s="32"/>
      <c r="C150" s="134" t="s">
        <v>293</v>
      </c>
      <c r="D150" s="134" t="s">
        <v>264</v>
      </c>
      <c r="E150" s="135" t="s">
        <v>900</v>
      </c>
      <c r="F150" s="136" t="s">
        <v>901</v>
      </c>
      <c r="G150" s="137" t="s">
        <v>267</v>
      </c>
      <c r="H150" s="138">
        <v>3</v>
      </c>
      <c r="I150" s="139"/>
      <c r="J150" s="140">
        <f t="shared" si="0"/>
        <v>0</v>
      </c>
      <c r="K150" s="136" t="s">
        <v>1</v>
      </c>
      <c r="L150" s="32"/>
      <c r="M150" s="141" t="s">
        <v>1</v>
      </c>
      <c r="N150" s="142" t="s">
        <v>44</v>
      </c>
      <c r="P150" s="143">
        <f t="shared" si="1"/>
        <v>0</v>
      </c>
      <c r="Q150" s="143">
        <v>0</v>
      </c>
      <c r="R150" s="143">
        <f t="shared" si="2"/>
        <v>0</v>
      </c>
      <c r="S150" s="143">
        <v>0</v>
      </c>
      <c r="T150" s="144">
        <f t="shared" si="3"/>
        <v>0</v>
      </c>
      <c r="AR150" s="145" t="s">
        <v>268</v>
      </c>
      <c r="AT150" s="145" t="s">
        <v>264</v>
      </c>
      <c r="AU150" s="145" t="s">
        <v>88</v>
      </c>
      <c r="AY150" s="17" t="s">
        <v>262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7" t="s">
        <v>86</v>
      </c>
      <c r="BK150" s="146">
        <f t="shared" si="9"/>
        <v>0</v>
      </c>
      <c r="BL150" s="17" t="s">
        <v>268</v>
      </c>
      <c r="BM150" s="145" t="s">
        <v>902</v>
      </c>
    </row>
    <row r="151" spans="2:65" s="1" customFormat="1" ht="55.5" customHeight="1">
      <c r="B151" s="32"/>
      <c r="C151" s="134" t="s">
        <v>322</v>
      </c>
      <c r="D151" s="134" t="s">
        <v>264</v>
      </c>
      <c r="E151" s="135" t="s">
        <v>903</v>
      </c>
      <c r="F151" s="136" t="s">
        <v>904</v>
      </c>
      <c r="G151" s="137" t="s">
        <v>267</v>
      </c>
      <c r="H151" s="138">
        <v>2</v>
      </c>
      <c r="I151" s="139"/>
      <c r="J151" s="140">
        <f t="shared" si="0"/>
        <v>0</v>
      </c>
      <c r="K151" s="136" t="s">
        <v>1</v>
      </c>
      <c r="L151" s="32"/>
      <c r="M151" s="141" t="s">
        <v>1</v>
      </c>
      <c r="N151" s="142" t="s">
        <v>44</v>
      </c>
      <c r="P151" s="143">
        <f t="shared" si="1"/>
        <v>0</v>
      </c>
      <c r="Q151" s="143">
        <v>0</v>
      </c>
      <c r="R151" s="143">
        <f t="shared" si="2"/>
        <v>0</v>
      </c>
      <c r="S151" s="143">
        <v>0</v>
      </c>
      <c r="T151" s="144">
        <f t="shared" si="3"/>
        <v>0</v>
      </c>
      <c r="AR151" s="145" t="s">
        <v>268</v>
      </c>
      <c r="AT151" s="145" t="s">
        <v>264</v>
      </c>
      <c r="AU151" s="145" t="s">
        <v>88</v>
      </c>
      <c r="AY151" s="17" t="s">
        <v>262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7" t="s">
        <v>86</v>
      </c>
      <c r="BK151" s="146">
        <f t="shared" si="9"/>
        <v>0</v>
      </c>
      <c r="BL151" s="17" t="s">
        <v>268</v>
      </c>
      <c r="BM151" s="145" t="s">
        <v>905</v>
      </c>
    </row>
    <row r="152" spans="2:65" s="1" customFormat="1" ht="55.5" customHeight="1">
      <c r="B152" s="32"/>
      <c r="C152" s="134" t="s">
        <v>332</v>
      </c>
      <c r="D152" s="134" t="s">
        <v>264</v>
      </c>
      <c r="E152" s="135" t="s">
        <v>906</v>
      </c>
      <c r="F152" s="136" t="s">
        <v>907</v>
      </c>
      <c r="G152" s="137" t="s">
        <v>267</v>
      </c>
      <c r="H152" s="138">
        <v>1</v>
      </c>
      <c r="I152" s="139"/>
      <c r="J152" s="140">
        <f t="shared" si="0"/>
        <v>0</v>
      </c>
      <c r="K152" s="136" t="s">
        <v>1</v>
      </c>
      <c r="L152" s="32"/>
      <c r="M152" s="141" t="s">
        <v>1</v>
      </c>
      <c r="N152" s="142" t="s">
        <v>44</v>
      </c>
      <c r="P152" s="143">
        <f t="shared" si="1"/>
        <v>0</v>
      </c>
      <c r="Q152" s="143">
        <v>0</v>
      </c>
      <c r="R152" s="143">
        <f t="shared" si="2"/>
        <v>0</v>
      </c>
      <c r="S152" s="143">
        <v>0</v>
      </c>
      <c r="T152" s="144">
        <f t="shared" si="3"/>
        <v>0</v>
      </c>
      <c r="AR152" s="145" t="s">
        <v>268</v>
      </c>
      <c r="AT152" s="145" t="s">
        <v>264</v>
      </c>
      <c r="AU152" s="145" t="s">
        <v>88</v>
      </c>
      <c r="AY152" s="17" t="s">
        <v>262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7" t="s">
        <v>86</v>
      </c>
      <c r="BK152" s="146">
        <f t="shared" si="9"/>
        <v>0</v>
      </c>
      <c r="BL152" s="17" t="s">
        <v>268</v>
      </c>
      <c r="BM152" s="145" t="s">
        <v>908</v>
      </c>
    </row>
    <row r="153" spans="2:65" s="1" customFormat="1" ht="55.5" customHeight="1">
      <c r="B153" s="32"/>
      <c r="C153" s="134" t="s">
        <v>365</v>
      </c>
      <c r="D153" s="134" t="s">
        <v>264</v>
      </c>
      <c r="E153" s="135" t="s">
        <v>909</v>
      </c>
      <c r="F153" s="136" t="s">
        <v>910</v>
      </c>
      <c r="G153" s="137" t="s">
        <v>267</v>
      </c>
      <c r="H153" s="138">
        <v>3</v>
      </c>
      <c r="I153" s="139"/>
      <c r="J153" s="140">
        <f t="shared" si="0"/>
        <v>0</v>
      </c>
      <c r="K153" s="136" t="s">
        <v>1</v>
      </c>
      <c r="L153" s="32"/>
      <c r="M153" s="141" t="s">
        <v>1</v>
      </c>
      <c r="N153" s="142" t="s">
        <v>44</v>
      </c>
      <c r="P153" s="143">
        <f t="shared" si="1"/>
        <v>0</v>
      </c>
      <c r="Q153" s="143">
        <v>0</v>
      </c>
      <c r="R153" s="143">
        <f t="shared" si="2"/>
        <v>0</v>
      </c>
      <c r="S153" s="143">
        <v>0</v>
      </c>
      <c r="T153" s="144">
        <f t="shared" si="3"/>
        <v>0</v>
      </c>
      <c r="AR153" s="145" t="s">
        <v>268</v>
      </c>
      <c r="AT153" s="145" t="s">
        <v>264</v>
      </c>
      <c r="AU153" s="145" t="s">
        <v>88</v>
      </c>
      <c r="AY153" s="17" t="s">
        <v>262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7" t="s">
        <v>86</v>
      </c>
      <c r="BK153" s="146">
        <f t="shared" si="9"/>
        <v>0</v>
      </c>
      <c r="BL153" s="17" t="s">
        <v>268</v>
      </c>
      <c r="BM153" s="145" t="s">
        <v>911</v>
      </c>
    </row>
    <row r="154" spans="2:65" s="1" customFormat="1" ht="55.5" customHeight="1">
      <c r="B154" s="32"/>
      <c r="C154" s="134" t="s">
        <v>7</v>
      </c>
      <c r="D154" s="134" t="s">
        <v>264</v>
      </c>
      <c r="E154" s="135" t="s">
        <v>912</v>
      </c>
      <c r="F154" s="136" t="s">
        <v>913</v>
      </c>
      <c r="G154" s="137" t="s">
        <v>267</v>
      </c>
      <c r="H154" s="138">
        <v>2</v>
      </c>
      <c r="I154" s="139"/>
      <c r="J154" s="140">
        <f t="shared" si="0"/>
        <v>0</v>
      </c>
      <c r="K154" s="136" t="s">
        <v>1</v>
      </c>
      <c r="L154" s="32"/>
      <c r="M154" s="141" t="s">
        <v>1</v>
      </c>
      <c r="N154" s="142" t="s">
        <v>44</v>
      </c>
      <c r="P154" s="143">
        <f t="shared" si="1"/>
        <v>0</v>
      </c>
      <c r="Q154" s="143">
        <v>0</v>
      </c>
      <c r="R154" s="143">
        <f t="shared" si="2"/>
        <v>0</v>
      </c>
      <c r="S154" s="143">
        <v>0</v>
      </c>
      <c r="T154" s="144">
        <f t="shared" si="3"/>
        <v>0</v>
      </c>
      <c r="AR154" s="145" t="s">
        <v>268</v>
      </c>
      <c r="AT154" s="145" t="s">
        <v>264</v>
      </c>
      <c r="AU154" s="145" t="s">
        <v>88</v>
      </c>
      <c r="AY154" s="17" t="s">
        <v>262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7" t="s">
        <v>86</v>
      </c>
      <c r="BK154" s="146">
        <f t="shared" si="9"/>
        <v>0</v>
      </c>
      <c r="BL154" s="17" t="s">
        <v>268</v>
      </c>
      <c r="BM154" s="145" t="s">
        <v>914</v>
      </c>
    </row>
    <row r="155" spans="2:65" s="1" customFormat="1" ht="55.5" customHeight="1">
      <c r="B155" s="32"/>
      <c r="C155" s="134" t="s">
        <v>370</v>
      </c>
      <c r="D155" s="134" t="s">
        <v>264</v>
      </c>
      <c r="E155" s="135" t="s">
        <v>915</v>
      </c>
      <c r="F155" s="136" t="s">
        <v>916</v>
      </c>
      <c r="G155" s="137" t="s">
        <v>267</v>
      </c>
      <c r="H155" s="138">
        <v>3</v>
      </c>
      <c r="I155" s="139"/>
      <c r="J155" s="140">
        <f t="shared" si="0"/>
        <v>0</v>
      </c>
      <c r="K155" s="136" t="s">
        <v>1</v>
      </c>
      <c r="L155" s="32"/>
      <c r="M155" s="141" t="s">
        <v>1</v>
      </c>
      <c r="N155" s="142" t="s">
        <v>44</v>
      </c>
      <c r="P155" s="143">
        <f t="shared" si="1"/>
        <v>0</v>
      </c>
      <c r="Q155" s="143">
        <v>0</v>
      </c>
      <c r="R155" s="143">
        <f t="shared" si="2"/>
        <v>0</v>
      </c>
      <c r="S155" s="143">
        <v>0</v>
      </c>
      <c r="T155" s="144">
        <f t="shared" si="3"/>
        <v>0</v>
      </c>
      <c r="AR155" s="145" t="s">
        <v>268</v>
      </c>
      <c r="AT155" s="145" t="s">
        <v>264</v>
      </c>
      <c r="AU155" s="145" t="s">
        <v>88</v>
      </c>
      <c r="AY155" s="17" t="s">
        <v>262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7" t="s">
        <v>86</v>
      </c>
      <c r="BK155" s="146">
        <f t="shared" si="9"/>
        <v>0</v>
      </c>
      <c r="BL155" s="17" t="s">
        <v>268</v>
      </c>
      <c r="BM155" s="145" t="s">
        <v>917</v>
      </c>
    </row>
    <row r="156" spans="2:65" s="1" customFormat="1" ht="24.2" customHeight="1">
      <c r="B156" s="32"/>
      <c r="C156" s="134" t="s">
        <v>377</v>
      </c>
      <c r="D156" s="134" t="s">
        <v>264</v>
      </c>
      <c r="E156" s="135" t="s">
        <v>918</v>
      </c>
      <c r="F156" s="136" t="s">
        <v>919</v>
      </c>
      <c r="G156" s="137" t="s">
        <v>267</v>
      </c>
      <c r="H156" s="138">
        <v>1</v>
      </c>
      <c r="I156" s="139"/>
      <c r="J156" s="140">
        <f t="shared" si="0"/>
        <v>0</v>
      </c>
      <c r="K156" s="136" t="s">
        <v>1</v>
      </c>
      <c r="L156" s="32"/>
      <c r="M156" s="141" t="s">
        <v>1</v>
      </c>
      <c r="N156" s="142" t="s">
        <v>44</v>
      </c>
      <c r="P156" s="143">
        <f t="shared" si="1"/>
        <v>0</v>
      </c>
      <c r="Q156" s="143">
        <v>0</v>
      </c>
      <c r="R156" s="143">
        <f t="shared" si="2"/>
        <v>0</v>
      </c>
      <c r="S156" s="143">
        <v>0</v>
      </c>
      <c r="T156" s="144">
        <f t="shared" si="3"/>
        <v>0</v>
      </c>
      <c r="AR156" s="145" t="s">
        <v>268</v>
      </c>
      <c r="AT156" s="145" t="s">
        <v>264</v>
      </c>
      <c r="AU156" s="145" t="s">
        <v>88</v>
      </c>
      <c r="AY156" s="17" t="s">
        <v>262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7" t="s">
        <v>86</v>
      </c>
      <c r="BK156" s="146">
        <f t="shared" si="9"/>
        <v>0</v>
      </c>
      <c r="BL156" s="17" t="s">
        <v>268</v>
      </c>
      <c r="BM156" s="145" t="s">
        <v>920</v>
      </c>
    </row>
    <row r="157" spans="2:65" s="1" customFormat="1" ht="24.2" customHeight="1">
      <c r="B157" s="32"/>
      <c r="C157" s="134" t="s">
        <v>390</v>
      </c>
      <c r="D157" s="134" t="s">
        <v>264</v>
      </c>
      <c r="E157" s="135" t="s">
        <v>323</v>
      </c>
      <c r="F157" s="136" t="s">
        <v>324</v>
      </c>
      <c r="G157" s="137" t="s">
        <v>267</v>
      </c>
      <c r="H157" s="138">
        <v>1</v>
      </c>
      <c r="I157" s="139"/>
      <c r="J157" s="140">
        <f t="shared" si="0"/>
        <v>0</v>
      </c>
      <c r="K157" s="136" t="s">
        <v>1</v>
      </c>
      <c r="L157" s="32"/>
      <c r="M157" s="141" t="s">
        <v>1</v>
      </c>
      <c r="N157" s="142" t="s">
        <v>44</v>
      </c>
      <c r="P157" s="143">
        <f t="shared" si="1"/>
        <v>0</v>
      </c>
      <c r="Q157" s="143">
        <v>0</v>
      </c>
      <c r="R157" s="143">
        <f t="shared" si="2"/>
        <v>0</v>
      </c>
      <c r="S157" s="143">
        <v>0</v>
      </c>
      <c r="T157" s="144">
        <f t="shared" si="3"/>
        <v>0</v>
      </c>
      <c r="AR157" s="145" t="s">
        <v>268</v>
      </c>
      <c r="AT157" s="145" t="s">
        <v>264</v>
      </c>
      <c r="AU157" s="145" t="s">
        <v>88</v>
      </c>
      <c r="AY157" s="17" t="s">
        <v>262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7" t="s">
        <v>86</v>
      </c>
      <c r="BK157" s="146">
        <f t="shared" si="9"/>
        <v>0</v>
      </c>
      <c r="BL157" s="17" t="s">
        <v>268</v>
      </c>
      <c r="BM157" s="145" t="s">
        <v>921</v>
      </c>
    </row>
    <row r="158" spans="2:63" s="11" customFormat="1" ht="22.9" customHeight="1">
      <c r="B158" s="124"/>
      <c r="D158" s="125" t="s">
        <v>78</v>
      </c>
      <c r="E158" s="151" t="s">
        <v>330</v>
      </c>
      <c r="F158" s="151" t="s">
        <v>922</v>
      </c>
      <c r="I158" s="127"/>
      <c r="J158" s="152">
        <f>BK158</f>
        <v>0</v>
      </c>
      <c r="L158" s="124"/>
      <c r="M158" s="129"/>
      <c r="P158" s="130">
        <f>SUM(P159:P176)</f>
        <v>0</v>
      </c>
      <c r="R158" s="130">
        <f>SUM(R159:R176)</f>
        <v>0</v>
      </c>
      <c r="T158" s="131">
        <f>SUM(T159:T176)</f>
        <v>0</v>
      </c>
      <c r="AR158" s="125" t="s">
        <v>179</v>
      </c>
      <c r="AT158" s="132" t="s">
        <v>78</v>
      </c>
      <c r="AU158" s="132" t="s">
        <v>86</v>
      </c>
      <c r="AY158" s="125" t="s">
        <v>262</v>
      </c>
      <c r="BK158" s="133">
        <f>SUM(BK159:BK176)</f>
        <v>0</v>
      </c>
    </row>
    <row r="159" spans="2:65" s="1" customFormat="1" ht="16.5" customHeight="1">
      <c r="B159" s="32"/>
      <c r="C159" s="134" t="s">
        <v>395</v>
      </c>
      <c r="D159" s="134" t="s">
        <v>264</v>
      </c>
      <c r="E159" s="135" t="s">
        <v>86</v>
      </c>
      <c r="F159" s="136" t="s">
        <v>923</v>
      </c>
      <c r="G159" s="137" t="s">
        <v>267</v>
      </c>
      <c r="H159" s="138">
        <v>1</v>
      </c>
      <c r="I159" s="139"/>
      <c r="J159" s="140">
        <f aca="true" t="shared" si="10" ref="J159:J176">ROUND(I159*H159,2)</f>
        <v>0</v>
      </c>
      <c r="K159" s="136" t="s">
        <v>1</v>
      </c>
      <c r="L159" s="32"/>
      <c r="M159" s="141" t="s">
        <v>1</v>
      </c>
      <c r="N159" s="142" t="s">
        <v>44</v>
      </c>
      <c r="P159" s="143">
        <f aca="true" t="shared" si="11" ref="P159:P176">O159*H159</f>
        <v>0</v>
      </c>
      <c r="Q159" s="143">
        <v>0</v>
      </c>
      <c r="R159" s="143">
        <f aca="true" t="shared" si="12" ref="R159:R176">Q159*H159</f>
        <v>0</v>
      </c>
      <c r="S159" s="143">
        <v>0</v>
      </c>
      <c r="T159" s="144">
        <f aca="true" t="shared" si="13" ref="T159:T176">S159*H159</f>
        <v>0</v>
      </c>
      <c r="AR159" s="145" t="s">
        <v>268</v>
      </c>
      <c r="AT159" s="145" t="s">
        <v>264</v>
      </c>
      <c r="AU159" s="145" t="s">
        <v>88</v>
      </c>
      <c r="AY159" s="17" t="s">
        <v>262</v>
      </c>
      <c r="BE159" s="146">
        <f aca="true" t="shared" si="14" ref="BE159:BE176">IF(N159="základní",J159,0)</f>
        <v>0</v>
      </c>
      <c r="BF159" s="146">
        <f aca="true" t="shared" si="15" ref="BF159:BF176">IF(N159="snížená",J159,0)</f>
        <v>0</v>
      </c>
      <c r="BG159" s="146">
        <f aca="true" t="shared" si="16" ref="BG159:BG176">IF(N159="zákl. přenesená",J159,0)</f>
        <v>0</v>
      </c>
      <c r="BH159" s="146">
        <f aca="true" t="shared" si="17" ref="BH159:BH176">IF(N159="sníž. přenesená",J159,0)</f>
        <v>0</v>
      </c>
      <c r="BI159" s="146">
        <f aca="true" t="shared" si="18" ref="BI159:BI176">IF(N159="nulová",J159,0)</f>
        <v>0</v>
      </c>
      <c r="BJ159" s="17" t="s">
        <v>86</v>
      </c>
      <c r="BK159" s="146">
        <f aca="true" t="shared" si="19" ref="BK159:BK176">ROUND(I159*H159,2)</f>
        <v>0</v>
      </c>
      <c r="BL159" s="17" t="s">
        <v>268</v>
      </c>
      <c r="BM159" s="145" t="s">
        <v>924</v>
      </c>
    </row>
    <row r="160" spans="2:65" s="1" customFormat="1" ht="16.5" customHeight="1">
      <c r="B160" s="32"/>
      <c r="C160" s="134" t="s">
        <v>415</v>
      </c>
      <c r="D160" s="134" t="s">
        <v>264</v>
      </c>
      <c r="E160" s="135" t="s">
        <v>297</v>
      </c>
      <c r="F160" s="136" t="s">
        <v>925</v>
      </c>
      <c r="G160" s="137" t="s">
        <v>267</v>
      </c>
      <c r="H160" s="138">
        <v>6</v>
      </c>
      <c r="I160" s="139"/>
      <c r="J160" s="140">
        <f t="shared" si="10"/>
        <v>0</v>
      </c>
      <c r="K160" s="136" t="s">
        <v>1</v>
      </c>
      <c r="L160" s="32"/>
      <c r="M160" s="141" t="s">
        <v>1</v>
      </c>
      <c r="N160" s="142" t="s">
        <v>44</v>
      </c>
      <c r="P160" s="143">
        <f t="shared" si="11"/>
        <v>0</v>
      </c>
      <c r="Q160" s="143">
        <v>0</v>
      </c>
      <c r="R160" s="143">
        <f t="shared" si="12"/>
        <v>0</v>
      </c>
      <c r="S160" s="143">
        <v>0</v>
      </c>
      <c r="T160" s="144">
        <f t="shared" si="13"/>
        <v>0</v>
      </c>
      <c r="AR160" s="145" t="s">
        <v>268</v>
      </c>
      <c r="AT160" s="145" t="s">
        <v>264</v>
      </c>
      <c r="AU160" s="145" t="s">
        <v>88</v>
      </c>
      <c r="AY160" s="17" t="s">
        <v>262</v>
      </c>
      <c r="BE160" s="146">
        <f t="shared" si="14"/>
        <v>0</v>
      </c>
      <c r="BF160" s="146">
        <f t="shared" si="15"/>
        <v>0</v>
      </c>
      <c r="BG160" s="146">
        <f t="shared" si="16"/>
        <v>0</v>
      </c>
      <c r="BH160" s="146">
        <f t="shared" si="17"/>
        <v>0</v>
      </c>
      <c r="BI160" s="146">
        <f t="shared" si="18"/>
        <v>0</v>
      </c>
      <c r="BJ160" s="17" t="s">
        <v>86</v>
      </c>
      <c r="BK160" s="146">
        <f t="shared" si="19"/>
        <v>0</v>
      </c>
      <c r="BL160" s="17" t="s">
        <v>268</v>
      </c>
      <c r="BM160" s="145" t="s">
        <v>926</v>
      </c>
    </row>
    <row r="161" spans="2:65" s="1" customFormat="1" ht="16.5" customHeight="1">
      <c r="B161" s="32"/>
      <c r="C161" s="134" t="s">
        <v>419</v>
      </c>
      <c r="D161" s="134" t="s">
        <v>264</v>
      </c>
      <c r="E161" s="135" t="s">
        <v>326</v>
      </c>
      <c r="F161" s="136" t="s">
        <v>927</v>
      </c>
      <c r="G161" s="137" t="s">
        <v>267</v>
      </c>
      <c r="H161" s="138">
        <v>3</v>
      </c>
      <c r="I161" s="139"/>
      <c r="J161" s="140">
        <f t="shared" si="10"/>
        <v>0</v>
      </c>
      <c r="K161" s="136" t="s">
        <v>1</v>
      </c>
      <c r="L161" s="32"/>
      <c r="M161" s="141" t="s">
        <v>1</v>
      </c>
      <c r="N161" s="142" t="s">
        <v>44</v>
      </c>
      <c r="P161" s="143">
        <f t="shared" si="11"/>
        <v>0</v>
      </c>
      <c r="Q161" s="143">
        <v>0</v>
      </c>
      <c r="R161" s="143">
        <f t="shared" si="12"/>
        <v>0</v>
      </c>
      <c r="S161" s="143">
        <v>0</v>
      </c>
      <c r="T161" s="144">
        <f t="shared" si="13"/>
        <v>0</v>
      </c>
      <c r="AR161" s="145" t="s">
        <v>268</v>
      </c>
      <c r="AT161" s="145" t="s">
        <v>264</v>
      </c>
      <c r="AU161" s="145" t="s">
        <v>88</v>
      </c>
      <c r="AY161" s="17" t="s">
        <v>262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7" t="s">
        <v>86</v>
      </c>
      <c r="BK161" s="146">
        <f t="shared" si="19"/>
        <v>0</v>
      </c>
      <c r="BL161" s="17" t="s">
        <v>268</v>
      </c>
      <c r="BM161" s="145" t="s">
        <v>928</v>
      </c>
    </row>
    <row r="162" spans="2:65" s="1" customFormat="1" ht="16.5" customHeight="1">
      <c r="B162" s="32"/>
      <c r="C162" s="134" t="s">
        <v>423</v>
      </c>
      <c r="D162" s="134" t="s">
        <v>264</v>
      </c>
      <c r="E162" s="135" t="s">
        <v>303</v>
      </c>
      <c r="F162" s="136" t="s">
        <v>929</v>
      </c>
      <c r="G162" s="137" t="s">
        <v>267</v>
      </c>
      <c r="H162" s="138">
        <v>3</v>
      </c>
      <c r="I162" s="139"/>
      <c r="J162" s="140">
        <f t="shared" si="10"/>
        <v>0</v>
      </c>
      <c r="K162" s="136" t="s">
        <v>1</v>
      </c>
      <c r="L162" s="32"/>
      <c r="M162" s="141" t="s">
        <v>1</v>
      </c>
      <c r="N162" s="142" t="s">
        <v>44</v>
      </c>
      <c r="P162" s="143">
        <f t="shared" si="11"/>
        <v>0</v>
      </c>
      <c r="Q162" s="143">
        <v>0</v>
      </c>
      <c r="R162" s="143">
        <f t="shared" si="12"/>
        <v>0</v>
      </c>
      <c r="S162" s="143">
        <v>0</v>
      </c>
      <c r="T162" s="144">
        <f t="shared" si="13"/>
        <v>0</v>
      </c>
      <c r="AR162" s="145" t="s">
        <v>268</v>
      </c>
      <c r="AT162" s="145" t="s">
        <v>264</v>
      </c>
      <c r="AU162" s="145" t="s">
        <v>88</v>
      </c>
      <c r="AY162" s="17" t="s">
        <v>262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7" t="s">
        <v>86</v>
      </c>
      <c r="BK162" s="146">
        <f t="shared" si="19"/>
        <v>0</v>
      </c>
      <c r="BL162" s="17" t="s">
        <v>268</v>
      </c>
      <c r="BM162" s="145" t="s">
        <v>930</v>
      </c>
    </row>
    <row r="163" spans="2:65" s="1" customFormat="1" ht="21.75" customHeight="1">
      <c r="B163" s="32"/>
      <c r="C163" s="134" t="s">
        <v>427</v>
      </c>
      <c r="D163" s="134" t="s">
        <v>264</v>
      </c>
      <c r="E163" s="135" t="s">
        <v>307</v>
      </c>
      <c r="F163" s="136" t="s">
        <v>931</v>
      </c>
      <c r="G163" s="137" t="s">
        <v>267</v>
      </c>
      <c r="H163" s="138">
        <v>2</v>
      </c>
      <c r="I163" s="139"/>
      <c r="J163" s="140">
        <f t="shared" si="10"/>
        <v>0</v>
      </c>
      <c r="K163" s="136" t="s">
        <v>1</v>
      </c>
      <c r="L163" s="32"/>
      <c r="M163" s="141" t="s">
        <v>1</v>
      </c>
      <c r="N163" s="142" t="s">
        <v>44</v>
      </c>
      <c r="P163" s="143">
        <f t="shared" si="11"/>
        <v>0</v>
      </c>
      <c r="Q163" s="143">
        <v>0</v>
      </c>
      <c r="R163" s="143">
        <f t="shared" si="12"/>
        <v>0</v>
      </c>
      <c r="S163" s="143">
        <v>0</v>
      </c>
      <c r="T163" s="144">
        <f t="shared" si="13"/>
        <v>0</v>
      </c>
      <c r="AR163" s="145" t="s">
        <v>268</v>
      </c>
      <c r="AT163" s="145" t="s">
        <v>264</v>
      </c>
      <c r="AU163" s="145" t="s">
        <v>88</v>
      </c>
      <c r="AY163" s="17" t="s">
        <v>262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7" t="s">
        <v>86</v>
      </c>
      <c r="BK163" s="146">
        <f t="shared" si="19"/>
        <v>0</v>
      </c>
      <c r="BL163" s="17" t="s">
        <v>268</v>
      </c>
      <c r="BM163" s="145" t="s">
        <v>932</v>
      </c>
    </row>
    <row r="164" spans="2:65" s="1" customFormat="1" ht="16.5" customHeight="1">
      <c r="B164" s="32"/>
      <c r="C164" s="134" t="s">
        <v>431</v>
      </c>
      <c r="D164" s="134" t="s">
        <v>264</v>
      </c>
      <c r="E164" s="135" t="s">
        <v>311</v>
      </c>
      <c r="F164" s="136" t="s">
        <v>933</v>
      </c>
      <c r="G164" s="137" t="s">
        <v>267</v>
      </c>
      <c r="H164" s="138">
        <v>14</v>
      </c>
      <c r="I164" s="139"/>
      <c r="J164" s="140">
        <f t="shared" si="10"/>
        <v>0</v>
      </c>
      <c r="K164" s="136" t="s">
        <v>1</v>
      </c>
      <c r="L164" s="32"/>
      <c r="M164" s="141" t="s">
        <v>1</v>
      </c>
      <c r="N164" s="142" t="s">
        <v>44</v>
      </c>
      <c r="P164" s="143">
        <f t="shared" si="11"/>
        <v>0</v>
      </c>
      <c r="Q164" s="143">
        <v>0</v>
      </c>
      <c r="R164" s="143">
        <f t="shared" si="12"/>
        <v>0</v>
      </c>
      <c r="S164" s="143">
        <v>0</v>
      </c>
      <c r="T164" s="144">
        <f t="shared" si="13"/>
        <v>0</v>
      </c>
      <c r="AR164" s="145" t="s">
        <v>268</v>
      </c>
      <c r="AT164" s="145" t="s">
        <v>264</v>
      </c>
      <c r="AU164" s="145" t="s">
        <v>88</v>
      </c>
      <c r="AY164" s="17" t="s">
        <v>262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7" t="s">
        <v>86</v>
      </c>
      <c r="BK164" s="146">
        <f t="shared" si="19"/>
        <v>0</v>
      </c>
      <c r="BL164" s="17" t="s">
        <v>268</v>
      </c>
      <c r="BM164" s="145" t="s">
        <v>934</v>
      </c>
    </row>
    <row r="165" spans="2:65" s="1" customFormat="1" ht="24.2" customHeight="1">
      <c r="B165" s="32"/>
      <c r="C165" s="134" t="s">
        <v>402</v>
      </c>
      <c r="D165" s="134" t="s">
        <v>264</v>
      </c>
      <c r="E165" s="135" t="s">
        <v>8</v>
      </c>
      <c r="F165" s="136" t="s">
        <v>935</v>
      </c>
      <c r="G165" s="137" t="s">
        <v>267</v>
      </c>
      <c r="H165" s="138">
        <v>1</v>
      </c>
      <c r="I165" s="139"/>
      <c r="J165" s="140">
        <f t="shared" si="10"/>
        <v>0</v>
      </c>
      <c r="K165" s="136" t="s">
        <v>1</v>
      </c>
      <c r="L165" s="32"/>
      <c r="M165" s="141" t="s">
        <v>1</v>
      </c>
      <c r="N165" s="142" t="s">
        <v>44</v>
      </c>
      <c r="P165" s="143">
        <f t="shared" si="11"/>
        <v>0</v>
      </c>
      <c r="Q165" s="143">
        <v>0</v>
      </c>
      <c r="R165" s="143">
        <f t="shared" si="12"/>
        <v>0</v>
      </c>
      <c r="S165" s="143">
        <v>0</v>
      </c>
      <c r="T165" s="144">
        <f t="shared" si="13"/>
        <v>0</v>
      </c>
      <c r="AR165" s="145" t="s">
        <v>268</v>
      </c>
      <c r="AT165" s="145" t="s">
        <v>264</v>
      </c>
      <c r="AU165" s="145" t="s">
        <v>88</v>
      </c>
      <c r="AY165" s="17" t="s">
        <v>262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7" t="s">
        <v>86</v>
      </c>
      <c r="BK165" s="146">
        <f t="shared" si="19"/>
        <v>0</v>
      </c>
      <c r="BL165" s="17" t="s">
        <v>268</v>
      </c>
      <c r="BM165" s="145" t="s">
        <v>936</v>
      </c>
    </row>
    <row r="166" spans="2:65" s="1" customFormat="1" ht="37.9" customHeight="1">
      <c r="B166" s="32"/>
      <c r="C166" s="134" t="s">
        <v>407</v>
      </c>
      <c r="D166" s="134" t="s">
        <v>264</v>
      </c>
      <c r="E166" s="135" t="s">
        <v>318</v>
      </c>
      <c r="F166" s="136" t="s">
        <v>937</v>
      </c>
      <c r="G166" s="137" t="s">
        <v>267</v>
      </c>
      <c r="H166" s="138">
        <v>1</v>
      </c>
      <c r="I166" s="139"/>
      <c r="J166" s="140">
        <f t="shared" si="10"/>
        <v>0</v>
      </c>
      <c r="K166" s="136" t="s">
        <v>1</v>
      </c>
      <c r="L166" s="32"/>
      <c r="M166" s="141" t="s">
        <v>1</v>
      </c>
      <c r="N166" s="142" t="s">
        <v>44</v>
      </c>
      <c r="P166" s="143">
        <f t="shared" si="11"/>
        <v>0</v>
      </c>
      <c r="Q166" s="143">
        <v>0</v>
      </c>
      <c r="R166" s="143">
        <f t="shared" si="12"/>
        <v>0</v>
      </c>
      <c r="S166" s="143">
        <v>0</v>
      </c>
      <c r="T166" s="144">
        <f t="shared" si="13"/>
        <v>0</v>
      </c>
      <c r="AR166" s="145" t="s">
        <v>268</v>
      </c>
      <c r="AT166" s="145" t="s">
        <v>264</v>
      </c>
      <c r="AU166" s="145" t="s">
        <v>88</v>
      </c>
      <c r="AY166" s="17" t="s">
        <v>262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7" t="s">
        <v>86</v>
      </c>
      <c r="BK166" s="146">
        <f t="shared" si="19"/>
        <v>0</v>
      </c>
      <c r="BL166" s="17" t="s">
        <v>268</v>
      </c>
      <c r="BM166" s="145" t="s">
        <v>938</v>
      </c>
    </row>
    <row r="167" spans="2:65" s="1" customFormat="1" ht="55.5" customHeight="1">
      <c r="B167" s="32"/>
      <c r="C167" s="134" t="s">
        <v>437</v>
      </c>
      <c r="D167" s="134" t="s">
        <v>264</v>
      </c>
      <c r="E167" s="135" t="s">
        <v>322</v>
      </c>
      <c r="F167" s="136" t="s">
        <v>939</v>
      </c>
      <c r="G167" s="137" t="s">
        <v>267</v>
      </c>
      <c r="H167" s="138">
        <v>1</v>
      </c>
      <c r="I167" s="139"/>
      <c r="J167" s="140">
        <f t="shared" si="10"/>
        <v>0</v>
      </c>
      <c r="K167" s="136" t="s">
        <v>1</v>
      </c>
      <c r="L167" s="32"/>
      <c r="M167" s="141" t="s">
        <v>1</v>
      </c>
      <c r="N167" s="142" t="s">
        <v>44</v>
      </c>
      <c r="P167" s="143">
        <f t="shared" si="11"/>
        <v>0</v>
      </c>
      <c r="Q167" s="143">
        <v>0</v>
      </c>
      <c r="R167" s="143">
        <f t="shared" si="12"/>
        <v>0</v>
      </c>
      <c r="S167" s="143">
        <v>0</v>
      </c>
      <c r="T167" s="144">
        <f t="shared" si="13"/>
        <v>0</v>
      </c>
      <c r="AR167" s="145" t="s">
        <v>268</v>
      </c>
      <c r="AT167" s="145" t="s">
        <v>264</v>
      </c>
      <c r="AU167" s="145" t="s">
        <v>88</v>
      </c>
      <c r="AY167" s="17" t="s">
        <v>262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7" t="s">
        <v>86</v>
      </c>
      <c r="BK167" s="146">
        <f t="shared" si="19"/>
        <v>0</v>
      </c>
      <c r="BL167" s="17" t="s">
        <v>268</v>
      </c>
      <c r="BM167" s="145" t="s">
        <v>940</v>
      </c>
    </row>
    <row r="168" spans="2:65" s="1" customFormat="1" ht="16.5" customHeight="1">
      <c r="B168" s="32"/>
      <c r="C168" s="134" t="s">
        <v>442</v>
      </c>
      <c r="D168" s="134" t="s">
        <v>264</v>
      </c>
      <c r="E168" s="135" t="s">
        <v>332</v>
      </c>
      <c r="F168" s="136" t="s">
        <v>941</v>
      </c>
      <c r="G168" s="137" t="s">
        <v>267</v>
      </c>
      <c r="H168" s="138">
        <v>2</v>
      </c>
      <c r="I168" s="139"/>
      <c r="J168" s="140">
        <f t="shared" si="10"/>
        <v>0</v>
      </c>
      <c r="K168" s="136" t="s">
        <v>1</v>
      </c>
      <c r="L168" s="32"/>
      <c r="M168" s="141" t="s">
        <v>1</v>
      </c>
      <c r="N168" s="142" t="s">
        <v>44</v>
      </c>
      <c r="P168" s="143">
        <f t="shared" si="11"/>
        <v>0</v>
      </c>
      <c r="Q168" s="143">
        <v>0</v>
      </c>
      <c r="R168" s="143">
        <f t="shared" si="12"/>
        <v>0</v>
      </c>
      <c r="S168" s="143">
        <v>0</v>
      </c>
      <c r="T168" s="144">
        <f t="shared" si="13"/>
        <v>0</v>
      </c>
      <c r="AR168" s="145" t="s">
        <v>268</v>
      </c>
      <c r="AT168" s="145" t="s">
        <v>264</v>
      </c>
      <c r="AU168" s="145" t="s">
        <v>88</v>
      </c>
      <c r="AY168" s="17" t="s">
        <v>262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7" t="s">
        <v>86</v>
      </c>
      <c r="BK168" s="146">
        <f t="shared" si="19"/>
        <v>0</v>
      </c>
      <c r="BL168" s="17" t="s">
        <v>268</v>
      </c>
      <c r="BM168" s="145" t="s">
        <v>942</v>
      </c>
    </row>
    <row r="169" spans="2:65" s="1" customFormat="1" ht="37.9" customHeight="1">
      <c r="B169" s="32"/>
      <c r="C169" s="134" t="s">
        <v>336</v>
      </c>
      <c r="D169" s="134" t="s">
        <v>264</v>
      </c>
      <c r="E169" s="135" t="s">
        <v>88</v>
      </c>
      <c r="F169" s="136" t="s">
        <v>943</v>
      </c>
      <c r="G169" s="137" t="s">
        <v>267</v>
      </c>
      <c r="H169" s="138">
        <v>1</v>
      </c>
      <c r="I169" s="139"/>
      <c r="J169" s="140">
        <f t="shared" si="10"/>
        <v>0</v>
      </c>
      <c r="K169" s="136" t="s">
        <v>1</v>
      </c>
      <c r="L169" s="32"/>
      <c r="M169" s="141" t="s">
        <v>1</v>
      </c>
      <c r="N169" s="142" t="s">
        <v>44</v>
      </c>
      <c r="P169" s="143">
        <f t="shared" si="11"/>
        <v>0</v>
      </c>
      <c r="Q169" s="143">
        <v>0</v>
      </c>
      <c r="R169" s="143">
        <f t="shared" si="12"/>
        <v>0</v>
      </c>
      <c r="S169" s="143">
        <v>0</v>
      </c>
      <c r="T169" s="144">
        <f t="shared" si="13"/>
        <v>0</v>
      </c>
      <c r="AR169" s="145" t="s">
        <v>268</v>
      </c>
      <c r="AT169" s="145" t="s">
        <v>264</v>
      </c>
      <c r="AU169" s="145" t="s">
        <v>88</v>
      </c>
      <c r="AY169" s="17" t="s">
        <v>262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7" t="s">
        <v>86</v>
      </c>
      <c r="BK169" s="146">
        <f t="shared" si="19"/>
        <v>0</v>
      </c>
      <c r="BL169" s="17" t="s">
        <v>268</v>
      </c>
      <c r="BM169" s="145" t="s">
        <v>944</v>
      </c>
    </row>
    <row r="170" spans="2:65" s="1" customFormat="1" ht="16.5" customHeight="1">
      <c r="B170" s="32"/>
      <c r="C170" s="134" t="s">
        <v>341</v>
      </c>
      <c r="D170" s="134" t="s">
        <v>264</v>
      </c>
      <c r="E170" s="135" t="s">
        <v>179</v>
      </c>
      <c r="F170" s="136" t="s">
        <v>945</v>
      </c>
      <c r="G170" s="137" t="s">
        <v>267</v>
      </c>
      <c r="H170" s="138">
        <v>1</v>
      </c>
      <c r="I170" s="139"/>
      <c r="J170" s="140">
        <f t="shared" si="10"/>
        <v>0</v>
      </c>
      <c r="K170" s="136" t="s">
        <v>1</v>
      </c>
      <c r="L170" s="32"/>
      <c r="M170" s="141" t="s">
        <v>1</v>
      </c>
      <c r="N170" s="142" t="s">
        <v>44</v>
      </c>
      <c r="P170" s="143">
        <f t="shared" si="11"/>
        <v>0</v>
      </c>
      <c r="Q170" s="143">
        <v>0</v>
      </c>
      <c r="R170" s="143">
        <f t="shared" si="12"/>
        <v>0</v>
      </c>
      <c r="S170" s="143">
        <v>0</v>
      </c>
      <c r="T170" s="144">
        <f t="shared" si="13"/>
        <v>0</v>
      </c>
      <c r="AR170" s="145" t="s">
        <v>268</v>
      </c>
      <c r="AT170" s="145" t="s">
        <v>264</v>
      </c>
      <c r="AU170" s="145" t="s">
        <v>88</v>
      </c>
      <c r="AY170" s="17" t="s">
        <v>262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7" t="s">
        <v>86</v>
      </c>
      <c r="BK170" s="146">
        <f t="shared" si="19"/>
        <v>0</v>
      </c>
      <c r="BL170" s="17" t="s">
        <v>268</v>
      </c>
      <c r="BM170" s="145" t="s">
        <v>946</v>
      </c>
    </row>
    <row r="171" spans="2:65" s="1" customFormat="1" ht="16.5" customHeight="1">
      <c r="B171" s="32"/>
      <c r="C171" s="134" t="s">
        <v>345</v>
      </c>
      <c r="D171" s="134" t="s">
        <v>264</v>
      </c>
      <c r="E171" s="135" t="s">
        <v>293</v>
      </c>
      <c r="F171" s="136" t="s">
        <v>947</v>
      </c>
      <c r="G171" s="137" t="s">
        <v>267</v>
      </c>
      <c r="H171" s="138">
        <v>2</v>
      </c>
      <c r="I171" s="139"/>
      <c r="J171" s="140">
        <f t="shared" si="10"/>
        <v>0</v>
      </c>
      <c r="K171" s="136" t="s">
        <v>1</v>
      </c>
      <c r="L171" s="32"/>
      <c r="M171" s="141" t="s">
        <v>1</v>
      </c>
      <c r="N171" s="142" t="s">
        <v>44</v>
      </c>
      <c r="P171" s="143">
        <f t="shared" si="11"/>
        <v>0</v>
      </c>
      <c r="Q171" s="143">
        <v>0</v>
      </c>
      <c r="R171" s="143">
        <f t="shared" si="12"/>
        <v>0</v>
      </c>
      <c r="S171" s="143">
        <v>0</v>
      </c>
      <c r="T171" s="144">
        <f t="shared" si="13"/>
        <v>0</v>
      </c>
      <c r="AR171" s="145" t="s">
        <v>268</v>
      </c>
      <c r="AT171" s="145" t="s">
        <v>264</v>
      </c>
      <c r="AU171" s="145" t="s">
        <v>88</v>
      </c>
      <c r="AY171" s="17" t="s">
        <v>262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7" t="s">
        <v>86</v>
      </c>
      <c r="BK171" s="146">
        <f t="shared" si="19"/>
        <v>0</v>
      </c>
      <c r="BL171" s="17" t="s">
        <v>268</v>
      </c>
      <c r="BM171" s="145" t="s">
        <v>948</v>
      </c>
    </row>
    <row r="172" spans="2:65" s="1" customFormat="1" ht="21.75" customHeight="1">
      <c r="B172" s="32"/>
      <c r="C172" s="134" t="s">
        <v>349</v>
      </c>
      <c r="D172" s="134" t="s">
        <v>264</v>
      </c>
      <c r="E172" s="135" t="s">
        <v>273</v>
      </c>
      <c r="F172" s="136" t="s">
        <v>949</v>
      </c>
      <c r="G172" s="137" t="s">
        <v>267</v>
      </c>
      <c r="H172" s="138">
        <v>1</v>
      </c>
      <c r="I172" s="139"/>
      <c r="J172" s="140">
        <f t="shared" si="10"/>
        <v>0</v>
      </c>
      <c r="K172" s="136" t="s">
        <v>1</v>
      </c>
      <c r="L172" s="32"/>
      <c r="M172" s="141" t="s">
        <v>1</v>
      </c>
      <c r="N172" s="142" t="s">
        <v>44</v>
      </c>
      <c r="P172" s="143">
        <f t="shared" si="11"/>
        <v>0</v>
      </c>
      <c r="Q172" s="143">
        <v>0</v>
      </c>
      <c r="R172" s="143">
        <f t="shared" si="12"/>
        <v>0</v>
      </c>
      <c r="S172" s="143">
        <v>0</v>
      </c>
      <c r="T172" s="144">
        <f t="shared" si="13"/>
        <v>0</v>
      </c>
      <c r="AR172" s="145" t="s">
        <v>268</v>
      </c>
      <c r="AT172" s="145" t="s">
        <v>264</v>
      </c>
      <c r="AU172" s="145" t="s">
        <v>88</v>
      </c>
      <c r="AY172" s="17" t="s">
        <v>262</v>
      </c>
      <c r="BE172" s="146">
        <f t="shared" si="14"/>
        <v>0</v>
      </c>
      <c r="BF172" s="146">
        <f t="shared" si="15"/>
        <v>0</v>
      </c>
      <c r="BG172" s="146">
        <f t="shared" si="16"/>
        <v>0</v>
      </c>
      <c r="BH172" s="146">
        <f t="shared" si="17"/>
        <v>0</v>
      </c>
      <c r="BI172" s="146">
        <f t="shared" si="18"/>
        <v>0</v>
      </c>
      <c r="BJ172" s="17" t="s">
        <v>86</v>
      </c>
      <c r="BK172" s="146">
        <f t="shared" si="19"/>
        <v>0</v>
      </c>
      <c r="BL172" s="17" t="s">
        <v>268</v>
      </c>
      <c r="BM172" s="145" t="s">
        <v>950</v>
      </c>
    </row>
    <row r="173" spans="2:65" s="1" customFormat="1" ht="16.5" customHeight="1">
      <c r="B173" s="32"/>
      <c r="C173" s="134" t="s">
        <v>353</v>
      </c>
      <c r="D173" s="134" t="s">
        <v>264</v>
      </c>
      <c r="E173" s="135" t="s">
        <v>286</v>
      </c>
      <c r="F173" s="136" t="s">
        <v>951</v>
      </c>
      <c r="G173" s="137" t="s">
        <v>267</v>
      </c>
      <c r="H173" s="138">
        <v>1</v>
      </c>
      <c r="I173" s="139"/>
      <c r="J173" s="140">
        <f t="shared" si="10"/>
        <v>0</v>
      </c>
      <c r="K173" s="136" t="s">
        <v>1</v>
      </c>
      <c r="L173" s="32"/>
      <c r="M173" s="141" t="s">
        <v>1</v>
      </c>
      <c r="N173" s="142" t="s">
        <v>44</v>
      </c>
      <c r="P173" s="143">
        <f t="shared" si="11"/>
        <v>0</v>
      </c>
      <c r="Q173" s="143">
        <v>0</v>
      </c>
      <c r="R173" s="143">
        <f t="shared" si="12"/>
        <v>0</v>
      </c>
      <c r="S173" s="143">
        <v>0</v>
      </c>
      <c r="T173" s="144">
        <f t="shared" si="13"/>
        <v>0</v>
      </c>
      <c r="AR173" s="145" t="s">
        <v>268</v>
      </c>
      <c r="AT173" s="145" t="s">
        <v>264</v>
      </c>
      <c r="AU173" s="145" t="s">
        <v>88</v>
      </c>
      <c r="AY173" s="17" t="s">
        <v>262</v>
      </c>
      <c r="BE173" s="146">
        <f t="shared" si="14"/>
        <v>0</v>
      </c>
      <c r="BF173" s="146">
        <f t="shared" si="15"/>
        <v>0</v>
      </c>
      <c r="BG173" s="146">
        <f t="shared" si="16"/>
        <v>0</v>
      </c>
      <c r="BH173" s="146">
        <f t="shared" si="17"/>
        <v>0</v>
      </c>
      <c r="BI173" s="146">
        <f t="shared" si="18"/>
        <v>0</v>
      </c>
      <c r="BJ173" s="17" t="s">
        <v>86</v>
      </c>
      <c r="BK173" s="146">
        <f t="shared" si="19"/>
        <v>0</v>
      </c>
      <c r="BL173" s="17" t="s">
        <v>268</v>
      </c>
      <c r="BM173" s="145" t="s">
        <v>952</v>
      </c>
    </row>
    <row r="174" spans="2:65" s="1" customFormat="1" ht="16.5" customHeight="1">
      <c r="B174" s="32"/>
      <c r="C174" s="134" t="s">
        <v>357</v>
      </c>
      <c r="D174" s="134" t="s">
        <v>264</v>
      </c>
      <c r="E174" s="135" t="s">
        <v>290</v>
      </c>
      <c r="F174" s="136" t="s">
        <v>953</v>
      </c>
      <c r="G174" s="137" t="s">
        <v>267</v>
      </c>
      <c r="H174" s="138">
        <v>1</v>
      </c>
      <c r="I174" s="139"/>
      <c r="J174" s="140">
        <f t="shared" si="10"/>
        <v>0</v>
      </c>
      <c r="K174" s="136" t="s">
        <v>1</v>
      </c>
      <c r="L174" s="32"/>
      <c r="M174" s="141" t="s">
        <v>1</v>
      </c>
      <c r="N174" s="142" t="s">
        <v>44</v>
      </c>
      <c r="P174" s="143">
        <f t="shared" si="11"/>
        <v>0</v>
      </c>
      <c r="Q174" s="143">
        <v>0</v>
      </c>
      <c r="R174" s="143">
        <f t="shared" si="12"/>
        <v>0</v>
      </c>
      <c r="S174" s="143">
        <v>0</v>
      </c>
      <c r="T174" s="144">
        <f t="shared" si="13"/>
        <v>0</v>
      </c>
      <c r="AR174" s="145" t="s">
        <v>268</v>
      </c>
      <c r="AT174" s="145" t="s">
        <v>264</v>
      </c>
      <c r="AU174" s="145" t="s">
        <v>88</v>
      </c>
      <c r="AY174" s="17" t="s">
        <v>262</v>
      </c>
      <c r="BE174" s="146">
        <f t="shared" si="14"/>
        <v>0</v>
      </c>
      <c r="BF174" s="146">
        <f t="shared" si="15"/>
        <v>0</v>
      </c>
      <c r="BG174" s="146">
        <f t="shared" si="16"/>
        <v>0</v>
      </c>
      <c r="BH174" s="146">
        <f t="shared" si="17"/>
        <v>0</v>
      </c>
      <c r="BI174" s="146">
        <f t="shared" si="18"/>
        <v>0</v>
      </c>
      <c r="BJ174" s="17" t="s">
        <v>86</v>
      </c>
      <c r="BK174" s="146">
        <f t="shared" si="19"/>
        <v>0</v>
      </c>
      <c r="BL174" s="17" t="s">
        <v>268</v>
      </c>
      <c r="BM174" s="145" t="s">
        <v>954</v>
      </c>
    </row>
    <row r="175" spans="2:65" s="1" customFormat="1" ht="37.9" customHeight="1">
      <c r="B175" s="32"/>
      <c r="C175" s="134" t="s">
        <v>361</v>
      </c>
      <c r="D175" s="134" t="s">
        <v>264</v>
      </c>
      <c r="E175" s="135" t="s">
        <v>270</v>
      </c>
      <c r="F175" s="136" t="s">
        <v>955</v>
      </c>
      <c r="G175" s="137" t="s">
        <v>267</v>
      </c>
      <c r="H175" s="138">
        <v>1</v>
      </c>
      <c r="I175" s="139"/>
      <c r="J175" s="140">
        <f t="shared" si="10"/>
        <v>0</v>
      </c>
      <c r="K175" s="136" t="s">
        <v>1</v>
      </c>
      <c r="L175" s="32"/>
      <c r="M175" s="141" t="s">
        <v>1</v>
      </c>
      <c r="N175" s="142" t="s">
        <v>44</v>
      </c>
      <c r="P175" s="143">
        <f t="shared" si="11"/>
        <v>0</v>
      </c>
      <c r="Q175" s="143">
        <v>0</v>
      </c>
      <c r="R175" s="143">
        <f t="shared" si="12"/>
        <v>0</v>
      </c>
      <c r="S175" s="143">
        <v>0</v>
      </c>
      <c r="T175" s="144">
        <f t="shared" si="13"/>
        <v>0</v>
      </c>
      <c r="AR175" s="145" t="s">
        <v>268</v>
      </c>
      <c r="AT175" s="145" t="s">
        <v>264</v>
      </c>
      <c r="AU175" s="145" t="s">
        <v>88</v>
      </c>
      <c r="AY175" s="17" t="s">
        <v>262</v>
      </c>
      <c r="BE175" s="146">
        <f t="shared" si="14"/>
        <v>0</v>
      </c>
      <c r="BF175" s="146">
        <f t="shared" si="15"/>
        <v>0</v>
      </c>
      <c r="BG175" s="146">
        <f t="shared" si="16"/>
        <v>0</v>
      </c>
      <c r="BH175" s="146">
        <f t="shared" si="17"/>
        <v>0</v>
      </c>
      <c r="BI175" s="146">
        <f t="shared" si="18"/>
        <v>0</v>
      </c>
      <c r="BJ175" s="17" t="s">
        <v>86</v>
      </c>
      <c r="BK175" s="146">
        <f t="shared" si="19"/>
        <v>0</v>
      </c>
      <c r="BL175" s="17" t="s">
        <v>268</v>
      </c>
      <c r="BM175" s="145" t="s">
        <v>956</v>
      </c>
    </row>
    <row r="176" spans="2:65" s="1" customFormat="1" ht="24.2" customHeight="1">
      <c r="B176" s="32"/>
      <c r="C176" s="134" t="s">
        <v>411</v>
      </c>
      <c r="D176" s="134" t="s">
        <v>264</v>
      </c>
      <c r="E176" s="135" t="s">
        <v>263</v>
      </c>
      <c r="F176" s="136" t="s">
        <v>957</v>
      </c>
      <c r="G176" s="137" t="s">
        <v>267</v>
      </c>
      <c r="H176" s="138">
        <v>1</v>
      </c>
      <c r="I176" s="139"/>
      <c r="J176" s="140">
        <f t="shared" si="10"/>
        <v>0</v>
      </c>
      <c r="K176" s="136" t="s">
        <v>1</v>
      </c>
      <c r="L176" s="32"/>
      <c r="M176" s="141" t="s">
        <v>1</v>
      </c>
      <c r="N176" s="142" t="s">
        <v>44</v>
      </c>
      <c r="P176" s="143">
        <f t="shared" si="11"/>
        <v>0</v>
      </c>
      <c r="Q176" s="143">
        <v>0</v>
      </c>
      <c r="R176" s="143">
        <f t="shared" si="12"/>
        <v>0</v>
      </c>
      <c r="S176" s="143">
        <v>0</v>
      </c>
      <c r="T176" s="144">
        <f t="shared" si="13"/>
        <v>0</v>
      </c>
      <c r="AR176" s="145" t="s">
        <v>268</v>
      </c>
      <c r="AT176" s="145" t="s">
        <v>264</v>
      </c>
      <c r="AU176" s="145" t="s">
        <v>88</v>
      </c>
      <c r="AY176" s="17" t="s">
        <v>262</v>
      </c>
      <c r="BE176" s="146">
        <f t="shared" si="14"/>
        <v>0</v>
      </c>
      <c r="BF176" s="146">
        <f t="shared" si="15"/>
        <v>0</v>
      </c>
      <c r="BG176" s="146">
        <f t="shared" si="16"/>
        <v>0</v>
      </c>
      <c r="BH176" s="146">
        <f t="shared" si="17"/>
        <v>0</v>
      </c>
      <c r="BI176" s="146">
        <f t="shared" si="18"/>
        <v>0</v>
      </c>
      <c r="BJ176" s="17" t="s">
        <v>86</v>
      </c>
      <c r="BK176" s="146">
        <f t="shared" si="19"/>
        <v>0</v>
      </c>
      <c r="BL176" s="17" t="s">
        <v>268</v>
      </c>
      <c r="BM176" s="145" t="s">
        <v>958</v>
      </c>
    </row>
    <row r="177" spans="2:63" s="11" customFormat="1" ht="22.9" customHeight="1">
      <c r="B177" s="124"/>
      <c r="D177" s="125" t="s">
        <v>78</v>
      </c>
      <c r="E177" s="151" t="s">
        <v>400</v>
      </c>
      <c r="F177" s="151" t="s">
        <v>959</v>
      </c>
      <c r="I177" s="127"/>
      <c r="J177" s="152">
        <f>BK177</f>
        <v>0</v>
      </c>
      <c r="L177" s="124"/>
      <c r="M177" s="129"/>
      <c r="P177" s="130">
        <f>SUM(P178:P196)</f>
        <v>0</v>
      </c>
      <c r="R177" s="130">
        <f>SUM(R178:R196)</f>
        <v>0</v>
      </c>
      <c r="T177" s="131">
        <f>SUM(T178:T196)</f>
        <v>0</v>
      </c>
      <c r="AR177" s="125" t="s">
        <v>179</v>
      </c>
      <c r="AT177" s="132" t="s">
        <v>78</v>
      </c>
      <c r="AU177" s="132" t="s">
        <v>86</v>
      </c>
      <c r="AY177" s="125" t="s">
        <v>262</v>
      </c>
      <c r="BK177" s="133">
        <f>SUM(BK178:BK196)</f>
        <v>0</v>
      </c>
    </row>
    <row r="178" spans="2:65" s="1" customFormat="1" ht="66.75" customHeight="1">
      <c r="B178" s="32"/>
      <c r="C178" s="134" t="s">
        <v>446</v>
      </c>
      <c r="D178" s="134" t="s">
        <v>264</v>
      </c>
      <c r="E178" s="135" t="s">
        <v>960</v>
      </c>
      <c r="F178" s="136" t="s">
        <v>961</v>
      </c>
      <c r="G178" s="137" t="s">
        <v>267</v>
      </c>
      <c r="H178" s="138">
        <v>1</v>
      </c>
      <c r="I178" s="139"/>
      <c r="J178" s="140">
        <f aca="true" t="shared" si="20" ref="J178:J183">ROUND(I178*H178,2)</f>
        <v>0</v>
      </c>
      <c r="K178" s="136" t="s">
        <v>1</v>
      </c>
      <c r="L178" s="32"/>
      <c r="M178" s="141" t="s">
        <v>1</v>
      </c>
      <c r="N178" s="142" t="s">
        <v>44</v>
      </c>
      <c r="P178" s="143">
        <f aca="true" t="shared" si="21" ref="P178:P183">O178*H178</f>
        <v>0</v>
      </c>
      <c r="Q178" s="143">
        <v>0</v>
      </c>
      <c r="R178" s="143">
        <f aca="true" t="shared" si="22" ref="R178:R183">Q178*H178</f>
        <v>0</v>
      </c>
      <c r="S178" s="143">
        <v>0</v>
      </c>
      <c r="T178" s="144">
        <f aca="true" t="shared" si="23" ref="T178:T183">S178*H178</f>
        <v>0</v>
      </c>
      <c r="AR178" s="145" t="s">
        <v>268</v>
      </c>
      <c r="AT178" s="145" t="s">
        <v>264</v>
      </c>
      <c r="AU178" s="145" t="s">
        <v>88</v>
      </c>
      <c r="AY178" s="17" t="s">
        <v>262</v>
      </c>
      <c r="BE178" s="146">
        <f aca="true" t="shared" si="24" ref="BE178:BE183">IF(N178="základní",J178,0)</f>
        <v>0</v>
      </c>
      <c r="BF178" s="146">
        <f aca="true" t="shared" si="25" ref="BF178:BF183">IF(N178="snížená",J178,0)</f>
        <v>0</v>
      </c>
      <c r="BG178" s="146">
        <f aca="true" t="shared" si="26" ref="BG178:BG183">IF(N178="zákl. přenesená",J178,0)</f>
        <v>0</v>
      </c>
      <c r="BH178" s="146">
        <f aca="true" t="shared" si="27" ref="BH178:BH183">IF(N178="sníž. přenesená",J178,0)</f>
        <v>0</v>
      </c>
      <c r="BI178" s="146">
        <f aca="true" t="shared" si="28" ref="BI178:BI183">IF(N178="nulová",J178,0)</f>
        <v>0</v>
      </c>
      <c r="BJ178" s="17" t="s">
        <v>86</v>
      </c>
      <c r="BK178" s="146">
        <f aca="true" t="shared" si="29" ref="BK178:BK183">ROUND(I178*H178,2)</f>
        <v>0</v>
      </c>
      <c r="BL178" s="17" t="s">
        <v>268</v>
      </c>
      <c r="BM178" s="145" t="s">
        <v>962</v>
      </c>
    </row>
    <row r="179" spans="2:65" s="1" customFormat="1" ht="24.2" customHeight="1">
      <c r="B179" s="32"/>
      <c r="C179" s="134" t="s">
        <v>450</v>
      </c>
      <c r="D179" s="134" t="s">
        <v>264</v>
      </c>
      <c r="E179" s="135" t="s">
        <v>963</v>
      </c>
      <c r="F179" s="136" t="s">
        <v>964</v>
      </c>
      <c r="G179" s="137" t="s">
        <v>267</v>
      </c>
      <c r="H179" s="138">
        <v>1</v>
      </c>
      <c r="I179" s="139"/>
      <c r="J179" s="140">
        <f t="shared" si="20"/>
        <v>0</v>
      </c>
      <c r="K179" s="136" t="s">
        <v>1</v>
      </c>
      <c r="L179" s="32"/>
      <c r="M179" s="141" t="s">
        <v>1</v>
      </c>
      <c r="N179" s="142" t="s">
        <v>44</v>
      </c>
      <c r="P179" s="143">
        <f t="shared" si="21"/>
        <v>0</v>
      </c>
      <c r="Q179" s="143">
        <v>0</v>
      </c>
      <c r="R179" s="143">
        <f t="shared" si="22"/>
        <v>0</v>
      </c>
      <c r="S179" s="143">
        <v>0</v>
      </c>
      <c r="T179" s="144">
        <f t="shared" si="23"/>
        <v>0</v>
      </c>
      <c r="AR179" s="145" t="s">
        <v>268</v>
      </c>
      <c r="AT179" s="145" t="s">
        <v>264</v>
      </c>
      <c r="AU179" s="145" t="s">
        <v>88</v>
      </c>
      <c r="AY179" s="17" t="s">
        <v>262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7" t="s">
        <v>86</v>
      </c>
      <c r="BK179" s="146">
        <f t="shared" si="29"/>
        <v>0</v>
      </c>
      <c r="BL179" s="17" t="s">
        <v>268</v>
      </c>
      <c r="BM179" s="145" t="s">
        <v>965</v>
      </c>
    </row>
    <row r="180" spans="2:65" s="1" customFormat="1" ht="24.2" customHeight="1">
      <c r="B180" s="32"/>
      <c r="C180" s="134" t="s">
        <v>492</v>
      </c>
      <c r="D180" s="134" t="s">
        <v>264</v>
      </c>
      <c r="E180" s="135" t="s">
        <v>966</v>
      </c>
      <c r="F180" s="136" t="s">
        <v>359</v>
      </c>
      <c r="G180" s="137" t="s">
        <v>267</v>
      </c>
      <c r="H180" s="138">
        <v>1</v>
      </c>
      <c r="I180" s="139"/>
      <c r="J180" s="140">
        <f t="shared" si="20"/>
        <v>0</v>
      </c>
      <c r="K180" s="136" t="s">
        <v>1</v>
      </c>
      <c r="L180" s="32"/>
      <c r="M180" s="141" t="s">
        <v>1</v>
      </c>
      <c r="N180" s="142" t="s">
        <v>44</v>
      </c>
      <c r="P180" s="143">
        <f t="shared" si="21"/>
        <v>0</v>
      </c>
      <c r="Q180" s="143">
        <v>0</v>
      </c>
      <c r="R180" s="143">
        <f t="shared" si="22"/>
        <v>0</v>
      </c>
      <c r="S180" s="143">
        <v>0</v>
      </c>
      <c r="T180" s="144">
        <f t="shared" si="23"/>
        <v>0</v>
      </c>
      <c r="AR180" s="145" t="s">
        <v>268</v>
      </c>
      <c r="AT180" s="145" t="s">
        <v>264</v>
      </c>
      <c r="AU180" s="145" t="s">
        <v>88</v>
      </c>
      <c r="AY180" s="17" t="s">
        <v>262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7" t="s">
        <v>86</v>
      </c>
      <c r="BK180" s="146">
        <f t="shared" si="29"/>
        <v>0</v>
      </c>
      <c r="BL180" s="17" t="s">
        <v>268</v>
      </c>
      <c r="BM180" s="145" t="s">
        <v>967</v>
      </c>
    </row>
    <row r="181" spans="2:65" s="1" customFormat="1" ht="16.5" customHeight="1">
      <c r="B181" s="32"/>
      <c r="C181" s="134" t="s">
        <v>496</v>
      </c>
      <c r="D181" s="134" t="s">
        <v>264</v>
      </c>
      <c r="E181" s="135" t="s">
        <v>968</v>
      </c>
      <c r="F181" s="136" t="s">
        <v>363</v>
      </c>
      <c r="G181" s="137" t="s">
        <v>267</v>
      </c>
      <c r="H181" s="138">
        <v>1</v>
      </c>
      <c r="I181" s="139"/>
      <c r="J181" s="140">
        <f t="shared" si="20"/>
        <v>0</v>
      </c>
      <c r="K181" s="136" t="s">
        <v>1</v>
      </c>
      <c r="L181" s="32"/>
      <c r="M181" s="141" t="s">
        <v>1</v>
      </c>
      <c r="N181" s="142" t="s">
        <v>44</v>
      </c>
      <c r="P181" s="143">
        <f t="shared" si="21"/>
        <v>0</v>
      </c>
      <c r="Q181" s="143">
        <v>0</v>
      </c>
      <c r="R181" s="143">
        <f t="shared" si="22"/>
        <v>0</v>
      </c>
      <c r="S181" s="143">
        <v>0</v>
      </c>
      <c r="T181" s="144">
        <f t="shared" si="23"/>
        <v>0</v>
      </c>
      <c r="AR181" s="145" t="s">
        <v>268</v>
      </c>
      <c r="AT181" s="145" t="s">
        <v>264</v>
      </c>
      <c r="AU181" s="145" t="s">
        <v>88</v>
      </c>
      <c r="AY181" s="17" t="s">
        <v>262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7" t="s">
        <v>86</v>
      </c>
      <c r="BK181" s="146">
        <f t="shared" si="29"/>
        <v>0</v>
      </c>
      <c r="BL181" s="17" t="s">
        <v>268</v>
      </c>
      <c r="BM181" s="145" t="s">
        <v>969</v>
      </c>
    </row>
    <row r="182" spans="2:65" s="1" customFormat="1" ht="55.5" customHeight="1">
      <c r="B182" s="32"/>
      <c r="C182" s="134" t="s">
        <v>454</v>
      </c>
      <c r="D182" s="134" t="s">
        <v>264</v>
      </c>
      <c r="E182" s="135" t="s">
        <v>970</v>
      </c>
      <c r="F182" s="136" t="s">
        <v>971</v>
      </c>
      <c r="G182" s="137" t="s">
        <v>267</v>
      </c>
      <c r="H182" s="138">
        <v>1</v>
      </c>
      <c r="I182" s="139"/>
      <c r="J182" s="140">
        <f t="shared" si="20"/>
        <v>0</v>
      </c>
      <c r="K182" s="136" t="s">
        <v>1</v>
      </c>
      <c r="L182" s="32"/>
      <c r="M182" s="141" t="s">
        <v>1</v>
      </c>
      <c r="N182" s="142" t="s">
        <v>44</v>
      </c>
      <c r="P182" s="143">
        <f t="shared" si="21"/>
        <v>0</v>
      </c>
      <c r="Q182" s="143">
        <v>0</v>
      </c>
      <c r="R182" s="143">
        <f t="shared" si="22"/>
        <v>0</v>
      </c>
      <c r="S182" s="143">
        <v>0</v>
      </c>
      <c r="T182" s="144">
        <f t="shared" si="23"/>
        <v>0</v>
      </c>
      <c r="AR182" s="145" t="s">
        <v>268</v>
      </c>
      <c r="AT182" s="145" t="s">
        <v>264</v>
      </c>
      <c r="AU182" s="145" t="s">
        <v>88</v>
      </c>
      <c r="AY182" s="17" t="s">
        <v>262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7" t="s">
        <v>86</v>
      </c>
      <c r="BK182" s="146">
        <f t="shared" si="29"/>
        <v>0</v>
      </c>
      <c r="BL182" s="17" t="s">
        <v>268</v>
      </c>
      <c r="BM182" s="145" t="s">
        <v>972</v>
      </c>
    </row>
    <row r="183" spans="2:65" s="1" customFormat="1" ht="49.15" customHeight="1">
      <c r="B183" s="32"/>
      <c r="C183" s="134" t="s">
        <v>458</v>
      </c>
      <c r="D183" s="134" t="s">
        <v>264</v>
      </c>
      <c r="E183" s="135" t="s">
        <v>973</v>
      </c>
      <c r="F183" s="136" t="s">
        <v>974</v>
      </c>
      <c r="G183" s="137" t="s">
        <v>267</v>
      </c>
      <c r="H183" s="138">
        <v>20</v>
      </c>
      <c r="I183" s="139"/>
      <c r="J183" s="140">
        <f t="shared" si="20"/>
        <v>0</v>
      </c>
      <c r="K183" s="136" t="s">
        <v>1</v>
      </c>
      <c r="L183" s="32"/>
      <c r="M183" s="141" t="s">
        <v>1</v>
      </c>
      <c r="N183" s="142" t="s">
        <v>44</v>
      </c>
      <c r="P183" s="143">
        <f t="shared" si="21"/>
        <v>0</v>
      </c>
      <c r="Q183" s="143">
        <v>0</v>
      </c>
      <c r="R183" s="143">
        <f t="shared" si="22"/>
        <v>0</v>
      </c>
      <c r="S183" s="143">
        <v>0</v>
      </c>
      <c r="T183" s="144">
        <f t="shared" si="23"/>
        <v>0</v>
      </c>
      <c r="AR183" s="145" t="s">
        <v>268</v>
      </c>
      <c r="AT183" s="145" t="s">
        <v>264</v>
      </c>
      <c r="AU183" s="145" t="s">
        <v>88</v>
      </c>
      <c r="AY183" s="17" t="s">
        <v>262</v>
      </c>
      <c r="BE183" s="146">
        <f t="shared" si="24"/>
        <v>0</v>
      </c>
      <c r="BF183" s="146">
        <f t="shared" si="25"/>
        <v>0</v>
      </c>
      <c r="BG183" s="146">
        <f t="shared" si="26"/>
        <v>0</v>
      </c>
      <c r="BH183" s="146">
        <f t="shared" si="27"/>
        <v>0</v>
      </c>
      <c r="BI183" s="146">
        <f t="shared" si="28"/>
        <v>0</v>
      </c>
      <c r="BJ183" s="17" t="s">
        <v>86</v>
      </c>
      <c r="BK183" s="146">
        <f t="shared" si="29"/>
        <v>0</v>
      </c>
      <c r="BL183" s="17" t="s">
        <v>268</v>
      </c>
      <c r="BM183" s="145" t="s">
        <v>975</v>
      </c>
    </row>
    <row r="184" spans="2:47" s="1" customFormat="1" ht="39">
      <c r="B184" s="32"/>
      <c r="D184" s="147" t="s">
        <v>301</v>
      </c>
      <c r="F184" s="148" t="s">
        <v>976</v>
      </c>
      <c r="I184" s="149"/>
      <c r="L184" s="32"/>
      <c r="M184" s="150"/>
      <c r="T184" s="56"/>
      <c r="AT184" s="17" t="s">
        <v>301</v>
      </c>
      <c r="AU184" s="17" t="s">
        <v>88</v>
      </c>
    </row>
    <row r="185" spans="2:65" s="1" customFormat="1" ht="24.2" customHeight="1">
      <c r="B185" s="32"/>
      <c r="C185" s="134" t="s">
        <v>466</v>
      </c>
      <c r="D185" s="134" t="s">
        <v>264</v>
      </c>
      <c r="E185" s="135" t="s">
        <v>977</v>
      </c>
      <c r="F185" s="136" t="s">
        <v>978</v>
      </c>
      <c r="G185" s="137" t="s">
        <v>267</v>
      </c>
      <c r="H185" s="138">
        <v>2</v>
      </c>
      <c r="I185" s="139"/>
      <c r="J185" s="140">
        <f>ROUND(I185*H185,2)</f>
        <v>0</v>
      </c>
      <c r="K185" s="136" t="s">
        <v>1</v>
      </c>
      <c r="L185" s="32"/>
      <c r="M185" s="141" t="s">
        <v>1</v>
      </c>
      <c r="N185" s="142" t="s">
        <v>44</v>
      </c>
      <c r="P185" s="143">
        <f>O185*H185</f>
        <v>0</v>
      </c>
      <c r="Q185" s="143">
        <v>0</v>
      </c>
      <c r="R185" s="143">
        <f>Q185*H185</f>
        <v>0</v>
      </c>
      <c r="S185" s="143">
        <v>0</v>
      </c>
      <c r="T185" s="144">
        <f>S185*H185</f>
        <v>0</v>
      </c>
      <c r="AR185" s="145" t="s">
        <v>268</v>
      </c>
      <c r="AT185" s="145" t="s">
        <v>264</v>
      </c>
      <c r="AU185" s="145" t="s">
        <v>88</v>
      </c>
      <c r="AY185" s="17" t="s">
        <v>262</v>
      </c>
      <c r="BE185" s="146">
        <f>IF(N185="základní",J185,0)</f>
        <v>0</v>
      </c>
      <c r="BF185" s="146">
        <f>IF(N185="snížená",J185,0)</f>
        <v>0</v>
      </c>
      <c r="BG185" s="146">
        <f>IF(N185="zákl. přenesená",J185,0)</f>
        <v>0</v>
      </c>
      <c r="BH185" s="146">
        <f>IF(N185="sníž. přenesená",J185,0)</f>
        <v>0</v>
      </c>
      <c r="BI185" s="146">
        <f>IF(N185="nulová",J185,0)</f>
        <v>0</v>
      </c>
      <c r="BJ185" s="17" t="s">
        <v>86</v>
      </c>
      <c r="BK185" s="146">
        <f>ROUND(I185*H185,2)</f>
        <v>0</v>
      </c>
      <c r="BL185" s="17" t="s">
        <v>268</v>
      </c>
      <c r="BM185" s="145" t="s">
        <v>979</v>
      </c>
    </row>
    <row r="186" spans="2:47" s="1" customFormat="1" ht="29.25">
      <c r="B186" s="32"/>
      <c r="D186" s="147" t="s">
        <v>301</v>
      </c>
      <c r="F186" s="148" t="s">
        <v>980</v>
      </c>
      <c r="I186" s="149"/>
      <c r="L186" s="32"/>
      <c r="M186" s="150"/>
      <c r="T186" s="56"/>
      <c r="AT186" s="17" t="s">
        <v>301</v>
      </c>
      <c r="AU186" s="17" t="s">
        <v>88</v>
      </c>
    </row>
    <row r="187" spans="2:65" s="1" customFormat="1" ht="24.2" customHeight="1">
      <c r="B187" s="32"/>
      <c r="C187" s="134" t="s">
        <v>462</v>
      </c>
      <c r="D187" s="134" t="s">
        <v>264</v>
      </c>
      <c r="E187" s="135" t="s">
        <v>981</v>
      </c>
      <c r="F187" s="136" t="s">
        <v>982</v>
      </c>
      <c r="G187" s="137" t="s">
        <v>267</v>
      </c>
      <c r="H187" s="138">
        <v>35</v>
      </c>
      <c r="I187" s="139"/>
      <c r="J187" s="140">
        <f>ROUND(I187*H187,2)</f>
        <v>0</v>
      </c>
      <c r="K187" s="136" t="s">
        <v>1</v>
      </c>
      <c r="L187" s="32"/>
      <c r="M187" s="141" t="s">
        <v>1</v>
      </c>
      <c r="N187" s="142" t="s">
        <v>44</v>
      </c>
      <c r="P187" s="143">
        <f>O187*H187</f>
        <v>0</v>
      </c>
      <c r="Q187" s="143">
        <v>0</v>
      </c>
      <c r="R187" s="143">
        <f>Q187*H187</f>
        <v>0</v>
      </c>
      <c r="S187" s="143">
        <v>0</v>
      </c>
      <c r="T187" s="144">
        <f>S187*H187</f>
        <v>0</v>
      </c>
      <c r="AR187" s="145" t="s">
        <v>268</v>
      </c>
      <c r="AT187" s="145" t="s">
        <v>264</v>
      </c>
      <c r="AU187" s="145" t="s">
        <v>88</v>
      </c>
      <c r="AY187" s="17" t="s">
        <v>262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86</v>
      </c>
      <c r="BK187" s="146">
        <f>ROUND(I187*H187,2)</f>
        <v>0</v>
      </c>
      <c r="BL187" s="17" t="s">
        <v>268</v>
      </c>
      <c r="BM187" s="145" t="s">
        <v>983</v>
      </c>
    </row>
    <row r="188" spans="2:47" s="1" customFormat="1" ht="48.75">
      <c r="B188" s="32"/>
      <c r="D188" s="147" t="s">
        <v>301</v>
      </c>
      <c r="F188" s="148" t="s">
        <v>984</v>
      </c>
      <c r="I188" s="149"/>
      <c r="L188" s="32"/>
      <c r="M188" s="150"/>
      <c r="T188" s="56"/>
      <c r="AT188" s="17" t="s">
        <v>301</v>
      </c>
      <c r="AU188" s="17" t="s">
        <v>88</v>
      </c>
    </row>
    <row r="189" spans="2:65" s="1" customFormat="1" ht="33" customHeight="1">
      <c r="B189" s="32"/>
      <c r="C189" s="134" t="s">
        <v>473</v>
      </c>
      <c r="D189" s="134" t="s">
        <v>264</v>
      </c>
      <c r="E189" s="135" t="s">
        <v>985</v>
      </c>
      <c r="F189" s="136" t="s">
        <v>986</v>
      </c>
      <c r="G189" s="137" t="s">
        <v>267</v>
      </c>
      <c r="H189" s="138">
        <v>2</v>
      </c>
      <c r="I189" s="139"/>
      <c r="J189" s="140">
        <f>ROUND(I189*H189,2)</f>
        <v>0</v>
      </c>
      <c r="K189" s="136" t="s">
        <v>1</v>
      </c>
      <c r="L189" s="32"/>
      <c r="M189" s="141" t="s">
        <v>1</v>
      </c>
      <c r="N189" s="142" t="s">
        <v>44</v>
      </c>
      <c r="P189" s="143">
        <f>O189*H189</f>
        <v>0</v>
      </c>
      <c r="Q189" s="143">
        <v>0</v>
      </c>
      <c r="R189" s="143">
        <f>Q189*H189</f>
        <v>0</v>
      </c>
      <c r="S189" s="143">
        <v>0</v>
      </c>
      <c r="T189" s="144">
        <f>S189*H189</f>
        <v>0</v>
      </c>
      <c r="AR189" s="145" t="s">
        <v>268</v>
      </c>
      <c r="AT189" s="145" t="s">
        <v>264</v>
      </c>
      <c r="AU189" s="145" t="s">
        <v>88</v>
      </c>
      <c r="AY189" s="17" t="s">
        <v>262</v>
      </c>
      <c r="BE189" s="146">
        <f>IF(N189="základní",J189,0)</f>
        <v>0</v>
      </c>
      <c r="BF189" s="146">
        <f>IF(N189="snížená",J189,0)</f>
        <v>0</v>
      </c>
      <c r="BG189" s="146">
        <f>IF(N189="zákl. přenesená",J189,0)</f>
        <v>0</v>
      </c>
      <c r="BH189" s="146">
        <f>IF(N189="sníž. přenesená",J189,0)</f>
        <v>0</v>
      </c>
      <c r="BI189" s="146">
        <f>IF(N189="nulová",J189,0)</f>
        <v>0</v>
      </c>
      <c r="BJ189" s="17" t="s">
        <v>86</v>
      </c>
      <c r="BK189" s="146">
        <f>ROUND(I189*H189,2)</f>
        <v>0</v>
      </c>
      <c r="BL189" s="17" t="s">
        <v>268</v>
      </c>
      <c r="BM189" s="145" t="s">
        <v>987</v>
      </c>
    </row>
    <row r="190" spans="2:47" s="1" customFormat="1" ht="39">
      <c r="B190" s="32"/>
      <c r="D190" s="147" t="s">
        <v>301</v>
      </c>
      <c r="F190" s="148" t="s">
        <v>988</v>
      </c>
      <c r="I190" s="149"/>
      <c r="L190" s="32"/>
      <c r="M190" s="150"/>
      <c r="T190" s="56"/>
      <c r="AT190" s="17" t="s">
        <v>301</v>
      </c>
      <c r="AU190" s="17" t="s">
        <v>88</v>
      </c>
    </row>
    <row r="191" spans="2:65" s="1" customFormat="1" ht="44.25" customHeight="1">
      <c r="B191" s="32"/>
      <c r="C191" s="134" t="s">
        <v>477</v>
      </c>
      <c r="D191" s="134" t="s">
        <v>264</v>
      </c>
      <c r="E191" s="135" t="s">
        <v>989</v>
      </c>
      <c r="F191" s="136" t="s">
        <v>990</v>
      </c>
      <c r="G191" s="137" t="s">
        <v>267</v>
      </c>
      <c r="H191" s="138">
        <v>28</v>
      </c>
      <c r="I191" s="139"/>
      <c r="J191" s="140">
        <f>ROUND(I191*H191,2)</f>
        <v>0</v>
      </c>
      <c r="K191" s="136" t="s">
        <v>1</v>
      </c>
      <c r="L191" s="32"/>
      <c r="M191" s="141" t="s">
        <v>1</v>
      </c>
      <c r="N191" s="142" t="s">
        <v>44</v>
      </c>
      <c r="P191" s="143">
        <f>O191*H191</f>
        <v>0</v>
      </c>
      <c r="Q191" s="143">
        <v>0</v>
      </c>
      <c r="R191" s="143">
        <f>Q191*H191</f>
        <v>0</v>
      </c>
      <c r="S191" s="143">
        <v>0</v>
      </c>
      <c r="T191" s="144">
        <f>S191*H191</f>
        <v>0</v>
      </c>
      <c r="AR191" s="145" t="s">
        <v>268</v>
      </c>
      <c r="AT191" s="145" t="s">
        <v>264</v>
      </c>
      <c r="AU191" s="145" t="s">
        <v>88</v>
      </c>
      <c r="AY191" s="17" t="s">
        <v>262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7" t="s">
        <v>86</v>
      </c>
      <c r="BK191" s="146">
        <f>ROUND(I191*H191,2)</f>
        <v>0</v>
      </c>
      <c r="BL191" s="17" t="s">
        <v>268</v>
      </c>
      <c r="BM191" s="145" t="s">
        <v>991</v>
      </c>
    </row>
    <row r="192" spans="2:47" s="1" customFormat="1" ht="39">
      <c r="B192" s="32"/>
      <c r="D192" s="147" t="s">
        <v>301</v>
      </c>
      <c r="F192" s="148" t="s">
        <v>992</v>
      </c>
      <c r="I192" s="149"/>
      <c r="L192" s="32"/>
      <c r="M192" s="150"/>
      <c r="T192" s="56"/>
      <c r="AT192" s="17" t="s">
        <v>301</v>
      </c>
      <c r="AU192" s="17" t="s">
        <v>88</v>
      </c>
    </row>
    <row r="193" spans="2:65" s="1" customFormat="1" ht="16.5" customHeight="1">
      <c r="B193" s="32"/>
      <c r="C193" s="134" t="s">
        <v>481</v>
      </c>
      <c r="D193" s="134" t="s">
        <v>264</v>
      </c>
      <c r="E193" s="135" t="s">
        <v>993</v>
      </c>
      <c r="F193" s="136" t="s">
        <v>994</v>
      </c>
      <c r="G193" s="137" t="s">
        <v>267</v>
      </c>
      <c r="H193" s="138">
        <v>38</v>
      </c>
      <c r="I193" s="139"/>
      <c r="J193" s="140">
        <f>ROUND(I193*H193,2)</f>
        <v>0</v>
      </c>
      <c r="K193" s="136" t="s">
        <v>1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AR193" s="145" t="s">
        <v>268</v>
      </c>
      <c r="AT193" s="145" t="s">
        <v>264</v>
      </c>
      <c r="AU193" s="145" t="s">
        <v>88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268</v>
      </c>
      <c r="BM193" s="145" t="s">
        <v>995</v>
      </c>
    </row>
    <row r="194" spans="2:47" s="1" customFormat="1" ht="39">
      <c r="B194" s="32"/>
      <c r="D194" s="147" t="s">
        <v>301</v>
      </c>
      <c r="F194" s="148" t="s">
        <v>996</v>
      </c>
      <c r="I194" s="149"/>
      <c r="L194" s="32"/>
      <c r="M194" s="150"/>
      <c r="T194" s="56"/>
      <c r="AT194" s="17" t="s">
        <v>301</v>
      </c>
      <c r="AU194" s="17" t="s">
        <v>88</v>
      </c>
    </row>
    <row r="195" spans="2:65" s="1" customFormat="1" ht="16.5" customHeight="1">
      <c r="B195" s="32"/>
      <c r="C195" s="134" t="s">
        <v>485</v>
      </c>
      <c r="D195" s="134" t="s">
        <v>264</v>
      </c>
      <c r="E195" s="135" t="s">
        <v>997</v>
      </c>
      <c r="F195" s="136" t="s">
        <v>998</v>
      </c>
      <c r="G195" s="137" t="s">
        <v>267</v>
      </c>
      <c r="H195" s="138">
        <v>4</v>
      </c>
      <c r="I195" s="139"/>
      <c r="J195" s="140">
        <f>ROUND(I195*H195,2)</f>
        <v>0</v>
      </c>
      <c r="K195" s="136" t="s">
        <v>1</v>
      </c>
      <c r="L195" s="32"/>
      <c r="M195" s="141" t="s">
        <v>1</v>
      </c>
      <c r="N195" s="142" t="s">
        <v>44</v>
      </c>
      <c r="P195" s="143">
        <f>O195*H195</f>
        <v>0</v>
      </c>
      <c r="Q195" s="143">
        <v>0</v>
      </c>
      <c r="R195" s="143">
        <f>Q195*H195</f>
        <v>0</v>
      </c>
      <c r="S195" s="143">
        <v>0</v>
      </c>
      <c r="T195" s="144">
        <f>S195*H195</f>
        <v>0</v>
      </c>
      <c r="AR195" s="145" t="s">
        <v>268</v>
      </c>
      <c r="AT195" s="145" t="s">
        <v>264</v>
      </c>
      <c r="AU195" s="145" t="s">
        <v>88</v>
      </c>
      <c r="AY195" s="17" t="s">
        <v>262</v>
      </c>
      <c r="BE195" s="146">
        <f>IF(N195="základní",J195,0)</f>
        <v>0</v>
      </c>
      <c r="BF195" s="146">
        <f>IF(N195="snížená",J195,0)</f>
        <v>0</v>
      </c>
      <c r="BG195" s="146">
        <f>IF(N195="zákl. přenesená",J195,0)</f>
        <v>0</v>
      </c>
      <c r="BH195" s="146">
        <f>IF(N195="sníž. přenesená",J195,0)</f>
        <v>0</v>
      </c>
      <c r="BI195" s="146">
        <f>IF(N195="nulová",J195,0)</f>
        <v>0</v>
      </c>
      <c r="BJ195" s="17" t="s">
        <v>86</v>
      </c>
      <c r="BK195" s="146">
        <f>ROUND(I195*H195,2)</f>
        <v>0</v>
      </c>
      <c r="BL195" s="17" t="s">
        <v>268</v>
      </c>
      <c r="BM195" s="145" t="s">
        <v>999</v>
      </c>
    </row>
    <row r="196" spans="2:47" s="1" customFormat="1" ht="78">
      <c r="B196" s="32"/>
      <c r="D196" s="147" t="s">
        <v>301</v>
      </c>
      <c r="F196" s="148" t="s">
        <v>1000</v>
      </c>
      <c r="I196" s="149"/>
      <c r="L196" s="32"/>
      <c r="M196" s="150"/>
      <c r="T196" s="56"/>
      <c r="AT196" s="17" t="s">
        <v>301</v>
      </c>
      <c r="AU196" s="17" t="s">
        <v>88</v>
      </c>
    </row>
    <row r="197" spans="2:63" s="11" customFormat="1" ht="22.9" customHeight="1">
      <c r="B197" s="124"/>
      <c r="D197" s="125" t="s">
        <v>78</v>
      </c>
      <c r="E197" s="151" t="s">
        <v>435</v>
      </c>
      <c r="F197" s="151" t="s">
        <v>1001</v>
      </c>
      <c r="I197" s="127"/>
      <c r="J197" s="152">
        <f>BK197</f>
        <v>0</v>
      </c>
      <c r="L197" s="124"/>
      <c r="M197" s="129"/>
      <c r="P197" s="130">
        <f>SUM(P198:P209)</f>
        <v>0</v>
      </c>
      <c r="R197" s="130">
        <f>SUM(R198:R209)</f>
        <v>0</v>
      </c>
      <c r="T197" s="131">
        <f>SUM(T198:T209)</f>
        <v>0</v>
      </c>
      <c r="AR197" s="125" t="s">
        <v>179</v>
      </c>
      <c r="AT197" s="132" t="s">
        <v>78</v>
      </c>
      <c r="AU197" s="132" t="s">
        <v>86</v>
      </c>
      <c r="AY197" s="125" t="s">
        <v>262</v>
      </c>
      <c r="BK197" s="133">
        <f>SUM(BK198:BK209)</f>
        <v>0</v>
      </c>
    </row>
    <row r="198" spans="2:65" s="1" customFormat="1" ht="24.2" customHeight="1">
      <c r="B198" s="32"/>
      <c r="C198" s="134" t="s">
        <v>499</v>
      </c>
      <c r="D198" s="134" t="s">
        <v>264</v>
      </c>
      <c r="E198" s="135" t="s">
        <v>365</v>
      </c>
      <c r="F198" s="136" t="s">
        <v>1002</v>
      </c>
      <c r="G198" s="137" t="s">
        <v>405</v>
      </c>
      <c r="H198" s="138">
        <v>115</v>
      </c>
      <c r="I198" s="139"/>
      <c r="J198" s="140">
        <f>ROUND(I198*H198,2)</f>
        <v>0</v>
      </c>
      <c r="K198" s="136" t="s">
        <v>1</v>
      </c>
      <c r="L198" s="32"/>
      <c r="M198" s="141" t="s">
        <v>1</v>
      </c>
      <c r="N198" s="142" t="s">
        <v>44</v>
      </c>
      <c r="P198" s="143">
        <f>O198*H198</f>
        <v>0</v>
      </c>
      <c r="Q198" s="143">
        <v>0</v>
      </c>
      <c r="R198" s="143">
        <f>Q198*H198</f>
        <v>0</v>
      </c>
      <c r="S198" s="143">
        <v>0</v>
      </c>
      <c r="T198" s="144">
        <f>S198*H198</f>
        <v>0</v>
      </c>
      <c r="AR198" s="145" t="s">
        <v>268</v>
      </c>
      <c r="AT198" s="145" t="s">
        <v>264</v>
      </c>
      <c r="AU198" s="145" t="s">
        <v>88</v>
      </c>
      <c r="AY198" s="17" t="s">
        <v>262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7" t="s">
        <v>86</v>
      </c>
      <c r="BK198" s="146">
        <f>ROUND(I198*H198,2)</f>
        <v>0</v>
      </c>
      <c r="BL198" s="17" t="s">
        <v>268</v>
      </c>
      <c r="BM198" s="145" t="s">
        <v>1003</v>
      </c>
    </row>
    <row r="199" spans="2:65" s="1" customFormat="1" ht="16.5" customHeight="1">
      <c r="B199" s="32"/>
      <c r="C199" s="134" t="s">
        <v>503</v>
      </c>
      <c r="D199" s="134" t="s">
        <v>264</v>
      </c>
      <c r="E199" s="135" t="s">
        <v>370</v>
      </c>
      <c r="F199" s="136" t="s">
        <v>1004</v>
      </c>
      <c r="G199" s="137" t="s">
        <v>405</v>
      </c>
      <c r="H199" s="138">
        <v>110</v>
      </c>
      <c r="I199" s="139"/>
      <c r="J199" s="140">
        <f>ROUND(I199*H199,2)</f>
        <v>0</v>
      </c>
      <c r="K199" s="136" t="s">
        <v>1</v>
      </c>
      <c r="L199" s="32"/>
      <c r="M199" s="141" t="s">
        <v>1</v>
      </c>
      <c r="N199" s="142" t="s">
        <v>44</v>
      </c>
      <c r="P199" s="143">
        <f>O199*H199</f>
        <v>0</v>
      </c>
      <c r="Q199" s="143">
        <v>0</v>
      </c>
      <c r="R199" s="143">
        <f>Q199*H199</f>
        <v>0</v>
      </c>
      <c r="S199" s="143">
        <v>0</v>
      </c>
      <c r="T199" s="144">
        <f>S199*H199</f>
        <v>0</v>
      </c>
      <c r="AR199" s="145" t="s">
        <v>268</v>
      </c>
      <c r="AT199" s="145" t="s">
        <v>264</v>
      </c>
      <c r="AU199" s="145" t="s">
        <v>88</v>
      </c>
      <c r="AY199" s="17" t="s">
        <v>262</v>
      </c>
      <c r="BE199" s="146">
        <f>IF(N199="základní",J199,0)</f>
        <v>0</v>
      </c>
      <c r="BF199" s="146">
        <f>IF(N199="snížená",J199,0)</f>
        <v>0</v>
      </c>
      <c r="BG199" s="146">
        <f>IF(N199="zákl. přenesená",J199,0)</f>
        <v>0</v>
      </c>
      <c r="BH199" s="146">
        <f>IF(N199="sníž. přenesená",J199,0)</f>
        <v>0</v>
      </c>
      <c r="BI199" s="146">
        <f>IF(N199="nulová",J199,0)</f>
        <v>0</v>
      </c>
      <c r="BJ199" s="17" t="s">
        <v>86</v>
      </c>
      <c r="BK199" s="146">
        <f>ROUND(I199*H199,2)</f>
        <v>0</v>
      </c>
      <c r="BL199" s="17" t="s">
        <v>268</v>
      </c>
      <c r="BM199" s="145" t="s">
        <v>1005</v>
      </c>
    </row>
    <row r="200" spans="2:65" s="1" customFormat="1" ht="24.2" customHeight="1">
      <c r="B200" s="32"/>
      <c r="C200" s="134" t="s">
        <v>507</v>
      </c>
      <c r="D200" s="134" t="s">
        <v>264</v>
      </c>
      <c r="E200" s="135" t="s">
        <v>7</v>
      </c>
      <c r="F200" s="136" t="s">
        <v>1006</v>
      </c>
      <c r="G200" s="137" t="s">
        <v>267</v>
      </c>
      <c r="H200" s="138">
        <v>1</v>
      </c>
      <c r="I200" s="139"/>
      <c r="J200" s="140">
        <f>ROUND(I200*H200,2)</f>
        <v>0</v>
      </c>
      <c r="K200" s="136" t="s">
        <v>1</v>
      </c>
      <c r="L200" s="32"/>
      <c r="M200" s="141" t="s">
        <v>1</v>
      </c>
      <c r="N200" s="142" t="s">
        <v>44</v>
      </c>
      <c r="P200" s="143">
        <f>O200*H200</f>
        <v>0</v>
      </c>
      <c r="Q200" s="143">
        <v>0</v>
      </c>
      <c r="R200" s="143">
        <f>Q200*H200</f>
        <v>0</v>
      </c>
      <c r="S200" s="143">
        <v>0</v>
      </c>
      <c r="T200" s="144">
        <f>S200*H200</f>
        <v>0</v>
      </c>
      <c r="AR200" s="145" t="s">
        <v>268</v>
      </c>
      <c r="AT200" s="145" t="s">
        <v>264</v>
      </c>
      <c r="AU200" s="145" t="s">
        <v>88</v>
      </c>
      <c r="AY200" s="17" t="s">
        <v>262</v>
      </c>
      <c r="BE200" s="146">
        <f>IF(N200="základní",J200,0)</f>
        <v>0</v>
      </c>
      <c r="BF200" s="146">
        <f>IF(N200="snížená",J200,0)</f>
        <v>0</v>
      </c>
      <c r="BG200" s="146">
        <f>IF(N200="zákl. přenesená",J200,0)</f>
        <v>0</v>
      </c>
      <c r="BH200" s="146">
        <f>IF(N200="sníž. přenesená",J200,0)</f>
        <v>0</v>
      </c>
      <c r="BI200" s="146">
        <f>IF(N200="nulová",J200,0)</f>
        <v>0</v>
      </c>
      <c r="BJ200" s="17" t="s">
        <v>86</v>
      </c>
      <c r="BK200" s="146">
        <f>ROUND(I200*H200,2)</f>
        <v>0</v>
      </c>
      <c r="BL200" s="17" t="s">
        <v>268</v>
      </c>
      <c r="BM200" s="145" t="s">
        <v>1007</v>
      </c>
    </row>
    <row r="201" spans="2:47" s="1" customFormat="1" ht="39">
      <c r="B201" s="32"/>
      <c r="D201" s="147" t="s">
        <v>301</v>
      </c>
      <c r="F201" s="148" t="s">
        <v>1008</v>
      </c>
      <c r="I201" s="149"/>
      <c r="L201" s="32"/>
      <c r="M201" s="150"/>
      <c r="T201" s="56"/>
      <c r="AT201" s="17" t="s">
        <v>301</v>
      </c>
      <c r="AU201" s="17" t="s">
        <v>88</v>
      </c>
    </row>
    <row r="202" spans="2:65" s="1" customFormat="1" ht="16.5" customHeight="1">
      <c r="B202" s="32"/>
      <c r="C202" s="134" t="s">
        <v>511</v>
      </c>
      <c r="D202" s="134" t="s">
        <v>264</v>
      </c>
      <c r="E202" s="135" t="s">
        <v>377</v>
      </c>
      <c r="F202" s="136" t="s">
        <v>1009</v>
      </c>
      <c r="G202" s="137" t="s">
        <v>267</v>
      </c>
      <c r="H202" s="138">
        <v>2</v>
      </c>
      <c r="I202" s="139"/>
      <c r="J202" s="140">
        <f aca="true" t="shared" si="30" ref="J202:J209">ROUND(I202*H202,2)</f>
        <v>0</v>
      </c>
      <c r="K202" s="136" t="s">
        <v>1</v>
      </c>
      <c r="L202" s="32"/>
      <c r="M202" s="141" t="s">
        <v>1</v>
      </c>
      <c r="N202" s="142" t="s">
        <v>44</v>
      </c>
      <c r="P202" s="143">
        <f aca="true" t="shared" si="31" ref="P202:P209">O202*H202</f>
        <v>0</v>
      </c>
      <c r="Q202" s="143">
        <v>0</v>
      </c>
      <c r="R202" s="143">
        <f aca="true" t="shared" si="32" ref="R202:R209">Q202*H202</f>
        <v>0</v>
      </c>
      <c r="S202" s="143">
        <v>0</v>
      </c>
      <c r="T202" s="144">
        <f aca="true" t="shared" si="33" ref="T202:T209">S202*H202</f>
        <v>0</v>
      </c>
      <c r="AR202" s="145" t="s">
        <v>268</v>
      </c>
      <c r="AT202" s="145" t="s">
        <v>264</v>
      </c>
      <c r="AU202" s="145" t="s">
        <v>88</v>
      </c>
      <c r="AY202" s="17" t="s">
        <v>262</v>
      </c>
      <c r="BE202" s="146">
        <f aca="true" t="shared" si="34" ref="BE202:BE209">IF(N202="základní",J202,0)</f>
        <v>0</v>
      </c>
      <c r="BF202" s="146">
        <f aca="true" t="shared" si="35" ref="BF202:BF209">IF(N202="snížená",J202,0)</f>
        <v>0</v>
      </c>
      <c r="BG202" s="146">
        <f aca="true" t="shared" si="36" ref="BG202:BG209">IF(N202="zákl. přenesená",J202,0)</f>
        <v>0</v>
      </c>
      <c r="BH202" s="146">
        <f aca="true" t="shared" si="37" ref="BH202:BH209">IF(N202="sníž. přenesená",J202,0)</f>
        <v>0</v>
      </c>
      <c r="BI202" s="146">
        <f aca="true" t="shared" si="38" ref="BI202:BI209">IF(N202="nulová",J202,0)</f>
        <v>0</v>
      </c>
      <c r="BJ202" s="17" t="s">
        <v>86</v>
      </c>
      <c r="BK202" s="146">
        <f aca="true" t="shared" si="39" ref="BK202:BK209">ROUND(I202*H202,2)</f>
        <v>0</v>
      </c>
      <c r="BL202" s="17" t="s">
        <v>268</v>
      </c>
      <c r="BM202" s="145" t="s">
        <v>1010</v>
      </c>
    </row>
    <row r="203" spans="2:65" s="1" customFormat="1" ht="16.5" customHeight="1">
      <c r="B203" s="32"/>
      <c r="C203" s="134" t="s">
        <v>515</v>
      </c>
      <c r="D203" s="134" t="s">
        <v>264</v>
      </c>
      <c r="E203" s="135" t="s">
        <v>381</v>
      </c>
      <c r="F203" s="136" t="s">
        <v>1011</v>
      </c>
      <c r="G203" s="137" t="s">
        <v>267</v>
      </c>
      <c r="H203" s="138">
        <v>1</v>
      </c>
      <c r="I203" s="139"/>
      <c r="J203" s="140">
        <f t="shared" si="30"/>
        <v>0</v>
      </c>
      <c r="K203" s="136" t="s">
        <v>1</v>
      </c>
      <c r="L203" s="32"/>
      <c r="M203" s="141" t="s">
        <v>1</v>
      </c>
      <c r="N203" s="142" t="s">
        <v>44</v>
      </c>
      <c r="P203" s="143">
        <f t="shared" si="31"/>
        <v>0</v>
      </c>
      <c r="Q203" s="143">
        <v>0</v>
      </c>
      <c r="R203" s="143">
        <f t="shared" si="32"/>
        <v>0</v>
      </c>
      <c r="S203" s="143">
        <v>0</v>
      </c>
      <c r="T203" s="144">
        <f t="shared" si="33"/>
        <v>0</v>
      </c>
      <c r="AR203" s="145" t="s">
        <v>268</v>
      </c>
      <c r="AT203" s="145" t="s">
        <v>264</v>
      </c>
      <c r="AU203" s="145" t="s">
        <v>88</v>
      </c>
      <c r="AY203" s="17" t="s">
        <v>262</v>
      </c>
      <c r="BE203" s="146">
        <f t="shared" si="34"/>
        <v>0</v>
      </c>
      <c r="BF203" s="146">
        <f t="shared" si="35"/>
        <v>0</v>
      </c>
      <c r="BG203" s="146">
        <f t="shared" si="36"/>
        <v>0</v>
      </c>
      <c r="BH203" s="146">
        <f t="shared" si="37"/>
        <v>0</v>
      </c>
      <c r="BI203" s="146">
        <f t="shared" si="38"/>
        <v>0</v>
      </c>
      <c r="BJ203" s="17" t="s">
        <v>86</v>
      </c>
      <c r="BK203" s="146">
        <f t="shared" si="39"/>
        <v>0</v>
      </c>
      <c r="BL203" s="17" t="s">
        <v>268</v>
      </c>
      <c r="BM203" s="145" t="s">
        <v>1012</v>
      </c>
    </row>
    <row r="204" spans="2:65" s="1" customFormat="1" ht="24.2" customHeight="1">
      <c r="B204" s="32"/>
      <c r="C204" s="134" t="s">
        <v>519</v>
      </c>
      <c r="D204" s="134" t="s">
        <v>264</v>
      </c>
      <c r="E204" s="135" t="s">
        <v>385</v>
      </c>
      <c r="F204" s="136" t="s">
        <v>1013</v>
      </c>
      <c r="G204" s="137" t="s">
        <v>267</v>
      </c>
      <c r="H204" s="138">
        <v>1</v>
      </c>
      <c r="I204" s="139"/>
      <c r="J204" s="140">
        <f t="shared" si="30"/>
        <v>0</v>
      </c>
      <c r="K204" s="136" t="s">
        <v>1</v>
      </c>
      <c r="L204" s="32"/>
      <c r="M204" s="141" t="s">
        <v>1</v>
      </c>
      <c r="N204" s="142" t="s">
        <v>44</v>
      </c>
      <c r="P204" s="143">
        <f t="shared" si="31"/>
        <v>0</v>
      </c>
      <c r="Q204" s="143">
        <v>0</v>
      </c>
      <c r="R204" s="143">
        <f t="shared" si="32"/>
        <v>0</v>
      </c>
      <c r="S204" s="143">
        <v>0</v>
      </c>
      <c r="T204" s="144">
        <f t="shared" si="33"/>
        <v>0</v>
      </c>
      <c r="AR204" s="145" t="s">
        <v>268</v>
      </c>
      <c r="AT204" s="145" t="s">
        <v>264</v>
      </c>
      <c r="AU204" s="145" t="s">
        <v>88</v>
      </c>
      <c r="AY204" s="17" t="s">
        <v>262</v>
      </c>
      <c r="BE204" s="146">
        <f t="shared" si="34"/>
        <v>0</v>
      </c>
      <c r="BF204" s="146">
        <f t="shared" si="35"/>
        <v>0</v>
      </c>
      <c r="BG204" s="146">
        <f t="shared" si="36"/>
        <v>0</v>
      </c>
      <c r="BH204" s="146">
        <f t="shared" si="37"/>
        <v>0</v>
      </c>
      <c r="BI204" s="146">
        <f t="shared" si="38"/>
        <v>0</v>
      </c>
      <c r="BJ204" s="17" t="s">
        <v>86</v>
      </c>
      <c r="BK204" s="146">
        <f t="shared" si="39"/>
        <v>0</v>
      </c>
      <c r="BL204" s="17" t="s">
        <v>268</v>
      </c>
      <c r="BM204" s="145" t="s">
        <v>1014</v>
      </c>
    </row>
    <row r="205" spans="2:65" s="1" customFormat="1" ht="24.2" customHeight="1">
      <c r="B205" s="32"/>
      <c r="C205" s="134" t="s">
        <v>523</v>
      </c>
      <c r="D205" s="134" t="s">
        <v>264</v>
      </c>
      <c r="E205" s="135" t="s">
        <v>390</v>
      </c>
      <c r="F205" s="136" t="s">
        <v>1015</v>
      </c>
      <c r="G205" s="137" t="s">
        <v>267</v>
      </c>
      <c r="H205" s="138">
        <v>1</v>
      </c>
      <c r="I205" s="139"/>
      <c r="J205" s="140">
        <f t="shared" si="30"/>
        <v>0</v>
      </c>
      <c r="K205" s="136" t="s">
        <v>1</v>
      </c>
      <c r="L205" s="32"/>
      <c r="M205" s="141" t="s">
        <v>1</v>
      </c>
      <c r="N205" s="142" t="s">
        <v>44</v>
      </c>
      <c r="P205" s="143">
        <f t="shared" si="31"/>
        <v>0</v>
      </c>
      <c r="Q205" s="143">
        <v>0</v>
      </c>
      <c r="R205" s="143">
        <f t="shared" si="32"/>
        <v>0</v>
      </c>
      <c r="S205" s="143">
        <v>0</v>
      </c>
      <c r="T205" s="144">
        <f t="shared" si="33"/>
        <v>0</v>
      </c>
      <c r="AR205" s="145" t="s">
        <v>268</v>
      </c>
      <c r="AT205" s="145" t="s">
        <v>264</v>
      </c>
      <c r="AU205" s="145" t="s">
        <v>88</v>
      </c>
      <c r="AY205" s="17" t="s">
        <v>262</v>
      </c>
      <c r="BE205" s="146">
        <f t="shared" si="34"/>
        <v>0</v>
      </c>
      <c r="BF205" s="146">
        <f t="shared" si="35"/>
        <v>0</v>
      </c>
      <c r="BG205" s="146">
        <f t="shared" si="36"/>
        <v>0</v>
      </c>
      <c r="BH205" s="146">
        <f t="shared" si="37"/>
        <v>0</v>
      </c>
      <c r="BI205" s="146">
        <f t="shared" si="38"/>
        <v>0</v>
      </c>
      <c r="BJ205" s="17" t="s">
        <v>86</v>
      </c>
      <c r="BK205" s="146">
        <f t="shared" si="39"/>
        <v>0</v>
      </c>
      <c r="BL205" s="17" t="s">
        <v>268</v>
      </c>
      <c r="BM205" s="145" t="s">
        <v>1016</v>
      </c>
    </row>
    <row r="206" spans="2:65" s="1" customFormat="1" ht="16.5" customHeight="1">
      <c r="B206" s="32"/>
      <c r="C206" s="134" t="s">
        <v>527</v>
      </c>
      <c r="D206" s="134" t="s">
        <v>264</v>
      </c>
      <c r="E206" s="135" t="s">
        <v>395</v>
      </c>
      <c r="F206" s="136" t="s">
        <v>1017</v>
      </c>
      <c r="G206" s="137" t="s">
        <v>267</v>
      </c>
      <c r="H206" s="138">
        <v>1</v>
      </c>
      <c r="I206" s="139"/>
      <c r="J206" s="140">
        <f t="shared" si="30"/>
        <v>0</v>
      </c>
      <c r="K206" s="136" t="s">
        <v>1</v>
      </c>
      <c r="L206" s="32"/>
      <c r="M206" s="141" t="s">
        <v>1</v>
      </c>
      <c r="N206" s="142" t="s">
        <v>44</v>
      </c>
      <c r="P206" s="143">
        <f t="shared" si="31"/>
        <v>0</v>
      </c>
      <c r="Q206" s="143">
        <v>0</v>
      </c>
      <c r="R206" s="143">
        <f t="shared" si="32"/>
        <v>0</v>
      </c>
      <c r="S206" s="143">
        <v>0</v>
      </c>
      <c r="T206" s="144">
        <f t="shared" si="33"/>
        <v>0</v>
      </c>
      <c r="AR206" s="145" t="s">
        <v>268</v>
      </c>
      <c r="AT206" s="145" t="s">
        <v>264</v>
      </c>
      <c r="AU206" s="145" t="s">
        <v>88</v>
      </c>
      <c r="AY206" s="17" t="s">
        <v>262</v>
      </c>
      <c r="BE206" s="146">
        <f t="shared" si="34"/>
        <v>0</v>
      </c>
      <c r="BF206" s="146">
        <f t="shared" si="35"/>
        <v>0</v>
      </c>
      <c r="BG206" s="146">
        <f t="shared" si="36"/>
        <v>0</v>
      </c>
      <c r="BH206" s="146">
        <f t="shared" si="37"/>
        <v>0</v>
      </c>
      <c r="BI206" s="146">
        <f t="shared" si="38"/>
        <v>0</v>
      </c>
      <c r="BJ206" s="17" t="s">
        <v>86</v>
      </c>
      <c r="BK206" s="146">
        <f t="shared" si="39"/>
        <v>0</v>
      </c>
      <c r="BL206" s="17" t="s">
        <v>268</v>
      </c>
      <c r="BM206" s="145" t="s">
        <v>1018</v>
      </c>
    </row>
    <row r="207" spans="2:65" s="1" customFormat="1" ht="16.5" customHeight="1">
      <c r="B207" s="32"/>
      <c r="C207" s="134" t="s">
        <v>268</v>
      </c>
      <c r="D207" s="134" t="s">
        <v>264</v>
      </c>
      <c r="E207" s="135" t="s">
        <v>336</v>
      </c>
      <c r="F207" s="136" t="s">
        <v>1019</v>
      </c>
      <c r="G207" s="137" t="s">
        <v>267</v>
      </c>
      <c r="H207" s="138">
        <v>1</v>
      </c>
      <c r="I207" s="139"/>
      <c r="J207" s="140">
        <f t="shared" si="30"/>
        <v>0</v>
      </c>
      <c r="K207" s="136" t="s">
        <v>1</v>
      </c>
      <c r="L207" s="32"/>
      <c r="M207" s="141" t="s">
        <v>1</v>
      </c>
      <c r="N207" s="142" t="s">
        <v>44</v>
      </c>
      <c r="P207" s="143">
        <f t="shared" si="31"/>
        <v>0</v>
      </c>
      <c r="Q207" s="143">
        <v>0</v>
      </c>
      <c r="R207" s="143">
        <f t="shared" si="32"/>
        <v>0</v>
      </c>
      <c r="S207" s="143">
        <v>0</v>
      </c>
      <c r="T207" s="144">
        <f t="shared" si="33"/>
        <v>0</v>
      </c>
      <c r="AR207" s="145" t="s">
        <v>268</v>
      </c>
      <c r="AT207" s="145" t="s">
        <v>264</v>
      </c>
      <c r="AU207" s="145" t="s">
        <v>88</v>
      </c>
      <c r="AY207" s="17" t="s">
        <v>262</v>
      </c>
      <c r="BE207" s="146">
        <f t="shared" si="34"/>
        <v>0</v>
      </c>
      <c r="BF207" s="146">
        <f t="shared" si="35"/>
        <v>0</v>
      </c>
      <c r="BG207" s="146">
        <f t="shared" si="36"/>
        <v>0</v>
      </c>
      <c r="BH207" s="146">
        <f t="shared" si="37"/>
        <v>0</v>
      </c>
      <c r="BI207" s="146">
        <f t="shared" si="38"/>
        <v>0</v>
      </c>
      <c r="BJ207" s="17" t="s">
        <v>86</v>
      </c>
      <c r="BK207" s="146">
        <f t="shared" si="39"/>
        <v>0</v>
      </c>
      <c r="BL207" s="17" t="s">
        <v>268</v>
      </c>
      <c r="BM207" s="145" t="s">
        <v>1020</v>
      </c>
    </row>
    <row r="208" spans="2:65" s="1" customFormat="1" ht="24.2" customHeight="1">
      <c r="B208" s="32"/>
      <c r="C208" s="134" t="s">
        <v>536</v>
      </c>
      <c r="D208" s="134" t="s">
        <v>264</v>
      </c>
      <c r="E208" s="135" t="s">
        <v>341</v>
      </c>
      <c r="F208" s="136" t="s">
        <v>1021</v>
      </c>
      <c r="G208" s="137" t="s">
        <v>267</v>
      </c>
      <c r="H208" s="138">
        <v>1</v>
      </c>
      <c r="I208" s="139"/>
      <c r="J208" s="140">
        <f t="shared" si="30"/>
        <v>0</v>
      </c>
      <c r="K208" s="136" t="s">
        <v>1</v>
      </c>
      <c r="L208" s="32"/>
      <c r="M208" s="141" t="s">
        <v>1</v>
      </c>
      <c r="N208" s="142" t="s">
        <v>44</v>
      </c>
      <c r="P208" s="143">
        <f t="shared" si="31"/>
        <v>0</v>
      </c>
      <c r="Q208" s="143">
        <v>0</v>
      </c>
      <c r="R208" s="143">
        <f t="shared" si="32"/>
        <v>0</v>
      </c>
      <c r="S208" s="143">
        <v>0</v>
      </c>
      <c r="T208" s="144">
        <f t="shared" si="33"/>
        <v>0</v>
      </c>
      <c r="AR208" s="145" t="s">
        <v>268</v>
      </c>
      <c r="AT208" s="145" t="s">
        <v>264</v>
      </c>
      <c r="AU208" s="145" t="s">
        <v>88</v>
      </c>
      <c r="AY208" s="17" t="s">
        <v>262</v>
      </c>
      <c r="BE208" s="146">
        <f t="shared" si="34"/>
        <v>0</v>
      </c>
      <c r="BF208" s="146">
        <f t="shared" si="35"/>
        <v>0</v>
      </c>
      <c r="BG208" s="146">
        <f t="shared" si="36"/>
        <v>0</v>
      </c>
      <c r="BH208" s="146">
        <f t="shared" si="37"/>
        <v>0</v>
      </c>
      <c r="BI208" s="146">
        <f t="shared" si="38"/>
        <v>0</v>
      </c>
      <c r="BJ208" s="17" t="s">
        <v>86</v>
      </c>
      <c r="BK208" s="146">
        <f t="shared" si="39"/>
        <v>0</v>
      </c>
      <c r="BL208" s="17" t="s">
        <v>268</v>
      </c>
      <c r="BM208" s="145" t="s">
        <v>1022</v>
      </c>
    </row>
    <row r="209" spans="2:65" s="1" customFormat="1" ht="16.5" customHeight="1">
      <c r="B209" s="32"/>
      <c r="C209" s="134" t="s">
        <v>540</v>
      </c>
      <c r="D209" s="134" t="s">
        <v>264</v>
      </c>
      <c r="E209" s="135" t="s">
        <v>345</v>
      </c>
      <c r="F209" s="136" t="s">
        <v>1023</v>
      </c>
      <c r="G209" s="137" t="s">
        <v>488</v>
      </c>
      <c r="H209" s="138">
        <v>1</v>
      </c>
      <c r="I209" s="139"/>
      <c r="J209" s="140">
        <f t="shared" si="30"/>
        <v>0</v>
      </c>
      <c r="K209" s="136" t="s">
        <v>1</v>
      </c>
      <c r="L209" s="32"/>
      <c r="M209" s="141" t="s">
        <v>1</v>
      </c>
      <c r="N209" s="142" t="s">
        <v>44</v>
      </c>
      <c r="P209" s="143">
        <f t="shared" si="31"/>
        <v>0</v>
      </c>
      <c r="Q209" s="143">
        <v>0</v>
      </c>
      <c r="R209" s="143">
        <f t="shared" si="32"/>
        <v>0</v>
      </c>
      <c r="S209" s="143">
        <v>0</v>
      </c>
      <c r="T209" s="144">
        <f t="shared" si="33"/>
        <v>0</v>
      </c>
      <c r="AR209" s="145" t="s">
        <v>268</v>
      </c>
      <c r="AT209" s="145" t="s">
        <v>264</v>
      </c>
      <c r="AU209" s="145" t="s">
        <v>88</v>
      </c>
      <c r="AY209" s="17" t="s">
        <v>262</v>
      </c>
      <c r="BE209" s="146">
        <f t="shared" si="34"/>
        <v>0</v>
      </c>
      <c r="BF209" s="146">
        <f t="shared" si="35"/>
        <v>0</v>
      </c>
      <c r="BG209" s="146">
        <f t="shared" si="36"/>
        <v>0</v>
      </c>
      <c r="BH209" s="146">
        <f t="shared" si="37"/>
        <v>0</v>
      </c>
      <c r="BI209" s="146">
        <f t="shared" si="38"/>
        <v>0</v>
      </c>
      <c r="BJ209" s="17" t="s">
        <v>86</v>
      </c>
      <c r="BK209" s="146">
        <f t="shared" si="39"/>
        <v>0</v>
      </c>
      <c r="BL209" s="17" t="s">
        <v>268</v>
      </c>
      <c r="BM209" s="145" t="s">
        <v>1024</v>
      </c>
    </row>
    <row r="210" spans="2:63" s="11" customFormat="1" ht="22.9" customHeight="1">
      <c r="B210" s="124"/>
      <c r="D210" s="125" t="s">
        <v>78</v>
      </c>
      <c r="E210" s="151" t="s">
        <v>1025</v>
      </c>
      <c r="F210" s="151" t="s">
        <v>1026</v>
      </c>
      <c r="I210" s="127"/>
      <c r="J210" s="152">
        <f>BK210</f>
        <v>0</v>
      </c>
      <c r="L210" s="124"/>
      <c r="M210" s="129"/>
      <c r="P210" s="130">
        <f>P211</f>
        <v>0</v>
      </c>
      <c r="R210" s="130">
        <f>R211</f>
        <v>0</v>
      </c>
      <c r="T210" s="131">
        <f>T211</f>
        <v>0</v>
      </c>
      <c r="AR210" s="125" t="s">
        <v>179</v>
      </c>
      <c r="AT210" s="132" t="s">
        <v>78</v>
      </c>
      <c r="AU210" s="132" t="s">
        <v>86</v>
      </c>
      <c r="AY210" s="125" t="s">
        <v>262</v>
      </c>
      <c r="BK210" s="133">
        <f>BK211</f>
        <v>0</v>
      </c>
    </row>
    <row r="211" spans="2:65" s="1" customFormat="1" ht="21.75" customHeight="1">
      <c r="B211" s="32"/>
      <c r="C211" s="134" t="s">
        <v>544</v>
      </c>
      <c r="D211" s="134" t="s">
        <v>264</v>
      </c>
      <c r="E211" s="135" t="s">
        <v>349</v>
      </c>
      <c r="F211" s="136" t="s">
        <v>1027</v>
      </c>
      <c r="G211" s="137" t="s">
        <v>267</v>
      </c>
      <c r="H211" s="138">
        <v>1</v>
      </c>
      <c r="I211" s="139"/>
      <c r="J211" s="140">
        <f>ROUND(I211*H211,2)</f>
        <v>0</v>
      </c>
      <c r="K211" s="136" t="s">
        <v>1</v>
      </c>
      <c r="L211" s="32"/>
      <c r="M211" s="141" t="s">
        <v>1</v>
      </c>
      <c r="N211" s="142" t="s">
        <v>44</v>
      </c>
      <c r="P211" s="143">
        <f>O211*H211</f>
        <v>0</v>
      </c>
      <c r="Q211" s="143">
        <v>0</v>
      </c>
      <c r="R211" s="143">
        <f>Q211*H211</f>
        <v>0</v>
      </c>
      <c r="S211" s="143">
        <v>0</v>
      </c>
      <c r="T211" s="144">
        <f>S211*H211</f>
        <v>0</v>
      </c>
      <c r="AR211" s="145" t="s">
        <v>268</v>
      </c>
      <c r="AT211" s="145" t="s">
        <v>264</v>
      </c>
      <c r="AU211" s="145" t="s">
        <v>88</v>
      </c>
      <c r="AY211" s="17" t="s">
        <v>262</v>
      </c>
      <c r="BE211" s="146">
        <f>IF(N211="základní",J211,0)</f>
        <v>0</v>
      </c>
      <c r="BF211" s="146">
        <f>IF(N211="snížená",J211,0)</f>
        <v>0</v>
      </c>
      <c r="BG211" s="146">
        <f>IF(N211="zákl. přenesená",J211,0)</f>
        <v>0</v>
      </c>
      <c r="BH211" s="146">
        <f>IF(N211="sníž. přenesená",J211,0)</f>
        <v>0</v>
      </c>
      <c r="BI211" s="146">
        <f>IF(N211="nulová",J211,0)</f>
        <v>0</v>
      </c>
      <c r="BJ211" s="17" t="s">
        <v>86</v>
      </c>
      <c r="BK211" s="146">
        <f>ROUND(I211*H211,2)</f>
        <v>0</v>
      </c>
      <c r="BL211" s="17" t="s">
        <v>268</v>
      </c>
      <c r="BM211" s="145" t="s">
        <v>1028</v>
      </c>
    </row>
    <row r="212" spans="2:63" s="11" customFormat="1" ht="22.9" customHeight="1">
      <c r="B212" s="124"/>
      <c r="D212" s="125" t="s">
        <v>78</v>
      </c>
      <c r="E212" s="151" t="s">
        <v>602</v>
      </c>
      <c r="F212" s="151" t="s">
        <v>603</v>
      </c>
      <c r="I212" s="127"/>
      <c r="J212" s="152">
        <f>BK212</f>
        <v>0</v>
      </c>
      <c r="L212" s="124"/>
      <c r="M212" s="129"/>
      <c r="P212" s="130">
        <f>SUM(P213:P219)</f>
        <v>0</v>
      </c>
      <c r="R212" s="130">
        <f>SUM(R213:R219)</f>
        <v>0</v>
      </c>
      <c r="T212" s="131">
        <f>SUM(T213:T219)</f>
        <v>0</v>
      </c>
      <c r="AR212" s="125" t="s">
        <v>179</v>
      </c>
      <c r="AT212" s="132" t="s">
        <v>78</v>
      </c>
      <c r="AU212" s="132" t="s">
        <v>86</v>
      </c>
      <c r="AY212" s="125" t="s">
        <v>262</v>
      </c>
      <c r="BK212" s="133">
        <f>SUM(BK213:BK219)</f>
        <v>0</v>
      </c>
    </row>
    <row r="213" spans="2:65" s="1" customFormat="1" ht="16.5" customHeight="1">
      <c r="B213" s="32"/>
      <c r="C213" s="134" t="s">
        <v>562</v>
      </c>
      <c r="D213" s="134" t="s">
        <v>264</v>
      </c>
      <c r="E213" s="135" t="s">
        <v>353</v>
      </c>
      <c r="F213" s="136" t="s">
        <v>1029</v>
      </c>
      <c r="G213" s="137" t="s">
        <v>405</v>
      </c>
      <c r="H213" s="138">
        <v>100</v>
      </c>
      <c r="I213" s="139"/>
      <c r="J213" s="140">
        <f aca="true" t="shared" si="40" ref="J213:J219">ROUND(I213*H213,2)</f>
        <v>0</v>
      </c>
      <c r="K213" s="136" t="s">
        <v>1</v>
      </c>
      <c r="L213" s="32"/>
      <c r="M213" s="141" t="s">
        <v>1</v>
      </c>
      <c r="N213" s="142" t="s">
        <v>44</v>
      </c>
      <c r="P213" s="143">
        <f aca="true" t="shared" si="41" ref="P213:P219">O213*H213</f>
        <v>0</v>
      </c>
      <c r="Q213" s="143">
        <v>0</v>
      </c>
      <c r="R213" s="143">
        <f aca="true" t="shared" si="42" ref="R213:R219">Q213*H213</f>
        <v>0</v>
      </c>
      <c r="S213" s="143">
        <v>0</v>
      </c>
      <c r="T213" s="144">
        <f aca="true" t="shared" si="43" ref="T213:T219">S213*H213</f>
        <v>0</v>
      </c>
      <c r="AR213" s="145" t="s">
        <v>268</v>
      </c>
      <c r="AT213" s="145" t="s">
        <v>264</v>
      </c>
      <c r="AU213" s="145" t="s">
        <v>88</v>
      </c>
      <c r="AY213" s="17" t="s">
        <v>262</v>
      </c>
      <c r="BE213" s="146">
        <f aca="true" t="shared" si="44" ref="BE213:BE219">IF(N213="základní",J213,0)</f>
        <v>0</v>
      </c>
      <c r="BF213" s="146">
        <f aca="true" t="shared" si="45" ref="BF213:BF219">IF(N213="snížená",J213,0)</f>
        <v>0</v>
      </c>
      <c r="BG213" s="146">
        <f aca="true" t="shared" si="46" ref="BG213:BG219">IF(N213="zákl. přenesená",J213,0)</f>
        <v>0</v>
      </c>
      <c r="BH213" s="146">
        <f aca="true" t="shared" si="47" ref="BH213:BH219">IF(N213="sníž. přenesená",J213,0)</f>
        <v>0</v>
      </c>
      <c r="BI213" s="146">
        <f aca="true" t="shared" si="48" ref="BI213:BI219">IF(N213="nulová",J213,0)</f>
        <v>0</v>
      </c>
      <c r="BJ213" s="17" t="s">
        <v>86</v>
      </c>
      <c r="BK213" s="146">
        <f aca="true" t="shared" si="49" ref="BK213:BK219">ROUND(I213*H213,2)</f>
        <v>0</v>
      </c>
      <c r="BL213" s="17" t="s">
        <v>268</v>
      </c>
      <c r="BM213" s="145" t="s">
        <v>1030</v>
      </c>
    </row>
    <row r="214" spans="2:65" s="1" customFormat="1" ht="16.5" customHeight="1">
      <c r="B214" s="32"/>
      <c r="C214" s="134" t="s">
        <v>566</v>
      </c>
      <c r="D214" s="134" t="s">
        <v>264</v>
      </c>
      <c r="E214" s="135" t="s">
        <v>357</v>
      </c>
      <c r="F214" s="136" t="s">
        <v>1031</v>
      </c>
      <c r="G214" s="137" t="s">
        <v>405</v>
      </c>
      <c r="H214" s="138">
        <v>43</v>
      </c>
      <c r="I214" s="139"/>
      <c r="J214" s="140">
        <f t="shared" si="40"/>
        <v>0</v>
      </c>
      <c r="K214" s="136" t="s">
        <v>1</v>
      </c>
      <c r="L214" s="32"/>
      <c r="M214" s="141" t="s">
        <v>1</v>
      </c>
      <c r="N214" s="142" t="s">
        <v>44</v>
      </c>
      <c r="P214" s="143">
        <f t="shared" si="41"/>
        <v>0</v>
      </c>
      <c r="Q214" s="143">
        <v>0</v>
      </c>
      <c r="R214" s="143">
        <f t="shared" si="42"/>
        <v>0</v>
      </c>
      <c r="S214" s="143">
        <v>0</v>
      </c>
      <c r="T214" s="144">
        <f t="shared" si="43"/>
        <v>0</v>
      </c>
      <c r="AR214" s="145" t="s">
        <v>268</v>
      </c>
      <c r="AT214" s="145" t="s">
        <v>264</v>
      </c>
      <c r="AU214" s="145" t="s">
        <v>88</v>
      </c>
      <c r="AY214" s="17" t="s">
        <v>262</v>
      </c>
      <c r="BE214" s="146">
        <f t="shared" si="44"/>
        <v>0</v>
      </c>
      <c r="BF214" s="146">
        <f t="shared" si="45"/>
        <v>0</v>
      </c>
      <c r="BG214" s="146">
        <f t="shared" si="46"/>
        <v>0</v>
      </c>
      <c r="BH214" s="146">
        <f t="shared" si="47"/>
        <v>0</v>
      </c>
      <c r="BI214" s="146">
        <f t="shared" si="48"/>
        <v>0</v>
      </c>
      <c r="BJ214" s="17" t="s">
        <v>86</v>
      </c>
      <c r="BK214" s="146">
        <f t="shared" si="49"/>
        <v>0</v>
      </c>
      <c r="BL214" s="17" t="s">
        <v>268</v>
      </c>
      <c r="BM214" s="145" t="s">
        <v>1032</v>
      </c>
    </row>
    <row r="215" spans="2:65" s="1" customFormat="1" ht="24.2" customHeight="1">
      <c r="B215" s="32"/>
      <c r="C215" s="134" t="s">
        <v>570</v>
      </c>
      <c r="D215" s="134" t="s">
        <v>264</v>
      </c>
      <c r="E215" s="135" t="s">
        <v>361</v>
      </c>
      <c r="F215" s="136" t="s">
        <v>1033</v>
      </c>
      <c r="G215" s="137" t="s">
        <v>405</v>
      </c>
      <c r="H215" s="138">
        <v>150</v>
      </c>
      <c r="I215" s="139"/>
      <c r="J215" s="140">
        <f t="shared" si="40"/>
        <v>0</v>
      </c>
      <c r="K215" s="136" t="s">
        <v>1</v>
      </c>
      <c r="L215" s="32"/>
      <c r="M215" s="141" t="s">
        <v>1</v>
      </c>
      <c r="N215" s="142" t="s">
        <v>44</v>
      </c>
      <c r="P215" s="143">
        <f t="shared" si="41"/>
        <v>0</v>
      </c>
      <c r="Q215" s="143">
        <v>0</v>
      </c>
      <c r="R215" s="143">
        <f t="shared" si="42"/>
        <v>0</v>
      </c>
      <c r="S215" s="143">
        <v>0</v>
      </c>
      <c r="T215" s="144">
        <f t="shared" si="43"/>
        <v>0</v>
      </c>
      <c r="AR215" s="145" t="s">
        <v>268</v>
      </c>
      <c r="AT215" s="145" t="s">
        <v>264</v>
      </c>
      <c r="AU215" s="145" t="s">
        <v>88</v>
      </c>
      <c r="AY215" s="17" t="s">
        <v>262</v>
      </c>
      <c r="BE215" s="146">
        <f t="shared" si="44"/>
        <v>0</v>
      </c>
      <c r="BF215" s="146">
        <f t="shared" si="45"/>
        <v>0</v>
      </c>
      <c r="BG215" s="146">
        <f t="shared" si="46"/>
        <v>0</v>
      </c>
      <c r="BH215" s="146">
        <f t="shared" si="47"/>
        <v>0</v>
      </c>
      <c r="BI215" s="146">
        <f t="shared" si="48"/>
        <v>0</v>
      </c>
      <c r="BJ215" s="17" t="s">
        <v>86</v>
      </c>
      <c r="BK215" s="146">
        <f t="shared" si="49"/>
        <v>0</v>
      </c>
      <c r="BL215" s="17" t="s">
        <v>268</v>
      </c>
      <c r="BM215" s="145" t="s">
        <v>1034</v>
      </c>
    </row>
    <row r="216" spans="2:65" s="1" customFormat="1" ht="16.5" customHeight="1">
      <c r="B216" s="32"/>
      <c r="C216" s="134" t="s">
        <v>548</v>
      </c>
      <c r="D216" s="134" t="s">
        <v>264</v>
      </c>
      <c r="E216" s="135" t="s">
        <v>411</v>
      </c>
      <c r="F216" s="136" t="s">
        <v>612</v>
      </c>
      <c r="G216" s="137" t="s">
        <v>405</v>
      </c>
      <c r="H216" s="138">
        <v>3200</v>
      </c>
      <c r="I216" s="139"/>
      <c r="J216" s="140">
        <f t="shared" si="40"/>
        <v>0</v>
      </c>
      <c r="K216" s="136" t="s">
        <v>1</v>
      </c>
      <c r="L216" s="32"/>
      <c r="M216" s="141" t="s">
        <v>1</v>
      </c>
      <c r="N216" s="142" t="s">
        <v>44</v>
      </c>
      <c r="P216" s="143">
        <f t="shared" si="41"/>
        <v>0</v>
      </c>
      <c r="Q216" s="143">
        <v>0</v>
      </c>
      <c r="R216" s="143">
        <f t="shared" si="42"/>
        <v>0</v>
      </c>
      <c r="S216" s="143">
        <v>0</v>
      </c>
      <c r="T216" s="144">
        <f t="shared" si="43"/>
        <v>0</v>
      </c>
      <c r="AR216" s="145" t="s">
        <v>268</v>
      </c>
      <c r="AT216" s="145" t="s">
        <v>264</v>
      </c>
      <c r="AU216" s="145" t="s">
        <v>88</v>
      </c>
      <c r="AY216" s="17" t="s">
        <v>262</v>
      </c>
      <c r="BE216" s="146">
        <f t="shared" si="44"/>
        <v>0</v>
      </c>
      <c r="BF216" s="146">
        <f t="shared" si="45"/>
        <v>0</v>
      </c>
      <c r="BG216" s="146">
        <f t="shared" si="46"/>
        <v>0</v>
      </c>
      <c r="BH216" s="146">
        <f t="shared" si="47"/>
        <v>0</v>
      </c>
      <c r="BI216" s="146">
        <f t="shared" si="48"/>
        <v>0</v>
      </c>
      <c r="BJ216" s="17" t="s">
        <v>86</v>
      </c>
      <c r="BK216" s="146">
        <f t="shared" si="49"/>
        <v>0</v>
      </c>
      <c r="BL216" s="17" t="s">
        <v>268</v>
      </c>
      <c r="BM216" s="145" t="s">
        <v>1035</v>
      </c>
    </row>
    <row r="217" spans="2:65" s="1" customFormat="1" ht="16.5" customHeight="1">
      <c r="B217" s="32"/>
      <c r="C217" s="134" t="s">
        <v>552</v>
      </c>
      <c r="D217" s="134" t="s">
        <v>264</v>
      </c>
      <c r="E217" s="135" t="s">
        <v>415</v>
      </c>
      <c r="F217" s="136" t="s">
        <v>616</v>
      </c>
      <c r="G217" s="137" t="s">
        <v>405</v>
      </c>
      <c r="H217" s="138">
        <v>1714</v>
      </c>
      <c r="I217" s="139"/>
      <c r="J217" s="140">
        <f t="shared" si="40"/>
        <v>0</v>
      </c>
      <c r="K217" s="136" t="s">
        <v>1</v>
      </c>
      <c r="L217" s="32"/>
      <c r="M217" s="141" t="s">
        <v>1</v>
      </c>
      <c r="N217" s="142" t="s">
        <v>44</v>
      </c>
      <c r="P217" s="143">
        <f t="shared" si="41"/>
        <v>0</v>
      </c>
      <c r="Q217" s="143">
        <v>0</v>
      </c>
      <c r="R217" s="143">
        <f t="shared" si="42"/>
        <v>0</v>
      </c>
      <c r="S217" s="143">
        <v>0</v>
      </c>
      <c r="T217" s="144">
        <f t="shared" si="43"/>
        <v>0</v>
      </c>
      <c r="AR217" s="145" t="s">
        <v>268</v>
      </c>
      <c r="AT217" s="145" t="s">
        <v>264</v>
      </c>
      <c r="AU217" s="145" t="s">
        <v>88</v>
      </c>
      <c r="AY217" s="17" t="s">
        <v>262</v>
      </c>
      <c r="BE217" s="146">
        <f t="shared" si="44"/>
        <v>0</v>
      </c>
      <c r="BF217" s="146">
        <f t="shared" si="45"/>
        <v>0</v>
      </c>
      <c r="BG217" s="146">
        <f t="shared" si="46"/>
        <v>0</v>
      </c>
      <c r="BH217" s="146">
        <f t="shared" si="47"/>
        <v>0</v>
      </c>
      <c r="BI217" s="146">
        <f t="shared" si="48"/>
        <v>0</v>
      </c>
      <c r="BJ217" s="17" t="s">
        <v>86</v>
      </c>
      <c r="BK217" s="146">
        <f t="shared" si="49"/>
        <v>0</v>
      </c>
      <c r="BL217" s="17" t="s">
        <v>268</v>
      </c>
      <c r="BM217" s="145" t="s">
        <v>1036</v>
      </c>
    </row>
    <row r="218" spans="2:65" s="1" customFormat="1" ht="16.5" customHeight="1">
      <c r="B218" s="32"/>
      <c r="C218" s="134" t="s">
        <v>558</v>
      </c>
      <c r="D218" s="134" t="s">
        <v>264</v>
      </c>
      <c r="E218" s="135" t="s">
        <v>419</v>
      </c>
      <c r="F218" s="136" t="s">
        <v>620</v>
      </c>
      <c r="G218" s="137" t="s">
        <v>405</v>
      </c>
      <c r="H218" s="138">
        <v>286</v>
      </c>
      <c r="I218" s="139"/>
      <c r="J218" s="140">
        <f t="shared" si="40"/>
        <v>0</v>
      </c>
      <c r="K218" s="136" t="s">
        <v>1</v>
      </c>
      <c r="L218" s="32"/>
      <c r="M218" s="141" t="s">
        <v>1</v>
      </c>
      <c r="N218" s="142" t="s">
        <v>44</v>
      </c>
      <c r="P218" s="143">
        <f t="shared" si="41"/>
        <v>0</v>
      </c>
      <c r="Q218" s="143">
        <v>0</v>
      </c>
      <c r="R218" s="143">
        <f t="shared" si="42"/>
        <v>0</v>
      </c>
      <c r="S218" s="143">
        <v>0</v>
      </c>
      <c r="T218" s="144">
        <f t="shared" si="43"/>
        <v>0</v>
      </c>
      <c r="AR218" s="145" t="s">
        <v>268</v>
      </c>
      <c r="AT218" s="145" t="s">
        <v>264</v>
      </c>
      <c r="AU218" s="145" t="s">
        <v>88</v>
      </c>
      <c r="AY218" s="17" t="s">
        <v>262</v>
      </c>
      <c r="BE218" s="146">
        <f t="shared" si="44"/>
        <v>0</v>
      </c>
      <c r="BF218" s="146">
        <f t="shared" si="45"/>
        <v>0</v>
      </c>
      <c r="BG218" s="146">
        <f t="shared" si="46"/>
        <v>0</v>
      </c>
      <c r="BH218" s="146">
        <f t="shared" si="47"/>
        <v>0</v>
      </c>
      <c r="BI218" s="146">
        <f t="shared" si="48"/>
        <v>0</v>
      </c>
      <c r="BJ218" s="17" t="s">
        <v>86</v>
      </c>
      <c r="BK218" s="146">
        <f t="shared" si="49"/>
        <v>0</v>
      </c>
      <c r="BL218" s="17" t="s">
        <v>268</v>
      </c>
      <c r="BM218" s="145" t="s">
        <v>1037</v>
      </c>
    </row>
    <row r="219" spans="2:65" s="1" customFormat="1" ht="16.5" customHeight="1">
      <c r="B219" s="32"/>
      <c r="C219" s="134" t="s">
        <v>574</v>
      </c>
      <c r="D219" s="134" t="s">
        <v>264</v>
      </c>
      <c r="E219" s="135" t="s">
        <v>423</v>
      </c>
      <c r="F219" s="136" t="s">
        <v>657</v>
      </c>
      <c r="G219" s="137" t="s">
        <v>405</v>
      </c>
      <c r="H219" s="138">
        <v>263</v>
      </c>
      <c r="I219" s="139"/>
      <c r="J219" s="140">
        <f t="shared" si="40"/>
        <v>0</v>
      </c>
      <c r="K219" s="136" t="s">
        <v>1</v>
      </c>
      <c r="L219" s="32"/>
      <c r="M219" s="141" t="s">
        <v>1</v>
      </c>
      <c r="N219" s="142" t="s">
        <v>44</v>
      </c>
      <c r="P219" s="143">
        <f t="shared" si="41"/>
        <v>0</v>
      </c>
      <c r="Q219" s="143">
        <v>0</v>
      </c>
      <c r="R219" s="143">
        <f t="shared" si="42"/>
        <v>0</v>
      </c>
      <c r="S219" s="143">
        <v>0</v>
      </c>
      <c r="T219" s="144">
        <f t="shared" si="43"/>
        <v>0</v>
      </c>
      <c r="AR219" s="145" t="s">
        <v>268</v>
      </c>
      <c r="AT219" s="145" t="s">
        <v>264</v>
      </c>
      <c r="AU219" s="145" t="s">
        <v>88</v>
      </c>
      <c r="AY219" s="17" t="s">
        <v>262</v>
      </c>
      <c r="BE219" s="146">
        <f t="shared" si="44"/>
        <v>0</v>
      </c>
      <c r="BF219" s="146">
        <f t="shared" si="45"/>
        <v>0</v>
      </c>
      <c r="BG219" s="146">
        <f t="shared" si="46"/>
        <v>0</v>
      </c>
      <c r="BH219" s="146">
        <f t="shared" si="47"/>
        <v>0</v>
      </c>
      <c r="BI219" s="146">
        <f t="shared" si="48"/>
        <v>0</v>
      </c>
      <c r="BJ219" s="17" t="s">
        <v>86</v>
      </c>
      <c r="BK219" s="146">
        <f t="shared" si="49"/>
        <v>0</v>
      </c>
      <c r="BL219" s="17" t="s">
        <v>268</v>
      </c>
      <c r="BM219" s="145" t="s">
        <v>1038</v>
      </c>
    </row>
    <row r="220" spans="2:63" s="11" customFormat="1" ht="22.9" customHeight="1">
      <c r="B220" s="124"/>
      <c r="D220" s="125" t="s">
        <v>78</v>
      </c>
      <c r="E220" s="151" t="s">
        <v>659</v>
      </c>
      <c r="F220" s="151" t="s">
        <v>660</v>
      </c>
      <c r="I220" s="127"/>
      <c r="J220" s="152">
        <f>BK220</f>
        <v>0</v>
      </c>
      <c r="L220" s="124"/>
      <c r="M220" s="129"/>
      <c r="P220" s="130">
        <f>SUM(P221:P226)</f>
        <v>0</v>
      </c>
      <c r="R220" s="130">
        <f>SUM(R221:R226)</f>
        <v>0</v>
      </c>
      <c r="T220" s="131">
        <f>SUM(T221:T226)</f>
        <v>0</v>
      </c>
      <c r="AR220" s="125" t="s">
        <v>179</v>
      </c>
      <c r="AT220" s="132" t="s">
        <v>78</v>
      </c>
      <c r="AU220" s="132" t="s">
        <v>86</v>
      </c>
      <c r="AY220" s="125" t="s">
        <v>262</v>
      </c>
      <c r="BK220" s="133">
        <f>SUM(BK221:BK226)</f>
        <v>0</v>
      </c>
    </row>
    <row r="221" spans="2:65" s="1" customFormat="1" ht="24.2" customHeight="1">
      <c r="B221" s="32"/>
      <c r="C221" s="134" t="s">
        <v>590</v>
      </c>
      <c r="D221" s="134" t="s">
        <v>264</v>
      </c>
      <c r="E221" s="135" t="s">
        <v>427</v>
      </c>
      <c r="F221" s="136" t="s">
        <v>404</v>
      </c>
      <c r="G221" s="137" t="s">
        <v>405</v>
      </c>
      <c r="H221" s="138">
        <v>257</v>
      </c>
      <c r="I221" s="139"/>
      <c r="J221" s="140">
        <f aca="true" t="shared" si="50" ref="J221:J226">ROUND(I221*H221,2)</f>
        <v>0</v>
      </c>
      <c r="K221" s="136" t="s">
        <v>1</v>
      </c>
      <c r="L221" s="32"/>
      <c r="M221" s="141" t="s">
        <v>1</v>
      </c>
      <c r="N221" s="142" t="s">
        <v>44</v>
      </c>
      <c r="P221" s="143">
        <f aca="true" t="shared" si="51" ref="P221:P226">O221*H221</f>
        <v>0</v>
      </c>
      <c r="Q221" s="143">
        <v>0</v>
      </c>
      <c r="R221" s="143">
        <f aca="true" t="shared" si="52" ref="R221:R226">Q221*H221</f>
        <v>0</v>
      </c>
      <c r="S221" s="143">
        <v>0</v>
      </c>
      <c r="T221" s="144">
        <f aca="true" t="shared" si="53" ref="T221:T226">S221*H221</f>
        <v>0</v>
      </c>
      <c r="AR221" s="145" t="s">
        <v>268</v>
      </c>
      <c r="AT221" s="145" t="s">
        <v>264</v>
      </c>
      <c r="AU221" s="145" t="s">
        <v>88</v>
      </c>
      <c r="AY221" s="17" t="s">
        <v>262</v>
      </c>
      <c r="BE221" s="146">
        <f aca="true" t="shared" si="54" ref="BE221:BE226">IF(N221="základní",J221,0)</f>
        <v>0</v>
      </c>
      <c r="BF221" s="146">
        <f aca="true" t="shared" si="55" ref="BF221:BF226">IF(N221="snížená",J221,0)</f>
        <v>0</v>
      </c>
      <c r="BG221" s="146">
        <f aca="true" t="shared" si="56" ref="BG221:BG226">IF(N221="zákl. přenesená",J221,0)</f>
        <v>0</v>
      </c>
      <c r="BH221" s="146">
        <f aca="true" t="shared" si="57" ref="BH221:BH226">IF(N221="sníž. přenesená",J221,0)</f>
        <v>0</v>
      </c>
      <c r="BI221" s="146">
        <f aca="true" t="shared" si="58" ref="BI221:BI226">IF(N221="nulová",J221,0)</f>
        <v>0</v>
      </c>
      <c r="BJ221" s="17" t="s">
        <v>86</v>
      </c>
      <c r="BK221" s="146">
        <f aca="true" t="shared" si="59" ref="BK221:BK226">ROUND(I221*H221,2)</f>
        <v>0</v>
      </c>
      <c r="BL221" s="17" t="s">
        <v>268</v>
      </c>
      <c r="BM221" s="145" t="s">
        <v>1039</v>
      </c>
    </row>
    <row r="222" spans="2:65" s="1" customFormat="1" ht="21.75" customHeight="1">
      <c r="B222" s="32"/>
      <c r="C222" s="134" t="s">
        <v>598</v>
      </c>
      <c r="D222" s="134" t="s">
        <v>264</v>
      </c>
      <c r="E222" s="135" t="s">
        <v>431</v>
      </c>
      <c r="F222" s="136" t="s">
        <v>681</v>
      </c>
      <c r="G222" s="137" t="s">
        <v>267</v>
      </c>
      <c r="H222" s="138">
        <v>46</v>
      </c>
      <c r="I222" s="139"/>
      <c r="J222" s="140">
        <f t="shared" si="50"/>
        <v>0</v>
      </c>
      <c r="K222" s="136" t="s">
        <v>1</v>
      </c>
      <c r="L222" s="32"/>
      <c r="M222" s="141" t="s">
        <v>1</v>
      </c>
      <c r="N222" s="142" t="s">
        <v>44</v>
      </c>
      <c r="P222" s="143">
        <f t="shared" si="51"/>
        <v>0</v>
      </c>
      <c r="Q222" s="143">
        <v>0</v>
      </c>
      <c r="R222" s="143">
        <f t="shared" si="52"/>
        <v>0</v>
      </c>
      <c r="S222" s="143">
        <v>0</v>
      </c>
      <c r="T222" s="144">
        <f t="shared" si="53"/>
        <v>0</v>
      </c>
      <c r="AR222" s="145" t="s">
        <v>268</v>
      </c>
      <c r="AT222" s="145" t="s">
        <v>264</v>
      </c>
      <c r="AU222" s="145" t="s">
        <v>88</v>
      </c>
      <c r="AY222" s="17" t="s">
        <v>262</v>
      </c>
      <c r="BE222" s="146">
        <f t="shared" si="54"/>
        <v>0</v>
      </c>
      <c r="BF222" s="146">
        <f t="shared" si="55"/>
        <v>0</v>
      </c>
      <c r="BG222" s="146">
        <f t="shared" si="56"/>
        <v>0</v>
      </c>
      <c r="BH222" s="146">
        <f t="shared" si="57"/>
        <v>0</v>
      </c>
      <c r="BI222" s="146">
        <f t="shared" si="58"/>
        <v>0</v>
      </c>
      <c r="BJ222" s="17" t="s">
        <v>86</v>
      </c>
      <c r="BK222" s="146">
        <f t="shared" si="59"/>
        <v>0</v>
      </c>
      <c r="BL222" s="17" t="s">
        <v>268</v>
      </c>
      <c r="BM222" s="145" t="s">
        <v>1040</v>
      </c>
    </row>
    <row r="223" spans="2:65" s="1" customFormat="1" ht="24.2" customHeight="1">
      <c r="B223" s="32"/>
      <c r="C223" s="134" t="s">
        <v>578</v>
      </c>
      <c r="D223" s="134" t="s">
        <v>264</v>
      </c>
      <c r="E223" s="135" t="s">
        <v>402</v>
      </c>
      <c r="F223" s="136" t="s">
        <v>787</v>
      </c>
      <c r="G223" s="137" t="s">
        <v>405</v>
      </c>
      <c r="H223" s="138">
        <v>129</v>
      </c>
      <c r="I223" s="139"/>
      <c r="J223" s="140">
        <f t="shared" si="50"/>
        <v>0</v>
      </c>
      <c r="K223" s="136" t="s">
        <v>1</v>
      </c>
      <c r="L223" s="32"/>
      <c r="M223" s="141" t="s">
        <v>1</v>
      </c>
      <c r="N223" s="142" t="s">
        <v>44</v>
      </c>
      <c r="P223" s="143">
        <f t="shared" si="51"/>
        <v>0</v>
      </c>
      <c r="Q223" s="143">
        <v>0</v>
      </c>
      <c r="R223" s="143">
        <f t="shared" si="52"/>
        <v>0</v>
      </c>
      <c r="S223" s="143">
        <v>0</v>
      </c>
      <c r="T223" s="144">
        <f t="shared" si="53"/>
        <v>0</v>
      </c>
      <c r="AR223" s="145" t="s">
        <v>268</v>
      </c>
      <c r="AT223" s="145" t="s">
        <v>264</v>
      </c>
      <c r="AU223" s="145" t="s">
        <v>88</v>
      </c>
      <c r="AY223" s="17" t="s">
        <v>262</v>
      </c>
      <c r="BE223" s="146">
        <f t="shared" si="54"/>
        <v>0</v>
      </c>
      <c r="BF223" s="146">
        <f t="shared" si="55"/>
        <v>0</v>
      </c>
      <c r="BG223" s="146">
        <f t="shared" si="56"/>
        <v>0</v>
      </c>
      <c r="BH223" s="146">
        <f t="shared" si="57"/>
        <v>0</v>
      </c>
      <c r="BI223" s="146">
        <f t="shared" si="58"/>
        <v>0</v>
      </c>
      <c r="BJ223" s="17" t="s">
        <v>86</v>
      </c>
      <c r="BK223" s="146">
        <f t="shared" si="59"/>
        <v>0</v>
      </c>
      <c r="BL223" s="17" t="s">
        <v>268</v>
      </c>
      <c r="BM223" s="145" t="s">
        <v>1041</v>
      </c>
    </row>
    <row r="224" spans="2:65" s="1" customFormat="1" ht="24.2" customHeight="1">
      <c r="B224" s="32"/>
      <c r="C224" s="134" t="s">
        <v>582</v>
      </c>
      <c r="D224" s="134" t="s">
        <v>264</v>
      </c>
      <c r="E224" s="135" t="s">
        <v>407</v>
      </c>
      <c r="F224" s="136" t="s">
        <v>789</v>
      </c>
      <c r="G224" s="137" t="s">
        <v>405</v>
      </c>
      <c r="H224" s="138">
        <v>114</v>
      </c>
      <c r="I224" s="139"/>
      <c r="J224" s="140">
        <f t="shared" si="50"/>
        <v>0</v>
      </c>
      <c r="K224" s="136" t="s">
        <v>1</v>
      </c>
      <c r="L224" s="32"/>
      <c r="M224" s="141" t="s">
        <v>1</v>
      </c>
      <c r="N224" s="142" t="s">
        <v>44</v>
      </c>
      <c r="P224" s="143">
        <f t="shared" si="51"/>
        <v>0</v>
      </c>
      <c r="Q224" s="143">
        <v>0</v>
      </c>
      <c r="R224" s="143">
        <f t="shared" si="52"/>
        <v>0</v>
      </c>
      <c r="S224" s="143">
        <v>0</v>
      </c>
      <c r="T224" s="144">
        <f t="shared" si="53"/>
        <v>0</v>
      </c>
      <c r="AR224" s="145" t="s">
        <v>268</v>
      </c>
      <c r="AT224" s="145" t="s">
        <v>264</v>
      </c>
      <c r="AU224" s="145" t="s">
        <v>88</v>
      </c>
      <c r="AY224" s="17" t="s">
        <v>262</v>
      </c>
      <c r="BE224" s="146">
        <f t="shared" si="54"/>
        <v>0</v>
      </c>
      <c r="BF224" s="146">
        <f t="shared" si="55"/>
        <v>0</v>
      </c>
      <c r="BG224" s="146">
        <f t="shared" si="56"/>
        <v>0</v>
      </c>
      <c r="BH224" s="146">
        <f t="shared" si="57"/>
        <v>0</v>
      </c>
      <c r="BI224" s="146">
        <f t="shared" si="58"/>
        <v>0</v>
      </c>
      <c r="BJ224" s="17" t="s">
        <v>86</v>
      </c>
      <c r="BK224" s="146">
        <f t="shared" si="59"/>
        <v>0</v>
      </c>
      <c r="BL224" s="17" t="s">
        <v>268</v>
      </c>
      <c r="BM224" s="145" t="s">
        <v>1042</v>
      </c>
    </row>
    <row r="225" spans="2:65" s="1" customFormat="1" ht="24.2" customHeight="1">
      <c r="B225" s="32"/>
      <c r="C225" s="134" t="s">
        <v>594</v>
      </c>
      <c r="D225" s="134" t="s">
        <v>264</v>
      </c>
      <c r="E225" s="135" t="s">
        <v>437</v>
      </c>
      <c r="F225" s="136" t="s">
        <v>1043</v>
      </c>
      <c r="G225" s="137" t="s">
        <v>267</v>
      </c>
      <c r="H225" s="138">
        <v>1</v>
      </c>
      <c r="I225" s="139"/>
      <c r="J225" s="140">
        <f t="shared" si="50"/>
        <v>0</v>
      </c>
      <c r="K225" s="136" t="s">
        <v>1</v>
      </c>
      <c r="L225" s="32"/>
      <c r="M225" s="141" t="s">
        <v>1</v>
      </c>
      <c r="N225" s="142" t="s">
        <v>44</v>
      </c>
      <c r="P225" s="143">
        <f t="shared" si="51"/>
        <v>0</v>
      </c>
      <c r="Q225" s="143">
        <v>0</v>
      </c>
      <c r="R225" s="143">
        <f t="shared" si="52"/>
        <v>0</v>
      </c>
      <c r="S225" s="143">
        <v>0</v>
      </c>
      <c r="T225" s="144">
        <f t="shared" si="53"/>
        <v>0</v>
      </c>
      <c r="AR225" s="145" t="s">
        <v>268</v>
      </c>
      <c r="AT225" s="145" t="s">
        <v>264</v>
      </c>
      <c r="AU225" s="145" t="s">
        <v>88</v>
      </c>
      <c r="AY225" s="17" t="s">
        <v>262</v>
      </c>
      <c r="BE225" s="146">
        <f t="shared" si="54"/>
        <v>0</v>
      </c>
      <c r="BF225" s="146">
        <f t="shared" si="55"/>
        <v>0</v>
      </c>
      <c r="BG225" s="146">
        <f t="shared" si="56"/>
        <v>0</v>
      </c>
      <c r="BH225" s="146">
        <f t="shared" si="57"/>
        <v>0</v>
      </c>
      <c r="BI225" s="146">
        <f t="shared" si="58"/>
        <v>0</v>
      </c>
      <c r="BJ225" s="17" t="s">
        <v>86</v>
      </c>
      <c r="BK225" s="146">
        <f t="shared" si="59"/>
        <v>0</v>
      </c>
      <c r="BL225" s="17" t="s">
        <v>268</v>
      </c>
      <c r="BM225" s="145" t="s">
        <v>1044</v>
      </c>
    </row>
    <row r="226" spans="2:65" s="1" customFormat="1" ht="24.2" customHeight="1">
      <c r="B226" s="32"/>
      <c r="C226" s="134" t="s">
        <v>586</v>
      </c>
      <c r="D226" s="134" t="s">
        <v>264</v>
      </c>
      <c r="E226" s="135" t="s">
        <v>442</v>
      </c>
      <c r="F226" s="136" t="s">
        <v>433</v>
      </c>
      <c r="G226" s="137" t="s">
        <v>405</v>
      </c>
      <c r="H226" s="138">
        <v>186</v>
      </c>
      <c r="I226" s="139"/>
      <c r="J226" s="140">
        <f t="shared" si="50"/>
        <v>0</v>
      </c>
      <c r="K226" s="136" t="s">
        <v>1</v>
      </c>
      <c r="L226" s="32"/>
      <c r="M226" s="141" t="s">
        <v>1</v>
      </c>
      <c r="N226" s="142" t="s">
        <v>44</v>
      </c>
      <c r="P226" s="143">
        <f t="shared" si="51"/>
        <v>0</v>
      </c>
      <c r="Q226" s="143">
        <v>0</v>
      </c>
      <c r="R226" s="143">
        <f t="shared" si="52"/>
        <v>0</v>
      </c>
      <c r="S226" s="143">
        <v>0</v>
      </c>
      <c r="T226" s="144">
        <f t="shared" si="53"/>
        <v>0</v>
      </c>
      <c r="AR226" s="145" t="s">
        <v>268</v>
      </c>
      <c r="AT226" s="145" t="s">
        <v>264</v>
      </c>
      <c r="AU226" s="145" t="s">
        <v>88</v>
      </c>
      <c r="AY226" s="17" t="s">
        <v>262</v>
      </c>
      <c r="BE226" s="146">
        <f t="shared" si="54"/>
        <v>0</v>
      </c>
      <c r="BF226" s="146">
        <f t="shared" si="55"/>
        <v>0</v>
      </c>
      <c r="BG226" s="146">
        <f t="shared" si="56"/>
        <v>0</v>
      </c>
      <c r="BH226" s="146">
        <f t="shared" si="57"/>
        <v>0</v>
      </c>
      <c r="BI226" s="146">
        <f t="shared" si="58"/>
        <v>0</v>
      </c>
      <c r="BJ226" s="17" t="s">
        <v>86</v>
      </c>
      <c r="BK226" s="146">
        <f t="shared" si="59"/>
        <v>0</v>
      </c>
      <c r="BL226" s="17" t="s">
        <v>268</v>
      </c>
      <c r="BM226" s="145" t="s">
        <v>1045</v>
      </c>
    </row>
    <row r="227" spans="2:63" s="11" customFormat="1" ht="22.9" customHeight="1">
      <c r="B227" s="124"/>
      <c r="D227" s="125" t="s">
        <v>78</v>
      </c>
      <c r="E227" s="151" t="s">
        <v>683</v>
      </c>
      <c r="F227" s="151" t="s">
        <v>684</v>
      </c>
      <c r="I227" s="127"/>
      <c r="J227" s="152">
        <f>BK227</f>
        <v>0</v>
      </c>
      <c r="L227" s="124"/>
      <c r="M227" s="129"/>
      <c r="P227" s="130">
        <f>SUM(P228:P242)</f>
        <v>0</v>
      </c>
      <c r="R227" s="130">
        <f>SUM(R228:R242)</f>
        <v>0</v>
      </c>
      <c r="T227" s="131">
        <f>SUM(T228:T242)</f>
        <v>0</v>
      </c>
      <c r="AR227" s="125" t="s">
        <v>179</v>
      </c>
      <c r="AT227" s="132" t="s">
        <v>78</v>
      </c>
      <c r="AU227" s="132" t="s">
        <v>86</v>
      </c>
      <c r="AY227" s="125" t="s">
        <v>262</v>
      </c>
      <c r="BK227" s="133">
        <f>SUM(BK228:BK242)</f>
        <v>0</v>
      </c>
    </row>
    <row r="228" spans="2:65" s="1" customFormat="1" ht="16.5" customHeight="1">
      <c r="B228" s="32"/>
      <c r="C228" s="134" t="s">
        <v>610</v>
      </c>
      <c r="D228" s="134" t="s">
        <v>264</v>
      </c>
      <c r="E228" s="135" t="s">
        <v>446</v>
      </c>
      <c r="F228" s="136" t="s">
        <v>1046</v>
      </c>
      <c r="G228" s="137" t="s">
        <v>488</v>
      </c>
      <c r="H228" s="138">
        <v>1</v>
      </c>
      <c r="I228" s="139"/>
      <c r="J228" s="140">
        <f aca="true" t="shared" si="60" ref="J228:J242">ROUND(I228*H228,2)</f>
        <v>0</v>
      </c>
      <c r="K228" s="136" t="s">
        <v>1</v>
      </c>
      <c r="L228" s="32"/>
      <c r="M228" s="141" t="s">
        <v>1</v>
      </c>
      <c r="N228" s="142" t="s">
        <v>44</v>
      </c>
      <c r="P228" s="143">
        <f aca="true" t="shared" si="61" ref="P228:P242">O228*H228</f>
        <v>0</v>
      </c>
      <c r="Q228" s="143">
        <v>0</v>
      </c>
      <c r="R228" s="143">
        <f aca="true" t="shared" si="62" ref="R228:R242">Q228*H228</f>
        <v>0</v>
      </c>
      <c r="S228" s="143">
        <v>0</v>
      </c>
      <c r="T228" s="144">
        <f aca="true" t="shared" si="63" ref="T228:T242">S228*H228</f>
        <v>0</v>
      </c>
      <c r="AR228" s="145" t="s">
        <v>268</v>
      </c>
      <c r="AT228" s="145" t="s">
        <v>264</v>
      </c>
      <c r="AU228" s="145" t="s">
        <v>88</v>
      </c>
      <c r="AY228" s="17" t="s">
        <v>262</v>
      </c>
      <c r="BE228" s="146">
        <f aca="true" t="shared" si="64" ref="BE228:BE242">IF(N228="základní",J228,0)</f>
        <v>0</v>
      </c>
      <c r="BF228" s="146">
        <f aca="true" t="shared" si="65" ref="BF228:BF242">IF(N228="snížená",J228,0)</f>
        <v>0</v>
      </c>
      <c r="BG228" s="146">
        <f aca="true" t="shared" si="66" ref="BG228:BG242">IF(N228="zákl. přenesená",J228,0)</f>
        <v>0</v>
      </c>
      <c r="BH228" s="146">
        <f aca="true" t="shared" si="67" ref="BH228:BH242">IF(N228="sníž. přenesená",J228,0)</f>
        <v>0</v>
      </c>
      <c r="BI228" s="146">
        <f aca="true" t="shared" si="68" ref="BI228:BI242">IF(N228="nulová",J228,0)</f>
        <v>0</v>
      </c>
      <c r="BJ228" s="17" t="s">
        <v>86</v>
      </c>
      <c r="BK228" s="146">
        <f aca="true" t="shared" si="69" ref="BK228:BK242">ROUND(I228*H228,2)</f>
        <v>0</v>
      </c>
      <c r="BL228" s="17" t="s">
        <v>268</v>
      </c>
      <c r="BM228" s="145" t="s">
        <v>1047</v>
      </c>
    </row>
    <row r="229" spans="2:65" s="1" customFormat="1" ht="37.9" customHeight="1">
      <c r="B229" s="32"/>
      <c r="C229" s="134" t="s">
        <v>614</v>
      </c>
      <c r="D229" s="134" t="s">
        <v>264</v>
      </c>
      <c r="E229" s="135" t="s">
        <v>450</v>
      </c>
      <c r="F229" s="136" t="s">
        <v>1048</v>
      </c>
      <c r="G229" s="137" t="s">
        <v>488</v>
      </c>
      <c r="H229" s="138">
        <v>1</v>
      </c>
      <c r="I229" s="139"/>
      <c r="J229" s="140">
        <f t="shared" si="60"/>
        <v>0</v>
      </c>
      <c r="K229" s="136" t="s">
        <v>1</v>
      </c>
      <c r="L229" s="32"/>
      <c r="M229" s="141" t="s">
        <v>1</v>
      </c>
      <c r="N229" s="142" t="s">
        <v>44</v>
      </c>
      <c r="P229" s="143">
        <f t="shared" si="61"/>
        <v>0</v>
      </c>
      <c r="Q229" s="143">
        <v>0</v>
      </c>
      <c r="R229" s="143">
        <f t="shared" si="62"/>
        <v>0</v>
      </c>
      <c r="S229" s="143">
        <v>0</v>
      </c>
      <c r="T229" s="144">
        <f t="shared" si="63"/>
        <v>0</v>
      </c>
      <c r="AR229" s="145" t="s">
        <v>268</v>
      </c>
      <c r="AT229" s="145" t="s">
        <v>264</v>
      </c>
      <c r="AU229" s="145" t="s">
        <v>88</v>
      </c>
      <c r="AY229" s="17" t="s">
        <v>262</v>
      </c>
      <c r="BE229" s="146">
        <f t="shared" si="64"/>
        <v>0</v>
      </c>
      <c r="BF229" s="146">
        <f t="shared" si="65"/>
        <v>0</v>
      </c>
      <c r="BG229" s="146">
        <f t="shared" si="66"/>
        <v>0</v>
      </c>
      <c r="BH229" s="146">
        <f t="shared" si="67"/>
        <v>0</v>
      </c>
      <c r="BI229" s="146">
        <f t="shared" si="68"/>
        <v>0</v>
      </c>
      <c r="BJ229" s="17" t="s">
        <v>86</v>
      </c>
      <c r="BK229" s="146">
        <f t="shared" si="69"/>
        <v>0</v>
      </c>
      <c r="BL229" s="17" t="s">
        <v>268</v>
      </c>
      <c r="BM229" s="145" t="s">
        <v>1049</v>
      </c>
    </row>
    <row r="230" spans="2:65" s="1" customFormat="1" ht="44.25" customHeight="1">
      <c r="B230" s="32"/>
      <c r="C230" s="134" t="s">
        <v>618</v>
      </c>
      <c r="D230" s="134" t="s">
        <v>264</v>
      </c>
      <c r="E230" s="135" t="s">
        <v>454</v>
      </c>
      <c r="F230" s="136" t="s">
        <v>1050</v>
      </c>
      <c r="G230" s="137" t="s">
        <v>488</v>
      </c>
      <c r="H230" s="138">
        <v>1</v>
      </c>
      <c r="I230" s="139"/>
      <c r="J230" s="140">
        <f t="shared" si="60"/>
        <v>0</v>
      </c>
      <c r="K230" s="136" t="s">
        <v>1</v>
      </c>
      <c r="L230" s="32"/>
      <c r="M230" s="141" t="s">
        <v>1</v>
      </c>
      <c r="N230" s="142" t="s">
        <v>44</v>
      </c>
      <c r="P230" s="143">
        <f t="shared" si="61"/>
        <v>0</v>
      </c>
      <c r="Q230" s="143">
        <v>0</v>
      </c>
      <c r="R230" s="143">
        <f t="shared" si="62"/>
        <v>0</v>
      </c>
      <c r="S230" s="143">
        <v>0</v>
      </c>
      <c r="T230" s="144">
        <f t="shared" si="63"/>
        <v>0</v>
      </c>
      <c r="AR230" s="145" t="s">
        <v>268</v>
      </c>
      <c r="AT230" s="145" t="s">
        <v>264</v>
      </c>
      <c r="AU230" s="145" t="s">
        <v>88</v>
      </c>
      <c r="AY230" s="17" t="s">
        <v>262</v>
      </c>
      <c r="BE230" s="146">
        <f t="shared" si="64"/>
        <v>0</v>
      </c>
      <c r="BF230" s="146">
        <f t="shared" si="65"/>
        <v>0</v>
      </c>
      <c r="BG230" s="146">
        <f t="shared" si="66"/>
        <v>0</v>
      </c>
      <c r="BH230" s="146">
        <f t="shared" si="67"/>
        <v>0</v>
      </c>
      <c r="BI230" s="146">
        <f t="shared" si="68"/>
        <v>0</v>
      </c>
      <c r="BJ230" s="17" t="s">
        <v>86</v>
      </c>
      <c r="BK230" s="146">
        <f t="shared" si="69"/>
        <v>0</v>
      </c>
      <c r="BL230" s="17" t="s">
        <v>268</v>
      </c>
      <c r="BM230" s="145" t="s">
        <v>1051</v>
      </c>
    </row>
    <row r="231" spans="2:65" s="1" customFormat="1" ht="37.9" customHeight="1">
      <c r="B231" s="32"/>
      <c r="C231" s="134" t="s">
        <v>622</v>
      </c>
      <c r="D231" s="134" t="s">
        <v>264</v>
      </c>
      <c r="E231" s="135" t="s">
        <v>458</v>
      </c>
      <c r="F231" s="136" t="s">
        <v>1052</v>
      </c>
      <c r="G231" s="137" t="s">
        <v>488</v>
      </c>
      <c r="H231" s="138">
        <v>1</v>
      </c>
      <c r="I231" s="139"/>
      <c r="J231" s="140">
        <f t="shared" si="60"/>
        <v>0</v>
      </c>
      <c r="K231" s="136" t="s">
        <v>1</v>
      </c>
      <c r="L231" s="32"/>
      <c r="M231" s="141" t="s">
        <v>1</v>
      </c>
      <c r="N231" s="142" t="s">
        <v>44</v>
      </c>
      <c r="P231" s="143">
        <f t="shared" si="61"/>
        <v>0</v>
      </c>
      <c r="Q231" s="143">
        <v>0</v>
      </c>
      <c r="R231" s="143">
        <f t="shared" si="62"/>
        <v>0</v>
      </c>
      <c r="S231" s="143">
        <v>0</v>
      </c>
      <c r="T231" s="144">
        <f t="shared" si="63"/>
        <v>0</v>
      </c>
      <c r="AR231" s="145" t="s">
        <v>268</v>
      </c>
      <c r="AT231" s="145" t="s">
        <v>264</v>
      </c>
      <c r="AU231" s="145" t="s">
        <v>88</v>
      </c>
      <c r="AY231" s="17" t="s">
        <v>262</v>
      </c>
      <c r="BE231" s="146">
        <f t="shared" si="64"/>
        <v>0</v>
      </c>
      <c r="BF231" s="146">
        <f t="shared" si="65"/>
        <v>0</v>
      </c>
      <c r="BG231" s="146">
        <f t="shared" si="66"/>
        <v>0</v>
      </c>
      <c r="BH231" s="146">
        <f t="shared" si="67"/>
        <v>0</v>
      </c>
      <c r="BI231" s="146">
        <f t="shared" si="68"/>
        <v>0</v>
      </c>
      <c r="BJ231" s="17" t="s">
        <v>86</v>
      </c>
      <c r="BK231" s="146">
        <f t="shared" si="69"/>
        <v>0</v>
      </c>
      <c r="BL231" s="17" t="s">
        <v>268</v>
      </c>
      <c r="BM231" s="145" t="s">
        <v>1053</v>
      </c>
    </row>
    <row r="232" spans="2:65" s="1" customFormat="1" ht="37.9" customHeight="1">
      <c r="B232" s="32"/>
      <c r="C232" s="134" t="s">
        <v>626</v>
      </c>
      <c r="D232" s="134" t="s">
        <v>264</v>
      </c>
      <c r="E232" s="135" t="s">
        <v>466</v>
      </c>
      <c r="F232" s="136" t="s">
        <v>1054</v>
      </c>
      <c r="G232" s="137" t="s">
        <v>488</v>
      </c>
      <c r="H232" s="138">
        <v>1</v>
      </c>
      <c r="I232" s="139"/>
      <c r="J232" s="140">
        <f t="shared" si="60"/>
        <v>0</v>
      </c>
      <c r="K232" s="136" t="s">
        <v>1</v>
      </c>
      <c r="L232" s="32"/>
      <c r="M232" s="141" t="s">
        <v>1</v>
      </c>
      <c r="N232" s="142" t="s">
        <v>44</v>
      </c>
      <c r="P232" s="143">
        <f t="shared" si="61"/>
        <v>0</v>
      </c>
      <c r="Q232" s="143">
        <v>0</v>
      </c>
      <c r="R232" s="143">
        <f t="shared" si="62"/>
        <v>0</v>
      </c>
      <c r="S232" s="143">
        <v>0</v>
      </c>
      <c r="T232" s="144">
        <f t="shared" si="63"/>
        <v>0</v>
      </c>
      <c r="AR232" s="145" t="s">
        <v>268</v>
      </c>
      <c r="AT232" s="145" t="s">
        <v>264</v>
      </c>
      <c r="AU232" s="145" t="s">
        <v>88</v>
      </c>
      <c r="AY232" s="17" t="s">
        <v>262</v>
      </c>
      <c r="BE232" s="146">
        <f t="shared" si="64"/>
        <v>0</v>
      </c>
      <c r="BF232" s="146">
        <f t="shared" si="65"/>
        <v>0</v>
      </c>
      <c r="BG232" s="146">
        <f t="shared" si="66"/>
        <v>0</v>
      </c>
      <c r="BH232" s="146">
        <f t="shared" si="67"/>
        <v>0</v>
      </c>
      <c r="BI232" s="146">
        <f t="shared" si="68"/>
        <v>0</v>
      </c>
      <c r="BJ232" s="17" t="s">
        <v>86</v>
      </c>
      <c r="BK232" s="146">
        <f t="shared" si="69"/>
        <v>0</v>
      </c>
      <c r="BL232" s="17" t="s">
        <v>268</v>
      </c>
      <c r="BM232" s="145" t="s">
        <v>1055</v>
      </c>
    </row>
    <row r="233" spans="2:65" s="1" customFormat="1" ht="49.15" customHeight="1">
      <c r="B233" s="32"/>
      <c r="C233" s="134" t="s">
        <v>604</v>
      </c>
      <c r="D233" s="134" t="s">
        <v>264</v>
      </c>
      <c r="E233" s="135" t="s">
        <v>462</v>
      </c>
      <c r="F233" s="136" t="s">
        <v>1056</v>
      </c>
      <c r="G233" s="137" t="s">
        <v>488</v>
      </c>
      <c r="H233" s="138">
        <v>1</v>
      </c>
      <c r="I233" s="139"/>
      <c r="J233" s="140">
        <f t="shared" si="60"/>
        <v>0</v>
      </c>
      <c r="K233" s="136" t="s">
        <v>1</v>
      </c>
      <c r="L233" s="32"/>
      <c r="M233" s="141" t="s">
        <v>1</v>
      </c>
      <c r="N233" s="142" t="s">
        <v>44</v>
      </c>
      <c r="P233" s="143">
        <f t="shared" si="61"/>
        <v>0</v>
      </c>
      <c r="Q233" s="143">
        <v>0</v>
      </c>
      <c r="R233" s="143">
        <f t="shared" si="62"/>
        <v>0</v>
      </c>
      <c r="S233" s="143">
        <v>0</v>
      </c>
      <c r="T233" s="144">
        <f t="shared" si="63"/>
        <v>0</v>
      </c>
      <c r="AR233" s="145" t="s">
        <v>268</v>
      </c>
      <c r="AT233" s="145" t="s">
        <v>264</v>
      </c>
      <c r="AU233" s="145" t="s">
        <v>88</v>
      </c>
      <c r="AY233" s="17" t="s">
        <v>262</v>
      </c>
      <c r="BE233" s="146">
        <f t="shared" si="64"/>
        <v>0</v>
      </c>
      <c r="BF233" s="146">
        <f t="shared" si="65"/>
        <v>0</v>
      </c>
      <c r="BG233" s="146">
        <f t="shared" si="66"/>
        <v>0</v>
      </c>
      <c r="BH233" s="146">
        <f t="shared" si="67"/>
        <v>0</v>
      </c>
      <c r="BI233" s="146">
        <f t="shared" si="68"/>
        <v>0</v>
      </c>
      <c r="BJ233" s="17" t="s">
        <v>86</v>
      </c>
      <c r="BK233" s="146">
        <f t="shared" si="69"/>
        <v>0</v>
      </c>
      <c r="BL233" s="17" t="s">
        <v>268</v>
      </c>
      <c r="BM233" s="145" t="s">
        <v>1057</v>
      </c>
    </row>
    <row r="234" spans="2:65" s="1" customFormat="1" ht="44.25" customHeight="1">
      <c r="B234" s="32"/>
      <c r="C234" s="134" t="s">
        <v>630</v>
      </c>
      <c r="D234" s="134" t="s">
        <v>264</v>
      </c>
      <c r="E234" s="135" t="s">
        <v>473</v>
      </c>
      <c r="F234" s="136" t="s">
        <v>1058</v>
      </c>
      <c r="G234" s="137" t="s">
        <v>488</v>
      </c>
      <c r="H234" s="138">
        <v>1</v>
      </c>
      <c r="I234" s="139"/>
      <c r="J234" s="140">
        <f t="shared" si="60"/>
        <v>0</v>
      </c>
      <c r="K234" s="136" t="s">
        <v>1</v>
      </c>
      <c r="L234" s="32"/>
      <c r="M234" s="141" t="s">
        <v>1</v>
      </c>
      <c r="N234" s="142" t="s">
        <v>44</v>
      </c>
      <c r="P234" s="143">
        <f t="shared" si="61"/>
        <v>0</v>
      </c>
      <c r="Q234" s="143">
        <v>0</v>
      </c>
      <c r="R234" s="143">
        <f t="shared" si="62"/>
        <v>0</v>
      </c>
      <c r="S234" s="143">
        <v>0</v>
      </c>
      <c r="T234" s="144">
        <f t="shared" si="63"/>
        <v>0</v>
      </c>
      <c r="AR234" s="145" t="s">
        <v>268</v>
      </c>
      <c r="AT234" s="145" t="s">
        <v>264</v>
      </c>
      <c r="AU234" s="145" t="s">
        <v>88</v>
      </c>
      <c r="AY234" s="17" t="s">
        <v>262</v>
      </c>
      <c r="BE234" s="146">
        <f t="shared" si="64"/>
        <v>0</v>
      </c>
      <c r="BF234" s="146">
        <f t="shared" si="65"/>
        <v>0</v>
      </c>
      <c r="BG234" s="146">
        <f t="shared" si="66"/>
        <v>0</v>
      </c>
      <c r="BH234" s="146">
        <f t="shared" si="67"/>
        <v>0</v>
      </c>
      <c r="BI234" s="146">
        <f t="shared" si="68"/>
        <v>0</v>
      </c>
      <c r="BJ234" s="17" t="s">
        <v>86</v>
      </c>
      <c r="BK234" s="146">
        <f t="shared" si="69"/>
        <v>0</v>
      </c>
      <c r="BL234" s="17" t="s">
        <v>268</v>
      </c>
      <c r="BM234" s="145" t="s">
        <v>1059</v>
      </c>
    </row>
    <row r="235" spans="2:65" s="1" customFormat="1" ht="16.5" customHeight="1">
      <c r="B235" s="32"/>
      <c r="C235" s="134" t="s">
        <v>634</v>
      </c>
      <c r="D235" s="134" t="s">
        <v>264</v>
      </c>
      <c r="E235" s="135" t="s">
        <v>477</v>
      </c>
      <c r="F235" s="136" t="s">
        <v>1060</v>
      </c>
      <c r="G235" s="137" t="s">
        <v>488</v>
      </c>
      <c r="H235" s="138">
        <v>1</v>
      </c>
      <c r="I235" s="139"/>
      <c r="J235" s="140">
        <f t="shared" si="60"/>
        <v>0</v>
      </c>
      <c r="K235" s="136" t="s">
        <v>1</v>
      </c>
      <c r="L235" s="32"/>
      <c r="M235" s="141" t="s">
        <v>1</v>
      </c>
      <c r="N235" s="142" t="s">
        <v>44</v>
      </c>
      <c r="P235" s="143">
        <f t="shared" si="61"/>
        <v>0</v>
      </c>
      <c r="Q235" s="143">
        <v>0</v>
      </c>
      <c r="R235" s="143">
        <f t="shared" si="62"/>
        <v>0</v>
      </c>
      <c r="S235" s="143">
        <v>0</v>
      </c>
      <c r="T235" s="144">
        <f t="shared" si="63"/>
        <v>0</v>
      </c>
      <c r="AR235" s="145" t="s">
        <v>268</v>
      </c>
      <c r="AT235" s="145" t="s">
        <v>264</v>
      </c>
      <c r="AU235" s="145" t="s">
        <v>88</v>
      </c>
      <c r="AY235" s="17" t="s">
        <v>262</v>
      </c>
      <c r="BE235" s="146">
        <f t="shared" si="64"/>
        <v>0</v>
      </c>
      <c r="BF235" s="146">
        <f t="shared" si="65"/>
        <v>0</v>
      </c>
      <c r="BG235" s="146">
        <f t="shared" si="66"/>
        <v>0</v>
      </c>
      <c r="BH235" s="146">
        <f t="shared" si="67"/>
        <v>0</v>
      </c>
      <c r="BI235" s="146">
        <f t="shared" si="68"/>
        <v>0</v>
      </c>
      <c r="BJ235" s="17" t="s">
        <v>86</v>
      </c>
      <c r="BK235" s="146">
        <f t="shared" si="69"/>
        <v>0</v>
      </c>
      <c r="BL235" s="17" t="s">
        <v>268</v>
      </c>
      <c r="BM235" s="145" t="s">
        <v>1061</v>
      </c>
    </row>
    <row r="236" spans="2:65" s="1" customFormat="1" ht="24.2" customHeight="1">
      <c r="B236" s="32"/>
      <c r="C236" s="134" t="s">
        <v>638</v>
      </c>
      <c r="D236" s="134" t="s">
        <v>264</v>
      </c>
      <c r="E236" s="135" t="s">
        <v>481</v>
      </c>
      <c r="F236" s="136" t="s">
        <v>1062</v>
      </c>
      <c r="G236" s="137" t="s">
        <v>488</v>
      </c>
      <c r="H236" s="138">
        <v>1</v>
      </c>
      <c r="I236" s="139"/>
      <c r="J236" s="140">
        <f t="shared" si="60"/>
        <v>0</v>
      </c>
      <c r="K236" s="136" t="s">
        <v>1</v>
      </c>
      <c r="L236" s="32"/>
      <c r="M236" s="141" t="s">
        <v>1</v>
      </c>
      <c r="N236" s="142" t="s">
        <v>44</v>
      </c>
      <c r="P236" s="143">
        <f t="shared" si="61"/>
        <v>0</v>
      </c>
      <c r="Q236" s="143">
        <v>0</v>
      </c>
      <c r="R236" s="143">
        <f t="shared" si="62"/>
        <v>0</v>
      </c>
      <c r="S236" s="143">
        <v>0</v>
      </c>
      <c r="T236" s="144">
        <f t="shared" si="63"/>
        <v>0</v>
      </c>
      <c r="AR236" s="145" t="s">
        <v>268</v>
      </c>
      <c r="AT236" s="145" t="s">
        <v>264</v>
      </c>
      <c r="AU236" s="145" t="s">
        <v>88</v>
      </c>
      <c r="AY236" s="17" t="s">
        <v>262</v>
      </c>
      <c r="BE236" s="146">
        <f t="shared" si="64"/>
        <v>0</v>
      </c>
      <c r="BF236" s="146">
        <f t="shared" si="65"/>
        <v>0</v>
      </c>
      <c r="BG236" s="146">
        <f t="shared" si="66"/>
        <v>0</v>
      </c>
      <c r="BH236" s="146">
        <f t="shared" si="67"/>
        <v>0</v>
      </c>
      <c r="BI236" s="146">
        <f t="shared" si="68"/>
        <v>0</v>
      </c>
      <c r="BJ236" s="17" t="s">
        <v>86</v>
      </c>
      <c r="BK236" s="146">
        <f t="shared" si="69"/>
        <v>0</v>
      </c>
      <c r="BL236" s="17" t="s">
        <v>268</v>
      </c>
      <c r="BM236" s="145" t="s">
        <v>1063</v>
      </c>
    </row>
    <row r="237" spans="2:65" s="1" customFormat="1" ht="16.5" customHeight="1">
      <c r="B237" s="32"/>
      <c r="C237" s="134" t="s">
        <v>643</v>
      </c>
      <c r="D237" s="134" t="s">
        <v>264</v>
      </c>
      <c r="E237" s="135" t="s">
        <v>485</v>
      </c>
      <c r="F237" s="136" t="s">
        <v>1064</v>
      </c>
      <c r="G237" s="137" t="s">
        <v>488</v>
      </c>
      <c r="H237" s="138">
        <v>1</v>
      </c>
      <c r="I237" s="139"/>
      <c r="J237" s="140">
        <f t="shared" si="60"/>
        <v>0</v>
      </c>
      <c r="K237" s="136" t="s">
        <v>1</v>
      </c>
      <c r="L237" s="32"/>
      <c r="M237" s="141" t="s">
        <v>1</v>
      </c>
      <c r="N237" s="142" t="s">
        <v>44</v>
      </c>
      <c r="P237" s="143">
        <f t="shared" si="61"/>
        <v>0</v>
      </c>
      <c r="Q237" s="143">
        <v>0</v>
      </c>
      <c r="R237" s="143">
        <f t="shared" si="62"/>
        <v>0</v>
      </c>
      <c r="S237" s="143">
        <v>0</v>
      </c>
      <c r="T237" s="144">
        <f t="shared" si="63"/>
        <v>0</v>
      </c>
      <c r="AR237" s="145" t="s">
        <v>268</v>
      </c>
      <c r="AT237" s="145" t="s">
        <v>264</v>
      </c>
      <c r="AU237" s="145" t="s">
        <v>88</v>
      </c>
      <c r="AY237" s="17" t="s">
        <v>262</v>
      </c>
      <c r="BE237" s="146">
        <f t="shared" si="64"/>
        <v>0</v>
      </c>
      <c r="BF237" s="146">
        <f t="shared" si="65"/>
        <v>0</v>
      </c>
      <c r="BG237" s="146">
        <f t="shared" si="66"/>
        <v>0</v>
      </c>
      <c r="BH237" s="146">
        <f t="shared" si="67"/>
        <v>0</v>
      </c>
      <c r="BI237" s="146">
        <f t="shared" si="68"/>
        <v>0</v>
      </c>
      <c r="BJ237" s="17" t="s">
        <v>86</v>
      </c>
      <c r="BK237" s="146">
        <f t="shared" si="69"/>
        <v>0</v>
      </c>
      <c r="BL237" s="17" t="s">
        <v>268</v>
      </c>
      <c r="BM237" s="145" t="s">
        <v>1065</v>
      </c>
    </row>
    <row r="238" spans="2:65" s="1" customFormat="1" ht="16.5" customHeight="1">
      <c r="B238" s="32"/>
      <c r="C238" s="134" t="s">
        <v>647</v>
      </c>
      <c r="D238" s="134" t="s">
        <v>264</v>
      </c>
      <c r="E238" s="135" t="s">
        <v>492</v>
      </c>
      <c r="F238" s="136" t="s">
        <v>691</v>
      </c>
      <c r="G238" s="137" t="s">
        <v>488</v>
      </c>
      <c r="H238" s="138">
        <v>1</v>
      </c>
      <c r="I238" s="139"/>
      <c r="J238" s="140">
        <f t="shared" si="60"/>
        <v>0</v>
      </c>
      <c r="K238" s="136" t="s">
        <v>1</v>
      </c>
      <c r="L238" s="32"/>
      <c r="M238" s="141" t="s">
        <v>1</v>
      </c>
      <c r="N238" s="142" t="s">
        <v>44</v>
      </c>
      <c r="P238" s="143">
        <f t="shared" si="61"/>
        <v>0</v>
      </c>
      <c r="Q238" s="143">
        <v>0</v>
      </c>
      <c r="R238" s="143">
        <f t="shared" si="62"/>
        <v>0</v>
      </c>
      <c r="S238" s="143">
        <v>0</v>
      </c>
      <c r="T238" s="144">
        <f t="shared" si="63"/>
        <v>0</v>
      </c>
      <c r="AR238" s="145" t="s">
        <v>268</v>
      </c>
      <c r="AT238" s="145" t="s">
        <v>264</v>
      </c>
      <c r="AU238" s="145" t="s">
        <v>88</v>
      </c>
      <c r="AY238" s="17" t="s">
        <v>262</v>
      </c>
      <c r="BE238" s="146">
        <f t="shared" si="64"/>
        <v>0</v>
      </c>
      <c r="BF238" s="146">
        <f t="shared" si="65"/>
        <v>0</v>
      </c>
      <c r="BG238" s="146">
        <f t="shared" si="66"/>
        <v>0</v>
      </c>
      <c r="BH238" s="146">
        <f t="shared" si="67"/>
        <v>0</v>
      </c>
      <c r="BI238" s="146">
        <f t="shared" si="68"/>
        <v>0</v>
      </c>
      <c r="BJ238" s="17" t="s">
        <v>86</v>
      </c>
      <c r="BK238" s="146">
        <f t="shared" si="69"/>
        <v>0</v>
      </c>
      <c r="BL238" s="17" t="s">
        <v>268</v>
      </c>
      <c r="BM238" s="145" t="s">
        <v>1066</v>
      </c>
    </row>
    <row r="239" spans="2:65" s="1" customFormat="1" ht="24.2" customHeight="1">
      <c r="B239" s="32"/>
      <c r="C239" s="134" t="s">
        <v>651</v>
      </c>
      <c r="D239" s="134" t="s">
        <v>264</v>
      </c>
      <c r="E239" s="135" t="s">
        <v>496</v>
      </c>
      <c r="F239" s="136" t="s">
        <v>1067</v>
      </c>
      <c r="G239" s="137" t="s">
        <v>704</v>
      </c>
      <c r="H239" s="138">
        <v>50</v>
      </c>
      <c r="I239" s="139"/>
      <c r="J239" s="140">
        <f t="shared" si="60"/>
        <v>0</v>
      </c>
      <c r="K239" s="136" t="s">
        <v>1</v>
      </c>
      <c r="L239" s="32"/>
      <c r="M239" s="141" t="s">
        <v>1</v>
      </c>
      <c r="N239" s="142" t="s">
        <v>44</v>
      </c>
      <c r="P239" s="143">
        <f t="shared" si="61"/>
        <v>0</v>
      </c>
      <c r="Q239" s="143">
        <v>0</v>
      </c>
      <c r="R239" s="143">
        <f t="shared" si="62"/>
        <v>0</v>
      </c>
      <c r="S239" s="143">
        <v>0</v>
      </c>
      <c r="T239" s="144">
        <f t="shared" si="63"/>
        <v>0</v>
      </c>
      <c r="AR239" s="145" t="s">
        <v>268</v>
      </c>
      <c r="AT239" s="145" t="s">
        <v>264</v>
      </c>
      <c r="AU239" s="145" t="s">
        <v>88</v>
      </c>
      <c r="AY239" s="17" t="s">
        <v>262</v>
      </c>
      <c r="BE239" s="146">
        <f t="shared" si="64"/>
        <v>0</v>
      </c>
      <c r="BF239" s="146">
        <f t="shared" si="65"/>
        <v>0</v>
      </c>
      <c r="BG239" s="146">
        <f t="shared" si="66"/>
        <v>0</v>
      </c>
      <c r="BH239" s="146">
        <f t="shared" si="67"/>
        <v>0</v>
      </c>
      <c r="BI239" s="146">
        <f t="shared" si="68"/>
        <v>0</v>
      </c>
      <c r="BJ239" s="17" t="s">
        <v>86</v>
      </c>
      <c r="BK239" s="146">
        <f t="shared" si="69"/>
        <v>0</v>
      </c>
      <c r="BL239" s="17" t="s">
        <v>268</v>
      </c>
      <c r="BM239" s="145" t="s">
        <v>1068</v>
      </c>
    </row>
    <row r="240" spans="2:65" s="1" customFormat="1" ht="24.2" customHeight="1">
      <c r="B240" s="32"/>
      <c r="C240" s="134" t="s">
        <v>655</v>
      </c>
      <c r="D240" s="134" t="s">
        <v>264</v>
      </c>
      <c r="E240" s="135" t="s">
        <v>499</v>
      </c>
      <c r="F240" s="136" t="s">
        <v>695</v>
      </c>
      <c r="G240" s="137" t="s">
        <v>488</v>
      </c>
      <c r="H240" s="138">
        <v>1</v>
      </c>
      <c r="I240" s="139"/>
      <c r="J240" s="140">
        <f t="shared" si="60"/>
        <v>0</v>
      </c>
      <c r="K240" s="136" t="s">
        <v>1</v>
      </c>
      <c r="L240" s="32"/>
      <c r="M240" s="141" t="s">
        <v>1</v>
      </c>
      <c r="N240" s="142" t="s">
        <v>44</v>
      </c>
      <c r="P240" s="143">
        <f t="shared" si="61"/>
        <v>0</v>
      </c>
      <c r="Q240" s="143">
        <v>0</v>
      </c>
      <c r="R240" s="143">
        <f t="shared" si="62"/>
        <v>0</v>
      </c>
      <c r="S240" s="143">
        <v>0</v>
      </c>
      <c r="T240" s="144">
        <f t="shared" si="63"/>
        <v>0</v>
      </c>
      <c r="AR240" s="145" t="s">
        <v>268</v>
      </c>
      <c r="AT240" s="145" t="s">
        <v>264</v>
      </c>
      <c r="AU240" s="145" t="s">
        <v>88</v>
      </c>
      <c r="AY240" s="17" t="s">
        <v>262</v>
      </c>
      <c r="BE240" s="146">
        <f t="shared" si="64"/>
        <v>0</v>
      </c>
      <c r="BF240" s="146">
        <f t="shared" si="65"/>
        <v>0</v>
      </c>
      <c r="BG240" s="146">
        <f t="shared" si="66"/>
        <v>0</v>
      </c>
      <c r="BH240" s="146">
        <f t="shared" si="67"/>
        <v>0</v>
      </c>
      <c r="BI240" s="146">
        <f t="shared" si="68"/>
        <v>0</v>
      </c>
      <c r="BJ240" s="17" t="s">
        <v>86</v>
      </c>
      <c r="BK240" s="146">
        <f t="shared" si="69"/>
        <v>0</v>
      </c>
      <c r="BL240" s="17" t="s">
        <v>268</v>
      </c>
      <c r="BM240" s="145" t="s">
        <v>1069</v>
      </c>
    </row>
    <row r="241" spans="2:65" s="1" customFormat="1" ht="16.5" customHeight="1">
      <c r="B241" s="32"/>
      <c r="C241" s="134" t="s">
        <v>606</v>
      </c>
      <c r="D241" s="134" t="s">
        <v>264</v>
      </c>
      <c r="E241" s="135" t="s">
        <v>503</v>
      </c>
      <c r="F241" s="136" t="s">
        <v>699</v>
      </c>
      <c r="G241" s="137" t="s">
        <v>488</v>
      </c>
      <c r="H241" s="138">
        <v>1</v>
      </c>
      <c r="I241" s="139"/>
      <c r="J241" s="140">
        <f t="shared" si="60"/>
        <v>0</v>
      </c>
      <c r="K241" s="136" t="s">
        <v>1</v>
      </c>
      <c r="L241" s="32"/>
      <c r="M241" s="141" t="s">
        <v>1</v>
      </c>
      <c r="N241" s="142" t="s">
        <v>44</v>
      </c>
      <c r="P241" s="143">
        <f t="shared" si="61"/>
        <v>0</v>
      </c>
      <c r="Q241" s="143">
        <v>0</v>
      </c>
      <c r="R241" s="143">
        <f t="shared" si="62"/>
        <v>0</v>
      </c>
      <c r="S241" s="143">
        <v>0</v>
      </c>
      <c r="T241" s="144">
        <f t="shared" si="63"/>
        <v>0</v>
      </c>
      <c r="AR241" s="145" t="s">
        <v>268</v>
      </c>
      <c r="AT241" s="145" t="s">
        <v>264</v>
      </c>
      <c r="AU241" s="145" t="s">
        <v>88</v>
      </c>
      <c r="AY241" s="17" t="s">
        <v>262</v>
      </c>
      <c r="BE241" s="146">
        <f t="shared" si="64"/>
        <v>0</v>
      </c>
      <c r="BF241" s="146">
        <f t="shared" si="65"/>
        <v>0</v>
      </c>
      <c r="BG241" s="146">
        <f t="shared" si="66"/>
        <v>0</v>
      </c>
      <c r="BH241" s="146">
        <f t="shared" si="67"/>
        <v>0</v>
      </c>
      <c r="BI241" s="146">
        <f t="shared" si="68"/>
        <v>0</v>
      </c>
      <c r="BJ241" s="17" t="s">
        <v>86</v>
      </c>
      <c r="BK241" s="146">
        <f t="shared" si="69"/>
        <v>0</v>
      </c>
      <c r="BL241" s="17" t="s">
        <v>268</v>
      </c>
      <c r="BM241" s="145" t="s">
        <v>1070</v>
      </c>
    </row>
    <row r="242" spans="2:65" s="1" customFormat="1" ht="24.2" customHeight="1">
      <c r="B242" s="32"/>
      <c r="C242" s="134" t="s">
        <v>663</v>
      </c>
      <c r="D242" s="134" t="s">
        <v>264</v>
      </c>
      <c r="E242" s="135" t="s">
        <v>507</v>
      </c>
      <c r="F242" s="136" t="s">
        <v>703</v>
      </c>
      <c r="G242" s="137" t="s">
        <v>704</v>
      </c>
      <c r="H242" s="138">
        <v>70</v>
      </c>
      <c r="I242" s="139"/>
      <c r="J242" s="140">
        <f t="shared" si="60"/>
        <v>0</v>
      </c>
      <c r="K242" s="136" t="s">
        <v>1</v>
      </c>
      <c r="L242" s="32"/>
      <c r="M242" s="141" t="s">
        <v>1</v>
      </c>
      <c r="N242" s="142" t="s">
        <v>44</v>
      </c>
      <c r="P242" s="143">
        <f t="shared" si="61"/>
        <v>0</v>
      </c>
      <c r="Q242" s="143">
        <v>0</v>
      </c>
      <c r="R242" s="143">
        <f t="shared" si="62"/>
        <v>0</v>
      </c>
      <c r="S242" s="143">
        <v>0</v>
      </c>
      <c r="T242" s="144">
        <f t="shared" si="63"/>
        <v>0</v>
      </c>
      <c r="AR242" s="145" t="s">
        <v>268</v>
      </c>
      <c r="AT242" s="145" t="s">
        <v>264</v>
      </c>
      <c r="AU242" s="145" t="s">
        <v>88</v>
      </c>
      <c r="AY242" s="17" t="s">
        <v>262</v>
      </c>
      <c r="BE242" s="146">
        <f t="shared" si="64"/>
        <v>0</v>
      </c>
      <c r="BF242" s="146">
        <f t="shared" si="65"/>
        <v>0</v>
      </c>
      <c r="BG242" s="146">
        <f t="shared" si="66"/>
        <v>0</v>
      </c>
      <c r="BH242" s="146">
        <f t="shared" si="67"/>
        <v>0</v>
      </c>
      <c r="BI242" s="146">
        <f t="shared" si="68"/>
        <v>0</v>
      </c>
      <c r="BJ242" s="17" t="s">
        <v>86</v>
      </c>
      <c r="BK242" s="146">
        <f t="shared" si="69"/>
        <v>0</v>
      </c>
      <c r="BL242" s="17" t="s">
        <v>268</v>
      </c>
      <c r="BM242" s="145" t="s">
        <v>1071</v>
      </c>
    </row>
    <row r="243" spans="2:63" s="11" customFormat="1" ht="22.9" customHeight="1">
      <c r="B243" s="124"/>
      <c r="D243" s="125" t="s">
        <v>78</v>
      </c>
      <c r="E243" s="151" t="s">
        <v>706</v>
      </c>
      <c r="F243" s="151" t="s">
        <v>798</v>
      </c>
      <c r="I243" s="127"/>
      <c r="J243" s="152">
        <f>BK243</f>
        <v>0</v>
      </c>
      <c r="L243" s="124"/>
      <c r="M243" s="129"/>
      <c r="P243" s="130">
        <f>P244</f>
        <v>0</v>
      </c>
      <c r="R243" s="130">
        <f>R244</f>
        <v>0</v>
      </c>
      <c r="T243" s="131">
        <f>T244</f>
        <v>0</v>
      </c>
      <c r="AR243" s="125" t="s">
        <v>179</v>
      </c>
      <c r="AT243" s="132" t="s">
        <v>78</v>
      </c>
      <c r="AU243" s="132" t="s">
        <v>86</v>
      </c>
      <c r="AY243" s="125" t="s">
        <v>262</v>
      </c>
      <c r="BK243" s="133">
        <f>BK244</f>
        <v>0</v>
      </c>
    </row>
    <row r="244" spans="2:65" s="1" customFormat="1" ht="24.2" customHeight="1">
      <c r="B244" s="32"/>
      <c r="C244" s="134" t="s">
        <v>667</v>
      </c>
      <c r="D244" s="134" t="s">
        <v>264</v>
      </c>
      <c r="E244" s="135" t="s">
        <v>511</v>
      </c>
      <c r="F244" s="136" t="s">
        <v>1072</v>
      </c>
      <c r="G244" s="137" t="s">
        <v>488</v>
      </c>
      <c r="H244" s="138">
        <v>1</v>
      </c>
      <c r="I244" s="139"/>
      <c r="J244" s="140">
        <f>ROUND(I244*H244,2)</f>
        <v>0</v>
      </c>
      <c r="K244" s="136" t="s">
        <v>1</v>
      </c>
      <c r="L244" s="32"/>
      <c r="M244" s="153" t="s">
        <v>1</v>
      </c>
      <c r="N244" s="154" t="s">
        <v>44</v>
      </c>
      <c r="O244" s="155"/>
      <c r="P244" s="156">
        <f>O244*H244</f>
        <v>0</v>
      </c>
      <c r="Q244" s="156">
        <v>0</v>
      </c>
      <c r="R244" s="156">
        <f>Q244*H244</f>
        <v>0</v>
      </c>
      <c r="S244" s="156">
        <v>0</v>
      </c>
      <c r="T244" s="157">
        <f>S244*H244</f>
        <v>0</v>
      </c>
      <c r="AR244" s="145" t="s">
        <v>268</v>
      </c>
      <c r="AT244" s="145" t="s">
        <v>264</v>
      </c>
      <c r="AU244" s="145" t="s">
        <v>88</v>
      </c>
      <c r="AY244" s="17" t="s">
        <v>262</v>
      </c>
      <c r="BE244" s="146">
        <f>IF(N244="základní",J244,0)</f>
        <v>0</v>
      </c>
      <c r="BF244" s="146">
        <f>IF(N244="snížená",J244,0)</f>
        <v>0</v>
      </c>
      <c r="BG244" s="146">
        <f>IF(N244="zákl. přenesená",J244,0)</f>
        <v>0</v>
      </c>
      <c r="BH244" s="146">
        <f>IF(N244="sníž. přenesená",J244,0)</f>
        <v>0</v>
      </c>
      <c r="BI244" s="146">
        <f>IF(N244="nulová",J244,0)</f>
        <v>0</v>
      </c>
      <c r="BJ244" s="17" t="s">
        <v>86</v>
      </c>
      <c r="BK244" s="146">
        <f>ROUND(I244*H244,2)</f>
        <v>0</v>
      </c>
      <c r="BL244" s="17" t="s">
        <v>268</v>
      </c>
      <c r="BM244" s="145" t="s">
        <v>1073</v>
      </c>
    </row>
    <row r="245" spans="2:12" s="1" customFormat="1" ht="6.95" customHeight="1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32"/>
    </row>
  </sheetData>
  <sheetProtection algorithmName="SHA-512" hashValue="669tdCQ7A85H24ct8U4ZOPhdbWS/KxIJp85oK6cfaiSePeIs/eaI4pzIUOt02fr3oltALKM89pvTDov9gRTJgg==" saltValue="kWCJzQFEVTHgodfN6i2xgg5HZ2gCJJ7xpGv5p9ob2BgmEzZc45vAf/xuqLvJCpDirrAoZl28Ha4C/hXNXOtaNQ==" spinCount="100000" sheet="1" objects="1" scenarios="1" formatColumns="0" formatRows="0" autoFilter="0"/>
  <autoFilter ref="C129:K244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112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835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1074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226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228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837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ROUND(J126,2)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ROUND((SUM(BE126:BE151)),2)</f>
        <v>0</v>
      </c>
      <c r="I35" s="96">
        <v>0.21</v>
      </c>
      <c r="J35" s="86">
        <f>ROUND(((SUM(BE126:BE151))*I35),2)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ROUND((SUM(BF126:BF151)),2)</f>
        <v>0</v>
      </c>
      <c r="I36" s="96">
        <v>0.15</v>
      </c>
      <c r="J36" s="86">
        <f>ROUND(((SUM(BF126:BF151))*I36),2)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ROUND((SUM(BG126:BG151)),2)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ROUND((SUM(BH126:BH151)),2)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ROUND((SUM(BI126:BI151)),2)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835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16.2 - ASŘTP - neuznatelná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Milan Turek, DiS.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J126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838</v>
      </c>
      <c r="E99" s="110"/>
      <c r="F99" s="110"/>
      <c r="G99" s="110"/>
      <c r="H99" s="110"/>
      <c r="I99" s="110"/>
      <c r="J99" s="111">
        <f>J127</f>
        <v>0</v>
      </c>
      <c r="L99" s="108"/>
    </row>
    <row r="100" spans="2:12" s="9" customFormat="1" ht="19.9" customHeight="1">
      <c r="B100" s="112"/>
      <c r="D100" s="113" t="s">
        <v>1075</v>
      </c>
      <c r="E100" s="114"/>
      <c r="F100" s="114"/>
      <c r="G100" s="114"/>
      <c r="H100" s="114"/>
      <c r="I100" s="114"/>
      <c r="J100" s="115">
        <f>J128</f>
        <v>0</v>
      </c>
      <c r="L100" s="112"/>
    </row>
    <row r="101" spans="2:12" s="9" customFormat="1" ht="19.9" customHeight="1">
      <c r="B101" s="112"/>
      <c r="D101" s="113" t="s">
        <v>1076</v>
      </c>
      <c r="E101" s="114"/>
      <c r="F101" s="114"/>
      <c r="G101" s="114"/>
      <c r="H101" s="114"/>
      <c r="I101" s="114"/>
      <c r="J101" s="115">
        <f>J132</f>
        <v>0</v>
      </c>
      <c r="L101" s="112"/>
    </row>
    <row r="102" spans="2:12" s="9" customFormat="1" ht="19.9" customHeight="1">
      <c r="B102" s="112"/>
      <c r="D102" s="113" t="s">
        <v>1077</v>
      </c>
      <c r="E102" s="114"/>
      <c r="F102" s="114"/>
      <c r="G102" s="114"/>
      <c r="H102" s="114"/>
      <c r="I102" s="114"/>
      <c r="J102" s="115">
        <f>J134</f>
        <v>0</v>
      </c>
      <c r="L102" s="112"/>
    </row>
    <row r="103" spans="2:12" s="9" customFormat="1" ht="19.9" customHeight="1">
      <c r="B103" s="112"/>
      <c r="D103" s="113" t="s">
        <v>1078</v>
      </c>
      <c r="E103" s="114"/>
      <c r="F103" s="114"/>
      <c r="G103" s="114"/>
      <c r="H103" s="114"/>
      <c r="I103" s="114"/>
      <c r="J103" s="115">
        <f>J136</f>
        <v>0</v>
      </c>
      <c r="L103" s="112"/>
    </row>
    <row r="104" spans="2:12" s="9" customFormat="1" ht="19.9" customHeight="1">
      <c r="B104" s="112"/>
      <c r="D104" s="113" t="s">
        <v>1079</v>
      </c>
      <c r="E104" s="114"/>
      <c r="F104" s="114"/>
      <c r="G104" s="114"/>
      <c r="H104" s="114"/>
      <c r="I104" s="114"/>
      <c r="J104" s="115">
        <f>J150</f>
        <v>0</v>
      </c>
      <c r="L104" s="112"/>
    </row>
    <row r="105" spans="2:12" s="1" customFormat="1" ht="21.75" customHeight="1">
      <c r="B105" s="32"/>
      <c r="L105" s="32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6.95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4.95" customHeight="1">
      <c r="B111" s="32"/>
      <c r="C111" s="21" t="s">
        <v>247</v>
      </c>
      <c r="L111" s="32"/>
    </row>
    <row r="112" spans="2:12" s="1" customFormat="1" ht="6.95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48" t="str">
        <f>E7</f>
        <v>ZPRACOVÁNÍ ČISTÍRENSKÝCH KALŮ AČOV TÁBOR</v>
      </c>
      <c r="F114" s="249"/>
      <c r="G114" s="249"/>
      <c r="H114" s="249"/>
      <c r="L114" s="32"/>
    </row>
    <row r="115" spans="2:12" ht="12" customHeight="1">
      <c r="B115" s="20"/>
      <c r="C115" s="27" t="s">
        <v>222</v>
      </c>
      <c r="L115" s="20"/>
    </row>
    <row r="116" spans="2:12" s="1" customFormat="1" ht="16.5" customHeight="1">
      <c r="B116" s="32"/>
      <c r="E116" s="248" t="s">
        <v>835</v>
      </c>
      <c r="F116" s="250"/>
      <c r="G116" s="250"/>
      <c r="H116" s="250"/>
      <c r="L116" s="32"/>
    </row>
    <row r="117" spans="2:12" s="1" customFormat="1" ht="12" customHeight="1">
      <c r="B117" s="32"/>
      <c r="C117" s="27" t="s">
        <v>224</v>
      </c>
      <c r="L117" s="32"/>
    </row>
    <row r="118" spans="2:12" s="1" customFormat="1" ht="16.5" customHeight="1">
      <c r="B118" s="32"/>
      <c r="E118" s="230" t="str">
        <f>E11</f>
        <v>16.2 - ASŘTP - neuznatelná část</v>
      </c>
      <c r="F118" s="250"/>
      <c r="G118" s="250"/>
      <c r="H118" s="250"/>
      <c r="L118" s="32"/>
    </row>
    <row r="119" spans="2:12" s="1" customFormat="1" ht="6.95" customHeight="1">
      <c r="B119" s="32"/>
      <c r="L119" s="32"/>
    </row>
    <row r="120" spans="2:12" s="1" customFormat="1" ht="12" customHeight="1">
      <c r="B120" s="32"/>
      <c r="C120" s="27" t="s">
        <v>20</v>
      </c>
      <c r="F120" s="25" t="str">
        <f>F14</f>
        <v>Čelkovice</v>
      </c>
      <c r="I120" s="27" t="s">
        <v>22</v>
      </c>
      <c r="J120" s="52" t="str">
        <f>IF(J14="","",J14)</f>
        <v>7. 6. 2023</v>
      </c>
      <c r="L120" s="32"/>
    </row>
    <row r="121" spans="2:12" s="1" customFormat="1" ht="6.95" customHeight="1">
      <c r="B121" s="32"/>
      <c r="L121" s="32"/>
    </row>
    <row r="122" spans="2:12" s="1" customFormat="1" ht="25.7" customHeight="1">
      <c r="B122" s="32"/>
      <c r="C122" s="27" t="s">
        <v>24</v>
      </c>
      <c r="F122" s="25" t="str">
        <f>E17</f>
        <v>Vodárenská společnost Táborsko s.r.o.</v>
      </c>
      <c r="I122" s="27" t="s">
        <v>31</v>
      </c>
      <c r="J122" s="30" t="str">
        <f>E23</f>
        <v>Aquaprocon s.r.o., divize Praha</v>
      </c>
      <c r="L122" s="32"/>
    </row>
    <row r="123" spans="2:12" s="1" customFormat="1" ht="15.2" customHeight="1">
      <c r="B123" s="32"/>
      <c r="C123" s="27" t="s">
        <v>29</v>
      </c>
      <c r="F123" s="25" t="str">
        <f>IF(E20="","",E20)</f>
        <v>Vyplň údaj</v>
      </c>
      <c r="I123" s="27" t="s">
        <v>35</v>
      </c>
      <c r="J123" s="30" t="str">
        <f>E26</f>
        <v>Milan Turek, DiS.</v>
      </c>
      <c r="L123" s="32"/>
    </row>
    <row r="124" spans="2:12" s="1" customFormat="1" ht="10.35" customHeight="1">
      <c r="B124" s="32"/>
      <c r="L124" s="32"/>
    </row>
    <row r="125" spans="2:20" s="10" customFormat="1" ht="29.25" customHeight="1">
      <c r="B125" s="116"/>
      <c r="C125" s="117" t="s">
        <v>248</v>
      </c>
      <c r="D125" s="118" t="s">
        <v>64</v>
      </c>
      <c r="E125" s="118" t="s">
        <v>60</v>
      </c>
      <c r="F125" s="118" t="s">
        <v>61</v>
      </c>
      <c r="G125" s="118" t="s">
        <v>249</v>
      </c>
      <c r="H125" s="118" t="s">
        <v>250</v>
      </c>
      <c r="I125" s="118" t="s">
        <v>251</v>
      </c>
      <c r="J125" s="118" t="s">
        <v>232</v>
      </c>
      <c r="K125" s="119" t="s">
        <v>252</v>
      </c>
      <c r="L125" s="116"/>
      <c r="M125" s="59" t="s">
        <v>1</v>
      </c>
      <c r="N125" s="60" t="s">
        <v>43</v>
      </c>
      <c r="O125" s="60" t="s">
        <v>253</v>
      </c>
      <c r="P125" s="60" t="s">
        <v>254</v>
      </c>
      <c r="Q125" s="60" t="s">
        <v>255</v>
      </c>
      <c r="R125" s="60" t="s">
        <v>256</v>
      </c>
      <c r="S125" s="60" t="s">
        <v>257</v>
      </c>
      <c r="T125" s="61" t="s">
        <v>258</v>
      </c>
    </row>
    <row r="126" spans="2:63" s="1" customFormat="1" ht="22.9" customHeight="1">
      <c r="B126" s="32"/>
      <c r="C126" s="64" t="s">
        <v>259</v>
      </c>
      <c r="J126" s="120">
        <f>BK126</f>
        <v>0</v>
      </c>
      <c r="L126" s="32"/>
      <c r="M126" s="62"/>
      <c r="N126" s="53"/>
      <c r="O126" s="53"/>
      <c r="P126" s="121">
        <f>P127</f>
        <v>0</v>
      </c>
      <c r="Q126" s="53"/>
      <c r="R126" s="121">
        <f>R127</f>
        <v>0</v>
      </c>
      <c r="S126" s="53"/>
      <c r="T126" s="122">
        <f>T127</f>
        <v>0</v>
      </c>
      <c r="AT126" s="17" t="s">
        <v>78</v>
      </c>
      <c r="AU126" s="17" t="s">
        <v>234</v>
      </c>
      <c r="BK126" s="123">
        <f>BK127</f>
        <v>0</v>
      </c>
    </row>
    <row r="127" spans="2:63" s="11" customFormat="1" ht="25.9" customHeight="1">
      <c r="B127" s="124"/>
      <c r="D127" s="125" t="s">
        <v>78</v>
      </c>
      <c r="E127" s="126" t="s">
        <v>724</v>
      </c>
      <c r="F127" s="126" t="s">
        <v>105</v>
      </c>
      <c r="I127" s="127"/>
      <c r="J127" s="128">
        <f>BK127</f>
        <v>0</v>
      </c>
      <c r="L127" s="124"/>
      <c r="M127" s="129"/>
      <c r="P127" s="130">
        <f>P128+P132+P134+P136+P150</f>
        <v>0</v>
      </c>
      <c r="R127" s="130">
        <f>R128+R132+R134+R136+R150</f>
        <v>0</v>
      </c>
      <c r="T127" s="131">
        <f>T128+T132+T134+T136+T150</f>
        <v>0</v>
      </c>
      <c r="AR127" s="125" t="s">
        <v>179</v>
      </c>
      <c r="AT127" s="132" t="s">
        <v>78</v>
      </c>
      <c r="AU127" s="132" t="s">
        <v>79</v>
      </c>
      <c r="AY127" s="125" t="s">
        <v>262</v>
      </c>
      <c r="BK127" s="133">
        <f>BK128+BK132+BK134+BK136+BK150</f>
        <v>0</v>
      </c>
    </row>
    <row r="128" spans="2:63" s="11" customFormat="1" ht="22.9" customHeight="1">
      <c r="B128" s="124"/>
      <c r="D128" s="125" t="s">
        <v>78</v>
      </c>
      <c r="E128" s="151" t="s">
        <v>260</v>
      </c>
      <c r="F128" s="151" t="s">
        <v>1080</v>
      </c>
      <c r="I128" s="127"/>
      <c r="J128" s="152">
        <f>BK128</f>
        <v>0</v>
      </c>
      <c r="L128" s="124"/>
      <c r="M128" s="129"/>
      <c r="P128" s="130">
        <f>SUM(P129:P131)</f>
        <v>0</v>
      </c>
      <c r="R128" s="130">
        <f>SUM(R129:R131)</f>
        <v>0</v>
      </c>
      <c r="T128" s="131">
        <f>SUM(T129:T131)</f>
        <v>0</v>
      </c>
      <c r="AR128" s="125" t="s">
        <v>179</v>
      </c>
      <c r="AT128" s="132" t="s">
        <v>78</v>
      </c>
      <c r="AU128" s="132" t="s">
        <v>86</v>
      </c>
      <c r="AY128" s="125" t="s">
        <v>262</v>
      </c>
      <c r="BK128" s="133">
        <f>SUM(BK129:BK131)</f>
        <v>0</v>
      </c>
    </row>
    <row r="129" spans="2:65" s="1" customFormat="1" ht="16.5" customHeight="1">
      <c r="B129" s="32"/>
      <c r="C129" s="134" t="s">
        <v>86</v>
      </c>
      <c r="D129" s="134" t="s">
        <v>264</v>
      </c>
      <c r="E129" s="135" t="s">
        <v>960</v>
      </c>
      <c r="F129" s="136" t="s">
        <v>998</v>
      </c>
      <c r="G129" s="137" t="s">
        <v>267</v>
      </c>
      <c r="H129" s="138">
        <v>1</v>
      </c>
      <c r="I129" s="139"/>
      <c r="J129" s="140">
        <f>ROUND(I129*H129,2)</f>
        <v>0</v>
      </c>
      <c r="K129" s="136" t="s">
        <v>1</v>
      </c>
      <c r="L129" s="32"/>
      <c r="M129" s="141" t="s">
        <v>1</v>
      </c>
      <c r="N129" s="142" t="s">
        <v>44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268</v>
      </c>
      <c r="AT129" s="145" t="s">
        <v>264</v>
      </c>
      <c r="AU129" s="145" t="s">
        <v>88</v>
      </c>
      <c r="AY129" s="17" t="s">
        <v>262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86</v>
      </c>
      <c r="BK129" s="146">
        <f>ROUND(I129*H129,2)</f>
        <v>0</v>
      </c>
      <c r="BL129" s="17" t="s">
        <v>268</v>
      </c>
      <c r="BM129" s="145" t="s">
        <v>1081</v>
      </c>
    </row>
    <row r="130" spans="2:47" s="1" customFormat="1" ht="78">
      <c r="B130" s="32"/>
      <c r="D130" s="147" t="s">
        <v>301</v>
      </c>
      <c r="F130" s="148" t="s">
        <v>1082</v>
      </c>
      <c r="I130" s="149"/>
      <c r="L130" s="32"/>
      <c r="M130" s="150"/>
      <c r="T130" s="56"/>
      <c r="AT130" s="17" t="s">
        <v>301</v>
      </c>
      <c r="AU130" s="17" t="s">
        <v>88</v>
      </c>
    </row>
    <row r="131" spans="2:65" s="1" customFormat="1" ht="16.5" customHeight="1">
      <c r="B131" s="32"/>
      <c r="C131" s="134" t="s">
        <v>88</v>
      </c>
      <c r="D131" s="134" t="s">
        <v>264</v>
      </c>
      <c r="E131" s="135" t="s">
        <v>963</v>
      </c>
      <c r="F131" s="136" t="s">
        <v>1083</v>
      </c>
      <c r="G131" s="137" t="s">
        <v>267</v>
      </c>
      <c r="H131" s="138">
        <v>1</v>
      </c>
      <c r="I131" s="139"/>
      <c r="J131" s="140">
        <f>ROUND(I131*H131,2)</f>
        <v>0</v>
      </c>
      <c r="K131" s="136" t="s">
        <v>1</v>
      </c>
      <c r="L131" s="32"/>
      <c r="M131" s="141" t="s">
        <v>1</v>
      </c>
      <c r="N131" s="142" t="s">
        <v>44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268</v>
      </c>
      <c r="AT131" s="145" t="s">
        <v>264</v>
      </c>
      <c r="AU131" s="145" t="s">
        <v>88</v>
      </c>
      <c r="AY131" s="17" t="s">
        <v>262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7" t="s">
        <v>86</v>
      </c>
      <c r="BK131" s="146">
        <f>ROUND(I131*H131,2)</f>
        <v>0</v>
      </c>
      <c r="BL131" s="17" t="s">
        <v>268</v>
      </c>
      <c r="BM131" s="145" t="s">
        <v>1084</v>
      </c>
    </row>
    <row r="132" spans="2:63" s="11" customFormat="1" ht="22.9" customHeight="1">
      <c r="B132" s="124"/>
      <c r="D132" s="125" t="s">
        <v>78</v>
      </c>
      <c r="E132" s="151" t="s">
        <v>330</v>
      </c>
      <c r="F132" s="151" t="s">
        <v>603</v>
      </c>
      <c r="I132" s="127"/>
      <c r="J132" s="152">
        <f>BK132</f>
        <v>0</v>
      </c>
      <c r="L132" s="124"/>
      <c r="M132" s="129"/>
      <c r="P132" s="130">
        <f>P133</f>
        <v>0</v>
      </c>
      <c r="R132" s="130">
        <f>R133</f>
        <v>0</v>
      </c>
      <c r="T132" s="131">
        <f>T133</f>
        <v>0</v>
      </c>
      <c r="AR132" s="125" t="s">
        <v>179</v>
      </c>
      <c r="AT132" s="132" t="s">
        <v>78</v>
      </c>
      <c r="AU132" s="132" t="s">
        <v>86</v>
      </c>
      <c r="AY132" s="125" t="s">
        <v>262</v>
      </c>
      <c r="BK132" s="133">
        <f>BK133</f>
        <v>0</v>
      </c>
    </row>
    <row r="133" spans="2:65" s="1" customFormat="1" ht="24.2" customHeight="1">
      <c r="B133" s="32"/>
      <c r="C133" s="134" t="s">
        <v>179</v>
      </c>
      <c r="D133" s="134" t="s">
        <v>264</v>
      </c>
      <c r="E133" s="135" t="s">
        <v>319</v>
      </c>
      <c r="F133" s="136" t="s">
        <v>1033</v>
      </c>
      <c r="G133" s="137" t="s">
        <v>405</v>
      </c>
      <c r="H133" s="138">
        <v>71</v>
      </c>
      <c r="I133" s="139"/>
      <c r="J133" s="140">
        <f>ROUND(I133*H133,2)</f>
        <v>0</v>
      </c>
      <c r="K133" s="136" t="s">
        <v>1</v>
      </c>
      <c r="L133" s="32"/>
      <c r="M133" s="141" t="s">
        <v>1</v>
      </c>
      <c r="N133" s="142" t="s">
        <v>44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AR133" s="145" t="s">
        <v>268</v>
      </c>
      <c r="AT133" s="145" t="s">
        <v>264</v>
      </c>
      <c r="AU133" s="145" t="s">
        <v>88</v>
      </c>
      <c r="AY133" s="17" t="s">
        <v>262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7" t="s">
        <v>86</v>
      </c>
      <c r="BK133" s="146">
        <f>ROUND(I133*H133,2)</f>
        <v>0</v>
      </c>
      <c r="BL133" s="17" t="s">
        <v>268</v>
      </c>
      <c r="BM133" s="145" t="s">
        <v>1085</v>
      </c>
    </row>
    <row r="134" spans="2:63" s="11" customFormat="1" ht="22.9" customHeight="1">
      <c r="B134" s="124"/>
      <c r="D134" s="125" t="s">
        <v>78</v>
      </c>
      <c r="E134" s="151" t="s">
        <v>400</v>
      </c>
      <c r="F134" s="151" t="s">
        <v>1086</v>
      </c>
      <c r="I134" s="127"/>
      <c r="J134" s="152">
        <f>BK134</f>
        <v>0</v>
      </c>
      <c r="L134" s="124"/>
      <c r="M134" s="129"/>
      <c r="P134" s="130">
        <f>P135</f>
        <v>0</v>
      </c>
      <c r="R134" s="130">
        <f>R135</f>
        <v>0</v>
      </c>
      <c r="T134" s="131">
        <f>T135</f>
        <v>0</v>
      </c>
      <c r="AR134" s="125" t="s">
        <v>179</v>
      </c>
      <c r="AT134" s="132" t="s">
        <v>78</v>
      </c>
      <c r="AU134" s="132" t="s">
        <v>86</v>
      </c>
      <c r="AY134" s="125" t="s">
        <v>262</v>
      </c>
      <c r="BK134" s="133">
        <f>BK135</f>
        <v>0</v>
      </c>
    </row>
    <row r="135" spans="2:65" s="1" customFormat="1" ht="24.2" customHeight="1">
      <c r="B135" s="32"/>
      <c r="C135" s="134" t="s">
        <v>293</v>
      </c>
      <c r="D135" s="134" t="s">
        <v>264</v>
      </c>
      <c r="E135" s="135" t="s">
        <v>323</v>
      </c>
      <c r="F135" s="136" t="s">
        <v>433</v>
      </c>
      <c r="G135" s="137" t="s">
        <v>405</v>
      </c>
      <c r="H135" s="138">
        <v>40</v>
      </c>
      <c r="I135" s="139"/>
      <c r="J135" s="140">
        <f>ROUND(I135*H135,2)</f>
        <v>0</v>
      </c>
      <c r="K135" s="136" t="s">
        <v>1</v>
      </c>
      <c r="L135" s="32"/>
      <c r="M135" s="141" t="s">
        <v>1</v>
      </c>
      <c r="N135" s="142" t="s">
        <v>44</v>
      </c>
      <c r="P135" s="143">
        <f>O135*H135</f>
        <v>0</v>
      </c>
      <c r="Q135" s="143">
        <v>0</v>
      </c>
      <c r="R135" s="143">
        <f>Q135*H135</f>
        <v>0</v>
      </c>
      <c r="S135" s="143">
        <v>0</v>
      </c>
      <c r="T135" s="144">
        <f>S135*H135</f>
        <v>0</v>
      </c>
      <c r="AR135" s="145" t="s">
        <v>268</v>
      </c>
      <c r="AT135" s="145" t="s">
        <v>264</v>
      </c>
      <c r="AU135" s="145" t="s">
        <v>88</v>
      </c>
      <c r="AY135" s="17" t="s">
        <v>262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7" t="s">
        <v>86</v>
      </c>
      <c r="BK135" s="146">
        <f>ROUND(I135*H135,2)</f>
        <v>0</v>
      </c>
      <c r="BL135" s="17" t="s">
        <v>268</v>
      </c>
      <c r="BM135" s="145" t="s">
        <v>1087</v>
      </c>
    </row>
    <row r="136" spans="2:63" s="11" customFormat="1" ht="22.9" customHeight="1">
      <c r="B136" s="124"/>
      <c r="D136" s="125" t="s">
        <v>78</v>
      </c>
      <c r="E136" s="151" t="s">
        <v>435</v>
      </c>
      <c r="F136" s="151" t="s">
        <v>684</v>
      </c>
      <c r="I136" s="127"/>
      <c r="J136" s="152">
        <f>BK136</f>
        <v>0</v>
      </c>
      <c r="L136" s="124"/>
      <c r="M136" s="129"/>
      <c r="P136" s="130">
        <f>SUM(P137:P149)</f>
        <v>0</v>
      </c>
      <c r="R136" s="130">
        <f>SUM(R137:R149)</f>
        <v>0</v>
      </c>
      <c r="T136" s="131">
        <f>SUM(T137:T149)</f>
        <v>0</v>
      </c>
      <c r="AR136" s="125" t="s">
        <v>179</v>
      </c>
      <c r="AT136" s="132" t="s">
        <v>78</v>
      </c>
      <c r="AU136" s="132" t="s">
        <v>86</v>
      </c>
      <c r="AY136" s="125" t="s">
        <v>262</v>
      </c>
      <c r="BK136" s="133">
        <f>SUM(BK137:BK149)</f>
        <v>0</v>
      </c>
    </row>
    <row r="137" spans="2:65" s="1" customFormat="1" ht="16.5" customHeight="1">
      <c r="B137" s="32"/>
      <c r="C137" s="134" t="s">
        <v>303</v>
      </c>
      <c r="D137" s="134" t="s">
        <v>264</v>
      </c>
      <c r="E137" s="135" t="s">
        <v>443</v>
      </c>
      <c r="F137" s="136" t="s">
        <v>1064</v>
      </c>
      <c r="G137" s="137" t="s">
        <v>488</v>
      </c>
      <c r="H137" s="138">
        <v>1</v>
      </c>
      <c r="I137" s="139"/>
      <c r="J137" s="140">
        <f aca="true" t="shared" si="0" ref="J137:J149">ROUND(I137*H137,2)</f>
        <v>0</v>
      </c>
      <c r="K137" s="136" t="s">
        <v>1</v>
      </c>
      <c r="L137" s="32"/>
      <c r="M137" s="141" t="s">
        <v>1</v>
      </c>
      <c r="N137" s="142" t="s">
        <v>44</v>
      </c>
      <c r="P137" s="143">
        <f aca="true" t="shared" si="1" ref="P137:P149">O137*H137</f>
        <v>0</v>
      </c>
      <c r="Q137" s="143">
        <v>0</v>
      </c>
      <c r="R137" s="143">
        <f aca="true" t="shared" si="2" ref="R137:R149">Q137*H137</f>
        <v>0</v>
      </c>
      <c r="S137" s="143">
        <v>0</v>
      </c>
      <c r="T137" s="144">
        <f aca="true" t="shared" si="3" ref="T137:T149">S137*H137</f>
        <v>0</v>
      </c>
      <c r="AR137" s="145" t="s">
        <v>268</v>
      </c>
      <c r="AT137" s="145" t="s">
        <v>264</v>
      </c>
      <c r="AU137" s="145" t="s">
        <v>88</v>
      </c>
      <c r="AY137" s="17" t="s">
        <v>262</v>
      </c>
      <c r="BE137" s="146">
        <f aca="true" t="shared" si="4" ref="BE137:BE149">IF(N137="základní",J137,0)</f>
        <v>0</v>
      </c>
      <c r="BF137" s="146">
        <f aca="true" t="shared" si="5" ref="BF137:BF149">IF(N137="snížená",J137,0)</f>
        <v>0</v>
      </c>
      <c r="BG137" s="146">
        <f aca="true" t="shared" si="6" ref="BG137:BG149">IF(N137="zákl. přenesená",J137,0)</f>
        <v>0</v>
      </c>
      <c r="BH137" s="146">
        <f aca="true" t="shared" si="7" ref="BH137:BH149">IF(N137="sníž. přenesená",J137,0)</f>
        <v>0</v>
      </c>
      <c r="BI137" s="146">
        <f aca="true" t="shared" si="8" ref="BI137:BI149">IF(N137="nulová",J137,0)</f>
        <v>0</v>
      </c>
      <c r="BJ137" s="17" t="s">
        <v>86</v>
      </c>
      <c r="BK137" s="146">
        <f aca="true" t="shared" si="9" ref="BK137:BK149">ROUND(I137*H137,2)</f>
        <v>0</v>
      </c>
      <c r="BL137" s="17" t="s">
        <v>268</v>
      </c>
      <c r="BM137" s="145" t="s">
        <v>1088</v>
      </c>
    </row>
    <row r="138" spans="2:65" s="1" customFormat="1" ht="16.5" customHeight="1">
      <c r="B138" s="32"/>
      <c r="C138" s="134" t="s">
        <v>307</v>
      </c>
      <c r="D138" s="134" t="s">
        <v>264</v>
      </c>
      <c r="E138" s="135" t="s">
        <v>447</v>
      </c>
      <c r="F138" s="136" t="s">
        <v>691</v>
      </c>
      <c r="G138" s="137" t="s">
        <v>488</v>
      </c>
      <c r="H138" s="138">
        <v>1</v>
      </c>
      <c r="I138" s="139"/>
      <c r="J138" s="140">
        <f t="shared" si="0"/>
        <v>0</v>
      </c>
      <c r="K138" s="136" t="s">
        <v>1</v>
      </c>
      <c r="L138" s="32"/>
      <c r="M138" s="141" t="s">
        <v>1</v>
      </c>
      <c r="N138" s="142" t="s">
        <v>44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AR138" s="145" t="s">
        <v>268</v>
      </c>
      <c r="AT138" s="145" t="s">
        <v>264</v>
      </c>
      <c r="AU138" s="145" t="s">
        <v>88</v>
      </c>
      <c r="AY138" s="17" t="s">
        <v>262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7" t="s">
        <v>86</v>
      </c>
      <c r="BK138" s="146">
        <f t="shared" si="9"/>
        <v>0</v>
      </c>
      <c r="BL138" s="17" t="s">
        <v>268</v>
      </c>
      <c r="BM138" s="145" t="s">
        <v>1089</v>
      </c>
    </row>
    <row r="139" spans="2:65" s="1" customFormat="1" ht="24.2" customHeight="1">
      <c r="B139" s="32"/>
      <c r="C139" s="134" t="s">
        <v>311</v>
      </c>
      <c r="D139" s="134" t="s">
        <v>264</v>
      </c>
      <c r="E139" s="135" t="s">
        <v>451</v>
      </c>
      <c r="F139" s="136" t="s">
        <v>1067</v>
      </c>
      <c r="G139" s="137" t="s">
        <v>704</v>
      </c>
      <c r="H139" s="138">
        <v>30</v>
      </c>
      <c r="I139" s="139"/>
      <c r="J139" s="140">
        <f t="shared" si="0"/>
        <v>0</v>
      </c>
      <c r="K139" s="136" t="s">
        <v>1</v>
      </c>
      <c r="L139" s="32"/>
      <c r="M139" s="141" t="s">
        <v>1</v>
      </c>
      <c r="N139" s="142" t="s">
        <v>44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AR139" s="145" t="s">
        <v>268</v>
      </c>
      <c r="AT139" s="145" t="s">
        <v>264</v>
      </c>
      <c r="AU139" s="145" t="s">
        <v>88</v>
      </c>
      <c r="AY139" s="17" t="s">
        <v>262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7" t="s">
        <v>86</v>
      </c>
      <c r="BK139" s="146">
        <f t="shared" si="9"/>
        <v>0</v>
      </c>
      <c r="BL139" s="17" t="s">
        <v>268</v>
      </c>
      <c r="BM139" s="145" t="s">
        <v>1090</v>
      </c>
    </row>
    <row r="140" spans="2:65" s="1" customFormat="1" ht="24.2" customHeight="1">
      <c r="B140" s="32"/>
      <c r="C140" s="134" t="s">
        <v>8</v>
      </c>
      <c r="D140" s="134" t="s">
        <v>264</v>
      </c>
      <c r="E140" s="135" t="s">
        <v>455</v>
      </c>
      <c r="F140" s="136" t="s">
        <v>695</v>
      </c>
      <c r="G140" s="137" t="s">
        <v>488</v>
      </c>
      <c r="H140" s="138">
        <v>1</v>
      </c>
      <c r="I140" s="139"/>
      <c r="J140" s="140">
        <f t="shared" si="0"/>
        <v>0</v>
      </c>
      <c r="K140" s="136" t="s">
        <v>1</v>
      </c>
      <c r="L140" s="32"/>
      <c r="M140" s="141" t="s">
        <v>1</v>
      </c>
      <c r="N140" s="142" t="s">
        <v>44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AR140" s="145" t="s">
        <v>268</v>
      </c>
      <c r="AT140" s="145" t="s">
        <v>264</v>
      </c>
      <c r="AU140" s="145" t="s">
        <v>88</v>
      </c>
      <c r="AY140" s="17" t="s">
        <v>262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7" t="s">
        <v>86</v>
      </c>
      <c r="BK140" s="146">
        <f t="shared" si="9"/>
        <v>0</v>
      </c>
      <c r="BL140" s="17" t="s">
        <v>268</v>
      </c>
      <c r="BM140" s="145" t="s">
        <v>1091</v>
      </c>
    </row>
    <row r="141" spans="2:65" s="1" customFormat="1" ht="16.5" customHeight="1">
      <c r="B141" s="32"/>
      <c r="C141" s="134" t="s">
        <v>318</v>
      </c>
      <c r="D141" s="134" t="s">
        <v>264</v>
      </c>
      <c r="E141" s="135" t="s">
        <v>459</v>
      </c>
      <c r="F141" s="136" t="s">
        <v>699</v>
      </c>
      <c r="G141" s="137" t="s">
        <v>488</v>
      </c>
      <c r="H141" s="138">
        <v>1</v>
      </c>
      <c r="I141" s="139"/>
      <c r="J141" s="140">
        <f t="shared" si="0"/>
        <v>0</v>
      </c>
      <c r="K141" s="136" t="s">
        <v>1</v>
      </c>
      <c r="L141" s="32"/>
      <c r="M141" s="141" t="s">
        <v>1</v>
      </c>
      <c r="N141" s="142" t="s">
        <v>44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AR141" s="145" t="s">
        <v>268</v>
      </c>
      <c r="AT141" s="145" t="s">
        <v>264</v>
      </c>
      <c r="AU141" s="145" t="s">
        <v>88</v>
      </c>
      <c r="AY141" s="17" t="s">
        <v>262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7" t="s">
        <v>86</v>
      </c>
      <c r="BK141" s="146">
        <f t="shared" si="9"/>
        <v>0</v>
      </c>
      <c r="BL141" s="17" t="s">
        <v>268</v>
      </c>
      <c r="BM141" s="145" t="s">
        <v>1092</v>
      </c>
    </row>
    <row r="142" spans="2:65" s="1" customFormat="1" ht="24.2" customHeight="1">
      <c r="B142" s="32"/>
      <c r="C142" s="134" t="s">
        <v>322</v>
      </c>
      <c r="D142" s="134" t="s">
        <v>264</v>
      </c>
      <c r="E142" s="135" t="s">
        <v>463</v>
      </c>
      <c r="F142" s="136" t="s">
        <v>703</v>
      </c>
      <c r="G142" s="137" t="s">
        <v>704</v>
      </c>
      <c r="H142" s="138">
        <v>40</v>
      </c>
      <c r="I142" s="139"/>
      <c r="J142" s="140">
        <f t="shared" si="0"/>
        <v>0</v>
      </c>
      <c r="K142" s="136" t="s">
        <v>1</v>
      </c>
      <c r="L142" s="32"/>
      <c r="M142" s="141" t="s">
        <v>1</v>
      </c>
      <c r="N142" s="142" t="s">
        <v>44</v>
      </c>
      <c r="P142" s="143">
        <f t="shared" si="1"/>
        <v>0</v>
      </c>
      <c r="Q142" s="143">
        <v>0</v>
      </c>
      <c r="R142" s="143">
        <f t="shared" si="2"/>
        <v>0</v>
      </c>
      <c r="S142" s="143">
        <v>0</v>
      </c>
      <c r="T142" s="144">
        <f t="shared" si="3"/>
        <v>0</v>
      </c>
      <c r="AR142" s="145" t="s">
        <v>268</v>
      </c>
      <c r="AT142" s="145" t="s">
        <v>264</v>
      </c>
      <c r="AU142" s="145" t="s">
        <v>88</v>
      </c>
      <c r="AY142" s="17" t="s">
        <v>262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7" t="s">
        <v>86</v>
      </c>
      <c r="BK142" s="146">
        <f t="shared" si="9"/>
        <v>0</v>
      </c>
      <c r="BL142" s="17" t="s">
        <v>268</v>
      </c>
      <c r="BM142" s="145" t="s">
        <v>1093</v>
      </c>
    </row>
    <row r="143" spans="2:65" s="1" customFormat="1" ht="16.5" customHeight="1">
      <c r="B143" s="32"/>
      <c r="C143" s="134" t="s">
        <v>273</v>
      </c>
      <c r="D143" s="134" t="s">
        <v>264</v>
      </c>
      <c r="E143" s="135" t="s">
        <v>777</v>
      </c>
      <c r="F143" s="136" t="s">
        <v>1046</v>
      </c>
      <c r="G143" s="137" t="s">
        <v>488</v>
      </c>
      <c r="H143" s="138">
        <v>1</v>
      </c>
      <c r="I143" s="139"/>
      <c r="J143" s="140">
        <f t="shared" si="0"/>
        <v>0</v>
      </c>
      <c r="K143" s="136" t="s">
        <v>1</v>
      </c>
      <c r="L143" s="32"/>
      <c r="M143" s="141" t="s">
        <v>1</v>
      </c>
      <c r="N143" s="142" t="s">
        <v>44</v>
      </c>
      <c r="P143" s="143">
        <f t="shared" si="1"/>
        <v>0</v>
      </c>
      <c r="Q143" s="143">
        <v>0</v>
      </c>
      <c r="R143" s="143">
        <f t="shared" si="2"/>
        <v>0</v>
      </c>
      <c r="S143" s="143">
        <v>0</v>
      </c>
      <c r="T143" s="144">
        <f t="shared" si="3"/>
        <v>0</v>
      </c>
      <c r="AR143" s="145" t="s">
        <v>268</v>
      </c>
      <c r="AT143" s="145" t="s">
        <v>264</v>
      </c>
      <c r="AU143" s="145" t="s">
        <v>88</v>
      </c>
      <c r="AY143" s="17" t="s">
        <v>262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7" t="s">
        <v>86</v>
      </c>
      <c r="BK143" s="146">
        <f t="shared" si="9"/>
        <v>0</v>
      </c>
      <c r="BL143" s="17" t="s">
        <v>268</v>
      </c>
      <c r="BM143" s="145" t="s">
        <v>1094</v>
      </c>
    </row>
    <row r="144" spans="2:65" s="1" customFormat="1" ht="37.9" customHeight="1">
      <c r="B144" s="32"/>
      <c r="C144" s="134" t="s">
        <v>286</v>
      </c>
      <c r="D144" s="134" t="s">
        <v>264</v>
      </c>
      <c r="E144" s="135" t="s">
        <v>779</v>
      </c>
      <c r="F144" s="136" t="s">
        <v>1095</v>
      </c>
      <c r="G144" s="137" t="s">
        <v>488</v>
      </c>
      <c r="H144" s="138">
        <v>1</v>
      </c>
      <c r="I144" s="139"/>
      <c r="J144" s="140">
        <f t="shared" si="0"/>
        <v>0</v>
      </c>
      <c r="K144" s="136" t="s">
        <v>1</v>
      </c>
      <c r="L144" s="32"/>
      <c r="M144" s="141" t="s">
        <v>1</v>
      </c>
      <c r="N144" s="142" t="s">
        <v>44</v>
      </c>
      <c r="P144" s="143">
        <f t="shared" si="1"/>
        <v>0</v>
      </c>
      <c r="Q144" s="143">
        <v>0</v>
      </c>
      <c r="R144" s="143">
        <f t="shared" si="2"/>
        <v>0</v>
      </c>
      <c r="S144" s="143">
        <v>0</v>
      </c>
      <c r="T144" s="144">
        <f t="shared" si="3"/>
        <v>0</v>
      </c>
      <c r="AR144" s="145" t="s">
        <v>268</v>
      </c>
      <c r="AT144" s="145" t="s">
        <v>264</v>
      </c>
      <c r="AU144" s="145" t="s">
        <v>88</v>
      </c>
      <c r="AY144" s="17" t="s">
        <v>262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7" t="s">
        <v>86</v>
      </c>
      <c r="BK144" s="146">
        <f t="shared" si="9"/>
        <v>0</v>
      </c>
      <c r="BL144" s="17" t="s">
        <v>268</v>
      </c>
      <c r="BM144" s="145" t="s">
        <v>1096</v>
      </c>
    </row>
    <row r="145" spans="2:65" s="1" customFormat="1" ht="37.9" customHeight="1">
      <c r="B145" s="32"/>
      <c r="C145" s="134" t="s">
        <v>290</v>
      </c>
      <c r="D145" s="134" t="s">
        <v>264</v>
      </c>
      <c r="E145" s="135" t="s">
        <v>734</v>
      </c>
      <c r="F145" s="136" t="s">
        <v>1097</v>
      </c>
      <c r="G145" s="137" t="s">
        <v>488</v>
      </c>
      <c r="H145" s="138">
        <v>1</v>
      </c>
      <c r="I145" s="139"/>
      <c r="J145" s="140">
        <f t="shared" si="0"/>
        <v>0</v>
      </c>
      <c r="K145" s="136" t="s">
        <v>1</v>
      </c>
      <c r="L145" s="32"/>
      <c r="M145" s="141" t="s">
        <v>1</v>
      </c>
      <c r="N145" s="142" t="s">
        <v>44</v>
      </c>
      <c r="P145" s="143">
        <f t="shared" si="1"/>
        <v>0</v>
      </c>
      <c r="Q145" s="143">
        <v>0</v>
      </c>
      <c r="R145" s="143">
        <f t="shared" si="2"/>
        <v>0</v>
      </c>
      <c r="S145" s="143">
        <v>0</v>
      </c>
      <c r="T145" s="144">
        <f t="shared" si="3"/>
        <v>0</v>
      </c>
      <c r="AR145" s="145" t="s">
        <v>268</v>
      </c>
      <c r="AT145" s="145" t="s">
        <v>264</v>
      </c>
      <c r="AU145" s="145" t="s">
        <v>88</v>
      </c>
      <c r="AY145" s="17" t="s">
        <v>262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7" t="s">
        <v>86</v>
      </c>
      <c r="BK145" s="146">
        <f t="shared" si="9"/>
        <v>0</v>
      </c>
      <c r="BL145" s="17" t="s">
        <v>268</v>
      </c>
      <c r="BM145" s="145" t="s">
        <v>1098</v>
      </c>
    </row>
    <row r="146" spans="2:65" s="1" customFormat="1" ht="49.15" customHeight="1">
      <c r="B146" s="32"/>
      <c r="C146" s="134" t="s">
        <v>270</v>
      </c>
      <c r="D146" s="134" t="s">
        <v>264</v>
      </c>
      <c r="E146" s="135" t="s">
        <v>736</v>
      </c>
      <c r="F146" s="136" t="s">
        <v>1056</v>
      </c>
      <c r="G146" s="137" t="s">
        <v>488</v>
      </c>
      <c r="H146" s="138">
        <v>1</v>
      </c>
      <c r="I146" s="139"/>
      <c r="J146" s="140">
        <f t="shared" si="0"/>
        <v>0</v>
      </c>
      <c r="K146" s="136" t="s">
        <v>1</v>
      </c>
      <c r="L146" s="32"/>
      <c r="M146" s="141" t="s">
        <v>1</v>
      </c>
      <c r="N146" s="142" t="s">
        <v>44</v>
      </c>
      <c r="P146" s="143">
        <f t="shared" si="1"/>
        <v>0</v>
      </c>
      <c r="Q146" s="143">
        <v>0</v>
      </c>
      <c r="R146" s="143">
        <f t="shared" si="2"/>
        <v>0</v>
      </c>
      <c r="S146" s="143">
        <v>0</v>
      </c>
      <c r="T146" s="144">
        <f t="shared" si="3"/>
        <v>0</v>
      </c>
      <c r="AR146" s="145" t="s">
        <v>268</v>
      </c>
      <c r="AT146" s="145" t="s">
        <v>264</v>
      </c>
      <c r="AU146" s="145" t="s">
        <v>88</v>
      </c>
      <c r="AY146" s="17" t="s">
        <v>262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7" t="s">
        <v>86</v>
      </c>
      <c r="BK146" s="146">
        <f t="shared" si="9"/>
        <v>0</v>
      </c>
      <c r="BL146" s="17" t="s">
        <v>268</v>
      </c>
      <c r="BM146" s="145" t="s">
        <v>1099</v>
      </c>
    </row>
    <row r="147" spans="2:65" s="1" customFormat="1" ht="37.9" customHeight="1">
      <c r="B147" s="32"/>
      <c r="C147" s="134" t="s">
        <v>263</v>
      </c>
      <c r="D147" s="134" t="s">
        <v>264</v>
      </c>
      <c r="E147" s="135" t="s">
        <v>738</v>
      </c>
      <c r="F147" s="136" t="s">
        <v>1100</v>
      </c>
      <c r="G147" s="137" t="s">
        <v>488</v>
      </c>
      <c r="H147" s="138">
        <v>1</v>
      </c>
      <c r="I147" s="139"/>
      <c r="J147" s="140">
        <f t="shared" si="0"/>
        <v>0</v>
      </c>
      <c r="K147" s="136" t="s">
        <v>1</v>
      </c>
      <c r="L147" s="32"/>
      <c r="M147" s="141" t="s">
        <v>1</v>
      </c>
      <c r="N147" s="142" t="s">
        <v>44</v>
      </c>
      <c r="P147" s="143">
        <f t="shared" si="1"/>
        <v>0</v>
      </c>
      <c r="Q147" s="143">
        <v>0</v>
      </c>
      <c r="R147" s="143">
        <f t="shared" si="2"/>
        <v>0</v>
      </c>
      <c r="S147" s="143">
        <v>0</v>
      </c>
      <c r="T147" s="144">
        <f t="shared" si="3"/>
        <v>0</v>
      </c>
      <c r="AR147" s="145" t="s">
        <v>268</v>
      </c>
      <c r="AT147" s="145" t="s">
        <v>264</v>
      </c>
      <c r="AU147" s="145" t="s">
        <v>88</v>
      </c>
      <c r="AY147" s="17" t="s">
        <v>262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7" t="s">
        <v>86</v>
      </c>
      <c r="BK147" s="146">
        <f t="shared" si="9"/>
        <v>0</v>
      </c>
      <c r="BL147" s="17" t="s">
        <v>268</v>
      </c>
      <c r="BM147" s="145" t="s">
        <v>1101</v>
      </c>
    </row>
    <row r="148" spans="2:65" s="1" customFormat="1" ht="16.5" customHeight="1">
      <c r="B148" s="32"/>
      <c r="C148" s="134" t="s">
        <v>297</v>
      </c>
      <c r="D148" s="134" t="s">
        <v>264</v>
      </c>
      <c r="E148" s="135" t="s">
        <v>740</v>
      </c>
      <c r="F148" s="136" t="s">
        <v>1102</v>
      </c>
      <c r="G148" s="137" t="s">
        <v>488</v>
      </c>
      <c r="H148" s="138">
        <v>1</v>
      </c>
      <c r="I148" s="139"/>
      <c r="J148" s="140">
        <f t="shared" si="0"/>
        <v>0</v>
      </c>
      <c r="K148" s="136" t="s">
        <v>1</v>
      </c>
      <c r="L148" s="32"/>
      <c r="M148" s="141" t="s">
        <v>1</v>
      </c>
      <c r="N148" s="142" t="s">
        <v>44</v>
      </c>
      <c r="P148" s="143">
        <f t="shared" si="1"/>
        <v>0</v>
      </c>
      <c r="Q148" s="143">
        <v>0</v>
      </c>
      <c r="R148" s="143">
        <f t="shared" si="2"/>
        <v>0</v>
      </c>
      <c r="S148" s="143">
        <v>0</v>
      </c>
      <c r="T148" s="144">
        <f t="shared" si="3"/>
        <v>0</v>
      </c>
      <c r="AR148" s="145" t="s">
        <v>268</v>
      </c>
      <c r="AT148" s="145" t="s">
        <v>264</v>
      </c>
      <c r="AU148" s="145" t="s">
        <v>88</v>
      </c>
      <c r="AY148" s="17" t="s">
        <v>262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7" t="s">
        <v>86</v>
      </c>
      <c r="BK148" s="146">
        <f t="shared" si="9"/>
        <v>0</v>
      </c>
      <c r="BL148" s="17" t="s">
        <v>268</v>
      </c>
      <c r="BM148" s="145" t="s">
        <v>1103</v>
      </c>
    </row>
    <row r="149" spans="2:65" s="1" customFormat="1" ht="24.2" customHeight="1">
      <c r="B149" s="32"/>
      <c r="C149" s="134" t="s">
        <v>326</v>
      </c>
      <c r="D149" s="134" t="s">
        <v>264</v>
      </c>
      <c r="E149" s="135" t="s">
        <v>742</v>
      </c>
      <c r="F149" s="136" t="s">
        <v>1104</v>
      </c>
      <c r="G149" s="137" t="s">
        <v>488</v>
      </c>
      <c r="H149" s="138">
        <v>1</v>
      </c>
      <c r="I149" s="139"/>
      <c r="J149" s="140">
        <f t="shared" si="0"/>
        <v>0</v>
      </c>
      <c r="K149" s="136" t="s">
        <v>1</v>
      </c>
      <c r="L149" s="32"/>
      <c r="M149" s="141" t="s">
        <v>1</v>
      </c>
      <c r="N149" s="142" t="s">
        <v>44</v>
      </c>
      <c r="P149" s="143">
        <f t="shared" si="1"/>
        <v>0</v>
      </c>
      <c r="Q149" s="143">
        <v>0</v>
      </c>
      <c r="R149" s="143">
        <f t="shared" si="2"/>
        <v>0</v>
      </c>
      <c r="S149" s="143">
        <v>0</v>
      </c>
      <c r="T149" s="144">
        <f t="shared" si="3"/>
        <v>0</v>
      </c>
      <c r="AR149" s="145" t="s">
        <v>268</v>
      </c>
      <c r="AT149" s="145" t="s">
        <v>264</v>
      </c>
      <c r="AU149" s="145" t="s">
        <v>88</v>
      </c>
      <c r="AY149" s="17" t="s">
        <v>262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7" t="s">
        <v>86</v>
      </c>
      <c r="BK149" s="146">
        <f t="shared" si="9"/>
        <v>0</v>
      </c>
      <c r="BL149" s="17" t="s">
        <v>268</v>
      </c>
      <c r="BM149" s="145" t="s">
        <v>1105</v>
      </c>
    </row>
    <row r="150" spans="2:63" s="11" customFormat="1" ht="22.9" customHeight="1">
      <c r="B150" s="124"/>
      <c r="D150" s="125" t="s">
        <v>78</v>
      </c>
      <c r="E150" s="151" t="s">
        <v>602</v>
      </c>
      <c r="F150" s="151" t="s">
        <v>798</v>
      </c>
      <c r="I150" s="127"/>
      <c r="J150" s="152">
        <f>BK150</f>
        <v>0</v>
      </c>
      <c r="L150" s="124"/>
      <c r="M150" s="129"/>
      <c r="P150" s="130">
        <f>P151</f>
        <v>0</v>
      </c>
      <c r="R150" s="130">
        <f>R151</f>
        <v>0</v>
      </c>
      <c r="T150" s="131">
        <f>T151</f>
        <v>0</v>
      </c>
      <c r="AR150" s="125" t="s">
        <v>179</v>
      </c>
      <c r="AT150" s="132" t="s">
        <v>78</v>
      </c>
      <c r="AU150" s="132" t="s">
        <v>86</v>
      </c>
      <c r="AY150" s="125" t="s">
        <v>262</v>
      </c>
      <c r="BK150" s="133">
        <f>BK151</f>
        <v>0</v>
      </c>
    </row>
    <row r="151" spans="2:65" s="1" customFormat="1" ht="24.2" customHeight="1">
      <c r="B151" s="32"/>
      <c r="C151" s="134" t="s">
        <v>332</v>
      </c>
      <c r="D151" s="134" t="s">
        <v>264</v>
      </c>
      <c r="E151" s="135" t="s">
        <v>745</v>
      </c>
      <c r="F151" s="136" t="s">
        <v>710</v>
      </c>
      <c r="G151" s="137" t="s">
        <v>488</v>
      </c>
      <c r="H151" s="138">
        <v>1</v>
      </c>
      <c r="I151" s="139"/>
      <c r="J151" s="140">
        <f>ROUND(I151*H151,2)</f>
        <v>0</v>
      </c>
      <c r="K151" s="136" t="s">
        <v>1</v>
      </c>
      <c r="L151" s="32"/>
      <c r="M151" s="153" t="s">
        <v>1</v>
      </c>
      <c r="N151" s="154" t="s">
        <v>44</v>
      </c>
      <c r="O151" s="155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AR151" s="145" t="s">
        <v>268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268</v>
      </c>
      <c r="BM151" s="145" t="s">
        <v>1106</v>
      </c>
    </row>
    <row r="152" spans="2:12" s="1" customFormat="1" ht="6.95" customHeight="1"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2"/>
    </row>
  </sheetData>
  <sheetProtection algorithmName="SHA-512" hashValue="lB0yFvIlxHMtkKa1DARBspb5BYaCabMVkWX14hbBI8Ych5UOVkOBftFEQPsclZZ/T8USfV0WOZhvolMqv+q2xA==" saltValue="Fq101uNTjXi90wUdPplUGG6+VMfkn/DTyQx6KuRuCZ3AqvY1RzKFSd5k/MtbJUW/T8mHpbz3xv9DtHssYcuK8A==" spinCount="100000" sheet="1" objects="1" scenarios="1" formatColumns="0" formatRows="0" autoFilter="0"/>
  <autoFilter ref="C125:K151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9"/>
  <sheetViews>
    <sheetView showGridLines="0" workbookViewId="0" topLeftCell="A1">
      <selection activeCell="E29" sqref="E29:H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119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1107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1108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116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1109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1110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ROUND(J123,2)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ROUND((SUM(BE123:BE158)),2)</f>
        <v>0</v>
      </c>
      <c r="I35" s="96">
        <v>0.21</v>
      </c>
      <c r="J35" s="86">
        <f>ROUND(((SUM(BE123:BE158))*I35),2)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ROUND((SUM(BF123:BF158)),2)</f>
        <v>0</v>
      </c>
      <c r="I36" s="96">
        <v>0.15</v>
      </c>
      <c r="J36" s="86">
        <f>ROUND(((SUM(BF123:BF158))*I36),2)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ROUND((SUM(BG123:BG158)),2)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ROUND((SUM(BH123:BH158)),2)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ROUND((SUM(BI123:BI158)),2)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1107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17.1 - Sušárna kalu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Michal Ašer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J123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1111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1112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1113</v>
      </c>
      <c r="E101" s="114"/>
      <c r="F101" s="114"/>
      <c r="G101" s="114"/>
      <c r="H101" s="114"/>
      <c r="I101" s="114"/>
      <c r="J101" s="115">
        <f>J136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247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16.5" customHeight="1">
      <c r="B111" s="32"/>
      <c r="E111" s="248" t="str">
        <f>E7</f>
        <v>ZPRACOVÁNÍ ČISTÍRENSKÝCH KALŮ AČOV TÁBOR</v>
      </c>
      <c r="F111" s="249"/>
      <c r="G111" s="249"/>
      <c r="H111" s="249"/>
      <c r="L111" s="32"/>
    </row>
    <row r="112" spans="2:12" ht="12" customHeight="1">
      <c r="B112" s="20"/>
      <c r="C112" s="27" t="s">
        <v>222</v>
      </c>
      <c r="L112" s="20"/>
    </row>
    <row r="113" spans="2:12" s="1" customFormat="1" ht="16.5" customHeight="1">
      <c r="B113" s="32"/>
      <c r="E113" s="248" t="s">
        <v>1107</v>
      </c>
      <c r="F113" s="250"/>
      <c r="G113" s="250"/>
      <c r="H113" s="250"/>
      <c r="L113" s="32"/>
    </row>
    <row r="114" spans="2:12" s="1" customFormat="1" ht="12" customHeight="1">
      <c r="B114" s="32"/>
      <c r="C114" s="27" t="s">
        <v>224</v>
      </c>
      <c r="L114" s="32"/>
    </row>
    <row r="115" spans="2:12" s="1" customFormat="1" ht="16.5" customHeight="1">
      <c r="B115" s="32"/>
      <c r="E115" s="230" t="str">
        <f>E11</f>
        <v>17.1 - Sušárna kalu - uznatelná část</v>
      </c>
      <c r="F115" s="250"/>
      <c r="G115" s="250"/>
      <c r="H115" s="250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20</v>
      </c>
      <c r="F117" s="25" t="str">
        <f>F14</f>
        <v>Čelkovice</v>
      </c>
      <c r="I117" s="27" t="s">
        <v>22</v>
      </c>
      <c r="J117" s="52" t="str">
        <f>IF(J14="","",J14)</f>
        <v>7. 6. 2023</v>
      </c>
      <c r="L117" s="32"/>
    </row>
    <row r="118" spans="2:12" s="1" customFormat="1" ht="6.95" customHeight="1">
      <c r="B118" s="32"/>
      <c r="L118" s="32"/>
    </row>
    <row r="119" spans="2:12" s="1" customFormat="1" ht="25.7" customHeight="1">
      <c r="B119" s="32"/>
      <c r="C119" s="27" t="s">
        <v>24</v>
      </c>
      <c r="F119" s="25" t="str">
        <f>E17</f>
        <v>Vodárenská společnost Táborsko s.r.o.</v>
      </c>
      <c r="I119" s="27" t="s">
        <v>31</v>
      </c>
      <c r="J119" s="30" t="str">
        <f>E23</f>
        <v>Aquaprocon s.r.o., divize Praha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ing. Michal Ašer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248</v>
      </c>
      <c r="D122" s="118" t="s">
        <v>64</v>
      </c>
      <c r="E122" s="118" t="s">
        <v>60</v>
      </c>
      <c r="F122" s="118" t="s">
        <v>61</v>
      </c>
      <c r="G122" s="118" t="s">
        <v>249</v>
      </c>
      <c r="H122" s="118" t="s">
        <v>250</v>
      </c>
      <c r="I122" s="118" t="s">
        <v>251</v>
      </c>
      <c r="J122" s="118" t="s">
        <v>232</v>
      </c>
      <c r="K122" s="119" t="s">
        <v>252</v>
      </c>
      <c r="L122" s="116"/>
      <c r="M122" s="59" t="s">
        <v>1</v>
      </c>
      <c r="N122" s="60" t="s">
        <v>43</v>
      </c>
      <c r="O122" s="60" t="s">
        <v>253</v>
      </c>
      <c r="P122" s="60" t="s">
        <v>254</v>
      </c>
      <c r="Q122" s="60" t="s">
        <v>255</v>
      </c>
      <c r="R122" s="60" t="s">
        <v>256</v>
      </c>
      <c r="S122" s="60" t="s">
        <v>257</v>
      </c>
      <c r="T122" s="61" t="s">
        <v>258</v>
      </c>
    </row>
    <row r="123" spans="2:63" s="1" customFormat="1" ht="22.9" customHeight="1">
      <c r="B123" s="32"/>
      <c r="C123" s="64" t="s">
        <v>259</v>
      </c>
      <c r="J123" s="120">
        <f>BK123</f>
        <v>0</v>
      </c>
      <c r="L123" s="32"/>
      <c r="M123" s="62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234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1114</v>
      </c>
      <c r="F124" s="126" t="s">
        <v>1114</v>
      </c>
      <c r="I124" s="127"/>
      <c r="J124" s="128">
        <f>BK124</f>
        <v>0</v>
      </c>
      <c r="L124" s="124"/>
      <c r="M124" s="129"/>
      <c r="P124" s="130">
        <f>P125+P136</f>
        <v>0</v>
      </c>
      <c r="R124" s="130">
        <f>R125+R136</f>
        <v>0</v>
      </c>
      <c r="T124" s="131">
        <f>T125+T136</f>
        <v>0</v>
      </c>
      <c r="AR124" s="125" t="s">
        <v>179</v>
      </c>
      <c r="AT124" s="132" t="s">
        <v>78</v>
      </c>
      <c r="AU124" s="132" t="s">
        <v>79</v>
      </c>
      <c r="AY124" s="125" t="s">
        <v>262</v>
      </c>
      <c r="BK124" s="133">
        <f>BK125+BK136</f>
        <v>0</v>
      </c>
    </row>
    <row r="125" spans="2:63" s="11" customFormat="1" ht="22.9" customHeight="1">
      <c r="B125" s="124"/>
      <c r="D125" s="125" t="s">
        <v>78</v>
      </c>
      <c r="E125" s="151" t="s">
        <v>1115</v>
      </c>
      <c r="F125" s="151" t="s">
        <v>1116</v>
      </c>
      <c r="I125" s="127"/>
      <c r="J125" s="152">
        <f>BK125</f>
        <v>0</v>
      </c>
      <c r="L125" s="124"/>
      <c r="M125" s="129"/>
      <c r="P125" s="130">
        <f>SUM(P126:P135)</f>
        <v>0</v>
      </c>
      <c r="R125" s="130">
        <f>SUM(R126:R135)</f>
        <v>0</v>
      </c>
      <c r="T125" s="131">
        <f>SUM(T126:T135)</f>
        <v>0</v>
      </c>
      <c r="AR125" s="125" t="s">
        <v>179</v>
      </c>
      <c r="AT125" s="132" t="s">
        <v>78</v>
      </c>
      <c r="AU125" s="132" t="s">
        <v>86</v>
      </c>
      <c r="AY125" s="125" t="s">
        <v>262</v>
      </c>
      <c r="BK125" s="133">
        <f>SUM(BK126:BK135)</f>
        <v>0</v>
      </c>
    </row>
    <row r="126" spans="2:65" s="1" customFormat="1" ht="24.2" customHeight="1">
      <c r="B126" s="32"/>
      <c r="C126" s="134" t="s">
        <v>86</v>
      </c>
      <c r="D126" s="134" t="s">
        <v>264</v>
      </c>
      <c r="E126" s="135" t="s">
        <v>1117</v>
      </c>
      <c r="F126" s="136" t="s">
        <v>1118</v>
      </c>
      <c r="G126" s="137" t="s">
        <v>1119</v>
      </c>
      <c r="H126" s="138">
        <v>1</v>
      </c>
      <c r="I126" s="139"/>
      <c r="J126" s="140">
        <f>ROUND(I126*H126,2)</f>
        <v>0</v>
      </c>
      <c r="K126" s="136" t="s">
        <v>1</v>
      </c>
      <c r="L126" s="32"/>
      <c r="M126" s="141" t="s">
        <v>1</v>
      </c>
      <c r="N126" s="142" t="s">
        <v>44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86</v>
      </c>
      <c r="AT126" s="145" t="s">
        <v>264</v>
      </c>
      <c r="AU126" s="145" t="s">
        <v>88</v>
      </c>
      <c r="AY126" s="17" t="s">
        <v>262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7" t="s">
        <v>86</v>
      </c>
      <c r="BK126" s="146">
        <f>ROUND(I126*H126,2)</f>
        <v>0</v>
      </c>
      <c r="BL126" s="17" t="s">
        <v>86</v>
      </c>
      <c r="BM126" s="145" t="s">
        <v>1120</v>
      </c>
    </row>
    <row r="127" spans="2:47" s="1" customFormat="1" ht="399.75">
      <c r="B127" s="32"/>
      <c r="D127" s="147" t="s">
        <v>301</v>
      </c>
      <c r="F127" s="158" t="s">
        <v>5998</v>
      </c>
      <c r="I127" s="149"/>
      <c r="L127" s="32"/>
      <c r="M127" s="150"/>
      <c r="T127" s="56"/>
      <c r="AT127" s="17" t="s">
        <v>301</v>
      </c>
      <c r="AU127" s="17" t="s">
        <v>88</v>
      </c>
    </row>
    <row r="128" spans="2:47" s="1" customFormat="1" ht="331.5">
      <c r="B128" s="32"/>
      <c r="D128" s="147"/>
      <c r="F128" s="158" t="s">
        <v>5999</v>
      </c>
      <c r="I128" s="149"/>
      <c r="L128" s="32"/>
      <c r="M128" s="150"/>
      <c r="T128" s="56"/>
      <c r="AT128" s="17"/>
      <c r="AU128" s="17"/>
    </row>
    <row r="129" spans="2:65" s="1" customFormat="1" ht="16.5" customHeight="1">
      <c r="B129" s="32"/>
      <c r="C129" s="134" t="s">
        <v>88</v>
      </c>
      <c r="D129" s="134" t="s">
        <v>264</v>
      </c>
      <c r="E129" s="135" t="s">
        <v>1121</v>
      </c>
      <c r="F129" s="136" t="s">
        <v>1122</v>
      </c>
      <c r="G129" s="137" t="s">
        <v>1119</v>
      </c>
      <c r="H129" s="138">
        <v>1</v>
      </c>
      <c r="I129" s="139"/>
      <c r="J129" s="140">
        <f>ROUND(I129*H129,2)</f>
        <v>0</v>
      </c>
      <c r="K129" s="136" t="s">
        <v>1</v>
      </c>
      <c r="L129" s="32"/>
      <c r="M129" s="141" t="s">
        <v>1</v>
      </c>
      <c r="N129" s="142" t="s">
        <v>44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86</v>
      </c>
      <c r="AT129" s="145" t="s">
        <v>264</v>
      </c>
      <c r="AU129" s="145" t="s">
        <v>88</v>
      </c>
      <c r="AY129" s="17" t="s">
        <v>262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86</v>
      </c>
      <c r="BK129" s="146">
        <f>ROUND(I129*H129,2)</f>
        <v>0</v>
      </c>
      <c r="BL129" s="17" t="s">
        <v>86</v>
      </c>
      <c r="BM129" s="145" t="s">
        <v>1123</v>
      </c>
    </row>
    <row r="130" spans="2:47" s="1" customFormat="1" ht="126.75">
      <c r="B130" s="32"/>
      <c r="D130" s="147" t="s">
        <v>301</v>
      </c>
      <c r="F130" s="148" t="s">
        <v>1124</v>
      </c>
      <c r="I130" s="149"/>
      <c r="L130" s="32"/>
      <c r="M130" s="150"/>
      <c r="T130" s="56"/>
      <c r="AT130" s="17" t="s">
        <v>301</v>
      </c>
      <c r="AU130" s="17" t="s">
        <v>88</v>
      </c>
    </row>
    <row r="131" spans="2:65" s="1" customFormat="1" ht="16.5" customHeight="1">
      <c r="B131" s="32"/>
      <c r="C131" s="134" t="s">
        <v>179</v>
      </c>
      <c r="D131" s="134" t="s">
        <v>264</v>
      </c>
      <c r="E131" s="135" t="s">
        <v>1125</v>
      </c>
      <c r="F131" s="136" t="s">
        <v>1126</v>
      </c>
      <c r="G131" s="137" t="s">
        <v>1119</v>
      </c>
      <c r="H131" s="138">
        <v>1</v>
      </c>
      <c r="I131" s="139"/>
      <c r="J131" s="140">
        <f>ROUND(I131*H131,2)</f>
        <v>0</v>
      </c>
      <c r="K131" s="136" t="s">
        <v>1</v>
      </c>
      <c r="L131" s="32"/>
      <c r="M131" s="141" t="s">
        <v>1</v>
      </c>
      <c r="N131" s="142" t="s">
        <v>44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AR131" s="145" t="s">
        <v>86</v>
      </c>
      <c r="AT131" s="145" t="s">
        <v>264</v>
      </c>
      <c r="AU131" s="145" t="s">
        <v>88</v>
      </c>
      <c r="AY131" s="17" t="s">
        <v>262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7" t="s">
        <v>86</v>
      </c>
      <c r="BK131" s="146">
        <f>ROUND(I131*H131,2)</f>
        <v>0</v>
      </c>
      <c r="BL131" s="17" t="s">
        <v>86</v>
      </c>
      <c r="BM131" s="145" t="s">
        <v>1127</v>
      </c>
    </row>
    <row r="132" spans="2:47" s="1" customFormat="1" ht="393" customHeight="1">
      <c r="B132" s="32"/>
      <c r="D132" s="147" t="s">
        <v>301</v>
      </c>
      <c r="F132" s="158" t="s">
        <v>6000</v>
      </c>
      <c r="I132" s="149"/>
      <c r="L132" s="32"/>
      <c r="M132" s="150"/>
      <c r="T132" s="56"/>
      <c r="AT132" s="17" t="s">
        <v>301</v>
      </c>
      <c r="AU132" s="17" t="s">
        <v>88</v>
      </c>
    </row>
    <row r="133" spans="2:47" s="1" customFormat="1" ht="277.5" customHeight="1">
      <c r="B133" s="32"/>
      <c r="D133" s="147"/>
      <c r="F133" s="158" t="s">
        <v>6001</v>
      </c>
      <c r="I133" s="149"/>
      <c r="L133" s="32"/>
      <c r="M133" s="150"/>
      <c r="T133" s="56"/>
      <c r="AT133" s="17"/>
      <c r="AU133" s="17"/>
    </row>
    <row r="134" spans="2:65" s="1" customFormat="1" ht="21.75" customHeight="1">
      <c r="B134" s="32"/>
      <c r="C134" s="134" t="s">
        <v>293</v>
      </c>
      <c r="D134" s="134" t="s">
        <v>264</v>
      </c>
      <c r="E134" s="135" t="s">
        <v>1128</v>
      </c>
      <c r="F134" s="136" t="s">
        <v>1129</v>
      </c>
      <c r="G134" s="137" t="s">
        <v>1119</v>
      </c>
      <c r="H134" s="138">
        <v>1</v>
      </c>
      <c r="I134" s="139"/>
      <c r="J134" s="140">
        <f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86</v>
      </c>
      <c r="AT134" s="145" t="s">
        <v>264</v>
      </c>
      <c r="AU134" s="145" t="s">
        <v>88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86</v>
      </c>
      <c r="BM134" s="145" t="s">
        <v>1130</v>
      </c>
    </row>
    <row r="135" spans="2:47" s="1" customFormat="1" ht="107.25">
      <c r="B135" s="32"/>
      <c r="D135" s="147" t="s">
        <v>301</v>
      </c>
      <c r="F135" s="148" t="s">
        <v>1131</v>
      </c>
      <c r="I135" s="149"/>
      <c r="L135" s="32"/>
      <c r="M135" s="150"/>
      <c r="T135" s="56"/>
      <c r="AT135" s="17" t="s">
        <v>301</v>
      </c>
      <c r="AU135" s="17" t="s">
        <v>88</v>
      </c>
    </row>
    <row r="136" spans="2:63" s="11" customFormat="1" ht="22.9" customHeight="1">
      <c r="B136" s="124"/>
      <c r="D136" s="125" t="s">
        <v>78</v>
      </c>
      <c r="E136" s="151" t="s">
        <v>1132</v>
      </c>
      <c r="F136" s="151" t="s">
        <v>1133</v>
      </c>
      <c r="I136" s="127"/>
      <c r="J136" s="152">
        <f>BK136</f>
        <v>0</v>
      </c>
      <c r="L136" s="124"/>
      <c r="M136" s="129"/>
      <c r="P136" s="130">
        <f>SUM(P137:P158)</f>
        <v>0</v>
      </c>
      <c r="R136" s="130">
        <f>SUM(R137:R158)</f>
        <v>0</v>
      </c>
      <c r="T136" s="131">
        <f>SUM(T137:T158)</f>
        <v>0</v>
      </c>
      <c r="AR136" s="125" t="s">
        <v>179</v>
      </c>
      <c r="AT136" s="132" t="s">
        <v>78</v>
      </c>
      <c r="AU136" s="132" t="s">
        <v>86</v>
      </c>
      <c r="AY136" s="125" t="s">
        <v>262</v>
      </c>
      <c r="BK136" s="133">
        <f>SUM(BK137:BK158)</f>
        <v>0</v>
      </c>
    </row>
    <row r="137" spans="2:65" s="1" customFormat="1" ht="24.2" customHeight="1">
      <c r="B137" s="32"/>
      <c r="C137" s="134" t="s">
        <v>273</v>
      </c>
      <c r="D137" s="134" t="s">
        <v>264</v>
      </c>
      <c r="E137" s="135" t="s">
        <v>1134</v>
      </c>
      <c r="F137" s="136" t="s">
        <v>1135</v>
      </c>
      <c r="G137" s="137" t="s">
        <v>1119</v>
      </c>
      <c r="H137" s="138">
        <v>1</v>
      </c>
      <c r="I137" s="139"/>
      <c r="J137" s="140">
        <f>ROUND(I137*H137,2)</f>
        <v>0</v>
      </c>
      <c r="K137" s="136" t="s">
        <v>1</v>
      </c>
      <c r="L137" s="32"/>
      <c r="M137" s="141" t="s">
        <v>1</v>
      </c>
      <c r="N137" s="142" t="s">
        <v>44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86</v>
      </c>
      <c r="AT137" s="145" t="s">
        <v>264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86</v>
      </c>
      <c r="BM137" s="145" t="s">
        <v>1136</v>
      </c>
    </row>
    <row r="138" spans="2:47" s="1" customFormat="1" ht="165.75">
      <c r="B138" s="32"/>
      <c r="D138" s="147" t="s">
        <v>301</v>
      </c>
      <c r="F138" s="148" t="s">
        <v>6002</v>
      </c>
      <c r="I138" s="149"/>
      <c r="L138" s="32"/>
      <c r="M138" s="150"/>
      <c r="T138" s="56"/>
      <c r="AT138" s="17" t="s">
        <v>301</v>
      </c>
      <c r="AU138" s="17" t="s">
        <v>88</v>
      </c>
    </row>
    <row r="139" spans="2:65" s="1" customFormat="1" ht="24.2" customHeight="1">
      <c r="B139" s="32"/>
      <c r="C139" s="134" t="s">
        <v>286</v>
      </c>
      <c r="D139" s="134" t="s">
        <v>264</v>
      </c>
      <c r="E139" s="135" t="s">
        <v>1137</v>
      </c>
      <c r="F139" s="136" t="s">
        <v>1138</v>
      </c>
      <c r="G139" s="137" t="s">
        <v>1119</v>
      </c>
      <c r="H139" s="138">
        <v>1</v>
      </c>
      <c r="I139" s="139"/>
      <c r="J139" s="140">
        <f>ROUND(I139*H139,2)</f>
        <v>0</v>
      </c>
      <c r="K139" s="136" t="s">
        <v>1</v>
      </c>
      <c r="L139" s="32"/>
      <c r="M139" s="141" t="s">
        <v>1</v>
      </c>
      <c r="N139" s="142" t="s">
        <v>44</v>
      </c>
      <c r="P139" s="143">
        <f>O139*H139</f>
        <v>0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AR139" s="145" t="s">
        <v>86</v>
      </c>
      <c r="AT139" s="145" t="s">
        <v>264</v>
      </c>
      <c r="AU139" s="145" t="s">
        <v>88</v>
      </c>
      <c r="AY139" s="17" t="s">
        <v>262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7" t="s">
        <v>86</v>
      </c>
      <c r="BK139" s="146">
        <f>ROUND(I139*H139,2)</f>
        <v>0</v>
      </c>
      <c r="BL139" s="17" t="s">
        <v>86</v>
      </c>
      <c r="BM139" s="145" t="s">
        <v>1139</v>
      </c>
    </row>
    <row r="140" spans="2:47" s="1" customFormat="1" ht="87.75">
      <c r="B140" s="32"/>
      <c r="D140" s="147" t="s">
        <v>301</v>
      </c>
      <c r="F140" s="148" t="s">
        <v>6003</v>
      </c>
      <c r="I140" s="149"/>
      <c r="L140" s="32"/>
      <c r="M140" s="150"/>
      <c r="T140" s="56"/>
      <c r="AT140" s="17" t="s">
        <v>301</v>
      </c>
      <c r="AU140" s="17" t="s">
        <v>88</v>
      </c>
    </row>
    <row r="141" spans="2:65" s="1" customFormat="1" ht="24.2" customHeight="1">
      <c r="B141" s="32"/>
      <c r="C141" s="134" t="s">
        <v>290</v>
      </c>
      <c r="D141" s="134" t="s">
        <v>264</v>
      </c>
      <c r="E141" s="135" t="s">
        <v>1140</v>
      </c>
      <c r="F141" s="136" t="s">
        <v>1141</v>
      </c>
      <c r="G141" s="137" t="s">
        <v>1119</v>
      </c>
      <c r="H141" s="138">
        <v>1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AR141" s="145" t="s">
        <v>86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86</v>
      </c>
      <c r="BM141" s="145" t="s">
        <v>1142</v>
      </c>
    </row>
    <row r="142" spans="2:47" s="1" customFormat="1" ht="97.5">
      <c r="B142" s="32"/>
      <c r="D142" s="147" t="s">
        <v>301</v>
      </c>
      <c r="F142" s="148" t="s">
        <v>6004</v>
      </c>
      <c r="I142" s="149"/>
      <c r="L142" s="32"/>
      <c r="M142" s="150"/>
      <c r="T142" s="56"/>
      <c r="AT142" s="17" t="s">
        <v>301</v>
      </c>
      <c r="AU142" s="17" t="s">
        <v>88</v>
      </c>
    </row>
    <row r="143" spans="2:65" s="1" customFormat="1" ht="24.2" customHeight="1">
      <c r="B143" s="32"/>
      <c r="C143" s="134" t="s">
        <v>270</v>
      </c>
      <c r="D143" s="134" t="s">
        <v>264</v>
      </c>
      <c r="E143" s="135" t="s">
        <v>1143</v>
      </c>
      <c r="F143" s="136" t="s">
        <v>1144</v>
      </c>
      <c r="G143" s="137" t="s">
        <v>1119</v>
      </c>
      <c r="H143" s="138">
        <v>1</v>
      </c>
      <c r="I143" s="139"/>
      <c r="J143" s="140">
        <f>ROUND(I143*H143,2)</f>
        <v>0</v>
      </c>
      <c r="K143" s="136" t="s">
        <v>1</v>
      </c>
      <c r="L143" s="32"/>
      <c r="M143" s="141" t="s">
        <v>1</v>
      </c>
      <c r="N143" s="142" t="s">
        <v>44</v>
      </c>
      <c r="P143" s="143">
        <f>O143*H143</f>
        <v>0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AR143" s="145" t="s">
        <v>86</v>
      </c>
      <c r="AT143" s="145" t="s">
        <v>264</v>
      </c>
      <c r="AU143" s="145" t="s">
        <v>88</v>
      </c>
      <c r="AY143" s="17" t="s">
        <v>262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7" t="s">
        <v>86</v>
      </c>
      <c r="BK143" s="146">
        <f>ROUND(I143*H143,2)</f>
        <v>0</v>
      </c>
      <c r="BL143" s="17" t="s">
        <v>86</v>
      </c>
      <c r="BM143" s="145" t="s">
        <v>1145</v>
      </c>
    </row>
    <row r="144" spans="2:47" s="1" customFormat="1" ht="97.5">
      <c r="B144" s="32"/>
      <c r="D144" s="147" t="s">
        <v>301</v>
      </c>
      <c r="F144" s="148" t="s">
        <v>6005</v>
      </c>
      <c r="I144" s="149"/>
      <c r="L144" s="32"/>
      <c r="M144" s="150"/>
      <c r="T144" s="56"/>
      <c r="AT144" s="17" t="s">
        <v>301</v>
      </c>
      <c r="AU144" s="17" t="s">
        <v>88</v>
      </c>
    </row>
    <row r="145" spans="2:65" s="1" customFormat="1" ht="24.2" customHeight="1">
      <c r="B145" s="32"/>
      <c r="C145" s="134" t="s">
        <v>263</v>
      </c>
      <c r="D145" s="134" t="s">
        <v>264</v>
      </c>
      <c r="E145" s="135" t="s">
        <v>1146</v>
      </c>
      <c r="F145" s="136" t="s">
        <v>1147</v>
      </c>
      <c r="G145" s="137" t="s">
        <v>1119</v>
      </c>
      <c r="H145" s="138">
        <v>1</v>
      </c>
      <c r="I145" s="139"/>
      <c r="J145" s="140">
        <f>ROUND(I145*H145,2)</f>
        <v>0</v>
      </c>
      <c r="K145" s="136" t="s">
        <v>1</v>
      </c>
      <c r="L145" s="32"/>
      <c r="M145" s="141" t="s">
        <v>1</v>
      </c>
      <c r="N145" s="142" t="s">
        <v>44</v>
      </c>
      <c r="P145" s="143">
        <f>O145*H145</f>
        <v>0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AR145" s="145" t="s">
        <v>86</v>
      </c>
      <c r="AT145" s="145" t="s">
        <v>264</v>
      </c>
      <c r="AU145" s="145" t="s">
        <v>88</v>
      </c>
      <c r="AY145" s="17" t="s">
        <v>262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7" t="s">
        <v>86</v>
      </c>
      <c r="BK145" s="146">
        <f>ROUND(I145*H145,2)</f>
        <v>0</v>
      </c>
      <c r="BL145" s="17" t="s">
        <v>86</v>
      </c>
      <c r="BM145" s="145" t="s">
        <v>1148</v>
      </c>
    </row>
    <row r="146" spans="2:47" s="1" customFormat="1" ht="136.5">
      <c r="B146" s="32"/>
      <c r="D146" s="147" t="s">
        <v>301</v>
      </c>
      <c r="F146" s="148" t="s">
        <v>6006</v>
      </c>
      <c r="I146" s="149"/>
      <c r="L146" s="32"/>
      <c r="M146" s="150"/>
      <c r="T146" s="56"/>
      <c r="AT146" s="17" t="s">
        <v>301</v>
      </c>
      <c r="AU146" s="17" t="s">
        <v>88</v>
      </c>
    </row>
    <row r="147" spans="2:65" s="1" customFormat="1" ht="24.2" customHeight="1">
      <c r="B147" s="32"/>
      <c r="C147" s="134" t="s">
        <v>297</v>
      </c>
      <c r="D147" s="134" t="s">
        <v>264</v>
      </c>
      <c r="E147" s="135" t="s">
        <v>1149</v>
      </c>
      <c r="F147" s="136" t="s">
        <v>1150</v>
      </c>
      <c r="G147" s="137" t="s">
        <v>1119</v>
      </c>
      <c r="H147" s="138">
        <v>1</v>
      </c>
      <c r="I147" s="139"/>
      <c r="J147" s="140">
        <f>ROUND(I147*H147,2)</f>
        <v>0</v>
      </c>
      <c r="K147" s="136" t="s">
        <v>1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0</v>
      </c>
      <c r="R147" s="143">
        <f>Q147*H147</f>
        <v>0</v>
      </c>
      <c r="S147" s="143">
        <v>0</v>
      </c>
      <c r="T147" s="144">
        <f>S147*H147</f>
        <v>0</v>
      </c>
      <c r="AR147" s="145" t="s">
        <v>86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86</v>
      </c>
      <c r="BM147" s="145" t="s">
        <v>1151</v>
      </c>
    </row>
    <row r="148" spans="2:47" s="1" customFormat="1" ht="117">
      <c r="B148" s="32"/>
      <c r="D148" s="147" t="s">
        <v>301</v>
      </c>
      <c r="F148" s="148" t="s">
        <v>6007</v>
      </c>
      <c r="I148" s="149"/>
      <c r="L148" s="32"/>
      <c r="M148" s="150"/>
      <c r="T148" s="56"/>
      <c r="AT148" s="17" t="s">
        <v>301</v>
      </c>
      <c r="AU148" s="17" t="s">
        <v>88</v>
      </c>
    </row>
    <row r="149" spans="2:65" s="1" customFormat="1" ht="24.2" customHeight="1">
      <c r="B149" s="32"/>
      <c r="C149" s="134" t="s">
        <v>326</v>
      </c>
      <c r="D149" s="134" t="s">
        <v>264</v>
      </c>
      <c r="E149" s="135" t="s">
        <v>1152</v>
      </c>
      <c r="F149" s="136" t="s">
        <v>1153</v>
      </c>
      <c r="G149" s="137" t="s">
        <v>1119</v>
      </c>
      <c r="H149" s="138">
        <v>1</v>
      </c>
      <c r="I149" s="139"/>
      <c r="J149" s="140">
        <f>ROUND(I149*H149,2)</f>
        <v>0</v>
      </c>
      <c r="K149" s="136" t="s">
        <v>1</v>
      </c>
      <c r="L149" s="32"/>
      <c r="M149" s="141" t="s">
        <v>1</v>
      </c>
      <c r="N149" s="142" t="s">
        <v>44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AR149" s="145" t="s">
        <v>86</v>
      </c>
      <c r="AT149" s="145" t="s">
        <v>264</v>
      </c>
      <c r="AU149" s="145" t="s">
        <v>88</v>
      </c>
      <c r="AY149" s="17" t="s">
        <v>262</v>
      </c>
      <c r="BE149" s="146">
        <f>IF(N149="základní",J149,0)</f>
        <v>0</v>
      </c>
      <c r="BF149" s="146">
        <f>IF(N149="snížená",J149,0)</f>
        <v>0</v>
      </c>
      <c r="BG149" s="146">
        <f>IF(N149="zákl. přenesená",J149,0)</f>
        <v>0</v>
      </c>
      <c r="BH149" s="146">
        <f>IF(N149="sníž. přenesená",J149,0)</f>
        <v>0</v>
      </c>
      <c r="BI149" s="146">
        <f>IF(N149="nulová",J149,0)</f>
        <v>0</v>
      </c>
      <c r="BJ149" s="17" t="s">
        <v>86</v>
      </c>
      <c r="BK149" s="146">
        <f>ROUND(I149*H149,2)</f>
        <v>0</v>
      </c>
      <c r="BL149" s="17" t="s">
        <v>86</v>
      </c>
      <c r="BM149" s="145" t="s">
        <v>1154</v>
      </c>
    </row>
    <row r="150" spans="2:47" s="1" customFormat="1" ht="97.5">
      <c r="B150" s="32"/>
      <c r="D150" s="147" t="s">
        <v>301</v>
      </c>
      <c r="F150" s="148" t="s">
        <v>6008</v>
      </c>
      <c r="I150" s="149"/>
      <c r="L150" s="32"/>
      <c r="M150" s="150"/>
      <c r="T150" s="56"/>
      <c r="AT150" s="17" t="s">
        <v>301</v>
      </c>
      <c r="AU150" s="17" t="s">
        <v>88</v>
      </c>
    </row>
    <row r="151" spans="2:65" s="1" customFormat="1" ht="24.2" customHeight="1">
      <c r="B151" s="32"/>
      <c r="C151" s="134" t="s">
        <v>303</v>
      </c>
      <c r="D151" s="134" t="s">
        <v>264</v>
      </c>
      <c r="E151" s="135" t="s">
        <v>1155</v>
      </c>
      <c r="F151" s="136" t="s">
        <v>1156</v>
      </c>
      <c r="G151" s="137" t="s">
        <v>1119</v>
      </c>
      <c r="H151" s="138">
        <v>1</v>
      </c>
      <c r="I151" s="139"/>
      <c r="J151" s="140">
        <f>ROUND(I151*H151,2)</f>
        <v>0</v>
      </c>
      <c r="K151" s="136" t="s">
        <v>1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AR151" s="145" t="s">
        <v>86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86</v>
      </c>
      <c r="BM151" s="145" t="s">
        <v>1157</v>
      </c>
    </row>
    <row r="152" spans="2:47" s="1" customFormat="1" ht="107.25">
      <c r="B152" s="32"/>
      <c r="D152" s="147" t="s">
        <v>301</v>
      </c>
      <c r="F152" s="148" t="s">
        <v>6009</v>
      </c>
      <c r="I152" s="149"/>
      <c r="L152" s="32"/>
      <c r="M152" s="150"/>
      <c r="T152" s="56"/>
      <c r="AT152" s="17" t="s">
        <v>301</v>
      </c>
      <c r="AU152" s="17" t="s">
        <v>88</v>
      </c>
    </row>
    <row r="153" spans="2:65" s="1" customFormat="1" ht="24.2" customHeight="1">
      <c r="B153" s="32"/>
      <c r="C153" s="134" t="s">
        <v>307</v>
      </c>
      <c r="D153" s="134" t="s">
        <v>264</v>
      </c>
      <c r="E153" s="135" t="s">
        <v>1158</v>
      </c>
      <c r="F153" s="136" t="s">
        <v>1159</v>
      </c>
      <c r="G153" s="137" t="s">
        <v>1119</v>
      </c>
      <c r="H153" s="138">
        <v>1</v>
      </c>
      <c r="I153" s="139"/>
      <c r="J153" s="140">
        <f>ROUND(I153*H153,2)</f>
        <v>0</v>
      </c>
      <c r="K153" s="136" t="s">
        <v>1</v>
      </c>
      <c r="L153" s="32"/>
      <c r="M153" s="141" t="s">
        <v>1</v>
      </c>
      <c r="N153" s="142" t="s">
        <v>44</v>
      </c>
      <c r="P153" s="143">
        <f>O153*H153</f>
        <v>0</v>
      </c>
      <c r="Q153" s="143">
        <v>0</v>
      </c>
      <c r="R153" s="143">
        <f>Q153*H153</f>
        <v>0</v>
      </c>
      <c r="S153" s="143">
        <v>0</v>
      </c>
      <c r="T153" s="144">
        <f>S153*H153</f>
        <v>0</v>
      </c>
      <c r="AR153" s="145" t="s">
        <v>86</v>
      </c>
      <c r="AT153" s="145" t="s">
        <v>264</v>
      </c>
      <c r="AU153" s="145" t="s">
        <v>88</v>
      </c>
      <c r="AY153" s="17" t="s">
        <v>262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7" t="s">
        <v>86</v>
      </c>
      <c r="BK153" s="146">
        <f>ROUND(I153*H153,2)</f>
        <v>0</v>
      </c>
      <c r="BL153" s="17" t="s">
        <v>86</v>
      </c>
      <c r="BM153" s="145" t="s">
        <v>1160</v>
      </c>
    </row>
    <row r="154" spans="2:47" s="1" customFormat="1" ht="97.5">
      <c r="B154" s="32"/>
      <c r="D154" s="147" t="s">
        <v>301</v>
      </c>
      <c r="F154" s="148" t="s">
        <v>6010</v>
      </c>
      <c r="I154" s="149"/>
      <c r="L154" s="32"/>
      <c r="M154" s="150"/>
      <c r="T154" s="56"/>
      <c r="AT154" s="17" t="s">
        <v>301</v>
      </c>
      <c r="AU154" s="17" t="s">
        <v>88</v>
      </c>
    </row>
    <row r="155" spans="2:65" s="1" customFormat="1" ht="24.2" customHeight="1">
      <c r="B155" s="32"/>
      <c r="C155" s="134" t="s">
        <v>311</v>
      </c>
      <c r="D155" s="134" t="s">
        <v>264</v>
      </c>
      <c r="E155" s="135" t="s">
        <v>1161</v>
      </c>
      <c r="F155" s="136" t="s">
        <v>1162</v>
      </c>
      <c r="G155" s="137" t="s">
        <v>1119</v>
      </c>
      <c r="H155" s="138">
        <v>1</v>
      </c>
      <c r="I155" s="139"/>
      <c r="J155" s="140">
        <f>ROUND(I155*H155,2)</f>
        <v>0</v>
      </c>
      <c r="K155" s="136" t="s">
        <v>1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86</v>
      </c>
      <c r="AT155" s="145" t="s">
        <v>264</v>
      </c>
      <c r="AU155" s="145" t="s">
        <v>88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86</v>
      </c>
      <c r="BM155" s="145" t="s">
        <v>1163</v>
      </c>
    </row>
    <row r="156" spans="2:47" s="1" customFormat="1" ht="273">
      <c r="B156" s="32"/>
      <c r="D156" s="147" t="s">
        <v>301</v>
      </c>
      <c r="F156" s="148" t="s">
        <v>6011</v>
      </c>
      <c r="I156" s="149"/>
      <c r="L156" s="32"/>
      <c r="M156" s="150"/>
      <c r="T156" s="56"/>
      <c r="AT156" s="17" t="s">
        <v>301</v>
      </c>
      <c r="AU156" s="17" t="s">
        <v>88</v>
      </c>
    </row>
    <row r="157" spans="2:65" s="1" customFormat="1" ht="24.2" customHeight="1">
      <c r="B157" s="32"/>
      <c r="C157" s="134" t="s">
        <v>8</v>
      </c>
      <c r="D157" s="134" t="s">
        <v>264</v>
      </c>
      <c r="E157" s="135" t="s">
        <v>1164</v>
      </c>
      <c r="F157" s="136" t="s">
        <v>1165</v>
      </c>
      <c r="G157" s="137" t="s">
        <v>1119</v>
      </c>
      <c r="H157" s="138">
        <v>1</v>
      </c>
      <c r="I157" s="139"/>
      <c r="J157" s="140">
        <f>ROUND(I157*H157,2)</f>
        <v>0</v>
      </c>
      <c r="K157" s="136" t="s">
        <v>1</v>
      </c>
      <c r="L157" s="32"/>
      <c r="M157" s="141" t="s">
        <v>1</v>
      </c>
      <c r="N157" s="142" t="s">
        <v>44</v>
      </c>
      <c r="P157" s="143">
        <f>O157*H157</f>
        <v>0</v>
      </c>
      <c r="Q157" s="143">
        <v>0</v>
      </c>
      <c r="R157" s="143">
        <f>Q157*H157</f>
        <v>0</v>
      </c>
      <c r="S157" s="143">
        <v>0</v>
      </c>
      <c r="T157" s="144">
        <f>S157*H157</f>
        <v>0</v>
      </c>
      <c r="AR157" s="145" t="s">
        <v>86</v>
      </c>
      <c r="AT157" s="145" t="s">
        <v>264</v>
      </c>
      <c r="AU157" s="145" t="s">
        <v>88</v>
      </c>
      <c r="AY157" s="17" t="s">
        <v>262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7" t="s">
        <v>86</v>
      </c>
      <c r="BK157" s="146">
        <f>ROUND(I157*H157,2)</f>
        <v>0</v>
      </c>
      <c r="BL157" s="17" t="s">
        <v>86</v>
      </c>
      <c r="BM157" s="145" t="s">
        <v>1166</v>
      </c>
    </row>
    <row r="158" spans="2:47" s="1" customFormat="1" ht="292.5">
      <c r="B158" s="32"/>
      <c r="D158" s="147" t="s">
        <v>301</v>
      </c>
      <c r="F158" s="148" t="s">
        <v>6012</v>
      </c>
      <c r="I158" s="149"/>
      <c r="L158" s="32"/>
      <c r="M158" s="159"/>
      <c r="N158" s="155"/>
      <c r="O158" s="155"/>
      <c r="P158" s="155"/>
      <c r="Q158" s="155"/>
      <c r="R158" s="155"/>
      <c r="S158" s="155"/>
      <c r="T158" s="160"/>
      <c r="AT158" s="17" t="s">
        <v>301</v>
      </c>
      <c r="AU158" s="17" t="s">
        <v>88</v>
      </c>
    </row>
    <row r="159" spans="2:12" s="1" customFormat="1" ht="6.95" customHeight="1"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32"/>
    </row>
  </sheetData>
  <sheetProtection algorithmName="SHA-512" hashValue="FyIVAY71dOR1JJsd3SmLISdZkmM9RtsshQVfAnmjrOAVWC0y6GD0c59SSbFhMRZt74S3eFg/+ak08RyZp2mgGw==" saltValue="3TbHC3/iomqQIRWAcjc7fQ==" spinCount="100000" sheet="1" objects="1" scenarios="1" formatColumns="0" formatRows="0" autoFilter="0"/>
  <autoFilter ref="C122:K15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36"/>
  <sheetViews>
    <sheetView showGridLines="0" workbookViewId="0" topLeftCell="A128">
      <selection activeCell="F131" sqref="F13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125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1167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1168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116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1109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1169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ROUND(J123,2)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ROUND((SUM(BE123:BE135)),2)</f>
        <v>0</v>
      </c>
      <c r="I35" s="96">
        <v>0.21</v>
      </c>
      <c r="J35" s="86">
        <f>ROUND(((SUM(BE123:BE135))*I35),2)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ROUND((SUM(BF123:BF135)),2)</f>
        <v>0</v>
      </c>
      <c r="I36" s="96">
        <v>0.15</v>
      </c>
      <c r="J36" s="86">
        <f>ROUND(((SUM(BF123:BF135))*I36),2)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ROUND((SUM(BG123:BG135)),2)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ROUND((SUM(BH123:BH135)),2)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ROUND((SUM(BI123:BI135)),2)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1167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18.1 - Pyrolyzér - neuznatelná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ing. Michal Ašer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J123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1111</v>
      </c>
      <c r="E99" s="110"/>
      <c r="F99" s="110"/>
      <c r="G99" s="110"/>
      <c r="H99" s="110"/>
      <c r="I99" s="110"/>
      <c r="J99" s="111">
        <f>J124</f>
        <v>0</v>
      </c>
      <c r="L99" s="108"/>
    </row>
    <row r="100" spans="2:12" s="9" customFormat="1" ht="19.9" customHeight="1">
      <c r="B100" s="112"/>
      <c r="D100" s="113" t="s">
        <v>1112</v>
      </c>
      <c r="E100" s="114"/>
      <c r="F100" s="114"/>
      <c r="G100" s="114"/>
      <c r="H100" s="114"/>
      <c r="I100" s="114"/>
      <c r="J100" s="115">
        <f>J125</f>
        <v>0</v>
      </c>
      <c r="L100" s="112"/>
    </row>
    <row r="101" spans="2:12" s="9" customFormat="1" ht="19.9" customHeight="1">
      <c r="B101" s="112"/>
      <c r="D101" s="113" t="s">
        <v>1113</v>
      </c>
      <c r="E101" s="114"/>
      <c r="F101" s="114"/>
      <c r="G101" s="114"/>
      <c r="H101" s="114"/>
      <c r="I101" s="114"/>
      <c r="J101" s="115">
        <f>J131</f>
        <v>0</v>
      </c>
      <c r="L101" s="112"/>
    </row>
    <row r="102" spans="2:12" s="1" customFormat="1" ht="21.75" customHeight="1">
      <c r="B102" s="32"/>
      <c r="L102" s="32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4.95" customHeight="1">
      <c r="B108" s="32"/>
      <c r="C108" s="21" t="s">
        <v>247</v>
      </c>
      <c r="L108" s="32"/>
    </row>
    <row r="109" spans="2:12" s="1" customFormat="1" ht="6.95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16.5" customHeight="1">
      <c r="B111" s="32"/>
      <c r="E111" s="248" t="str">
        <f>E7</f>
        <v>ZPRACOVÁNÍ ČISTÍRENSKÝCH KALŮ AČOV TÁBOR</v>
      </c>
      <c r="F111" s="249"/>
      <c r="G111" s="249"/>
      <c r="H111" s="249"/>
      <c r="L111" s="32"/>
    </row>
    <row r="112" spans="2:12" ht="12" customHeight="1">
      <c r="B112" s="20"/>
      <c r="C112" s="27" t="s">
        <v>222</v>
      </c>
      <c r="L112" s="20"/>
    </row>
    <row r="113" spans="2:12" s="1" customFormat="1" ht="16.5" customHeight="1">
      <c r="B113" s="32"/>
      <c r="E113" s="248" t="s">
        <v>1167</v>
      </c>
      <c r="F113" s="250"/>
      <c r="G113" s="250"/>
      <c r="H113" s="250"/>
      <c r="L113" s="32"/>
    </row>
    <row r="114" spans="2:12" s="1" customFormat="1" ht="12" customHeight="1">
      <c r="B114" s="32"/>
      <c r="C114" s="27" t="s">
        <v>224</v>
      </c>
      <c r="L114" s="32"/>
    </row>
    <row r="115" spans="2:12" s="1" customFormat="1" ht="16.5" customHeight="1">
      <c r="B115" s="32"/>
      <c r="E115" s="230" t="str">
        <f>E11</f>
        <v>18.1 - Pyrolyzér - neuznatelná část</v>
      </c>
      <c r="F115" s="250"/>
      <c r="G115" s="250"/>
      <c r="H115" s="250"/>
      <c r="L115" s="32"/>
    </row>
    <row r="116" spans="2:12" s="1" customFormat="1" ht="6.95" customHeight="1">
      <c r="B116" s="32"/>
      <c r="L116" s="32"/>
    </row>
    <row r="117" spans="2:12" s="1" customFormat="1" ht="12" customHeight="1">
      <c r="B117" s="32"/>
      <c r="C117" s="27" t="s">
        <v>20</v>
      </c>
      <c r="F117" s="25" t="str">
        <f>F14</f>
        <v>Čelkovice</v>
      </c>
      <c r="I117" s="27" t="s">
        <v>22</v>
      </c>
      <c r="J117" s="52" t="str">
        <f>IF(J14="","",J14)</f>
        <v>7. 6. 2023</v>
      </c>
      <c r="L117" s="32"/>
    </row>
    <row r="118" spans="2:12" s="1" customFormat="1" ht="6.95" customHeight="1">
      <c r="B118" s="32"/>
      <c r="L118" s="32"/>
    </row>
    <row r="119" spans="2:12" s="1" customFormat="1" ht="25.7" customHeight="1">
      <c r="B119" s="32"/>
      <c r="C119" s="27" t="s">
        <v>24</v>
      </c>
      <c r="F119" s="25" t="str">
        <f>E17</f>
        <v>Vodárenská společnost Táborsko s.r.o.</v>
      </c>
      <c r="I119" s="27" t="s">
        <v>31</v>
      </c>
      <c r="J119" s="30" t="str">
        <f>E23</f>
        <v>Aquaprocon s.r.o., divize Praha</v>
      </c>
      <c r="L119" s="32"/>
    </row>
    <row r="120" spans="2:12" s="1" customFormat="1" ht="15.2" customHeight="1">
      <c r="B120" s="32"/>
      <c r="C120" s="27" t="s">
        <v>29</v>
      </c>
      <c r="F120" s="25" t="str">
        <f>IF(E20="","",E20)</f>
        <v>Vyplň údaj</v>
      </c>
      <c r="I120" s="27" t="s">
        <v>35</v>
      </c>
      <c r="J120" s="30" t="str">
        <f>E26</f>
        <v>ing. Michal Ašer</v>
      </c>
      <c r="L120" s="32"/>
    </row>
    <row r="121" spans="2:12" s="1" customFormat="1" ht="10.35" customHeight="1">
      <c r="B121" s="32"/>
      <c r="L121" s="32"/>
    </row>
    <row r="122" spans="2:20" s="10" customFormat="1" ht="29.25" customHeight="1">
      <c r="B122" s="116"/>
      <c r="C122" s="117" t="s">
        <v>248</v>
      </c>
      <c r="D122" s="118" t="s">
        <v>64</v>
      </c>
      <c r="E122" s="118" t="s">
        <v>60</v>
      </c>
      <c r="F122" s="118" t="s">
        <v>61</v>
      </c>
      <c r="G122" s="118" t="s">
        <v>249</v>
      </c>
      <c r="H122" s="118" t="s">
        <v>250</v>
      </c>
      <c r="I122" s="118" t="s">
        <v>251</v>
      </c>
      <c r="J122" s="118" t="s">
        <v>232</v>
      </c>
      <c r="K122" s="119" t="s">
        <v>252</v>
      </c>
      <c r="L122" s="116"/>
      <c r="M122" s="59" t="s">
        <v>1</v>
      </c>
      <c r="N122" s="60" t="s">
        <v>43</v>
      </c>
      <c r="O122" s="60" t="s">
        <v>253</v>
      </c>
      <c r="P122" s="60" t="s">
        <v>254</v>
      </c>
      <c r="Q122" s="60" t="s">
        <v>255</v>
      </c>
      <c r="R122" s="60" t="s">
        <v>256</v>
      </c>
      <c r="S122" s="60" t="s">
        <v>257</v>
      </c>
      <c r="T122" s="61" t="s">
        <v>258</v>
      </c>
    </row>
    <row r="123" spans="2:63" s="1" customFormat="1" ht="22.9" customHeight="1">
      <c r="B123" s="32"/>
      <c r="C123" s="64" t="s">
        <v>259</v>
      </c>
      <c r="J123" s="120">
        <f>BK123</f>
        <v>0</v>
      </c>
      <c r="L123" s="32"/>
      <c r="M123" s="62"/>
      <c r="N123" s="53"/>
      <c r="O123" s="53"/>
      <c r="P123" s="121">
        <f>P124</f>
        <v>0</v>
      </c>
      <c r="Q123" s="53"/>
      <c r="R123" s="121">
        <f>R124</f>
        <v>0</v>
      </c>
      <c r="S123" s="53"/>
      <c r="T123" s="122">
        <f>T124</f>
        <v>0</v>
      </c>
      <c r="AT123" s="17" t="s">
        <v>78</v>
      </c>
      <c r="AU123" s="17" t="s">
        <v>234</v>
      </c>
      <c r="BK123" s="123">
        <f>BK124</f>
        <v>0</v>
      </c>
    </row>
    <row r="124" spans="2:63" s="11" customFormat="1" ht="25.9" customHeight="1">
      <c r="B124" s="124"/>
      <c r="D124" s="125" t="s">
        <v>78</v>
      </c>
      <c r="E124" s="126" t="s">
        <v>1114</v>
      </c>
      <c r="F124" s="126" t="s">
        <v>1114</v>
      </c>
      <c r="I124" s="127"/>
      <c r="J124" s="128">
        <f>BK124</f>
        <v>0</v>
      </c>
      <c r="L124" s="124"/>
      <c r="M124" s="129"/>
      <c r="P124" s="130">
        <f>P125+P131</f>
        <v>0</v>
      </c>
      <c r="R124" s="130">
        <f>R125+R131</f>
        <v>0</v>
      </c>
      <c r="T124" s="131">
        <f>T125+T131</f>
        <v>0</v>
      </c>
      <c r="AR124" s="125" t="s">
        <v>179</v>
      </c>
      <c r="AT124" s="132" t="s">
        <v>78</v>
      </c>
      <c r="AU124" s="132" t="s">
        <v>79</v>
      </c>
      <c r="AY124" s="125" t="s">
        <v>262</v>
      </c>
      <c r="BK124" s="133">
        <f>BK125+BK131</f>
        <v>0</v>
      </c>
    </row>
    <row r="125" spans="2:63" s="11" customFormat="1" ht="22.9" customHeight="1">
      <c r="B125" s="124"/>
      <c r="D125" s="125" t="s">
        <v>78</v>
      </c>
      <c r="E125" s="151" t="s">
        <v>1115</v>
      </c>
      <c r="F125" s="151" t="s">
        <v>1116</v>
      </c>
      <c r="I125" s="127"/>
      <c r="J125" s="152">
        <f>BK125</f>
        <v>0</v>
      </c>
      <c r="L125" s="124"/>
      <c r="M125" s="129"/>
      <c r="P125" s="130">
        <f>SUM(P126:P130)</f>
        <v>0</v>
      </c>
      <c r="R125" s="130">
        <f>SUM(R126:R130)</f>
        <v>0</v>
      </c>
      <c r="T125" s="131">
        <f>SUM(T126:T130)</f>
        <v>0</v>
      </c>
      <c r="AR125" s="125" t="s">
        <v>179</v>
      </c>
      <c r="AT125" s="132" t="s">
        <v>78</v>
      </c>
      <c r="AU125" s="132" t="s">
        <v>86</v>
      </c>
      <c r="AY125" s="125" t="s">
        <v>262</v>
      </c>
      <c r="BK125" s="133">
        <f>SUM(BK126:BK130)</f>
        <v>0</v>
      </c>
    </row>
    <row r="126" spans="2:65" s="1" customFormat="1" ht="16.5" customHeight="1">
      <c r="B126" s="32"/>
      <c r="C126" s="134" t="s">
        <v>86</v>
      </c>
      <c r="D126" s="134" t="s">
        <v>264</v>
      </c>
      <c r="E126" s="135" t="s">
        <v>123</v>
      </c>
      <c r="F126" s="136" t="s">
        <v>1170</v>
      </c>
      <c r="G126" s="137" t="s">
        <v>1119</v>
      </c>
      <c r="H126" s="138">
        <v>1</v>
      </c>
      <c r="I126" s="139"/>
      <c r="J126" s="140">
        <f>ROUND(I126*H126,2)</f>
        <v>0</v>
      </c>
      <c r="K126" s="136" t="s">
        <v>1</v>
      </c>
      <c r="L126" s="32"/>
      <c r="M126" s="141" t="s">
        <v>1</v>
      </c>
      <c r="N126" s="142" t="s">
        <v>44</v>
      </c>
      <c r="P126" s="143">
        <f>O126*H126</f>
        <v>0</v>
      </c>
      <c r="Q126" s="143">
        <v>0</v>
      </c>
      <c r="R126" s="143">
        <f>Q126*H126</f>
        <v>0</v>
      </c>
      <c r="S126" s="143">
        <v>0</v>
      </c>
      <c r="T126" s="144">
        <f>S126*H126</f>
        <v>0</v>
      </c>
      <c r="AR126" s="145" t="s">
        <v>86</v>
      </c>
      <c r="AT126" s="145" t="s">
        <v>264</v>
      </c>
      <c r="AU126" s="145" t="s">
        <v>88</v>
      </c>
      <c r="AY126" s="17" t="s">
        <v>262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7" t="s">
        <v>86</v>
      </c>
      <c r="BK126" s="146">
        <f>ROUND(I126*H126,2)</f>
        <v>0</v>
      </c>
      <c r="BL126" s="17" t="s">
        <v>86</v>
      </c>
      <c r="BM126" s="145" t="s">
        <v>1171</v>
      </c>
    </row>
    <row r="127" spans="2:47" s="1" customFormat="1" ht="409.5">
      <c r="B127" s="32"/>
      <c r="D127" s="147" t="s">
        <v>301</v>
      </c>
      <c r="F127" s="158" t="s">
        <v>6016</v>
      </c>
      <c r="I127" s="149"/>
      <c r="L127" s="32"/>
      <c r="M127" s="150"/>
      <c r="T127" s="56"/>
      <c r="AT127" s="17" t="s">
        <v>301</v>
      </c>
      <c r="AU127" s="17" t="s">
        <v>88</v>
      </c>
    </row>
    <row r="128" spans="2:47" s="1" customFormat="1" ht="263.25">
      <c r="B128" s="32"/>
      <c r="D128" s="147"/>
      <c r="F128" s="252" t="s">
        <v>6017</v>
      </c>
      <c r="I128" s="149"/>
      <c r="L128" s="32"/>
      <c r="M128" s="150"/>
      <c r="T128" s="56"/>
      <c r="AT128" s="17"/>
      <c r="AU128" s="17"/>
    </row>
    <row r="129" spans="2:65" s="1" customFormat="1" ht="21.75" customHeight="1">
      <c r="B129" s="32"/>
      <c r="C129" s="134" t="s">
        <v>88</v>
      </c>
      <c r="D129" s="134" t="s">
        <v>264</v>
      </c>
      <c r="E129" s="135" t="s">
        <v>1172</v>
      </c>
      <c r="F129" s="136" t="s">
        <v>1129</v>
      </c>
      <c r="G129" s="137" t="s">
        <v>1119</v>
      </c>
      <c r="H129" s="138">
        <v>2</v>
      </c>
      <c r="I129" s="139"/>
      <c r="J129" s="140">
        <f>ROUND(I129*H129,2)</f>
        <v>0</v>
      </c>
      <c r="K129" s="136" t="s">
        <v>1</v>
      </c>
      <c r="L129" s="32"/>
      <c r="M129" s="141" t="s">
        <v>1</v>
      </c>
      <c r="N129" s="142" t="s">
        <v>44</v>
      </c>
      <c r="P129" s="143">
        <f>O129*H129</f>
        <v>0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AR129" s="145" t="s">
        <v>86</v>
      </c>
      <c r="AT129" s="145" t="s">
        <v>264</v>
      </c>
      <c r="AU129" s="145" t="s">
        <v>88</v>
      </c>
      <c r="AY129" s="17" t="s">
        <v>262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7" t="s">
        <v>86</v>
      </c>
      <c r="BK129" s="146">
        <f>ROUND(I129*H129,2)</f>
        <v>0</v>
      </c>
      <c r="BL129" s="17" t="s">
        <v>86</v>
      </c>
      <c r="BM129" s="145" t="s">
        <v>1173</v>
      </c>
    </row>
    <row r="130" spans="2:47" s="1" customFormat="1" ht="136.5">
      <c r="B130" s="32"/>
      <c r="D130" s="147" t="s">
        <v>301</v>
      </c>
      <c r="F130" s="148" t="s">
        <v>6014</v>
      </c>
      <c r="I130" s="149"/>
      <c r="L130" s="32"/>
      <c r="M130" s="150"/>
      <c r="T130" s="56"/>
      <c r="AT130" s="17" t="s">
        <v>301</v>
      </c>
      <c r="AU130" s="17" t="s">
        <v>88</v>
      </c>
    </row>
    <row r="131" spans="2:63" s="11" customFormat="1" ht="22.9" customHeight="1">
      <c r="B131" s="124"/>
      <c r="D131" s="125" t="s">
        <v>78</v>
      </c>
      <c r="E131" s="151" t="s">
        <v>1132</v>
      </c>
      <c r="F131" s="151" t="s">
        <v>1133</v>
      </c>
      <c r="I131" s="127"/>
      <c r="J131" s="152">
        <f>BK131</f>
        <v>0</v>
      </c>
      <c r="L131" s="124"/>
      <c r="M131" s="129"/>
      <c r="P131" s="130">
        <f>SUM(P132:P135)</f>
        <v>0</v>
      </c>
      <c r="R131" s="130">
        <f>SUM(R132:R135)</f>
        <v>0</v>
      </c>
      <c r="T131" s="131">
        <f>SUM(T132:T135)</f>
        <v>0</v>
      </c>
      <c r="AR131" s="125" t="s">
        <v>179</v>
      </c>
      <c r="AT131" s="132" t="s">
        <v>78</v>
      </c>
      <c r="AU131" s="132" t="s">
        <v>86</v>
      </c>
      <c r="AY131" s="125" t="s">
        <v>262</v>
      </c>
      <c r="BK131" s="133">
        <f>SUM(BK132:BK135)</f>
        <v>0</v>
      </c>
    </row>
    <row r="132" spans="2:65" s="1" customFormat="1" ht="24.2" customHeight="1">
      <c r="B132" s="32"/>
      <c r="C132" s="134" t="s">
        <v>179</v>
      </c>
      <c r="D132" s="134" t="s">
        <v>264</v>
      </c>
      <c r="E132" s="135" t="s">
        <v>1174</v>
      </c>
      <c r="F132" s="136" t="s">
        <v>1175</v>
      </c>
      <c r="G132" s="137" t="s">
        <v>1119</v>
      </c>
      <c r="H132" s="138">
        <v>1</v>
      </c>
      <c r="I132" s="139"/>
      <c r="J132" s="140">
        <f>ROUND(I132*H132,2)</f>
        <v>0</v>
      </c>
      <c r="K132" s="136" t="s">
        <v>1</v>
      </c>
      <c r="L132" s="32"/>
      <c r="M132" s="141" t="s">
        <v>1</v>
      </c>
      <c r="N132" s="142" t="s">
        <v>44</v>
      </c>
      <c r="P132" s="143">
        <f>O132*H132</f>
        <v>0</v>
      </c>
      <c r="Q132" s="143">
        <v>0</v>
      </c>
      <c r="R132" s="143">
        <f>Q132*H132</f>
        <v>0</v>
      </c>
      <c r="S132" s="143">
        <v>0</v>
      </c>
      <c r="T132" s="144">
        <f>S132*H132</f>
        <v>0</v>
      </c>
      <c r="AR132" s="145" t="s">
        <v>86</v>
      </c>
      <c r="AT132" s="145" t="s">
        <v>264</v>
      </c>
      <c r="AU132" s="145" t="s">
        <v>88</v>
      </c>
      <c r="AY132" s="17" t="s">
        <v>262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7" t="s">
        <v>86</v>
      </c>
      <c r="BK132" s="146">
        <f>ROUND(I132*H132,2)</f>
        <v>0</v>
      </c>
      <c r="BL132" s="17" t="s">
        <v>86</v>
      </c>
      <c r="BM132" s="145" t="s">
        <v>1176</v>
      </c>
    </row>
    <row r="133" spans="2:47" s="1" customFormat="1" ht="126.75">
      <c r="B133" s="32"/>
      <c r="D133" s="147" t="s">
        <v>301</v>
      </c>
      <c r="F133" s="148" t="s">
        <v>6013</v>
      </c>
      <c r="I133" s="149"/>
      <c r="L133" s="32"/>
      <c r="M133" s="150"/>
      <c r="T133" s="56"/>
      <c r="AT133" s="17" t="s">
        <v>301</v>
      </c>
      <c r="AU133" s="17" t="s">
        <v>88</v>
      </c>
    </row>
    <row r="134" spans="2:65" s="1" customFormat="1" ht="24.2" customHeight="1">
      <c r="B134" s="32"/>
      <c r="C134" s="134" t="s">
        <v>293</v>
      </c>
      <c r="D134" s="134" t="s">
        <v>264</v>
      </c>
      <c r="E134" s="135" t="s">
        <v>1177</v>
      </c>
      <c r="F134" s="136" t="s">
        <v>1178</v>
      </c>
      <c r="G134" s="137" t="s">
        <v>1119</v>
      </c>
      <c r="H134" s="138">
        <v>1</v>
      </c>
      <c r="I134" s="139"/>
      <c r="J134" s="140">
        <f>ROUND(I134*H134,2)</f>
        <v>0</v>
      </c>
      <c r="K134" s="136" t="s">
        <v>1</v>
      </c>
      <c r="L134" s="32"/>
      <c r="M134" s="141" t="s">
        <v>1</v>
      </c>
      <c r="N134" s="142" t="s">
        <v>44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AR134" s="145" t="s">
        <v>86</v>
      </c>
      <c r="AT134" s="145" t="s">
        <v>264</v>
      </c>
      <c r="AU134" s="145" t="s">
        <v>88</v>
      </c>
      <c r="AY134" s="17" t="s">
        <v>262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7" t="s">
        <v>86</v>
      </c>
      <c r="BK134" s="146">
        <f>ROUND(I134*H134,2)</f>
        <v>0</v>
      </c>
      <c r="BL134" s="17" t="s">
        <v>86</v>
      </c>
      <c r="BM134" s="145" t="s">
        <v>1179</v>
      </c>
    </row>
    <row r="135" spans="2:47" s="1" customFormat="1" ht="87.75">
      <c r="B135" s="32"/>
      <c r="D135" s="147" t="s">
        <v>301</v>
      </c>
      <c r="F135" s="148" t="s">
        <v>6015</v>
      </c>
      <c r="I135" s="149"/>
      <c r="L135" s="32"/>
      <c r="M135" s="159"/>
      <c r="N135" s="155"/>
      <c r="O135" s="155"/>
      <c r="P135" s="155"/>
      <c r="Q135" s="155"/>
      <c r="R135" s="155"/>
      <c r="S135" s="155"/>
      <c r="T135" s="160"/>
      <c r="AT135" s="17" t="s">
        <v>301</v>
      </c>
      <c r="AU135" s="17" t="s">
        <v>88</v>
      </c>
    </row>
    <row r="136" spans="2:12" s="1" customFormat="1" ht="6.95" customHeight="1"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2"/>
    </row>
  </sheetData>
  <sheetProtection algorithmName="SHA-512" hashValue="xzFJ+6cDHASYvR/zwzUVo2+E/zYpJNj4dccNGy7bxNkO7WtjF2L9w6qG8YEExSQ2u3bewU1vMsHvxFqLcTlntw==" saltValue="YxAkinoLVb+34Ix0LslZXA==" spinCount="100000" sheet="1" objects="1" scenarios="1" formatColumns="0" formatRows="0" autoFilter="0"/>
  <autoFilter ref="C122:K135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132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customHeight="1">
      <c r="B4" s="20"/>
      <c r="D4" s="21" t="s">
        <v>221</v>
      </c>
      <c r="L4" s="20"/>
      <c r="M4" s="93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48" t="str">
        <f>'Rekapitulace stavby'!K6</f>
        <v>ZPRACOVÁNÍ ČISTÍRENSKÝCH KALŮ AČOV TÁBOR</v>
      </c>
      <c r="F7" s="249"/>
      <c r="G7" s="249"/>
      <c r="H7" s="249"/>
      <c r="L7" s="20"/>
    </row>
    <row r="8" spans="2:12" ht="12" customHeight="1">
      <c r="B8" s="20"/>
      <c r="D8" s="27" t="s">
        <v>222</v>
      </c>
      <c r="L8" s="20"/>
    </row>
    <row r="9" spans="2:12" s="1" customFormat="1" ht="16.5" customHeight="1">
      <c r="B9" s="32"/>
      <c r="E9" s="248" t="s">
        <v>1180</v>
      </c>
      <c r="F9" s="250"/>
      <c r="G9" s="250"/>
      <c r="H9" s="250"/>
      <c r="L9" s="32"/>
    </row>
    <row r="10" spans="2:12" s="1" customFormat="1" ht="12" customHeight="1">
      <c r="B10" s="32"/>
      <c r="D10" s="27" t="s">
        <v>224</v>
      </c>
      <c r="L10" s="32"/>
    </row>
    <row r="11" spans="2:12" s="1" customFormat="1" ht="16.5" customHeight="1">
      <c r="B11" s="32"/>
      <c r="E11" s="230" t="s">
        <v>1181</v>
      </c>
      <c r="F11" s="250"/>
      <c r="G11" s="250"/>
      <c r="H11" s="250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21</v>
      </c>
      <c r="I14" s="27" t="s">
        <v>22</v>
      </c>
      <c r="J14" s="52" t="str">
        <f>'Rekapitulace stavby'!AN8</f>
        <v>7. 6. 2023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26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51" t="str">
        <f>'Rekapitulace stavby'!E14</f>
        <v>Vyplň údaj</v>
      </c>
      <c r="F20" s="208"/>
      <c r="G20" s="208"/>
      <c r="H20" s="208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25</v>
      </c>
      <c r="J22" s="25" t="s">
        <v>32</v>
      </c>
      <c r="L22" s="32"/>
    </row>
    <row r="23" spans="2:12" s="1" customFormat="1" ht="18" customHeight="1">
      <c r="B23" s="32"/>
      <c r="E23" s="25" t="s">
        <v>227</v>
      </c>
      <c r="I23" s="27" t="s">
        <v>28</v>
      </c>
      <c r="J23" s="25" t="s">
        <v>1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35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1182</v>
      </c>
      <c r="I26" s="27" t="s">
        <v>28</v>
      </c>
      <c r="J26" s="25" t="s">
        <v>1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37</v>
      </c>
      <c r="L28" s="32"/>
    </row>
    <row r="29" spans="2:12" s="7" customFormat="1" ht="35.25" customHeight="1">
      <c r="B29" s="94"/>
      <c r="E29" s="213" t="s">
        <v>1183</v>
      </c>
      <c r="F29" s="213"/>
      <c r="G29" s="213"/>
      <c r="H29" s="213"/>
      <c r="L29" s="94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35" customHeight="1">
      <c r="B32" s="32"/>
      <c r="D32" s="95" t="s">
        <v>39</v>
      </c>
      <c r="J32" s="66">
        <f>ROUND(J127,2)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45" customHeight="1">
      <c r="B34" s="32"/>
      <c r="F34" s="35" t="s">
        <v>41</v>
      </c>
      <c r="I34" s="35" t="s">
        <v>40</v>
      </c>
      <c r="J34" s="35" t="s">
        <v>42</v>
      </c>
      <c r="L34" s="32"/>
    </row>
    <row r="35" spans="2:12" s="1" customFormat="1" ht="14.45" customHeight="1">
      <c r="B35" s="32"/>
      <c r="D35" s="55" t="s">
        <v>43</v>
      </c>
      <c r="E35" s="27" t="s">
        <v>44</v>
      </c>
      <c r="F35" s="86">
        <f>ROUND((SUM(BE127:BE212)),2)</f>
        <v>0</v>
      </c>
      <c r="I35" s="96">
        <v>0.21</v>
      </c>
      <c r="J35" s="86">
        <f>ROUND(((SUM(BE127:BE212))*I35),2)</f>
        <v>0</v>
      </c>
      <c r="L35" s="32"/>
    </row>
    <row r="36" spans="2:12" s="1" customFormat="1" ht="14.45" customHeight="1">
      <c r="B36" s="32"/>
      <c r="E36" s="27" t="s">
        <v>45</v>
      </c>
      <c r="F36" s="86">
        <f>ROUND((SUM(BF127:BF212)),2)</f>
        <v>0</v>
      </c>
      <c r="I36" s="96">
        <v>0.15</v>
      </c>
      <c r="J36" s="86">
        <f>ROUND(((SUM(BF127:BF212))*I36),2)</f>
        <v>0</v>
      </c>
      <c r="L36" s="32"/>
    </row>
    <row r="37" spans="2:12" s="1" customFormat="1" ht="14.45" customHeight="1" hidden="1">
      <c r="B37" s="32"/>
      <c r="E37" s="27" t="s">
        <v>46</v>
      </c>
      <c r="F37" s="86">
        <f>ROUND((SUM(BG127:BG212)),2)</f>
        <v>0</v>
      </c>
      <c r="I37" s="96">
        <v>0.21</v>
      </c>
      <c r="J37" s="86">
        <f>0</f>
        <v>0</v>
      </c>
      <c r="L37" s="32"/>
    </row>
    <row r="38" spans="2:12" s="1" customFormat="1" ht="14.45" customHeight="1" hidden="1">
      <c r="B38" s="32"/>
      <c r="E38" s="27" t="s">
        <v>47</v>
      </c>
      <c r="F38" s="86">
        <f>ROUND((SUM(BH127:BH212)),2)</f>
        <v>0</v>
      </c>
      <c r="I38" s="96">
        <v>0.15</v>
      </c>
      <c r="J38" s="86">
        <f>0</f>
        <v>0</v>
      </c>
      <c r="L38" s="32"/>
    </row>
    <row r="39" spans="2:12" s="1" customFormat="1" ht="14.45" customHeight="1" hidden="1">
      <c r="B39" s="32"/>
      <c r="E39" s="27" t="s">
        <v>48</v>
      </c>
      <c r="F39" s="86">
        <f>ROUND((SUM(BI127:BI212)),2)</f>
        <v>0</v>
      </c>
      <c r="I39" s="96">
        <v>0</v>
      </c>
      <c r="J39" s="86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7"/>
      <c r="D41" s="98" t="s">
        <v>49</v>
      </c>
      <c r="E41" s="57"/>
      <c r="F41" s="57"/>
      <c r="G41" s="99" t="s">
        <v>50</v>
      </c>
      <c r="H41" s="100" t="s">
        <v>51</v>
      </c>
      <c r="I41" s="57"/>
      <c r="J41" s="101">
        <f>SUM(J32:J39)</f>
        <v>0</v>
      </c>
      <c r="K41" s="102"/>
      <c r="L41" s="32"/>
    </row>
    <row r="42" spans="2:12" s="1" customFormat="1" ht="14.45" customHeight="1">
      <c r="B42" s="32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54</v>
      </c>
      <c r="E61" s="34"/>
      <c r="F61" s="103" t="s">
        <v>55</v>
      </c>
      <c r="G61" s="43" t="s">
        <v>54</v>
      </c>
      <c r="H61" s="34"/>
      <c r="I61" s="34"/>
      <c r="J61" s="104" t="s">
        <v>55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56</v>
      </c>
      <c r="E65" s="42"/>
      <c r="F65" s="42"/>
      <c r="G65" s="41" t="s">
        <v>57</v>
      </c>
      <c r="H65" s="42"/>
      <c r="I65" s="42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54</v>
      </c>
      <c r="E76" s="34"/>
      <c r="F76" s="103" t="s">
        <v>55</v>
      </c>
      <c r="G76" s="43" t="s">
        <v>54</v>
      </c>
      <c r="H76" s="34"/>
      <c r="I76" s="34"/>
      <c r="J76" s="104" t="s">
        <v>55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4.95" customHeight="1">
      <c r="B82" s="32"/>
      <c r="C82" s="21" t="s">
        <v>230</v>
      </c>
      <c r="L82" s="32"/>
    </row>
    <row r="83" spans="2:12" s="1" customFormat="1" ht="6.95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48" t="str">
        <f>E7</f>
        <v>ZPRACOVÁNÍ ČISTÍRENSKÝCH KALŮ AČOV TÁBOR</v>
      </c>
      <c r="F85" s="249"/>
      <c r="G85" s="249"/>
      <c r="H85" s="249"/>
      <c r="L85" s="32"/>
    </row>
    <row r="86" spans="2:12" ht="12" customHeight="1">
      <c r="B86" s="20"/>
      <c r="C86" s="27" t="s">
        <v>222</v>
      </c>
      <c r="L86" s="20"/>
    </row>
    <row r="87" spans="2:12" s="1" customFormat="1" ht="16.5" customHeight="1">
      <c r="B87" s="32"/>
      <c r="E87" s="248" t="s">
        <v>1180</v>
      </c>
      <c r="F87" s="250"/>
      <c r="G87" s="250"/>
      <c r="H87" s="250"/>
      <c r="L87" s="32"/>
    </row>
    <row r="88" spans="2:12" s="1" customFormat="1" ht="12" customHeight="1">
      <c r="B88" s="32"/>
      <c r="C88" s="27" t="s">
        <v>224</v>
      </c>
      <c r="L88" s="32"/>
    </row>
    <row r="89" spans="2:12" s="1" customFormat="1" ht="16.5" customHeight="1">
      <c r="B89" s="32"/>
      <c r="E89" s="230" t="str">
        <f>E11</f>
        <v>02.03 - Šneková čerpací stanice - uznatelná část</v>
      </c>
      <c r="F89" s="250"/>
      <c r="G89" s="250"/>
      <c r="H89" s="250"/>
      <c r="L89" s="32"/>
    </row>
    <row r="90" spans="2:12" s="1" customFormat="1" ht="6.95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Čelkovice</v>
      </c>
      <c r="I91" s="27" t="s">
        <v>22</v>
      </c>
      <c r="J91" s="52" t="str">
        <f>IF(J14="","",J14)</f>
        <v>7. 6. 2023</v>
      </c>
      <c r="L91" s="32"/>
    </row>
    <row r="92" spans="2:12" s="1" customFormat="1" ht="6.95" customHeight="1">
      <c r="B92" s="32"/>
      <c r="L92" s="32"/>
    </row>
    <row r="93" spans="2:12" s="1" customFormat="1" ht="25.7" customHeight="1">
      <c r="B93" s="32"/>
      <c r="C93" s="27" t="s">
        <v>24</v>
      </c>
      <c r="F93" s="25" t="str">
        <f>E17</f>
        <v>Vodárenská společnost Táborsko s.r.o.</v>
      </c>
      <c r="I93" s="27" t="s">
        <v>31</v>
      </c>
      <c r="J93" s="30" t="str">
        <f>E23</f>
        <v>Aquaprocon s.r.o., divize Praha</v>
      </c>
      <c r="L93" s="32"/>
    </row>
    <row r="94" spans="2:12" s="1" customFormat="1" ht="15.2" customHeight="1">
      <c r="B94" s="32"/>
      <c r="C94" s="27" t="s">
        <v>29</v>
      </c>
      <c r="F94" s="25" t="str">
        <f>IF(E20="","",E20)</f>
        <v>Vyplň údaj</v>
      </c>
      <c r="I94" s="27" t="s">
        <v>35</v>
      </c>
      <c r="J94" s="30" t="str">
        <f>E26</f>
        <v>Jaroslav Pelnář</v>
      </c>
      <c r="L94" s="32"/>
    </row>
    <row r="95" spans="2:12" s="1" customFormat="1" ht="10.35" customHeight="1">
      <c r="B95" s="32"/>
      <c r="L95" s="32"/>
    </row>
    <row r="96" spans="2:12" s="1" customFormat="1" ht="29.25" customHeight="1">
      <c r="B96" s="32"/>
      <c r="C96" s="105" t="s">
        <v>231</v>
      </c>
      <c r="D96" s="97"/>
      <c r="E96" s="97"/>
      <c r="F96" s="97"/>
      <c r="G96" s="97"/>
      <c r="H96" s="97"/>
      <c r="I96" s="97"/>
      <c r="J96" s="106" t="s">
        <v>232</v>
      </c>
      <c r="K96" s="97"/>
      <c r="L96" s="32"/>
    </row>
    <row r="97" spans="2:12" s="1" customFormat="1" ht="10.35" customHeight="1">
      <c r="B97" s="32"/>
      <c r="L97" s="32"/>
    </row>
    <row r="98" spans="2:47" s="1" customFormat="1" ht="22.9" customHeight="1">
      <c r="B98" s="32"/>
      <c r="C98" s="107" t="s">
        <v>233</v>
      </c>
      <c r="J98" s="66">
        <f>J127</f>
        <v>0</v>
      </c>
      <c r="L98" s="32"/>
      <c r="AU98" s="17" t="s">
        <v>234</v>
      </c>
    </row>
    <row r="99" spans="2:12" s="8" customFormat="1" ht="24.95" customHeight="1">
      <c r="B99" s="108"/>
      <c r="D99" s="109" t="s">
        <v>1184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2:12" s="9" customFormat="1" ht="19.9" customHeight="1">
      <c r="B100" s="112"/>
      <c r="D100" s="113" t="s">
        <v>1185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2:12" s="9" customFormat="1" ht="19.9" customHeight="1">
      <c r="B101" s="112"/>
      <c r="D101" s="113" t="s">
        <v>1186</v>
      </c>
      <c r="E101" s="114"/>
      <c r="F101" s="114"/>
      <c r="G101" s="114"/>
      <c r="H101" s="114"/>
      <c r="I101" s="114"/>
      <c r="J101" s="115">
        <f>J140</f>
        <v>0</v>
      </c>
      <c r="L101" s="112"/>
    </row>
    <row r="102" spans="2:12" s="9" customFormat="1" ht="19.9" customHeight="1">
      <c r="B102" s="112"/>
      <c r="D102" s="113" t="s">
        <v>1187</v>
      </c>
      <c r="E102" s="114"/>
      <c r="F102" s="114"/>
      <c r="G102" s="114"/>
      <c r="H102" s="114"/>
      <c r="I102" s="114"/>
      <c r="J102" s="115">
        <f>J146</f>
        <v>0</v>
      </c>
      <c r="L102" s="112"/>
    </row>
    <row r="103" spans="2:12" s="9" customFormat="1" ht="19.9" customHeight="1">
      <c r="B103" s="112"/>
      <c r="D103" s="113" t="s">
        <v>1188</v>
      </c>
      <c r="E103" s="114"/>
      <c r="F103" s="114"/>
      <c r="G103" s="114"/>
      <c r="H103" s="114"/>
      <c r="I103" s="114"/>
      <c r="J103" s="115">
        <f>J163</f>
        <v>0</v>
      </c>
      <c r="L103" s="112"/>
    </row>
    <row r="104" spans="2:12" s="9" customFormat="1" ht="19.9" customHeight="1">
      <c r="B104" s="112"/>
      <c r="D104" s="113" t="s">
        <v>1189</v>
      </c>
      <c r="E104" s="114"/>
      <c r="F104" s="114"/>
      <c r="G104" s="114"/>
      <c r="H104" s="114"/>
      <c r="I104" s="114"/>
      <c r="J104" s="115">
        <f>J181</f>
        <v>0</v>
      </c>
      <c r="L104" s="112"/>
    </row>
    <row r="105" spans="2:12" s="9" customFormat="1" ht="19.9" customHeight="1">
      <c r="B105" s="112"/>
      <c r="D105" s="113" t="s">
        <v>1190</v>
      </c>
      <c r="E105" s="114"/>
      <c r="F105" s="114"/>
      <c r="G105" s="114"/>
      <c r="H105" s="114"/>
      <c r="I105" s="114"/>
      <c r="J105" s="115">
        <f>J211</f>
        <v>0</v>
      </c>
      <c r="L105" s="112"/>
    </row>
    <row r="106" spans="2:12" s="1" customFormat="1" ht="21.75" customHeight="1">
      <c r="B106" s="32"/>
      <c r="L106" s="32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6.95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4.95" customHeight="1">
      <c r="B112" s="32"/>
      <c r="C112" s="21" t="s">
        <v>247</v>
      </c>
      <c r="L112" s="32"/>
    </row>
    <row r="113" spans="2:12" s="1" customFormat="1" ht="6.95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48" t="str">
        <f>E7</f>
        <v>ZPRACOVÁNÍ ČISTÍRENSKÝCH KALŮ AČOV TÁBOR</v>
      </c>
      <c r="F115" s="249"/>
      <c r="G115" s="249"/>
      <c r="H115" s="249"/>
      <c r="L115" s="32"/>
    </row>
    <row r="116" spans="2:12" ht="12" customHeight="1">
      <c r="B116" s="20"/>
      <c r="C116" s="27" t="s">
        <v>222</v>
      </c>
      <c r="L116" s="20"/>
    </row>
    <row r="117" spans="2:12" s="1" customFormat="1" ht="16.5" customHeight="1">
      <c r="B117" s="32"/>
      <c r="E117" s="248" t="s">
        <v>1180</v>
      </c>
      <c r="F117" s="250"/>
      <c r="G117" s="250"/>
      <c r="H117" s="250"/>
      <c r="L117" s="32"/>
    </row>
    <row r="118" spans="2:12" s="1" customFormat="1" ht="12" customHeight="1">
      <c r="B118" s="32"/>
      <c r="C118" s="27" t="s">
        <v>224</v>
      </c>
      <c r="L118" s="32"/>
    </row>
    <row r="119" spans="2:12" s="1" customFormat="1" ht="16.5" customHeight="1">
      <c r="B119" s="32"/>
      <c r="E119" s="230" t="str">
        <f>E11</f>
        <v>02.03 - Šneková čerpací stanice - uznatelná část</v>
      </c>
      <c r="F119" s="250"/>
      <c r="G119" s="250"/>
      <c r="H119" s="250"/>
      <c r="L119" s="32"/>
    </row>
    <row r="120" spans="2:12" s="1" customFormat="1" ht="6.95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F14</f>
        <v>Čelkovice</v>
      </c>
      <c r="I121" s="27" t="s">
        <v>22</v>
      </c>
      <c r="J121" s="52" t="str">
        <f>IF(J14="","",J14)</f>
        <v>7. 6. 2023</v>
      </c>
      <c r="L121" s="32"/>
    </row>
    <row r="122" spans="2:12" s="1" customFormat="1" ht="6.95" customHeight="1">
      <c r="B122" s="32"/>
      <c r="L122" s="32"/>
    </row>
    <row r="123" spans="2:12" s="1" customFormat="1" ht="25.7" customHeight="1">
      <c r="B123" s="32"/>
      <c r="C123" s="27" t="s">
        <v>24</v>
      </c>
      <c r="F123" s="25" t="str">
        <f>E17</f>
        <v>Vodárenská společnost Táborsko s.r.o.</v>
      </c>
      <c r="I123" s="27" t="s">
        <v>31</v>
      </c>
      <c r="J123" s="30" t="str">
        <f>E23</f>
        <v>Aquaprocon s.r.o., divize Praha</v>
      </c>
      <c r="L123" s="32"/>
    </row>
    <row r="124" spans="2:12" s="1" customFormat="1" ht="15.2" customHeight="1">
      <c r="B124" s="32"/>
      <c r="C124" s="27" t="s">
        <v>29</v>
      </c>
      <c r="F124" s="25" t="str">
        <f>IF(E20="","",E20)</f>
        <v>Vyplň údaj</v>
      </c>
      <c r="I124" s="27" t="s">
        <v>35</v>
      </c>
      <c r="J124" s="30" t="str">
        <f>E26</f>
        <v>Jaroslav Pelnář</v>
      </c>
      <c r="L124" s="32"/>
    </row>
    <row r="125" spans="2:12" s="1" customFormat="1" ht="10.35" customHeight="1">
      <c r="B125" s="32"/>
      <c r="L125" s="32"/>
    </row>
    <row r="126" spans="2:20" s="10" customFormat="1" ht="29.25" customHeight="1">
      <c r="B126" s="116"/>
      <c r="C126" s="117" t="s">
        <v>248</v>
      </c>
      <c r="D126" s="118" t="s">
        <v>64</v>
      </c>
      <c r="E126" s="118" t="s">
        <v>60</v>
      </c>
      <c r="F126" s="118" t="s">
        <v>61</v>
      </c>
      <c r="G126" s="118" t="s">
        <v>249</v>
      </c>
      <c r="H126" s="118" t="s">
        <v>250</v>
      </c>
      <c r="I126" s="118" t="s">
        <v>251</v>
      </c>
      <c r="J126" s="118" t="s">
        <v>232</v>
      </c>
      <c r="K126" s="119" t="s">
        <v>252</v>
      </c>
      <c r="L126" s="116"/>
      <c r="M126" s="59" t="s">
        <v>1</v>
      </c>
      <c r="N126" s="60" t="s">
        <v>43</v>
      </c>
      <c r="O126" s="60" t="s">
        <v>253</v>
      </c>
      <c r="P126" s="60" t="s">
        <v>254</v>
      </c>
      <c r="Q126" s="60" t="s">
        <v>255</v>
      </c>
      <c r="R126" s="60" t="s">
        <v>256</v>
      </c>
      <c r="S126" s="60" t="s">
        <v>257</v>
      </c>
      <c r="T126" s="61" t="s">
        <v>258</v>
      </c>
    </row>
    <row r="127" spans="2:63" s="1" customFormat="1" ht="22.9" customHeight="1">
      <c r="B127" s="32"/>
      <c r="C127" s="64" t="s">
        <v>259</v>
      </c>
      <c r="J127" s="120">
        <f>BK127</f>
        <v>0</v>
      </c>
      <c r="L127" s="32"/>
      <c r="M127" s="62"/>
      <c r="N127" s="53"/>
      <c r="O127" s="53"/>
      <c r="P127" s="121">
        <f>P128</f>
        <v>0</v>
      </c>
      <c r="Q127" s="53"/>
      <c r="R127" s="121">
        <f>R128</f>
        <v>1.53658056</v>
      </c>
      <c r="S127" s="53"/>
      <c r="T127" s="122">
        <f>T128</f>
        <v>13.79528</v>
      </c>
      <c r="AT127" s="17" t="s">
        <v>78</v>
      </c>
      <c r="AU127" s="17" t="s">
        <v>234</v>
      </c>
      <c r="BK127" s="123">
        <f>BK128</f>
        <v>0</v>
      </c>
    </row>
    <row r="128" spans="2:63" s="11" customFormat="1" ht="25.9" customHeight="1">
      <c r="B128" s="124"/>
      <c r="D128" s="125" t="s">
        <v>78</v>
      </c>
      <c r="E128" s="126" t="s">
        <v>1191</v>
      </c>
      <c r="F128" s="126" t="s">
        <v>1192</v>
      </c>
      <c r="I128" s="127"/>
      <c r="J128" s="128">
        <f>BK128</f>
        <v>0</v>
      </c>
      <c r="L128" s="124"/>
      <c r="M128" s="129"/>
      <c r="P128" s="130">
        <f>P129+P140+P146+P163+P181+P211</f>
        <v>0</v>
      </c>
      <c r="R128" s="130">
        <f>R129+R140+R146+R163+R181+R211</f>
        <v>1.53658056</v>
      </c>
      <c r="T128" s="131">
        <f>T129+T140+T146+T163+T181+T211</f>
        <v>13.79528</v>
      </c>
      <c r="AR128" s="125" t="s">
        <v>86</v>
      </c>
      <c r="AT128" s="132" t="s">
        <v>78</v>
      </c>
      <c r="AU128" s="132" t="s">
        <v>79</v>
      </c>
      <c r="AY128" s="125" t="s">
        <v>262</v>
      </c>
      <c r="BK128" s="133">
        <f>BK129+BK140+BK146+BK163+BK181+BK211</f>
        <v>0</v>
      </c>
    </row>
    <row r="129" spans="2:63" s="11" customFormat="1" ht="22.9" customHeight="1">
      <c r="B129" s="124"/>
      <c r="D129" s="125" t="s">
        <v>78</v>
      </c>
      <c r="E129" s="151" t="s">
        <v>86</v>
      </c>
      <c r="F129" s="151" t="s">
        <v>1193</v>
      </c>
      <c r="I129" s="127"/>
      <c r="J129" s="152">
        <f>BK129</f>
        <v>0</v>
      </c>
      <c r="L129" s="124"/>
      <c r="M129" s="129"/>
      <c r="P129" s="130">
        <f>SUM(P130:P139)</f>
        <v>0</v>
      </c>
      <c r="R129" s="130">
        <f>SUM(R130:R139)</f>
        <v>0</v>
      </c>
      <c r="T129" s="131">
        <f>SUM(T130:T139)</f>
        <v>0</v>
      </c>
      <c r="AR129" s="125" t="s">
        <v>86</v>
      </c>
      <c r="AT129" s="132" t="s">
        <v>78</v>
      </c>
      <c r="AU129" s="132" t="s">
        <v>86</v>
      </c>
      <c r="AY129" s="125" t="s">
        <v>262</v>
      </c>
      <c r="BK129" s="133">
        <f>SUM(BK130:BK139)</f>
        <v>0</v>
      </c>
    </row>
    <row r="130" spans="2:65" s="1" customFormat="1" ht="24.2" customHeight="1">
      <c r="B130" s="32"/>
      <c r="C130" s="134" t="s">
        <v>86</v>
      </c>
      <c r="D130" s="134" t="s">
        <v>264</v>
      </c>
      <c r="E130" s="135" t="s">
        <v>1194</v>
      </c>
      <c r="F130" s="136" t="s">
        <v>1195</v>
      </c>
      <c r="G130" s="137" t="s">
        <v>1196</v>
      </c>
      <c r="H130" s="138">
        <v>4.243</v>
      </c>
      <c r="I130" s="139"/>
      <c r="J130" s="140">
        <f>ROUND(I130*H130,2)</f>
        <v>0</v>
      </c>
      <c r="K130" s="136" t="s">
        <v>1197</v>
      </c>
      <c r="L130" s="32"/>
      <c r="M130" s="141" t="s">
        <v>1</v>
      </c>
      <c r="N130" s="142" t="s">
        <v>44</v>
      </c>
      <c r="P130" s="143">
        <f>O130*H130</f>
        <v>0</v>
      </c>
      <c r="Q130" s="143">
        <v>0</v>
      </c>
      <c r="R130" s="143">
        <f>Q130*H130</f>
        <v>0</v>
      </c>
      <c r="S130" s="143">
        <v>0</v>
      </c>
      <c r="T130" s="144">
        <f>S130*H130</f>
        <v>0</v>
      </c>
      <c r="AR130" s="145" t="s">
        <v>293</v>
      </c>
      <c r="AT130" s="145" t="s">
        <v>264</v>
      </c>
      <c r="AU130" s="145" t="s">
        <v>88</v>
      </c>
      <c r="AY130" s="17" t="s">
        <v>262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7" t="s">
        <v>86</v>
      </c>
      <c r="BK130" s="146">
        <f>ROUND(I130*H130,2)</f>
        <v>0</v>
      </c>
      <c r="BL130" s="17" t="s">
        <v>293</v>
      </c>
      <c r="BM130" s="145" t="s">
        <v>1198</v>
      </c>
    </row>
    <row r="131" spans="2:47" s="1" customFormat="1" ht="29.25">
      <c r="B131" s="32"/>
      <c r="D131" s="147" t="s">
        <v>301</v>
      </c>
      <c r="F131" s="148" t="s">
        <v>1199</v>
      </c>
      <c r="I131" s="149"/>
      <c r="L131" s="32"/>
      <c r="M131" s="150"/>
      <c r="T131" s="56"/>
      <c r="AT131" s="17" t="s">
        <v>301</v>
      </c>
      <c r="AU131" s="17" t="s">
        <v>88</v>
      </c>
    </row>
    <row r="132" spans="2:51" s="12" customFormat="1" ht="11.25">
      <c r="B132" s="161"/>
      <c r="D132" s="147" t="s">
        <v>1200</v>
      </c>
      <c r="E132" s="162" t="s">
        <v>1</v>
      </c>
      <c r="F132" s="163" t="s">
        <v>1201</v>
      </c>
      <c r="H132" s="162" t="s">
        <v>1</v>
      </c>
      <c r="I132" s="164"/>
      <c r="L132" s="161"/>
      <c r="M132" s="165"/>
      <c r="T132" s="166"/>
      <c r="AT132" s="162" t="s">
        <v>1200</v>
      </c>
      <c r="AU132" s="162" t="s">
        <v>88</v>
      </c>
      <c r="AV132" s="12" t="s">
        <v>86</v>
      </c>
      <c r="AW132" s="12" t="s">
        <v>34</v>
      </c>
      <c r="AX132" s="12" t="s">
        <v>79</v>
      </c>
      <c r="AY132" s="162" t="s">
        <v>262</v>
      </c>
    </row>
    <row r="133" spans="2:51" s="13" customFormat="1" ht="11.25">
      <c r="B133" s="167"/>
      <c r="D133" s="147" t="s">
        <v>1200</v>
      </c>
      <c r="E133" s="168" t="s">
        <v>1</v>
      </c>
      <c r="F133" s="169" t="s">
        <v>1202</v>
      </c>
      <c r="H133" s="170">
        <v>5.304</v>
      </c>
      <c r="I133" s="171"/>
      <c r="L133" s="167"/>
      <c r="M133" s="172"/>
      <c r="T133" s="173"/>
      <c r="AT133" s="168" t="s">
        <v>1200</v>
      </c>
      <c r="AU133" s="168" t="s">
        <v>88</v>
      </c>
      <c r="AV133" s="13" t="s">
        <v>88</v>
      </c>
      <c r="AW133" s="13" t="s">
        <v>34</v>
      </c>
      <c r="AX133" s="13" t="s">
        <v>79</v>
      </c>
      <c r="AY133" s="168" t="s">
        <v>262</v>
      </c>
    </row>
    <row r="134" spans="2:51" s="12" customFormat="1" ht="11.25">
      <c r="B134" s="161"/>
      <c r="D134" s="147" t="s">
        <v>1200</v>
      </c>
      <c r="E134" s="162" t="s">
        <v>1</v>
      </c>
      <c r="F134" s="163" t="s">
        <v>1203</v>
      </c>
      <c r="H134" s="162" t="s">
        <v>1</v>
      </c>
      <c r="I134" s="164"/>
      <c r="L134" s="161"/>
      <c r="M134" s="165"/>
      <c r="T134" s="166"/>
      <c r="AT134" s="162" t="s">
        <v>1200</v>
      </c>
      <c r="AU134" s="162" t="s">
        <v>88</v>
      </c>
      <c r="AV134" s="12" t="s">
        <v>86</v>
      </c>
      <c r="AW134" s="12" t="s">
        <v>34</v>
      </c>
      <c r="AX134" s="12" t="s">
        <v>79</v>
      </c>
      <c r="AY134" s="162" t="s">
        <v>262</v>
      </c>
    </row>
    <row r="135" spans="2:51" s="13" customFormat="1" ht="11.25">
      <c r="B135" s="167"/>
      <c r="D135" s="147" t="s">
        <v>1200</v>
      </c>
      <c r="E135" s="168" t="s">
        <v>1</v>
      </c>
      <c r="F135" s="169" t="s">
        <v>1204</v>
      </c>
      <c r="H135" s="170">
        <v>-1.061</v>
      </c>
      <c r="I135" s="171"/>
      <c r="L135" s="167"/>
      <c r="M135" s="172"/>
      <c r="T135" s="173"/>
      <c r="AT135" s="168" t="s">
        <v>1200</v>
      </c>
      <c r="AU135" s="168" t="s">
        <v>88</v>
      </c>
      <c r="AV135" s="13" t="s">
        <v>88</v>
      </c>
      <c r="AW135" s="13" t="s">
        <v>34</v>
      </c>
      <c r="AX135" s="13" t="s">
        <v>79</v>
      </c>
      <c r="AY135" s="168" t="s">
        <v>262</v>
      </c>
    </row>
    <row r="136" spans="2:51" s="14" customFormat="1" ht="11.25">
      <c r="B136" s="174"/>
      <c r="D136" s="147" t="s">
        <v>1200</v>
      </c>
      <c r="E136" s="175" t="s">
        <v>1</v>
      </c>
      <c r="F136" s="176" t="s">
        <v>1205</v>
      </c>
      <c r="H136" s="177">
        <v>4.243</v>
      </c>
      <c r="I136" s="178"/>
      <c r="L136" s="174"/>
      <c r="M136" s="179"/>
      <c r="T136" s="180"/>
      <c r="AT136" s="175" t="s">
        <v>1200</v>
      </c>
      <c r="AU136" s="175" t="s">
        <v>88</v>
      </c>
      <c r="AV136" s="14" t="s">
        <v>293</v>
      </c>
      <c r="AW136" s="14" t="s">
        <v>34</v>
      </c>
      <c r="AX136" s="14" t="s">
        <v>86</v>
      </c>
      <c r="AY136" s="175" t="s">
        <v>262</v>
      </c>
    </row>
    <row r="137" spans="2:65" s="1" customFormat="1" ht="21.75" customHeight="1">
      <c r="B137" s="32"/>
      <c r="C137" s="181" t="s">
        <v>88</v>
      </c>
      <c r="D137" s="181" t="s">
        <v>1114</v>
      </c>
      <c r="E137" s="182" t="s">
        <v>1206</v>
      </c>
      <c r="F137" s="183" t="s">
        <v>1207</v>
      </c>
      <c r="G137" s="184" t="s">
        <v>1196</v>
      </c>
      <c r="H137" s="185">
        <v>4.714</v>
      </c>
      <c r="I137" s="186"/>
      <c r="J137" s="187">
        <f>ROUND(I137*H137,2)</f>
        <v>0</v>
      </c>
      <c r="K137" s="183" t="s">
        <v>1</v>
      </c>
      <c r="L137" s="188"/>
      <c r="M137" s="189" t="s">
        <v>1</v>
      </c>
      <c r="N137" s="190" t="s">
        <v>44</v>
      </c>
      <c r="P137" s="143">
        <f>O137*H137</f>
        <v>0</v>
      </c>
      <c r="Q137" s="143">
        <v>0</v>
      </c>
      <c r="R137" s="143">
        <f>Q137*H137</f>
        <v>0</v>
      </c>
      <c r="S137" s="143">
        <v>0</v>
      </c>
      <c r="T137" s="144">
        <f>S137*H137</f>
        <v>0</v>
      </c>
      <c r="AR137" s="145" t="s">
        <v>1208</v>
      </c>
      <c r="AT137" s="145" t="s">
        <v>1114</v>
      </c>
      <c r="AU137" s="145" t="s">
        <v>88</v>
      </c>
      <c r="AY137" s="17" t="s">
        <v>262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7" t="s">
        <v>86</v>
      </c>
      <c r="BK137" s="146">
        <f>ROUND(I137*H137,2)</f>
        <v>0</v>
      </c>
      <c r="BL137" s="17" t="s">
        <v>1208</v>
      </c>
      <c r="BM137" s="145" t="s">
        <v>1209</v>
      </c>
    </row>
    <row r="138" spans="2:51" s="13" customFormat="1" ht="11.25">
      <c r="B138" s="167"/>
      <c r="D138" s="147" t="s">
        <v>1200</v>
      </c>
      <c r="E138" s="168" t="s">
        <v>1</v>
      </c>
      <c r="F138" s="169" t="s">
        <v>1210</v>
      </c>
      <c r="H138" s="170">
        <v>4.714</v>
      </c>
      <c r="I138" s="171"/>
      <c r="L138" s="167"/>
      <c r="M138" s="172"/>
      <c r="T138" s="173"/>
      <c r="AT138" s="168" t="s">
        <v>1200</v>
      </c>
      <c r="AU138" s="168" t="s">
        <v>88</v>
      </c>
      <c r="AV138" s="13" t="s">
        <v>88</v>
      </c>
      <c r="AW138" s="13" t="s">
        <v>34</v>
      </c>
      <c r="AX138" s="13" t="s">
        <v>79</v>
      </c>
      <c r="AY138" s="168" t="s">
        <v>262</v>
      </c>
    </row>
    <row r="139" spans="2:51" s="14" customFormat="1" ht="11.25">
      <c r="B139" s="174"/>
      <c r="D139" s="147" t="s">
        <v>1200</v>
      </c>
      <c r="E139" s="175" t="s">
        <v>1</v>
      </c>
      <c r="F139" s="176" t="s">
        <v>1205</v>
      </c>
      <c r="H139" s="177">
        <v>4.714</v>
      </c>
      <c r="I139" s="178"/>
      <c r="L139" s="174"/>
      <c r="M139" s="179"/>
      <c r="T139" s="180"/>
      <c r="AT139" s="175" t="s">
        <v>1200</v>
      </c>
      <c r="AU139" s="175" t="s">
        <v>88</v>
      </c>
      <c r="AV139" s="14" t="s">
        <v>293</v>
      </c>
      <c r="AW139" s="14" t="s">
        <v>34</v>
      </c>
      <c r="AX139" s="14" t="s">
        <v>86</v>
      </c>
      <c r="AY139" s="175" t="s">
        <v>262</v>
      </c>
    </row>
    <row r="140" spans="2:63" s="11" customFormat="1" ht="22.9" customHeight="1">
      <c r="B140" s="124"/>
      <c r="D140" s="125" t="s">
        <v>78</v>
      </c>
      <c r="E140" s="151" t="s">
        <v>88</v>
      </c>
      <c r="F140" s="151" t="s">
        <v>1211</v>
      </c>
      <c r="I140" s="127"/>
      <c r="J140" s="152">
        <f>BK140</f>
        <v>0</v>
      </c>
      <c r="L140" s="124"/>
      <c r="M140" s="129"/>
      <c r="P140" s="130">
        <f>SUM(P141:P145)</f>
        <v>0</v>
      </c>
      <c r="R140" s="130">
        <f>SUM(R141:R145)</f>
        <v>0.0909</v>
      </c>
      <c r="T140" s="131">
        <f>SUM(T141:T145)</f>
        <v>0</v>
      </c>
      <c r="AR140" s="125" t="s">
        <v>86</v>
      </c>
      <c r="AT140" s="132" t="s">
        <v>78</v>
      </c>
      <c r="AU140" s="132" t="s">
        <v>86</v>
      </c>
      <c r="AY140" s="125" t="s">
        <v>262</v>
      </c>
      <c r="BK140" s="133">
        <f>SUM(BK141:BK145)</f>
        <v>0</v>
      </c>
    </row>
    <row r="141" spans="2:65" s="1" customFormat="1" ht="21.75" customHeight="1">
      <c r="B141" s="32"/>
      <c r="C141" s="134" t="s">
        <v>179</v>
      </c>
      <c r="D141" s="134" t="s">
        <v>264</v>
      </c>
      <c r="E141" s="135" t="s">
        <v>1212</v>
      </c>
      <c r="F141" s="136" t="s">
        <v>1213</v>
      </c>
      <c r="G141" s="137" t="s">
        <v>1196</v>
      </c>
      <c r="H141" s="138">
        <v>0.045</v>
      </c>
      <c r="I141" s="139"/>
      <c r="J141" s="140">
        <f>ROUND(I141*H141,2)</f>
        <v>0</v>
      </c>
      <c r="K141" s="136" t="s">
        <v>1</v>
      </c>
      <c r="L141" s="32"/>
      <c r="M141" s="141" t="s">
        <v>1</v>
      </c>
      <c r="N141" s="142" t="s">
        <v>44</v>
      </c>
      <c r="P141" s="143">
        <f>O141*H141</f>
        <v>0</v>
      </c>
      <c r="Q141" s="143">
        <v>2.02</v>
      </c>
      <c r="R141" s="143">
        <f>Q141*H141</f>
        <v>0.0909</v>
      </c>
      <c r="S141" s="143">
        <v>0</v>
      </c>
      <c r="T141" s="144">
        <f>S141*H141</f>
        <v>0</v>
      </c>
      <c r="AR141" s="145" t="s">
        <v>293</v>
      </c>
      <c r="AT141" s="145" t="s">
        <v>264</v>
      </c>
      <c r="AU141" s="145" t="s">
        <v>88</v>
      </c>
      <c r="AY141" s="17" t="s">
        <v>262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7" t="s">
        <v>86</v>
      </c>
      <c r="BK141" s="146">
        <f>ROUND(I141*H141,2)</f>
        <v>0</v>
      </c>
      <c r="BL141" s="17" t="s">
        <v>293</v>
      </c>
      <c r="BM141" s="145" t="s">
        <v>1214</v>
      </c>
    </row>
    <row r="142" spans="2:47" s="1" customFormat="1" ht="29.25">
      <c r="B142" s="32"/>
      <c r="D142" s="147" t="s">
        <v>301</v>
      </c>
      <c r="F142" s="148" t="s">
        <v>1215</v>
      </c>
      <c r="I142" s="149"/>
      <c r="L142" s="32"/>
      <c r="M142" s="150"/>
      <c r="T142" s="56"/>
      <c r="AT142" s="17" t="s">
        <v>301</v>
      </c>
      <c r="AU142" s="17" t="s">
        <v>88</v>
      </c>
    </row>
    <row r="143" spans="2:51" s="12" customFormat="1" ht="11.25">
      <c r="B143" s="161"/>
      <c r="D143" s="147" t="s">
        <v>1200</v>
      </c>
      <c r="E143" s="162" t="s">
        <v>1</v>
      </c>
      <c r="F143" s="163" t="s">
        <v>1216</v>
      </c>
      <c r="H143" s="162" t="s">
        <v>1</v>
      </c>
      <c r="I143" s="164"/>
      <c r="L143" s="161"/>
      <c r="M143" s="165"/>
      <c r="T143" s="166"/>
      <c r="AT143" s="162" t="s">
        <v>1200</v>
      </c>
      <c r="AU143" s="162" t="s">
        <v>88</v>
      </c>
      <c r="AV143" s="12" t="s">
        <v>86</v>
      </c>
      <c r="AW143" s="12" t="s">
        <v>34</v>
      </c>
      <c r="AX143" s="12" t="s">
        <v>79</v>
      </c>
      <c r="AY143" s="162" t="s">
        <v>262</v>
      </c>
    </row>
    <row r="144" spans="2:51" s="13" customFormat="1" ht="22.5">
      <c r="B144" s="167"/>
      <c r="D144" s="147" t="s">
        <v>1200</v>
      </c>
      <c r="E144" s="168" t="s">
        <v>1</v>
      </c>
      <c r="F144" s="169" t="s">
        <v>1217</v>
      </c>
      <c r="H144" s="170">
        <v>0.045</v>
      </c>
      <c r="I144" s="171"/>
      <c r="L144" s="167"/>
      <c r="M144" s="172"/>
      <c r="T144" s="173"/>
      <c r="AT144" s="168" t="s">
        <v>1200</v>
      </c>
      <c r="AU144" s="168" t="s">
        <v>88</v>
      </c>
      <c r="AV144" s="13" t="s">
        <v>88</v>
      </c>
      <c r="AW144" s="13" t="s">
        <v>34</v>
      </c>
      <c r="AX144" s="13" t="s">
        <v>79</v>
      </c>
      <c r="AY144" s="168" t="s">
        <v>262</v>
      </c>
    </row>
    <row r="145" spans="2:51" s="14" customFormat="1" ht="11.25">
      <c r="B145" s="174"/>
      <c r="D145" s="147" t="s">
        <v>1200</v>
      </c>
      <c r="E145" s="175" t="s">
        <v>1</v>
      </c>
      <c r="F145" s="176" t="s">
        <v>1205</v>
      </c>
      <c r="H145" s="177">
        <v>0.045</v>
      </c>
      <c r="I145" s="178"/>
      <c r="L145" s="174"/>
      <c r="M145" s="179"/>
      <c r="T145" s="180"/>
      <c r="AT145" s="175" t="s">
        <v>1200</v>
      </c>
      <c r="AU145" s="175" t="s">
        <v>88</v>
      </c>
      <c r="AV145" s="14" t="s">
        <v>293</v>
      </c>
      <c r="AW145" s="14" t="s">
        <v>34</v>
      </c>
      <c r="AX145" s="14" t="s">
        <v>86</v>
      </c>
      <c r="AY145" s="175" t="s">
        <v>262</v>
      </c>
    </row>
    <row r="146" spans="2:63" s="11" customFormat="1" ht="22.9" customHeight="1">
      <c r="B146" s="124"/>
      <c r="D146" s="125" t="s">
        <v>78</v>
      </c>
      <c r="E146" s="151" t="s">
        <v>179</v>
      </c>
      <c r="F146" s="151" t="s">
        <v>1218</v>
      </c>
      <c r="I146" s="127"/>
      <c r="J146" s="152">
        <f>BK146</f>
        <v>0</v>
      </c>
      <c r="L146" s="124"/>
      <c r="M146" s="129"/>
      <c r="P146" s="130">
        <f>SUM(P147:P162)</f>
        <v>0</v>
      </c>
      <c r="R146" s="130">
        <f>SUM(R147:R162)</f>
        <v>1.41395191</v>
      </c>
      <c r="T146" s="131">
        <f>SUM(T147:T162)</f>
        <v>0</v>
      </c>
      <c r="AR146" s="125" t="s">
        <v>86</v>
      </c>
      <c r="AT146" s="132" t="s">
        <v>78</v>
      </c>
      <c r="AU146" s="132" t="s">
        <v>86</v>
      </c>
      <c r="AY146" s="125" t="s">
        <v>262</v>
      </c>
      <c r="BK146" s="133">
        <f>SUM(BK147:BK162)</f>
        <v>0</v>
      </c>
    </row>
    <row r="147" spans="2:65" s="1" customFormat="1" ht="33" customHeight="1">
      <c r="B147" s="32"/>
      <c r="C147" s="134" t="s">
        <v>293</v>
      </c>
      <c r="D147" s="134" t="s">
        <v>264</v>
      </c>
      <c r="E147" s="135" t="s">
        <v>1219</v>
      </c>
      <c r="F147" s="136" t="s">
        <v>1220</v>
      </c>
      <c r="G147" s="137" t="s">
        <v>1196</v>
      </c>
      <c r="H147" s="138">
        <v>0.533</v>
      </c>
      <c r="I147" s="139"/>
      <c r="J147" s="140">
        <f>ROUND(I147*H147,2)</f>
        <v>0</v>
      </c>
      <c r="K147" s="136" t="s">
        <v>1197</v>
      </c>
      <c r="L147" s="32"/>
      <c r="M147" s="141" t="s">
        <v>1</v>
      </c>
      <c r="N147" s="142" t="s">
        <v>44</v>
      </c>
      <c r="P147" s="143">
        <f>O147*H147</f>
        <v>0</v>
      </c>
      <c r="Q147" s="143">
        <v>2.50235</v>
      </c>
      <c r="R147" s="143">
        <f>Q147*H147</f>
        <v>1.33375255</v>
      </c>
      <c r="S147" s="143">
        <v>0</v>
      </c>
      <c r="T147" s="144">
        <f>S147*H147</f>
        <v>0</v>
      </c>
      <c r="AR147" s="145" t="s">
        <v>293</v>
      </c>
      <c r="AT147" s="145" t="s">
        <v>264</v>
      </c>
      <c r="AU147" s="145" t="s">
        <v>88</v>
      </c>
      <c r="AY147" s="17" t="s">
        <v>262</v>
      </c>
      <c r="BE147" s="146">
        <f>IF(N147="základní",J147,0)</f>
        <v>0</v>
      </c>
      <c r="BF147" s="146">
        <f>IF(N147="snížená",J147,0)</f>
        <v>0</v>
      </c>
      <c r="BG147" s="146">
        <f>IF(N147="zákl. přenesená",J147,0)</f>
        <v>0</v>
      </c>
      <c r="BH147" s="146">
        <f>IF(N147="sníž. přenesená",J147,0)</f>
        <v>0</v>
      </c>
      <c r="BI147" s="146">
        <f>IF(N147="nulová",J147,0)</f>
        <v>0</v>
      </c>
      <c r="BJ147" s="17" t="s">
        <v>86</v>
      </c>
      <c r="BK147" s="146">
        <f>ROUND(I147*H147,2)</f>
        <v>0</v>
      </c>
      <c r="BL147" s="17" t="s">
        <v>293</v>
      </c>
      <c r="BM147" s="145" t="s">
        <v>1221</v>
      </c>
    </row>
    <row r="148" spans="2:51" s="12" customFormat="1" ht="11.25">
      <c r="B148" s="161"/>
      <c r="D148" s="147" t="s">
        <v>1200</v>
      </c>
      <c r="E148" s="162" t="s">
        <v>1</v>
      </c>
      <c r="F148" s="163" t="s">
        <v>1222</v>
      </c>
      <c r="H148" s="162" t="s">
        <v>1</v>
      </c>
      <c r="I148" s="164"/>
      <c r="L148" s="161"/>
      <c r="M148" s="165"/>
      <c r="T148" s="166"/>
      <c r="AT148" s="162" t="s">
        <v>1200</v>
      </c>
      <c r="AU148" s="162" t="s">
        <v>88</v>
      </c>
      <c r="AV148" s="12" t="s">
        <v>86</v>
      </c>
      <c r="AW148" s="12" t="s">
        <v>34</v>
      </c>
      <c r="AX148" s="12" t="s">
        <v>79</v>
      </c>
      <c r="AY148" s="162" t="s">
        <v>262</v>
      </c>
    </row>
    <row r="149" spans="2:51" s="13" customFormat="1" ht="22.5">
      <c r="B149" s="167"/>
      <c r="D149" s="147" t="s">
        <v>1200</v>
      </c>
      <c r="E149" s="168" t="s">
        <v>1</v>
      </c>
      <c r="F149" s="169" t="s">
        <v>1223</v>
      </c>
      <c r="H149" s="170">
        <v>0.533</v>
      </c>
      <c r="I149" s="171"/>
      <c r="L149" s="167"/>
      <c r="M149" s="172"/>
      <c r="T149" s="173"/>
      <c r="AT149" s="168" t="s">
        <v>1200</v>
      </c>
      <c r="AU149" s="168" t="s">
        <v>88</v>
      </c>
      <c r="AV149" s="13" t="s">
        <v>88</v>
      </c>
      <c r="AW149" s="13" t="s">
        <v>34</v>
      </c>
      <c r="AX149" s="13" t="s">
        <v>79</v>
      </c>
      <c r="AY149" s="168" t="s">
        <v>262</v>
      </c>
    </row>
    <row r="150" spans="2:51" s="14" customFormat="1" ht="11.25">
      <c r="B150" s="174"/>
      <c r="D150" s="147" t="s">
        <v>1200</v>
      </c>
      <c r="E150" s="175" t="s">
        <v>1</v>
      </c>
      <c r="F150" s="176" t="s">
        <v>1205</v>
      </c>
      <c r="H150" s="177">
        <v>0.533</v>
      </c>
      <c r="I150" s="178"/>
      <c r="L150" s="174"/>
      <c r="M150" s="179"/>
      <c r="T150" s="180"/>
      <c r="AT150" s="175" t="s">
        <v>1200</v>
      </c>
      <c r="AU150" s="175" t="s">
        <v>88</v>
      </c>
      <c r="AV150" s="14" t="s">
        <v>293</v>
      </c>
      <c r="AW150" s="14" t="s">
        <v>34</v>
      </c>
      <c r="AX150" s="14" t="s">
        <v>86</v>
      </c>
      <c r="AY150" s="175" t="s">
        <v>262</v>
      </c>
    </row>
    <row r="151" spans="2:65" s="1" customFormat="1" ht="24.2" customHeight="1">
      <c r="B151" s="32"/>
      <c r="C151" s="134" t="s">
        <v>273</v>
      </c>
      <c r="D151" s="134" t="s">
        <v>264</v>
      </c>
      <c r="E151" s="135" t="s">
        <v>1224</v>
      </c>
      <c r="F151" s="136" t="s">
        <v>1225</v>
      </c>
      <c r="G151" s="137" t="s">
        <v>1226</v>
      </c>
      <c r="H151" s="138">
        <v>2.134</v>
      </c>
      <c r="I151" s="139"/>
      <c r="J151" s="140">
        <f>ROUND(I151*H151,2)</f>
        <v>0</v>
      </c>
      <c r="K151" s="136" t="s">
        <v>1197</v>
      </c>
      <c r="L151" s="32"/>
      <c r="M151" s="141" t="s">
        <v>1</v>
      </c>
      <c r="N151" s="142" t="s">
        <v>44</v>
      </c>
      <c r="P151" s="143">
        <f>O151*H151</f>
        <v>0</v>
      </c>
      <c r="Q151" s="143">
        <v>0.00432</v>
      </c>
      <c r="R151" s="143">
        <f>Q151*H151</f>
        <v>0.00921888</v>
      </c>
      <c r="S151" s="143">
        <v>0</v>
      </c>
      <c r="T151" s="144">
        <f>S151*H151</f>
        <v>0</v>
      </c>
      <c r="AR151" s="145" t="s">
        <v>293</v>
      </c>
      <c r="AT151" s="145" t="s">
        <v>264</v>
      </c>
      <c r="AU151" s="145" t="s">
        <v>88</v>
      </c>
      <c r="AY151" s="17" t="s">
        <v>262</v>
      </c>
      <c r="BE151" s="146">
        <f>IF(N151="základní",J151,0)</f>
        <v>0</v>
      </c>
      <c r="BF151" s="146">
        <f>IF(N151="snížená",J151,0)</f>
        <v>0</v>
      </c>
      <c r="BG151" s="146">
        <f>IF(N151="zákl. přenesená",J151,0)</f>
        <v>0</v>
      </c>
      <c r="BH151" s="146">
        <f>IF(N151="sníž. přenesená",J151,0)</f>
        <v>0</v>
      </c>
      <c r="BI151" s="146">
        <f>IF(N151="nulová",J151,0)</f>
        <v>0</v>
      </c>
      <c r="BJ151" s="17" t="s">
        <v>86</v>
      </c>
      <c r="BK151" s="146">
        <f>ROUND(I151*H151,2)</f>
        <v>0</v>
      </c>
      <c r="BL151" s="17" t="s">
        <v>293</v>
      </c>
      <c r="BM151" s="145" t="s">
        <v>1227</v>
      </c>
    </row>
    <row r="152" spans="2:51" s="12" customFormat="1" ht="11.25">
      <c r="B152" s="161"/>
      <c r="D152" s="147" t="s">
        <v>1200</v>
      </c>
      <c r="E152" s="162" t="s">
        <v>1</v>
      </c>
      <c r="F152" s="163" t="s">
        <v>1222</v>
      </c>
      <c r="H152" s="162" t="s">
        <v>1</v>
      </c>
      <c r="I152" s="164"/>
      <c r="L152" s="161"/>
      <c r="M152" s="165"/>
      <c r="T152" s="166"/>
      <c r="AT152" s="162" t="s">
        <v>1200</v>
      </c>
      <c r="AU152" s="162" t="s">
        <v>88</v>
      </c>
      <c r="AV152" s="12" t="s">
        <v>86</v>
      </c>
      <c r="AW152" s="12" t="s">
        <v>34</v>
      </c>
      <c r="AX152" s="12" t="s">
        <v>79</v>
      </c>
      <c r="AY152" s="162" t="s">
        <v>262</v>
      </c>
    </row>
    <row r="153" spans="2:51" s="13" customFormat="1" ht="22.5">
      <c r="B153" s="167"/>
      <c r="D153" s="147" t="s">
        <v>1200</v>
      </c>
      <c r="E153" s="168" t="s">
        <v>1</v>
      </c>
      <c r="F153" s="169" t="s">
        <v>1228</v>
      </c>
      <c r="H153" s="170">
        <v>2.134</v>
      </c>
      <c r="I153" s="171"/>
      <c r="L153" s="167"/>
      <c r="M153" s="172"/>
      <c r="T153" s="173"/>
      <c r="AT153" s="168" t="s">
        <v>1200</v>
      </c>
      <c r="AU153" s="168" t="s">
        <v>88</v>
      </c>
      <c r="AV153" s="13" t="s">
        <v>88</v>
      </c>
      <c r="AW153" s="13" t="s">
        <v>34</v>
      </c>
      <c r="AX153" s="13" t="s">
        <v>79</v>
      </c>
      <c r="AY153" s="168" t="s">
        <v>262</v>
      </c>
    </row>
    <row r="154" spans="2:51" s="14" customFormat="1" ht="11.25">
      <c r="B154" s="174"/>
      <c r="D154" s="147" t="s">
        <v>1200</v>
      </c>
      <c r="E154" s="175" t="s">
        <v>1</v>
      </c>
      <c r="F154" s="176" t="s">
        <v>1205</v>
      </c>
      <c r="H154" s="177">
        <v>2.134</v>
      </c>
      <c r="I154" s="178"/>
      <c r="L154" s="174"/>
      <c r="M154" s="179"/>
      <c r="T154" s="180"/>
      <c r="AT154" s="175" t="s">
        <v>1200</v>
      </c>
      <c r="AU154" s="175" t="s">
        <v>88</v>
      </c>
      <c r="AV154" s="14" t="s">
        <v>293</v>
      </c>
      <c r="AW154" s="14" t="s">
        <v>34</v>
      </c>
      <c r="AX154" s="14" t="s">
        <v>86</v>
      </c>
      <c r="AY154" s="175" t="s">
        <v>262</v>
      </c>
    </row>
    <row r="155" spans="2:65" s="1" customFormat="1" ht="33" customHeight="1">
      <c r="B155" s="32"/>
      <c r="C155" s="134" t="s">
        <v>286</v>
      </c>
      <c r="D155" s="134" t="s">
        <v>264</v>
      </c>
      <c r="E155" s="135" t="s">
        <v>1229</v>
      </c>
      <c r="F155" s="136" t="s">
        <v>1230</v>
      </c>
      <c r="G155" s="137" t="s">
        <v>1226</v>
      </c>
      <c r="H155" s="138">
        <v>2.134</v>
      </c>
      <c r="I155" s="139"/>
      <c r="J155" s="140">
        <f>ROUND(I155*H155,2)</f>
        <v>0</v>
      </c>
      <c r="K155" s="136" t="s">
        <v>1197</v>
      </c>
      <c r="L155" s="32"/>
      <c r="M155" s="141" t="s">
        <v>1</v>
      </c>
      <c r="N155" s="142" t="s">
        <v>44</v>
      </c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45" t="s">
        <v>293</v>
      </c>
      <c r="AT155" s="145" t="s">
        <v>264</v>
      </c>
      <c r="AU155" s="145" t="s">
        <v>88</v>
      </c>
      <c r="AY155" s="17" t="s">
        <v>262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7" t="s">
        <v>86</v>
      </c>
      <c r="BK155" s="146">
        <f>ROUND(I155*H155,2)</f>
        <v>0</v>
      </c>
      <c r="BL155" s="17" t="s">
        <v>293</v>
      </c>
      <c r="BM155" s="145" t="s">
        <v>1231</v>
      </c>
    </row>
    <row r="156" spans="2:51" s="12" customFormat="1" ht="11.25">
      <c r="B156" s="161"/>
      <c r="D156" s="147" t="s">
        <v>1200</v>
      </c>
      <c r="E156" s="162" t="s">
        <v>1</v>
      </c>
      <c r="F156" s="163" t="s">
        <v>1222</v>
      </c>
      <c r="H156" s="162" t="s">
        <v>1</v>
      </c>
      <c r="I156" s="164"/>
      <c r="L156" s="161"/>
      <c r="M156" s="165"/>
      <c r="T156" s="166"/>
      <c r="AT156" s="162" t="s">
        <v>1200</v>
      </c>
      <c r="AU156" s="162" t="s">
        <v>88</v>
      </c>
      <c r="AV156" s="12" t="s">
        <v>86</v>
      </c>
      <c r="AW156" s="12" t="s">
        <v>34</v>
      </c>
      <c r="AX156" s="12" t="s">
        <v>79</v>
      </c>
      <c r="AY156" s="162" t="s">
        <v>262</v>
      </c>
    </row>
    <row r="157" spans="2:51" s="13" customFormat="1" ht="22.5">
      <c r="B157" s="167"/>
      <c r="D157" s="147" t="s">
        <v>1200</v>
      </c>
      <c r="E157" s="168" t="s">
        <v>1</v>
      </c>
      <c r="F157" s="169" t="s">
        <v>1228</v>
      </c>
      <c r="H157" s="170">
        <v>2.134</v>
      </c>
      <c r="I157" s="171"/>
      <c r="L157" s="167"/>
      <c r="M157" s="172"/>
      <c r="T157" s="173"/>
      <c r="AT157" s="168" t="s">
        <v>1200</v>
      </c>
      <c r="AU157" s="168" t="s">
        <v>88</v>
      </c>
      <c r="AV157" s="13" t="s">
        <v>88</v>
      </c>
      <c r="AW157" s="13" t="s">
        <v>34</v>
      </c>
      <c r="AX157" s="13" t="s">
        <v>79</v>
      </c>
      <c r="AY157" s="168" t="s">
        <v>262</v>
      </c>
    </row>
    <row r="158" spans="2:51" s="14" customFormat="1" ht="11.25">
      <c r="B158" s="174"/>
      <c r="D158" s="147" t="s">
        <v>1200</v>
      </c>
      <c r="E158" s="175" t="s">
        <v>1</v>
      </c>
      <c r="F158" s="176" t="s">
        <v>1205</v>
      </c>
      <c r="H158" s="177">
        <v>2.134</v>
      </c>
      <c r="I158" s="178"/>
      <c r="L158" s="174"/>
      <c r="M158" s="179"/>
      <c r="T158" s="180"/>
      <c r="AT158" s="175" t="s">
        <v>1200</v>
      </c>
      <c r="AU158" s="175" t="s">
        <v>88</v>
      </c>
      <c r="AV158" s="14" t="s">
        <v>293</v>
      </c>
      <c r="AW158" s="14" t="s">
        <v>34</v>
      </c>
      <c r="AX158" s="14" t="s">
        <v>86</v>
      </c>
      <c r="AY158" s="175" t="s">
        <v>262</v>
      </c>
    </row>
    <row r="159" spans="2:65" s="1" customFormat="1" ht="24.2" customHeight="1">
      <c r="B159" s="32"/>
      <c r="C159" s="134" t="s">
        <v>290</v>
      </c>
      <c r="D159" s="134" t="s">
        <v>264</v>
      </c>
      <c r="E159" s="135" t="s">
        <v>1232</v>
      </c>
      <c r="F159" s="136" t="s">
        <v>1233</v>
      </c>
      <c r="G159" s="137" t="s">
        <v>1234</v>
      </c>
      <c r="H159" s="138">
        <v>0.064</v>
      </c>
      <c r="I159" s="139"/>
      <c r="J159" s="140">
        <f>ROUND(I159*H159,2)</f>
        <v>0</v>
      </c>
      <c r="K159" s="136" t="s">
        <v>1197</v>
      </c>
      <c r="L159" s="32"/>
      <c r="M159" s="141" t="s">
        <v>1</v>
      </c>
      <c r="N159" s="142" t="s">
        <v>44</v>
      </c>
      <c r="P159" s="143">
        <f>O159*H159</f>
        <v>0</v>
      </c>
      <c r="Q159" s="143">
        <v>1.10907</v>
      </c>
      <c r="R159" s="143">
        <f>Q159*H159</f>
        <v>0.07098048</v>
      </c>
      <c r="S159" s="143">
        <v>0</v>
      </c>
      <c r="T159" s="144">
        <f>S159*H159</f>
        <v>0</v>
      </c>
      <c r="AR159" s="145" t="s">
        <v>293</v>
      </c>
      <c r="AT159" s="145" t="s">
        <v>264</v>
      </c>
      <c r="AU159" s="145" t="s">
        <v>88</v>
      </c>
      <c r="AY159" s="17" t="s">
        <v>262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7" t="s">
        <v>86</v>
      </c>
      <c r="BK159" s="146">
        <f>ROUND(I159*H159,2)</f>
        <v>0</v>
      </c>
      <c r="BL159" s="17" t="s">
        <v>293</v>
      </c>
      <c r="BM159" s="145" t="s">
        <v>1235</v>
      </c>
    </row>
    <row r="160" spans="2:51" s="12" customFormat="1" ht="11.25">
      <c r="B160" s="161"/>
      <c r="D160" s="147" t="s">
        <v>1200</v>
      </c>
      <c r="E160" s="162" t="s">
        <v>1</v>
      </c>
      <c r="F160" s="163" t="s">
        <v>1222</v>
      </c>
      <c r="H160" s="162" t="s">
        <v>1</v>
      </c>
      <c r="I160" s="164"/>
      <c r="L160" s="161"/>
      <c r="M160" s="165"/>
      <c r="T160" s="166"/>
      <c r="AT160" s="162" t="s">
        <v>1200</v>
      </c>
      <c r="AU160" s="162" t="s">
        <v>88</v>
      </c>
      <c r="AV160" s="12" t="s">
        <v>86</v>
      </c>
      <c r="AW160" s="12" t="s">
        <v>34</v>
      </c>
      <c r="AX160" s="12" t="s">
        <v>79</v>
      </c>
      <c r="AY160" s="162" t="s">
        <v>262</v>
      </c>
    </row>
    <row r="161" spans="2:51" s="12" customFormat="1" ht="11.25">
      <c r="B161" s="161"/>
      <c r="D161" s="147" t="s">
        <v>1200</v>
      </c>
      <c r="E161" s="162" t="s">
        <v>1</v>
      </c>
      <c r="F161" s="163" t="s">
        <v>1236</v>
      </c>
      <c r="H161" s="162" t="s">
        <v>1</v>
      </c>
      <c r="I161" s="164"/>
      <c r="L161" s="161"/>
      <c r="M161" s="165"/>
      <c r="T161" s="166"/>
      <c r="AT161" s="162" t="s">
        <v>1200</v>
      </c>
      <c r="AU161" s="162" t="s">
        <v>88</v>
      </c>
      <c r="AV161" s="12" t="s">
        <v>86</v>
      </c>
      <c r="AW161" s="12" t="s">
        <v>34</v>
      </c>
      <c r="AX161" s="12" t="s">
        <v>79</v>
      </c>
      <c r="AY161" s="162" t="s">
        <v>262</v>
      </c>
    </row>
    <row r="162" spans="2:51" s="13" customFormat="1" ht="11.25">
      <c r="B162" s="167"/>
      <c r="D162" s="147" t="s">
        <v>1200</v>
      </c>
      <c r="E162" s="168" t="s">
        <v>1</v>
      </c>
      <c r="F162" s="169" t="s">
        <v>1237</v>
      </c>
      <c r="H162" s="170">
        <v>0.064</v>
      </c>
      <c r="I162" s="171"/>
      <c r="L162" s="167"/>
      <c r="M162" s="172"/>
      <c r="T162" s="173"/>
      <c r="AT162" s="168" t="s">
        <v>1200</v>
      </c>
      <c r="AU162" s="168" t="s">
        <v>88</v>
      </c>
      <c r="AV162" s="13" t="s">
        <v>88</v>
      </c>
      <c r="AW162" s="13" t="s">
        <v>34</v>
      </c>
      <c r="AX162" s="13" t="s">
        <v>86</v>
      </c>
      <c r="AY162" s="168" t="s">
        <v>262</v>
      </c>
    </row>
    <row r="163" spans="2:63" s="11" customFormat="1" ht="22.9" customHeight="1">
      <c r="B163" s="124"/>
      <c r="D163" s="125" t="s">
        <v>78</v>
      </c>
      <c r="E163" s="151" t="s">
        <v>263</v>
      </c>
      <c r="F163" s="151" t="s">
        <v>1238</v>
      </c>
      <c r="I163" s="127"/>
      <c r="J163" s="152">
        <f>BK163</f>
        <v>0</v>
      </c>
      <c r="L163" s="124"/>
      <c r="M163" s="129"/>
      <c r="P163" s="130">
        <f>SUM(P164:P180)</f>
        <v>0</v>
      </c>
      <c r="R163" s="130">
        <f>SUM(R164:R180)</f>
        <v>0.02382385</v>
      </c>
      <c r="T163" s="131">
        <f>SUM(T164:T180)</f>
        <v>0</v>
      </c>
      <c r="AR163" s="125" t="s">
        <v>86</v>
      </c>
      <c r="AT163" s="132" t="s">
        <v>78</v>
      </c>
      <c r="AU163" s="132" t="s">
        <v>86</v>
      </c>
      <c r="AY163" s="125" t="s">
        <v>262</v>
      </c>
      <c r="BK163" s="133">
        <f>SUM(BK164:BK180)</f>
        <v>0</v>
      </c>
    </row>
    <row r="164" spans="2:65" s="1" customFormat="1" ht="24.2" customHeight="1">
      <c r="B164" s="32"/>
      <c r="C164" s="134" t="s">
        <v>270</v>
      </c>
      <c r="D164" s="134" t="s">
        <v>264</v>
      </c>
      <c r="E164" s="135" t="s">
        <v>1239</v>
      </c>
      <c r="F164" s="136" t="s">
        <v>1240</v>
      </c>
      <c r="G164" s="137" t="s">
        <v>1226</v>
      </c>
      <c r="H164" s="138">
        <v>11</v>
      </c>
      <c r="I164" s="139"/>
      <c r="J164" s="140">
        <f>ROUND(I164*H164,2)</f>
        <v>0</v>
      </c>
      <c r="K164" s="136" t="s">
        <v>1197</v>
      </c>
      <c r="L164" s="32"/>
      <c r="M164" s="141" t="s">
        <v>1</v>
      </c>
      <c r="N164" s="142" t="s">
        <v>44</v>
      </c>
      <c r="P164" s="143">
        <f>O164*H164</f>
        <v>0</v>
      </c>
      <c r="Q164" s="143">
        <v>1E-05</v>
      </c>
      <c r="R164" s="143">
        <f>Q164*H164</f>
        <v>0.00011</v>
      </c>
      <c r="S164" s="143">
        <v>0</v>
      </c>
      <c r="T164" s="144">
        <f>S164*H164</f>
        <v>0</v>
      </c>
      <c r="AR164" s="145" t="s">
        <v>293</v>
      </c>
      <c r="AT164" s="145" t="s">
        <v>264</v>
      </c>
      <c r="AU164" s="145" t="s">
        <v>88</v>
      </c>
      <c r="AY164" s="17" t="s">
        <v>262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7" t="s">
        <v>86</v>
      </c>
      <c r="BK164" s="146">
        <f>ROUND(I164*H164,2)</f>
        <v>0</v>
      </c>
      <c r="BL164" s="17" t="s">
        <v>293</v>
      </c>
      <c r="BM164" s="145" t="s">
        <v>1241</v>
      </c>
    </row>
    <row r="165" spans="2:51" s="12" customFormat="1" ht="11.25">
      <c r="B165" s="161"/>
      <c r="D165" s="147" t="s">
        <v>1200</v>
      </c>
      <c r="E165" s="162" t="s">
        <v>1</v>
      </c>
      <c r="F165" s="163" t="s">
        <v>1242</v>
      </c>
      <c r="H165" s="162" t="s">
        <v>1</v>
      </c>
      <c r="I165" s="164"/>
      <c r="L165" s="161"/>
      <c r="M165" s="165"/>
      <c r="T165" s="166"/>
      <c r="AT165" s="162" t="s">
        <v>1200</v>
      </c>
      <c r="AU165" s="162" t="s">
        <v>88</v>
      </c>
      <c r="AV165" s="12" t="s">
        <v>86</v>
      </c>
      <c r="AW165" s="12" t="s">
        <v>34</v>
      </c>
      <c r="AX165" s="12" t="s">
        <v>79</v>
      </c>
      <c r="AY165" s="162" t="s">
        <v>262</v>
      </c>
    </row>
    <row r="166" spans="2:51" s="13" customFormat="1" ht="11.25">
      <c r="B166" s="167"/>
      <c r="D166" s="147" t="s">
        <v>1200</v>
      </c>
      <c r="E166" s="168" t="s">
        <v>1</v>
      </c>
      <c r="F166" s="169" t="s">
        <v>1243</v>
      </c>
      <c r="H166" s="170">
        <v>11</v>
      </c>
      <c r="I166" s="171"/>
      <c r="L166" s="167"/>
      <c r="M166" s="172"/>
      <c r="T166" s="173"/>
      <c r="AT166" s="168" t="s">
        <v>1200</v>
      </c>
      <c r="AU166" s="168" t="s">
        <v>88</v>
      </c>
      <c r="AV166" s="13" t="s">
        <v>88</v>
      </c>
      <c r="AW166" s="13" t="s">
        <v>34</v>
      </c>
      <c r="AX166" s="13" t="s">
        <v>79</v>
      </c>
      <c r="AY166" s="168" t="s">
        <v>262</v>
      </c>
    </row>
    <row r="167" spans="2:51" s="14" customFormat="1" ht="11.25">
      <c r="B167" s="174"/>
      <c r="D167" s="147" t="s">
        <v>1200</v>
      </c>
      <c r="E167" s="175" t="s">
        <v>1</v>
      </c>
      <c r="F167" s="176" t="s">
        <v>1205</v>
      </c>
      <c r="H167" s="177">
        <v>11</v>
      </c>
      <c r="I167" s="178"/>
      <c r="L167" s="174"/>
      <c r="M167" s="179"/>
      <c r="T167" s="180"/>
      <c r="AT167" s="175" t="s">
        <v>1200</v>
      </c>
      <c r="AU167" s="175" t="s">
        <v>88</v>
      </c>
      <c r="AV167" s="14" t="s">
        <v>293</v>
      </c>
      <c r="AW167" s="14" t="s">
        <v>34</v>
      </c>
      <c r="AX167" s="14" t="s">
        <v>86</v>
      </c>
      <c r="AY167" s="175" t="s">
        <v>262</v>
      </c>
    </row>
    <row r="168" spans="2:65" s="1" customFormat="1" ht="16.5" customHeight="1">
      <c r="B168" s="32"/>
      <c r="C168" s="134" t="s">
        <v>297</v>
      </c>
      <c r="D168" s="134" t="s">
        <v>264</v>
      </c>
      <c r="E168" s="135" t="s">
        <v>1244</v>
      </c>
      <c r="F168" s="136" t="s">
        <v>1245</v>
      </c>
      <c r="G168" s="137" t="s">
        <v>405</v>
      </c>
      <c r="H168" s="138">
        <v>1</v>
      </c>
      <c r="I168" s="139"/>
      <c r="J168" s="140">
        <f>ROUND(I168*H168,2)</f>
        <v>0</v>
      </c>
      <c r="K168" s="136" t="s">
        <v>1</v>
      </c>
      <c r="L168" s="32"/>
      <c r="M168" s="141" t="s">
        <v>1</v>
      </c>
      <c r="N168" s="142" t="s">
        <v>44</v>
      </c>
      <c r="P168" s="143">
        <f>O168*H168</f>
        <v>0</v>
      </c>
      <c r="Q168" s="143">
        <v>0.00137</v>
      </c>
      <c r="R168" s="143">
        <f>Q168*H168</f>
        <v>0.00137</v>
      </c>
      <c r="S168" s="143">
        <v>0</v>
      </c>
      <c r="T168" s="144">
        <f>S168*H168</f>
        <v>0</v>
      </c>
      <c r="AR168" s="145" t="s">
        <v>293</v>
      </c>
      <c r="AT168" s="145" t="s">
        <v>264</v>
      </c>
      <c r="AU168" s="145" t="s">
        <v>88</v>
      </c>
      <c r="AY168" s="17" t="s">
        <v>262</v>
      </c>
      <c r="BE168" s="146">
        <f>IF(N168="základní",J168,0)</f>
        <v>0</v>
      </c>
      <c r="BF168" s="146">
        <f>IF(N168="snížená",J168,0)</f>
        <v>0</v>
      </c>
      <c r="BG168" s="146">
        <f>IF(N168="zákl. přenesená",J168,0)</f>
        <v>0</v>
      </c>
      <c r="BH168" s="146">
        <f>IF(N168="sníž. přenesená",J168,0)</f>
        <v>0</v>
      </c>
      <c r="BI168" s="146">
        <f>IF(N168="nulová",J168,0)</f>
        <v>0</v>
      </c>
      <c r="BJ168" s="17" t="s">
        <v>86</v>
      </c>
      <c r="BK168" s="146">
        <f>ROUND(I168*H168,2)</f>
        <v>0</v>
      </c>
      <c r="BL168" s="17" t="s">
        <v>293</v>
      </c>
      <c r="BM168" s="145" t="s">
        <v>1246</v>
      </c>
    </row>
    <row r="169" spans="2:51" s="12" customFormat="1" ht="22.5">
      <c r="B169" s="161"/>
      <c r="D169" s="147" t="s">
        <v>1200</v>
      </c>
      <c r="E169" s="162" t="s">
        <v>1</v>
      </c>
      <c r="F169" s="163" t="s">
        <v>1247</v>
      </c>
      <c r="H169" s="162" t="s">
        <v>1</v>
      </c>
      <c r="I169" s="164"/>
      <c r="L169" s="161"/>
      <c r="M169" s="165"/>
      <c r="T169" s="166"/>
      <c r="AT169" s="162" t="s">
        <v>1200</v>
      </c>
      <c r="AU169" s="162" t="s">
        <v>88</v>
      </c>
      <c r="AV169" s="12" t="s">
        <v>86</v>
      </c>
      <c r="AW169" s="12" t="s">
        <v>34</v>
      </c>
      <c r="AX169" s="12" t="s">
        <v>79</v>
      </c>
      <c r="AY169" s="162" t="s">
        <v>262</v>
      </c>
    </row>
    <row r="170" spans="2:51" s="13" customFormat="1" ht="11.25">
      <c r="B170" s="167"/>
      <c r="D170" s="147" t="s">
        <v>1200</v>
      </c>
      <c r="E170" s="168" t="s">
        <v>1</v>
      </c>
      <c r="F170" s="169" t="s">
        <v>1248</v>
      </c>
      <c r="H170" s="170">
        <v>1</v>
      </c>
      <c r="I170" s="171"/>
      <c r="L170" s="167"/>
      <c r="M170" s="172"/>
      <c r="T170" s="173"/>
      <c r="AT170" s="168" t="s">
        <v>1200</v>
      </c>
      <c r="AU170" s="168" t="s">
        <v>88</v>
      </c>
      <c r="AV170" s="13" t="s">
        <v>88</v>
      </c>
      <c r="AW170" s="13" t="s">
        <v>34</v>
      </c>
      <c r="AX170" s="13" t="s">
        <v>79</v>
      </c>
      <c r="AY170" s="168" t="s">
        <v>262</v>
      </c>
    </row>
    <row r="171" spans="2:51" s="14" customFormat="1" ht="11.25">
      <c r="B171" s="174"/>
      <c r="D171" s="147" t="s">
        <v>1200</v>
      </c>
      <c r="E171" s="175" t="s">
        <v>1</v>
      </c>
      <c r="F171" s="176" t="s">
        <v>1205</v>
      </c>
      <c r="H171" s="177">
        <v>1</v>
      </c>
      <c r="I171" s="178"/>
      <c r="L171" s="174"/>
      <c r="M171" s="179"/>
      <c r="T171" s="180"/>
      <c r="AT171" s="175" t="s">
        <v>1200</v>
      </c>
      <c r="AU171" s="175" t="s">
        <v>88</v>
      </c>
      <c r="AV171" s="14" t="s">
        <v>293</v>
      </c>
      <c r="AW171" s="14" t="s">
        <v>34</v>
      </c>
      <c r="AX171" s="14" t="s">
        <v>86</v>
      </c>
      <c r="AY171" s="175" t="s">
        <v>262</v>
      </c>
    </row>
    <row r="172" spans="2:65" s="1" customFormat="1" ht="16.5" customHeight="1">
      <c r="B172" s="32"/>
      <c r="C172" s="134" t="s">
        <v>263</v>
      </c>
      <c r="D172" s="134" t="s">
        <v>264</v>
      </c>
      <c r="E172" s="135" t="s">
        <v>1249</v>
      </c>
      <c r="F172" s="136" t="s">
        <v>1250</v>
      </c>
      <c r="G172" s="137" t="s">
        <v>405</v>
      </c>
      <c r="H172" s="138">
        <v>9.105</v>
      </c>
      <c r="I172" s="139"/>
      <c r="J172" s="140">
        <f>ROUND(I172*H172,2)</f>
        <v>0</v>
      </c>
      <c r="K172" s="136" t="s">
        <v>1</v>
      </c>
      <c r="L172" s="32"/>
      <c r="M172" s="141" t="s">
        <v>1</v>
      </c>
      <c r="N172" s="142" t="s">
        <v>44</v>
      </c>
      <c r="P172" s="143">
        <f>O172*H172</f>
        <v>0</v>
      </c>
      <c r="Q172" s="143">
        <v>0.00137</v>
      </c>
      <c r="R172" s="143">
        <f>Q172*H172</f>
        <v>0.01247385</v>
      </c>
      <c r="S172" s="143">
        <v>0</v>
      </c>
      <c r="T172" s="144">
        <f>S172*H172</f>
        <v>0</v>
      </c>
      <c r="AR172" s="145" t="s">
        <v>293</v>
      </c>
      <c r="AT172" s="145" t="s">
        <v>264</v>
      </c>
      <c r="AU172" s="145" t="s">
        <v>88</v>
      </c>
      <c r="AY172" s="17" t="s">
        <v>262</v>
      </c>
      <c r="BE172" s="146">
        <f>IF(N172="základní",J172,0)</f>
        <v>0</v>
      </c>
      <c r="BF172" s="146">
        <f>IF(N172="snížená",J172,0)</f>
        <v>0</v>
      </c>
      <c r="BG172" s="146">
        <f>IF(N172="zákl. přenesená",J172,0)</f>
        <v>0</v>
      </c>
      <c r="BH172" s="146">
        <f>IF(N172="sníž. přenesená",J172,0)</f>
        <v>0</v>
      </c>
      <c r="BI172" s="146">
        <f>IF(N172="nulová",J172,0)</f>
        <v>0</v>
      </c>
      <c r="BJ172" s="17" t="s">
        <v>86</v>
      </c>
      <c r="BK172" s="146">
        <f>ROUND(I172*H172,2)</f>
        <v>0</v>
      </c>
      <c r="BL172" s="17" t="s">
        <v>293</v>
      </c>
      <c r="BM172" s="145" t="s">
        <v>1251</v>
      </c>
    </row>
    <row r="173" spans="2:51" s="12" customFormat="1" ht="11.25">
      <c r="B173" s="161"/>
      <c r="D173" s="147" t="s">
        <v>1200</v>
      </c>
      <c r="E173" s="162" t="s">
        <v>1</v>
      </c>
      <c r="F173" s="163" t="s">
        <v>1252</v>
      </c>
      <c r="H173" s="162" t="s">
        <v>1</v>
      </c>
      <c r="I173" s="164"/>
      <c r="L173" s="161"/>
      <c r="M173" s="165"/>
      <c r="T173" s="166"/>
      <c r="AT173" s="162" t="s">
        <v>1200</v>
      </c>
      <c r="AU173" s="162" t="s">
        <v>88</v>
      </c>
      <c r="AV173" s="12" t="s">
        <v>86</v>
      </c>
      <c r="AW173" s="12" t="s">
        <v>34</v>
      </c>
      <c r="AX173" s="12" t="s">
        <v>79</v>
      </c>
      <c r="AY173" s="162" t="s">
        <v>262</v>
      </c>
    </row>
    <row r="174" spans="2:51" s="13" customFormat="1" ht="22.5">
      <c r="B174" s="167"/>
      <c r="D174" s="147" t="s">
        <v>1200</v>
      </c>
      <c r="E174" s="168" t="s">
        <v>1</v>
      </c>
      <c r="F174" s="169" t="s">
        <v>1253</v>
      </c>
      <c r="H174" s="170">
        <v>7.905</v>
      </c>
      <c r="I174" s="171"/>
      <c r="L174" s="167"/>
      <c r="M174" s="172"/>
      <c r="T174" s="173"/>
      <c r="AT174" s="168" t="s">
        <v>1200</v>
      </c>
      <c r="AU174" s="168" t="s">
        <v>88</v>
      </c>
      <c r="AV174" s="13" t="s">
        <v>88</v>
      </c>
      <c r="AW174" s="13" t="s">
        <v>34</v>
      </c>
      <c r="AX174" s="13" t="s">
        <v>79</v>
      </c>
      <c r="AY174" s="168" t="s">
        <v>262</v>
      </c>
    </row>
    <row r="175" spans="2:51" s="13" customFormat="1" ht="11.25">
      <c r="B175" s="167"/>
      <c r="D175" s="147" t="s">
        <v>1200</v>
      </c>
      <c r="E175" s="168" t="s">
        <v>1</v>
      </c>
      <c r="F175" s="169" t="s">
        <v>1254</v>
      </c>
      <c r="H175" s="170">
        <v>1.2</v>
      </c>
      <c r="I175" s="171"/>
      <c r="L175" s="167"/>
      <c r="M175" s="172"/>
      <c r="T175" s="173"/>
      <c r="AT175" s="168" t="s">
        <v>1200</v>
      </c>
      <c r="AU175" s="168" t="s">
        <v>88</v>
      </c>
      <c r="AV175" s="13" t="s">
        <v>88</v>
      </c>
      <c r="AW175" s="13" t="s">
        <v>34</v>
      </c>
      <c r="AX175" s="13" t="s">
        <v>79</v>
      </c>
      <c r="AY175" s="168" t="s">
        <v>262</v>
      </c>
    </row>
    <row r="176" spans="2:51" s="14" customFormat="1" ht="11.25">
      <c r="B176" s="174"/>
      <c r="D176" s="147" t="s">
        <v>1200</v>
      </c>
      <c r="E176" s="175" t="s">
        <v>1</v>
      </c>
      <c r="F176" s="176" t="s">
        <v>1205</v>
      </c>
      <c r="H176" s="177">
        <v>9.105</v>
      </c>
      <c r="I176" s="178"/>
      <c r="L176" s="174"/>
      <c r="M176" s="179"/>
      <c r="T176" s="180"/>
      <c r="AT176" s="175" t="s">
        <v>1200</v>
      </c>
      <c r="AU176" s="175" t="s">
        <v>88</v>
      </c>
      <c r="AV176" s="14" t="s">
        <v>293</v>
      </c>
      <c r="AW176" s="14" t="s">
        <v>34</v>
      </c>
      <c r="AX176" s="14" t="s">
        <v>86</v>
      </c>
      <c r="AY176" s="175" t="s">
        <v>262</v>
      </c>
    </row>
    <row r="177" spans="2:65" s="1" customFormat="1" ht="37.9" customHeight="1">
      <c r="B177" s="32"/>
      <c r="C177" s="134" t="s">
        <v>326</v>
      </c>
      <c r="D177" s="134" t="s">
        <v>264</v>
      </c>
      <c r="E177" s="135" t="s">
        <v>1255</v>
      </c>
      <c r="F177" s="136" t="s">
        <v>1256</v>
      </c>
      <c r="G177" s="137" t="s">
        <v>1257</v>
      </c>
      <c r="H177" s="138">
        <v>3</v>
      </c>
      <c r="I177" s="139"/>
      <c r="J177" s="140">
        <f>ROUND(I177*H177,2)</f>
        <v>0</v>
      </c>
      <c r="K177" s="136" t="s">
        <v>1</v>
      </c>
      <c r="L177" s="32"/>
      <c r="M177" s="141" t="s">
        <v>1</v>
      </c>
      <c r="N177" s="142" t="s">
        <v>44</v>
      </c>
      <c r="P177" s="143">
        <f>O177*H177</f>
        <v>0</v>
      </c>
      <c r="Q177" s="143">
        <v>0.00329</v>
      </c>
      <c r="R177" s="143">
        <f>Q177*H177</f>
        <v>0.00987</v>
      </c>
      <c r="S177" s="143">
        <v>0</v>
      </c>
      <c r="T177" s="144">
        <f>S177*H177</f>
        <v>0</v>
      </c>
      <c r="AR177" s="145" t="s">
        <v>293</v>
      </c>
      <c r="AT177" s="145" t="s">
        <v>264</v>
      </c>
      <c r="AU177" s="145" t="s">
        <v>88</v>
      </c>
      <c r="AY177" s="17" t="s">
        <v>262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7" t="s">
        <v>86</v>
      </c>
      <c r="BK177" s="146">
        <f>ROUND(I177*H177,2)</f>
        <v>0</v>
      </c>
      <c r="BL177" s="17" t="s">
        <v>293</v>
      </c>
      <c r="BM177" s="145" t="s">
        <v>1258</v>
      </c>
    </row>
    <row r="178" spans="2:51" s="12" customFormat="1" ht="22.5">
      <c r="B178" s="161"/>
      <c r="D178" s="147" t="s">
        <v>1200</v>
      </c>
      <c r="E178" s="162" t="s">
        <v>1</v>
      </c>
      <c r="F178" s="163" t="s">
        <v>1247</v>
      </c>
      <c r="H178" s="162" t="s">
        <v>1</v>
      </c>
      <c r="I178" s="164"/>
      <c r="L178" s="161"/>
      <c r="M178" s="165"/>
      <c r="T178" s="166"/>
      <c r="AT178" s="162" t="s">
        <v>1200</v>
      </c>
      <c r="AU178" s="162" t="s">
        <v>88</v>
      </c>
      <c r="AV178" s="12" t="s">
        <v>86</v>
      </c>
      <c r="AW178" s="12" t="s">
        <v>34</v>
      </c>
      <c r="AX178" s="12" t="s">
        <v>79</v>
      </c>
      <c r="AY178" s="162" t="s">
        <v>262</v>
      </c>
    </row>
    <row r="179" spans="2:51" s="13" customFormat="1" ht="11.25">
      <c r="B179" s="167"/>
      <c r="D179" s="147" t="s">
        <v>1200</v>
      </c>
      <c r="E179" s="168" t="s">
        <v>1</v>
      </c>
      <c r="F179" s="169" t="s">
        <v>1259</v>
      </c>
      <c r="H179" s="170">
        <v>3</v>
      </c>
      <c r="I179" s="171"/>
      <c r="L179" s="167"/>
      <c r="M179" s="172"/>
      <c r="T179" s="173"/>
      <c r="AT179" s="168" t="s">
        <v>1200</v>
      </c>
      <c r="AU179" s="168" t="s">
        <v>88</v>
      </c>
      <c r="AV179" s="13" t="s">
        <v>88</v>
      </c>
      <c r="AW179" s="13" t="s">
        <v>34</v>
      </c>
      <c r="AX179" s="13" t="s">
        <v>79</v>
      </c>
      <c r="AY179" s="168" t="s">
        <v>262</v>
      </c>
    </row>
    <row r="180" spans="2:51" s="14" customFormat="1" ht="11.25">
      <c r="B180" s="174"/>
      <c r="D180" s="147" t="s">
        <v>1200</v>
      </c>
      <c r="E180" s="175" t="s">
        <v>1</v>
      </c>
      <c r="F180" s="176" t="s">
        <v>1205</v>
      </c>
      <c r="H180" s="177">
        <v>3</v>
      </c>
      <c r="I180" s="178"/>
      <c r="L180" s="174"/>
      <c r="M180" s="179"/>
      <c r="T180" s="180"/>
      <c r="AT180" s="175" t="s">
        <v>1200</v>
      </c>
      <c r="AU180" s="175" t="s">
        <v>88</v>
      </c>
      <c r="AV180" s="14" t="s">
        <v>293</v>
      </c>
      <c r="AW180" s="14" t="s">
        <v>34</v>
      </c>
      <c r="AX180" s="14" t="s">
        <v>86</v>
      </c>
      <c r="AY180" s="175" t="s">
        <v>262</v>
      </c>
    </row>
    <row r="181" spans="2:63" s="11" customFormat="1" ht="22.9" customHeight="1">
      <c r="B181" s="124"/>
      <c r="D181" s="125" t="s">
        <v>78</v>
      </c>
      <c r="E181" s="151" t="s">
        <v>667</v>
      </c>
      <c r="F181" s="151" t="s">
        <v>1260</v>
      </c>
      <c r="I181" s="127"/>
      <c r="J181" s="152">
        <f>BK181</f>
        <v>0</v>
      </c>
      <c r="L181" s="124"/>
      <c r="M181" s="129"/>
      <c r="P181" s="130">
        <f>SUM(P182:P210)</f>
        <v>0</v>
      </c>
      <c r="R181" s="130">
        <f>SUM(R182:R210)</f>
        <v>0.0079048</v>
      </c>
      <c r="T181" s="131">
        <f>SUM(T182:T210)</f>
        <v>13.79528</v>
      </c>
      <c r="AR181" s="125" t="s">
        <v>86</v>
      </c>
      <c r="AT181" s="132" t="s">
        <v>78</v>
      </c>
      <c r="AU181" s="132" t="s">
        <v>86</v>
      </c>
      <c r="AY181" s="125" t="s">
        <v>262</v>
      </c>
      <c r="BK181" s="133">
        <f>SUM(BK182:BK210)</f>
        <v>0</v>
      </c>
    </row>
    <row r="182" spans="2:65" s="1" customFormat="1" ht="24.2" customHeight="1">
      <c r="B182" s="32"/>
      <c r="C182" s="134" t="s">
        <v>307</v>
      </c>
      <c r="D182" s="134" t="s">
        <v>264</v>
      </c>
      <c r="E182" s="135" t="s">
        <v>1261</v>
      </c>
      <c r="F182" s="136" t="s">
        <v>1262</v>
      </c>
      <c r="G182" s="137" t="s">
        <v>1196</v>
      </c>
      <c r="H182" s="138">
        <v>1.079</v>
      </c>
      <c r="I182" s="139"/>
      <c r="J182" s="140">
        <f>ROUND(I182*H182,2)</f>
        <v>0</v>
      </c>
      <c r="K182" s="136" t="s">
        <v>1197</v>
      </c>
      <c r="L182" s="32"/>
      <c r="M182" s="141" t="s">
        <v>1</v>
      </c>
      <c r="N182" s="142" t="s">
        <v>44</v>
      </c>
      <c r="P182" s="143">
        <f>O182*H182</f>
        <v>0</v>
      </c>
      <c r="Q182" s="143">
        <v>0</v>
      </c>
      <c r="R182" s="143">
        <f>Q182*H182</f>
        <v>0</v>
      </c>
      <c r="S182" s="143">
        <v>2.4</v>
      </c>
      <c r="T182" s="144">
        <f>S182*H182</f>
        <v>2.5896</v>
      </c>
      <c r="AR182" s="145" t="s">
        <v>293</v>
      </c>
      <c r="AT182" s="145" t="s">
        <v>264</v>
      </c>
      <c r="AU182" s="145" t="s">
        <v>88</v>
      </c>
      <c r="AY182" s="17" t="s">
        <v>262</v>
      </c>
      <c r="BE182" s="146">
        <f>IF(N182="základní",J182,0)</f>
        <v>0</v>
      </c>
      <c r="BF182" s="146">
        <f>IF(N182="snížená",J182,0)</f>
        <v>0</v>
      </c>
      <c r="BG182" s="146">
        <f>IF(N182="zákl. přenesená",J182,0)</f>
        <v>0</v>
      </c>
      <c r="BH182" s="146">
        <f>IF(N182="sníž. přenesená",J182,0)</f>
        <v>0</v>
      </c>
      <c r="BI182" s="146">
        <f>IF(N182="nulová",J182,0)</f>
        <v>0</v>
      </c>
      <c r="BJ182" s="17" t="s">
        <v>86</v>
      </c>
      <c r="BK182" s="146">
        <f>ROUND(I182*H182,2)</f>
        <v>0</v>
      </c>
      <c r="BL182" s="17" t="s">
        <v>293</v>
      </c>
      <c r="BM182" s="145" t="s">
        <v>1263</v>
      </c>
    </row>
    <row r="183" spans="2:51" s="12" customFormat="1" ht="11.25">
      <c r="B183" s="161"/>
      <c r="D183" s="147" t="s">
        <v>1200</v>
      </c>
      <c r="E183" s="162" t="s">
        <v>1</v>
      </c>
      <c r="F183" s="163" t="s">
        <v>1264</v>
      </c>
      <c r="H183" s="162" t="s">
        <v>1</v>
      </c>
      <c r="I183" s="164"/>
      <c r="L183" s="161"/>
      <c r="M183" s="165"/>
      <c r="T183" s="166"/>
      <c r="AT183" s="162" t="s">
        <v>1200</v>
      </c>
      <c r="AU183" s="162" t="s">
        <v>88</v>
      </c>
      <c r="AV183" s="12" t="s">
        <v>86</v>
      </c>
      <c r="AW183" s="12" t="s">
        <v>34</v>
      </c>
      <c r="AX183" s="12" t="s">
        <v>79</v>
      </c>
      <c r="AY183" s="162" t="s">
        <v>262</v>
      </c>
    </row>
    <row r="184" spans="2:51" s="13" customFormat="1" ht="22.5">
      <c r="B184" s="167"/>
      <c r="D184" s="147" t="s">
        <v>1200</v>
      </c>
      <c r="E184" s="168" t="s">
        <v>1</v>
      </c>
      <c r="F184" s="169" t="s">
        <v>1265</v>
      </c>
      <c r="H184" s="170">
        <v>1.05</v>
      </c>
      <c r="I184" s="171"/>
      <c r="L184" s="167"/>
      <c r="M184" s="172"/>
      <c r="T184" s="173"/>
      <c r="AT184" s="168" t="s">
        <v>1200</v>
      </c>
      <c r="AU184" s="168" t="s">
        <v>88</v>
      </c>
      <c r="AV184" s="13" t="s">
        <v>88</v>
      </c>
      <c r="AW184" s="13" t="s">
        <v>34</v>
      </c>
      <c r="AX184" s="13" t="s">
        <v>79</v>
      </c>
      <c r="AY184" s="168" t="s">
        <v>262</v>
      </c>
    </row>
    <row r="185" spans="2:51" s="13" customFormat="1" ht="22.5">
      <c r="B185" s="167"/>
      <c r="D185" s="147" t="s">
        <v>1200</v>
      </c>
      <c r="E185" s="168" t="s">
        <v>1</v>
      </c>
      <c r="F185" s="169" t="s">
        <v>1266</v>
      </c>
      <c r="H185" s="170">
        <v>0.029</v>
      </c>
      <c r="I185" s="171"/>
      <c r="L185" s="167"/>
      <c r="M185" s="172"/>
      <c r="T185" s="173"/>
      <c r="AT185" s="168" t="s">
        <v>1200</v>
      </c>
      <c r="AU185" s="168" t="s">
        <v>88</v>
      </c>
      <c r="AV185" s="13" t="s">
        <v>88</v>
      </c>
      <c r="AW185" s="13" t="s">
        <v>34</v>
      </c>
      <c r="AX185" s="13" t="s">
        <v>79</v>
      </c>
      <c r="AY185" s="168" t="s">
        <v>262</v>
      </c>
    </row>
    <row r="186" spans="2:51" s="14" customFormat="1" ht="11.25">
      <c r="B186" s="174"/>
      <c r="D186" s="147" t="s">
        <v>1200</v>
      </c>
      <c r="E186" s="175" t="s">
        <v>1</v>
      </c>
      <c r="F186" s="176" t="s">
        <v>1205</v>
      </c>
      <c r="H186" s="177">
        <v>1.079</v>
      </c>
      <c r="I186" s="178"/>
      <c r="L186" s="174"/>
      <c r="M186" s="179"/>
      <c r="T186" s="180"/>
      <c r="AT186" s="175" t="s">
        <v>1200</v>
      </c>
      <c r="AU186" s="175" t="s">
        <v>88</v>
      </c>
      <c r="AV186" s="14" t="s">
        <v>293</v>
      </c>
      <c r="AW186" s="14" t="s">
        <v>34</v>
      </c>
      <c r="AX186" s="14" t="s">
        <v>86</v>
      </c>
      <c r="AY186" s="175" t="s">
        <v>262</v>
      </c>
    </row>
    <row r="187" spans="2:65" s="1" customFormat="1" ht="24.2" customHeight="1">
      <c r="B187" s="32"/>
      <c r="C187" s="134" t="s">
        <v>311</v>
      </c>
      <c r="D187" s="134" t="s">
        <v>264</v>
      </c>
      <c r="E187" s="135" t="s">
        <v>1267</v>
      </c>
      <c r="F187" s="136" t="s">
        <v>1268</v>
      </c>
      <c r="G187" s="137" t="s">
        <v>405</v>
      </c>
      <c r="H187" s="138">
        <v>1.5</v>
      </c>
      <c r="I187" s="139"/>
      <c r="J187" s="140">
        <f>ROUND(I187*H187,2)</f>
        <v>0</v>
      </c>
      <c r="K187" s="136" t="s">
        <v>1197</v>
      </c>
      <c r="L187" s="32"/>
      <c r="M187" s="141" t="s">
        <v>1</v>
      </c>
      <c r="N187" s="142" t="s">
        <v>44</v>
      </c>
      <c r="P187" s="143">
        <f>O187*H187</f>
        <v>0</v>
      </c>
      <c r="Q187" s="143">
        <v>0.00365</v>
      </c>
      <c r="R187" s="143">
        <f>Q187*H187</f>
        <v>0.005475</v>
      </c>
      <c r="S187" s="143">
        <v>0.11</v>
      </c>
      <c r="T187" s="144">
        <f>S187*H187</f>
        <v>0.165</v>
      </c>
      <c r="AR187" s="145" t="s">
        <v>293</v>
      </c>
      <c r="AT187" s="145" t="s">
        <v>264</v>
      </c>
      <c r="AU187" s="145" t="s">
        <v>88</v>
      </c>
      <c r="AY187" s="17" t="s">
        <v>262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7" t="s">
        <v>86</v>
      </c>
      <c r="BK187" s="146">
        <f>ROUND(I187*H187,2)</f>
        <v>0</v>
      </c>
      <c r="BL187" s="17" t="s">
        <v>293</v>
      </c>
      <c r="BM187" s="145" t="s">
        <v>1269</v>
      </c>
    </row>
    <row r="188" spans="2:51" s="12" customFormat="1" ht="11.25">
      <c r="B188" s="161"/>
      <c r="D188" s="147" t="s">
        <v>1200</v>
      </c>
      <c r="E188" s="162" t="s">
        <v>1</v>
      </c>
      <c r="F188" s="163" t="s">
        <v>1264</v>
      </c>
      <c r="H188" s="162" t="s">
        <v>1</v>
      </c>
      <c r="I188" s="164"/>
      <c r="L188" s="161"/>
      <c r="M188" s="165"/>
      <c r="T188" s="166"/>
      <c r="AT188" s="162" t="s">
        <v>1200</v>
      </c>
      <c r="AU188" s="162" t="s">
        <v>88</v>
      </c>
      <c r="AV188" s="12" t="s">
        <v>86</v>
      </c>
      <c r="AW188" s="12" t="s">
        <v>34</v>
      </c>
      <c r="AX188" s="12" t="s">
        <v>79</v>
      </c>
      <c r="AY188" s="162" t="s">
        <v>262</v>
      </c>
    </row>
    <row r="189" spans="2:51" s="13" customFormat="1" ht="22.5">
      <c r="B189" s="167"/>
      <c r="D189" s="147" t="s">
        <v>1200</v>
      </c>
      <c r="E189" s="168" t="s">
        <v>1</v>
      </c>
      <c r="F189" s="169" t="s">
        <v>1270</v>
      </c>
      <c r="H189" s="170">
        <v>0.5</v>
      </c>
      <c r="I189" s="171"/>
      <c r="L189" s="167"/>
      <c r="M189" s="172"/>
      <c r="T189" s="173"/>
      <c r="AT189" s="168" t="s">
        <v>1200</v>
      </c>
      <c r="AU189" s="168" t="s">
        <v>88</v>
      </c>
      <c r="AV189" s="13" t="s">
        <v>88</v>
      </c>
      <c r="AW189" s="13" t="s">
        <v>34</v>
      </c>
      <c r="AX189" s="13" t="s">
        <v>79</v>
      </c>
      <c r="AY189" s="168" t="s">
        <v>262</v>
      </c>
    </row>
    <row r="190" spans="2:51" s="13" customFormat="1" ht="22.5">
      <c r="B190" s="167"/>
      <c r="D190" s="147" t="s">
        <v>1200</v>
      </c>
      <c r="E190" s="168" t="s">
        <v>1</v>
      </c>
      <c r="F190" s="169" t="s">
        <v>1271</v>
      </c>
      <c r="H190" s="170">
        <v>0.5</v>
      </c>
      <c r="I190" s="171"/>
      <c r="L190" s="167"/>
      <c r="M190" s="172"/>
      <c r="T190" s="173"/>
      <c r="AT190" s="168" t="s">
        <v>1200</v>
      </c>
      <c r="AU190" s="168" t="s">
        <v>88</v>
      </c>
      <c r="AV190" s="13" t="s">
        <v>88</v>
      </c>
      <c r="AW190" s="13" t="s">
        <v>34</v>
      </c>
      <c r="AX190" s="13" t="s">
        <v>79</v>
      </c>
      <c r="AY190" s="168" t="s">
        <v>262</v>
      </c>
    </row>
    <row r="191" spans="2:51" s="13" customFormat="1" ht="11.25">
      <c r="B191" s="167"/>
      <c r="D191" s="147" t="s">
        <v>1200</v>
      </c>
      <c r="E191" s="168" t="s">
        <v>1</v>
      </c>
      <c r="F191" s="169" t="s">
        <v>1272</v>
      </c>
      <c r="H191" s="170">
        <v>0.5</v>
      </c>
      <c r="I191" s="171"/>
      <c r="L191" s="167"/>
      <c r="M191" s="172"/>
      <c r="T191" s="173"/>
      <c r="AT191" s="168" t="s">
        <v>1200</v>
      </c>
      <c r="AU191" s="168" t="s">
        <v>88</v>
      </c>
      <c r="AV191" s="13" t="s">
        <v>88</v>
      </c>
      <c r="AW191" s="13" t="s">
        <v>34</v>
      </c>
      <c r="AX191" s="13" t="s">
        <v>79</v>
      </c>
      <c r="AY191" s="168" t="s">
        <v>262</v>
      </c>
    </row>
    <row r="192" spans="2:51" s="14" customFormat="1" ht="11.25">
      <c r="B192" s="174"/>
      <c r="D192" s="147" t="s">
        <v>1200</v>
      </c>
      <c r="E192" s="175" t="s">
        <v>1</v>
      </c>
      <c r="F192" s="176" t="s">
        <v>1205</v>
      </c>
      <c r="H192" s="177">
        <v>1.5</v>
      </c>
      <c r="I192" s="178"/>
      <c r="L192" s="174"/>
      <c r="M192" s="179"/>
      <c r="T192" s="180"/>
      <c r="AT192" s="175" t="s">
        <v>1200</v>
      </c>
      <c r="AU192" s="175" t="s">
        <v>88</v>
      </c>
      <c r="AV192" s="14" t="s">
        <v>293</v>
      </c>
      <c r="AW192" s="14" t="s">
        <v>34</v>
      </c>
      <c r="AX192" s="14" t="s">
        <v>86</v>
      </c>
      <c r="AY192" s="175" t="s">
        <v>262</v>
      </c>
    </row>
    <row r="193" spans="2:65" s="1" customFormat="1" ht="24.2" customHeight="1">
      <c r="B193" s="32"/>
      <c r="C193" s="134" t="s">
        <v>8</v>
      </c>
      <c r="D193" s="134" t="s">
        <v>264</v>
      </c>
      <c r="E193" s="135" t="s">
        <v>1273</v>
      </c>
      <c r="F193" s="136" t="s">
        <v>1274</v>
      </c>
      <c r="G193" s="137" t="s">
        <v>405</v>
      </c>
      <c r="H193" s="138">
        <v>0.5</v>
      </c>
      <c r="I193" s="139"/>
      <c r="J193" s="140">
        <f>ROUND(I193*H193,2)</f>
        <v>0</v>
      </c>
      <c r="K193" s="136" t="s">
        <v>1197</v>
      </c>
      <c r="L193" s="32"/>
      <c r="M193" s="141" t="s">
        <v>1</v>
      </c>
      <c r="N193" s="142" t="s">
        <v>44</v>
      </c>
      <c r="P193" s="143">
        <f>O193*H193</f>
        <v>0</v>
      </c>
      <c r="Q193" s="143">
        <v>0.00395</v>
      </c>
      <c r="R193" s="143">
        <f>Q193*H193</f>
        <v>0.001975</v>
      </c>
      <c r="S193" s="143">
        <v>0.16</v>
      </c>
      <c r="T193" s="144">
        <f>S193*H193</f>
        <v>0.08</v>
      </c>
      <c r="AR193" s="145" t="s">
        <v>293</v>
      </c>
      <c r="AT193" s="145" t="s">
        <v>264</v>
      </c>
      <c r="AU193" s="145" t="s">
        <v>88</v>
      </c>
      <c r="AY193" s="17" t="s">
        <v>262</v>
      </c>
      <c r="BE193" s="146">
        <f>IF(N193="základní",J193,0)</f>
        <v>0</v>
      </c>
      <c r="BF193" s="146">
        <f>IF(N193="snížená",J193,0)</f>
        <v>0</v>
      </c>
      <c r="BG193" s="146">
        <f>IF(N193="zákl. přenesená",J193,0)</f>
        <v>0</v>
      </c>
      <c r="BH193" s="146">
        <f>IF(N193="sníž. přenesená",J193,0)</f>
        <v>0</v>
      </c>
      <c r="BI193" s="146">
        <f>IF(N193="nulová",J193,0)</f>
        <v>0</v>
      </c>
      <c r="BJ193" s="17" t="s">
        <v>86</v>
      </c>
      <c r="BK193" s="146">
        <f>ROUND(I193*H193,2)</f>
        <v>0</v>
      </c>
      <c r="BL193" s="17" t="s">
        <v>293</v>
      </c>
      <c r="BM193" s="145" t="s">
        <v>1275</v>
      </c>
    </row>
    <row r="194" spans="2:51" s="12" customFormat="1" ht="11.25">
      <c r="B194" s="161"/>
      <c r="D194" s="147" t="s">
        <v>1200</v>
      </c>
      <c r="E194" s="162" t="s">
        <v>1</v>
      </c>
      <c r="F194" s="163" t="s">
        <v>1264</v>
      </c>
      <c r="H194" s="162" t="s">
        <v>1</v>
      </c>
      <c r="I194" s="164"/>
      <c r="L194" s="161"/>
      <c r="M194" s="165"/>
      <c r="T194" s="166"/>
      <c r="AT194" s="162" t="s">
        <v>1200</v>
      </c>
      <c r="AU194" s="162" t="s">
        <v>88</v>
      </c>
      <c r="AV194" s="12" t="s">
        <v>86</v>
      </c>
      <c r="AW194" s="12" t="s">
        <v>34</v>
      </c>
      <c r="AX194" s="12" t="s">
        <v>79</v>
      </c>
      <c r="AY194" s="162" t="s">
        <v>262</v>
      </c>
    </row>
    <row r="195" spans="2:51" s="13" customFormat="1" ht="22.5">
      <c r="B195" s="167"/>
      <c r="D195" s="147" t="s">
        <v>1200</v>
      </c>
      <c r="E195" s="168" t="s">
        <v>1</v>
      </c>
      <c r="F195" s="169" t="s">
        <v>1276</v>
      </c>
      <c r="H195" s="170">
        <v>0.5</v>
      </c>
      <c r="I195" s="171"/>
      <c r="L195" s="167"/>
      <c r="M195" s="172"/>
      <c r="T195" s="173"/>
      <c r="AT195" s="168" t="s">
        <v>1200</v>
      </c>
      <c r="AU195" s="168" t="s">
        <v>88</v>
      </c>
      <c r="AV195" s="13" t="s">
        <v>88</v>
      </c>
      <c r="AW195" s="13" t="s">
        <v>34</v>
      </c>
      <c r="AX195" s="13" t="s">
        <v>79</v>
      </c>
      <c r="AY195" s="168" t="s">
        <v>262</v>
      </c>
    </row>
    <row r="196" spans="2:51" s="14" customFormat="1" ht="11.25">
      <c r="B196" s="174"/>
      <c r="D196" s="147" t="s">
        <v>1200</v>
      </c>
      <c r="E196" s="175" t="s">
        <v>1</v>
      </c>
      <c r="F196" s="176" t="s">
        <v>1205</v>
      </c>
      <c r="H196" s="177">
        <v>0.5</v>
      </c>
      <c r="I196" s="178"/>
      <c r="L196" s="174"/>
      <c r="M196" s="179"/>
      <c r="T196" s="180"/>
      <c r="AT196" s="175" t="s">
        <v>1200</v>
      </c>
      <c r="AU196" s="175" t="s">
        <v>88</v>
      </c>
      <c r="AV196" s="14" t="s">
        <v>293</v>
      </c>
      <c r="AW196" s="14" t="s">
        <v>34</v>
      </c>
      <c r="AX196" s="14" t="s">
        <v>86</v>
      </c>
      <c r="AY196" s="175" t="s">
        <v>262</v>
      </c>
    </row>
    <row r="197" spans="2:65" s="1" customFormat="1" ht="24.2" customHeight="1">
      <c r="B197" s="32"/>
      <c r="C197" s="134" t="s">
        <v>303</v>
      </c>
      <c r="D197" s="134" t="s">
        <v>264</v>
      </c>
      <c r="E197" s="135" t="s">
        <v>1277</v>
      </c>
      <c r="F197" s="136" t="s">
        <v>1278</v>
      </c>
      <c r="G197" s="137" t="s">
        <v>1196</v>
      </c>
      <c r="H197" s="138">
        <v>4.548</v>
      </c>
      <c r="I197" s="139"/>
      <c r="J197" s="140">
        <f>ROUND(I197*H197,2)</f>
        <v>0</v>
      </c>
      <c r="K197" s="136" t="s">
        <v>1197</v>
      </c>
      <c r="L197" s="32"/>
      <c r="M197" s="141" t="s">
        <v>1</v>
      </c>
      <c r="N197" s="142" t="s">
        <v>44</v>
      </c>
      <c r="P197" s="143">
        <f>O197*H197</f>
        <v>0</v>
      </c>
      <c r="Q197" s="143">
        <v>0.0001</v>
      </c>
      <c r="R197" s="143">
        <f>Q197*H197</f>
        <v>0.00045480000000000005</v>
      </c>
      <c r="S197" s="143">
        <v>2.41</v>
      </c>
      <c r="T197" s="144">
        <f>S197*H197</f>
        <v>10.96068</v>
      </c>
      <c r="AR197" s="145" t="s">
        <v>293</v>
      </c>
      <c r="AT197" s="145" t="s">
        <v>264</v>
      </c>
      <c r="AU197" s="145" t="s">
        <v>88</v>
      </c>
      <c r="AY197" s="17" t="s">
        <v>262</v>
      </c>
      <c r="BE197" s="146">
        <f>IF(N197="základní",J197,0)</f>
        <v>0</v>
      </c>
      <c r="BF197" s="146">
        <f>IF(N197="snížená",J197,0)</f>
        <v>0</v>
      </c>
      <c r="BG197" s="146">
        <f>IF(N197="zákl. přenesená",J197,0)</f>
        <v>0</v>
      </c>
      <c r="BH197" s="146">
        <f>IF(N197="sníž. přenesená",J197,0)</f>
        <v>0</v>
      </c>
      <c r="BI197" s="146">
        <f>IF(N197="nulová",J197,0)</f>
        <v>0</v>
      </c>
      <c r="BJ197" s="17" t="s">
        <v>86</v>
      </c>
      <c r="BK197" s="146">
        <f>ROUND(I197*H197,2)</f>
        <v>0</v>
      </c>
      <c r="BL197" s="17" t="s">
        <v>293</v>
      </c>
      <c r="BM197" s="145" t="s">
        <v>1279</v>
      </c>
    </row>
    <row r="198" spans="2:51" s="12" customFormat="1" ht="11.25">
      <c r="B198" s="161"/>
      <c r="D198" s="147" t="s">
        <v>1200</v>
      </c>
      <c r="E198" s="162" t="s">
        <v>1</v>
      </c>
      <c r="F198" s="163" t="s">
        <v>1280</v>
      </c>
      <c r="H198" s="162" t="s">
        <v>1</v>
      </c>
      <c r="I198" s="164"/>
      <c r="L198" s="161"/>
      <c r="M198" s="165"/>
      <c r="T198" s="166"/>
      <c r="AT198" s="162" t="s">
        <v>1200</v>
      </c>
      <c r="AU198" s="162" t="s">
        <v>88</v>
      </c>
      <c r="AV198" s="12" t="s">
        <v>86</v>
      </c>
      <c r="AW198" s="12" t="s">
        <v>34</v>
      </c>
      <c r="AX198" s="12" t="s">
        <v>79</v>
      </c>
      <c r="AY198" s="162" t="s">
        <v>262</v>
      </c>
    </row>
    <row r="199" spans="2:51" s="12" customFormat="1" ht="11.25">
      <c r="B199" s="161"/>
      <c r="D199" s="147" t="s">
        <v>1200</v>
      </c>
      <c r="E199" s="162" t="s">
        <v>1</v>
      </c>
      <c r="F199" s="163" t="s">
        <v>1201</v>
      </c>
      <c r="H199" s="162" t="s">
        <v>1</v>
      </c>
      <c r="I199" s="164"/>
      <c r="L199" s="161"/>
      <c r="M199" s="165"/>
      <c r="T199" s="166"/>
      <c r="AT199" s="162" t="s">
        <v>1200</v>
      </c>
      <c r="AU199" s="162" t="s">
        <v>88</v>
      </c>
      <c r="AV199" s="12" t="s">
        <v>86</v>
      </c>
      <c r="AW199" s="12" t="s">
        <v>34</v>
      </c>
      <c r="AX199" s="12" t="s">
        <v>79</v>
      </c>
      <c r="AY199" s="162" t="s">
        <v>262</v>
      </c>
    </row>
    <row r="200" spans="2:51" s="13" customFormat="1" ht="11.25">
      <c r="B200" s="167"/>
      <c r="D200" s="147" t="s">
        <v>1200</v>
      </c>
      <c r="E200" s="168" t="s">
        <v>1</v>
      </c>
      <c r="F200" s="169" t="s">
        <v>1281</v>
      </c>
      <c r="H200" s="170">
        <v>1.584</v>
      </c>
      <c r="I200" s="171"/>
      <c r="L200" s="167"/>
      <c r="M200" s="172"/>
      <c r="T200" s="173"/>
      <c r="AT200" s="168" t="s">
        <v>1200</v>
      </c>
      <c r="AU200" s="168" t="s">
        <v>88</v>
      </c>
      <c r="AV200" s="13" t="s">
        <v>88</v>
      </c>
      <c r="AW200" s="13" t="s">
        <v>34</v>
      </c>
      <c r="AX200" s="13" t="s">
        <v>79</v>
      </c>
      <c r="AY200" s="168" t="s">
        <v>262</v>
      </c>
    </row>
    <row r="201" spans="2:51" s="13" customFormat="1" ht="11.25">
      <c r="B201" s="167"/>
      <c r="D201" s="147" t="s">
        <v>1200</v>
      </c>
      <c r="E201" s="168" t="s">
        <v>1</v>
      </c>
      <c r="F201" s="169" t="s">
        <v>1282</v>
      </c>
      <c r="H201" s="170">
        <v>2.028</v>
      </c>
      <c r="I201" s="171"/>
      <c r="L201" s="167"/>
      <c r="M201" s="172"/>
      <c r="T201" s="173"/>
      <c r="AT201" s="168" t="s">
        <v>1200</v>
      </c>
      <c r="AU201" s="168" t="s">
        <v>88</v>
      </c>
      <c r="AV201" s="13" t="s">
        <v>88</v>
      </c>
      <c r="AW201" s="13" t="s">
        <v>34</v>
      </c>
      <c r="AX201" s="13" t="s">
        <v>79</v>
      </c>
      <c r="AY201" s="168" t="s">
        <v>262</v>
      </c>
    </row>
    <row r="202" spans="2:51" s="13" customFormat="1" ht="11.25">
      <c r="B202" s="167"/>
      <c r="D202" s="147" t="s">
        <v>1200</v>
      </c>
      <c r="E202" s="168" t="s">
        <v>1</v>
      </c>
      <c r="F202" s="169" t="s">
        <v>1283</v>
      </c>
      <c r="H202" s="170">
        <v>0.936</v>
      </c>
      <c r="I202" s="171"/>
      <c r="L202" s="167"/>
      <c r="M202" s="172"/>
      <c r="T202" s="173"/>
      <c r="AT202" s="168" t="s">
        <v>1200</v>
      </c>
      <c r="AU202" s="168" t="s">
        <v>88</v>
      </c>
      <c r="AV202" s="13" t="s">
        <v>88</v>
      </c>
      <c r="AW202" s="13" t="s">
        <v>34</v>
      </c>
      <c r="AX202" s="13" t="s">
        <v>79</v>
      </c>
      <c r="AY202" s="168" t="s">
        <v>262</v>
      </c>
    </row>
    <row r="203" spans="2:51" s="14" customFormat="1" ht="11.25">
      <c r="B203" s="174"/>
      <c r="D203" s="147" t="s">
        <v>1200</v>
      </c>
      <c r="E203" s="175" t="s">
        <v>1</v>
      </c>
      <c r="F203" s="176" t="s">
        <v>1205</v>
      </c>
      <c r="H203" s="177">
        <v>4.548</v>
      </c>
      <c r="I203" s="178"/>
      <c r="L203" s="174"/>
      <c r="M203" s="179"/>
      <c r="T203" s="180"/>
      <c r="AT203" s="175" t="s">
        <v>1200</v>
      </c>
      <c r="AU203" s="175" t="s">
        <v>88</v>
      </c>
      <c r="AV203" s="14" t="s">
        <v>293</v>
      </c>
      <c r="AW203" s="14" t="s">
        <v>34</v>
      </c>
      <c r="AX203" s="14" t="s">
        <v>86</v>
      </c>
      <c r="AY203" s="175" t="s">
        <v>262</v>
      </c>
    </row>
    <row r="204" spans="2:65" s="1" customFormat="1" ht="24.2" customHeight="1">
      <c r="B204" s="32"/>
      <c r="C204" s="134" t="s">
        <v>318</v>
      </c>
      <c r="D204" s="134" t="s">
        <v>264</v>
      </c>
      <c r="E204" s="135" t="s">
        <v>1284</v>
      </c>
      <c r="F204" s="136" t="s">
        <v>1285</v>
      </c>
      <c r="G204" s="137" t="s">
        <v>1234</v>
      </c>
      <c r="H204" s="138">
        <v>13.796</v>
      </c>
      <c r="I204" s="139"/>
      <c r="J204" s="140">
        <f>ROUND(I204*H204,2)</f>
        <v>0</v>
      </c>
      <c r="K204" s="136" t="s">
        <v>1197</v>
      </c>
      <c r="L204" s="32"/>
      <c r="M204" s="141" t="s">
        <v>1</v>
      </c>
      <c r="N204" s="142" t="s">
        <v>44</v>
      </c>
      <c r="P204" s="143">
        <f>O204*H204</f>
        <v>0</v>
      </c>
      <c r="Q204" s="143">
        <v>0</v>
      </c>
      <c r="R204" s="143">
        <f>Q204*H204</f>
        <v>0</v>
      </c>
      <c r="S204" s="143">
        <v>0</v>
      </c>
      <c r="T204" s="144">
        <f>S204*H204</f>
        <v>0</v>
      </c>
      <c r="AR204" s="145" t="s">
        <v>293</v>
      </c>
      <c r="AT204" s="145" t="s">
        <v>264</v>
      </c>
      <c r="AU204" s="145" t="s">
        <v>88</v>
      </c>
      <c r="AY204" s="17" t="s">
        <v>262</v>
      </c>
      <c r="BE204" s="146">
        <f>IF(N204="základní",J204,0)</f>
        <v>0</v>
      </c>
      <c r="BF204" s="146">
        <f>IF(N204="snížená",J204,0)</f>
        <v>0</v>
      </c>
      <c r="BG204" s="146">
        <f>IF(N204="zákl. přenesená",J204,0)</f>
        <v>0</v>
      </c>
      <c r="BH204" s="146">
        <f>IF(N204="sníž. přenesená",J204,0)</f>
        <v>0</v>
      </c>
      <c r="BI204" s="146">
        <f>IF(N204="nulová",J204,0)</f>
        <v>0</v>
      </c>
      <c r="BJ204" s="17" t="s">
        <v>86</v>
      </c>
      <c r="BK204" s="146">
        <f>ROUND(I204*H204,2)</f>
        <v>0</v>
      </c>
      <c r="BL204" s="17" t="s">
        <v>293</v>
      </c>
      <c r="BM204" s="145" t="s">
        <v>1286</v>
      </c>
    </row>
    <row r="205" spans="2:51" s="13" customFormat="1" ht="11.25">
      <c r="B205" s="167"/>
      <c r="D205" s="147" t="s">
        <v>1200</v>
      </c>
      <c r="E205" s="168" t="s">
        <v>1</v>
      </c>
      <c r="F205" s="169" t="s">
        <v>1287</v>
      </c>
      <c r="H205" s="170">
        <v>13.796</v>
      </c>
      <c r="I205" s="171"/>
      <c r="L205" s="167"/>
      <c r="M205" s="172"/>
      <c r="T205" s="173"/>
      <c r="AT205" s="168" t="s">
        <v>1200</v>
      </c>
      <c r="AU205" s="168" t="s">
        <v>88</v>
      </c>
      <c r="AV205" s="13" t="s">
        <v>88</v>
      </c>
      <c r="AW205" s="13" t="s">
        <v>34</v>
      </c>
      <c r="AX205" s="13" t="s">
        <v>86</v>
      </c>
      <c r="AY205" s="168" t="s">
        <v>262</v>
      </c>
    </row>
    <row r="206" spans="2:65" s="1" customFormat="1" ht="24.2" customHeight="1">
      <c r="B206" s="32"/>
      <c r="C206" s="134" t="s">
        <v>322</v>
      </c>
      <c r="D206" s="134" t="s">
        <v>264</v>
      </c>
      <c r="E206" s="135" t="s">
        <v>1288</v>
      </c>
      <c r="F206" s="136" t="s">
        <v>1289</v>
      </c>
      <c r="G206" s="137" t="s">
        <v>1234</v>
      </c>
      <c r="H206" s="138">
        <v>151.756</v>
      </c>
      <c r="I206" s="139"/>
      <c r="J206" s="140">
        <f>ROUND(I206*H206,2)</f>
        <v>0</v>
      </c>
      <c r="K206" s="136" t="s">
        <v>1197</v>
      </c>
      <c r="L206" s="32"/>
      <c r="M206" s="141" t="s">
        <v>1</v>
      </c>
      <c r="N206" s="142" t="s">
        <v>44</v>
      </c>
      <c r="P206" s="143">
        <f>O206*H206</f>
        <v>0</v>
      </c>
      <c r="Q206" s="143">
        <v>0</v>
      </c>
      <c r="R206" s="143">
        <f>Q206*H206</f>
        <v>0</v>
      </c>
      <c r="S206" s="143">
        <v>0</v>
      </c>
      <c r="T206" s="144">
        <f>S206*H206</f>
        <v>0</v>
      </c>
      <c r="AR206" s="145" t="s">
        <v>293</v>
      </c>
      <c r="AT206" s="145" t="s">
        <v>264</v>
      </c>
      <c r="AU206" s="145" t="s">
        <v>88</v>
      </c>
      <c r="AY206" s="17" t="s">
        <v>262</v>
      </c>
      <c r="BE206" s="146">
        <f>IF(N206="základní",J206,0)</f>
        <v>0</v>
      </c>
      <c r="BF206" s="146">
        <f>IF(N206="snížená",J206,0)</f>
        <v>0</v>
      </c>
      <c r="BG206" s="146">
        <f>IF(N206="zákl. přenesená",J206,0)</f>
        <v>0</v>
      </c>
      <c r="BH206" s="146">
        <f>IF(N206="sníž. přenesená",J206,0)</f>
        <v>0</v>
      </c>
      <c r="BI206" s="146">
        <f>IF(N206="nulová",J206,0)</f>
        <v>0</v>
      </c>
      <c r="BJ206" s="17" t="s">
        <v>86</v>
      </c>
      <c r="BK206" s="146">
        <f>ROUND(I206*H206,2)</f>
        <v>0</v>
      </c>
      <c r="BL206" s="17" t="s">
        <v>293</v>
      </c>
      <c r="BM206" s="145" t="s">
        <v>1290</v>
      </c>
    </row>
    <row r="207" spans="2:51" s="12" customFormat="1" ht="11.25">
      <c r="B207" s="161"/>
      <c r="D207" s="147" t="s">
        <v>1200</v>
      </c>
      <c r="E207" s="162" t="s">
        <v>1</v>
      </c>
      <c r="F207" s="163" t="s">
        <v>1291</v>
      </c>
      <c r="H207" s="162" t="s">
        <v>1</v>
      </c>
      <c r="I207" s="164"/>
      <c r="L207" s="161"/>
      <c r="M207" s="165"/>
      <c r="T207" s="166"/>
      <c r="AT207" s="162" t="s">
        <v>1200</v>
      </c>
      <c r="AU207" s="162" t="s">
        <v>88</v>
      </c>
      <c r="AV207" s="12" t="s">
        <v>86</v>
      </c>
      <c r="AW207" s="12" t="s">
        <v>34</v>
      </c>
      <c r="AX207" s="12" t="s">
        <v>79</v>
      </c>
      <c r="AY207" s="162" t="s">
        <v>262</v>
      </c>
    </row>
    <row r="208" spans="2:51" s="13" customFormat="1" ht="11.25">
      <c r="B208" s="167"/>
      <c r="D208" s="147" t="s">
        <v>1200</v>
      </c>
      <c r="E208" s="168" t="s">
        <v>1</v>
      </c>
      <c r="F208" s="169" t="s">
        <v>1292</v>
      </c>
      <c r="H208" s="170">
        <v>151.756</v>
      </c>
      <c r="I208" s="171"/>
      <c r="L208" s="167"/>
      <c r="M208" s="172"/>
      <c r="T208" s="173"/>
      <c r="AT208" s="168" t="s">
        <v>1200</v>
      </c>
      <c r="AU208" s="168" t="s">
        <v>88</v>
      </c>
      <c r="AV208" s="13" t="s">
        <v>88</v>
      </c>
      <c r="AW208" s="13" t="s">
        <v>34</v>
      </c>
      <c r="AX208" s="13" t="s">
        <v>86</v>
      </c>
      <c r="AY208" s="168" t="s">
        <v>262</v>
      </c>
    </row>
    <row r="209" spans="2:65" s="1" customFormat="1" ht="37.9" customHeight="1">
      <c r="B209" s="32"/>
      <c r="C209" s="134" t="s">
        <v>332</v>
      </c>
      <c r="D209" s="134" t="s">
        <v>264</v>
      </c>
      <c r="E209" s="135" t="s">
        <v>1293</v>
      </c>
      <c r="F209" s="136" t="s">
        <v>1294</v>
      </c>
      <c r="G209" s="137" t="s">
        <v>1234</v>
      </c>
      <c r="H209" s="138">
        <v>13.796</v>
      </c>
      <c r="I209" s="139"/>
      <c r="J209" s="140">
        <f>ROUND(I209*H209,2)</f>
        <v>0</v>
      </c>
      <c r="K209" s="136" t="s">
        <v>1197</v>
      </c>
      <c r="L209" s="32"/>
      <c r="M209" s="141" t="s">
        <v>1</v>
      </c>
      <c r="N209" s="142" t="s">
        <v>44</v>
      </c>
      <c r="P209" s="143">
        <f>O209*H209</f>
        <v>0</v>
      </c>
      <c r="Q209" s="143">
        <v>0</v>
      </c>
      <c r="R209" s="143">
        <f>Q209*H209</f>
        <v>0</v>
      </c>
      <c r="S209" s="143">
        <v>0</v>
      </c>
      <c r="T209" s="144">
        <f>S209*H209</f>
        <v>0</v>
      </c>
      <c r="AR209" s="145" t="s">
        <v>293</v>
      </c>
      <c r="AT209" s="145" t="s">
        <v>264</v>
      </c>
      <c r="AU209" s="145" t="s">
        <v>88</v>
      </c>
      <c r="AY209" s="17" t="s">
        <v>262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7" t="s">
        <v>86</v>
      </c>
      <c r="BK209" s="146">
        <f>ROUND(I209*H209,2)</f>
        <v>0</v>
      </c>
      <c r="BL209" s="17" t="s">
        <v>293</v>
      </c>
      <c r="BM209" s="145" t="s">
        <v>1295</v>
      </c>
    </row>
    <row r="210" spans="2:51" s="13" customFormat="1" ht="11.25">
      <c r="B210" s="167"/>
      <c r="D210" s="147" t="s">
        <v>1200</v>
      </c>
      <c r="E210" s="168" t="s">
        <v>1</v>
      </c>
      <c r="F210" s="169" t="s">
        <v>1287</v>
      </c>
      <c r="H210" s="170">
        <v>13.796</v>
      </c>
      <c r="I210" s="171"/>
      <c r="L210" s="167"/>
      <c r="M210" s="172"/>
      <c r="T210" s="173"/>
      <c r="AT210" s="168" t="s">
        <v>1200</v>
      </c>
      <c r="AU210" s="168" t="s">
        <v>88</v>
      </c>
      <c r="AV210" s="13" t="s">
        <v>88</v>
      </c>
      <c r="AW210" s="13" t="s">
        <v>34</v>
      </c>
      <c r="AX210" s="13" t="s">
        <v>86</v>
      </c>
      <c r="AY210" s="168" t="s">
        <v>262</v>
      </c>
    </row>
    <row r="211" spans="2:63" s="11" customFormat="1" ht="22.9" customHeight="1">
      <c r="B211" s="124"/>
      <c r="D211" s="125" t="s">
        <v>78</v>
      </c>
      <c r="E211" s="151" t="s">
        <v>661</v>
      </c>
      <c r="F211" s="151" t="s">
        <v>1296</v>
      </c>
      <c r="I211" s="127"/>
      <c r="J211" s="152">
        <f>BK211</f>
        <v>0</v>
      </c>
      <c r="L211" s="124"/>
      <c r="M211" s="129"/>
      <c r="P211" s="130">
        <f>P212</f>
        <v>0</v>
      </c>
      <c r="R211" s="130">
        <f>R212</f>
        <v>0</v>
      </c>
      <c r="T211" s="131">
        <f>T212</f>
        <v>0</v>
      </c>
      <c r="AR211" s="125" t="s">
        <v>86</v>
      </c>
      <c r="AT211" s="132" t="s">
        <v>78</v>
      </c>
      <c r="AU211" s="132" t="s">
        <v>86</v>
      </c>
      <c r="AY211" s="125" t="s">
        <v>262</v>
      </c>
      <c r="BK211" s="133">
        <f>BK212</f>
        <v>0</v>
      </c>
    </row>
    <row r="212" spans="2:65" s="1" customFormat="1" ht="24.2" customHeight="1">
      <c r="B212" s="32"/>
      <c r="C212" s="134" t="s">
        <v>365</v>
      </c>
      <c r="D212" s="134" t="s">
        <v>264</v>
      </c>
      <c r="E212" s="135" t="s">
        <v>1297</v>
      </c>
      <c r="F212" s="136" t="s">
        <v>1298</v>
      </c>
      <c r="G212" s="137" t="s">
        <v>1234</v>
      </c>
      <c r="H212" s="138">
        <v>1.537</v>
      </c>
      <c r="I212" s="139"/>
      <c r="J212" s="140">
        <f>ROUND(I212*H212,2)</f>
        <v>0</v>
      </c>
      <c r="K212" s="136" t="s">
        <v>1197</v>
      </c>
      <c r="L212" s="32"/>
      <c r="M212" s="153" t="s">
        <v>1</v>
      </c>
      <c r="N212" s="154" t="s">
        <v>44</v>
      </c>
      <c r="O212" s="155"/>
      <c r="P212" s="156">
        <f>O212*H212</f>
        <v>0</v>
      </c>
      <c r="Q212" s="156">
        <v>0</v>
      </c>
      <c r="R212" s="156">
        <f>Q212*H212</f>
        <v>0</v>
      </c>
      <c r="S212" s="156">
        <v>0</v>
      </c>
      <c r="T212" s="157">
        <f>S212*H212</f>
        <v>0</v>
      </c>
      <c r="AR212" s="145" t="s">
        <v>293</v>
      </c>
      <c r="AT212" s="145" t="s">
        <v>264</v>
      </c>
      <c r="AU212" s="145" t="s">
        <v>88</v>
      </c>
      <c r="AY212" s="17" t="s">
        <v>262</v>
      </c>
      <c r="BE212" s="146">
        <f>IF(N212="základní",J212,0)</f>
        <v>0</v>
      </c>
      <c r="BF212" s="146">
        <f>IF(N212="snížená",J212,0)</f>
        <v>0</v>
      </c>
      <c r="BG212" s="146">
        <f>IF(N212="zákl. přenesená",J212,0)</f>
        <v>0</v>
      </c>
      <c r="BH212" s="146">
        <f>IF(N212="sníž. přenesená",J212,0)</f>
        <v>0</v>
      </c>
      <c r="BI212" s="146">
        <f>IF(N212="nulová",J212,0)</f>
        <v>0</v>
      </c>
      <c r="BJ212" s="17" t="s">
        <v>86</v>
      </c>
      <c r="BK212" s="146">
        <f>ROUND(I212*H212,2)</f>
        <v>0</v>
      </c>
      <c r="BL212" s="17" t="s">
        <v>293</v>
      </c>
      <c r="BM212" s="145" t="s">
        <v>1299</v>
      </c>
    </row>
    <row r="213" spans="2:12" s="1" customFormat="1" ht="6.95" customHeight="1">
      <c r="B213" s="44"/>
      <c r="C213" s="45"/>
      <c r="D213" s="45"/>
      <c r="E213" s="45"/>
      <c r="F213" s="45"/>
      <c r="G213" s="45"/>
      <c r="H213" s="45"/>
      <c r="I213" s="45"/>
      <c r="J213" s="45"/>
      <c r="K213" s="45"/>
      <c r="L213" s="32"/>
    </row>
  </sheetData>
  <sheetProtection algorithmName="SHA-512" hashValue="6Sna4hwL60CeuPiylYbr1MP5n3L0axdCJzVbteyOGPXLPdEONmv/8WUMvfaIEutKRNDJE4UErJ3YaL7IE0PilA==" saltValue="xPht4FbZxpcaPmw4bRNycdl0GsQGB8NZbiQiEIsEi8MrIfw8E9oJm+/0uKm7iPvAsU+/CAVPvR5eVz3jTzFpNw==" spinCount="100000" sheet="1" objects="1" scenarios="1" formatColumns="0" formatRows="0" autoFilter="0"/>
  <autoFilter ref="C126:K212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Heřmanská Iveta</dc:creator>
  <cp:keywords/>
  <dc:description/>
  <cp:lastModifiedBy>Heřmanská Iveta</cp:lastModifiedBy>
  <cp:lastPrinted>2023-06-09T08:58:25Z</cp:lastPrinted>
  <dcterms:created xsi:type="dcterms:W3CDTF">2023-06-07T12:47:57Z</dcterms:created>
  <dcterms:modified xsi:type="dcterms:W3CDTF">2023-06-09T08:59:35Z</dcterms:modified>
  <cp:category/>
  <cp:version/>
  <cp:contentType/>
  <cp:contentStatus/>
</cp:coreProperties>
</file>