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20775" windowHeight="11700" activeTab="0"/>
  </bookViews>
  <sheets>
    <sheet name="Rekapitulace stavby" sheetId="1" r:id="rId1"/>
    <sheet name="00 - Vedleší rozpočtové n..." sheetId="2" r:id="rId2"/>
    <sheet name="01-01 - Komunikace  - vla..." sheetId="3" r:id="rId3"/>
    <sheet name="01-02 - Komunikace  - pro..." sheetId="4" r:id="rId4"/>
    <sheet name="02-01 - Kanalizace - hlav..." sheetId="5" r:id="rId5"/>
    <sheet name="02-02 - Kanalizace - příp..." sheetId="6" r:id="rId6"/>
    <sheet name="02-03 - Zrušení stávající..." sheetId="7" r:id="rId7"/>
    <sheet name="03 - Přeložka VO" sheetId="8" r:id="rId8"/>
  </sheets>
  <definedNames>
    <definedName name="_xlnm.Print_Titles" localSheetId="1">'00 - Vedleší rozpočtové n...'!$110:$110</definedName>
    <definedName name="_xlnm.Print_Titles" localSheetId="2">'01-01 - Komunikace  - vla...'!$116:$116</definedName>
    <definedName name="_xlnm.Print_Titles" localSheetId="3">'01-02 - Komunikace  - pro...'!$115:$115</definedName>
    <definedName name="_xlnm.Print_Titles" localSheetId="4">'02-01 - Kanalizace - hlav...'!$121:$121</definedName>
    <definedName name="_xlnm.Print_Titles" localSheetId="5">'02-02 - Kanalizace - příp...'!$115:$115</definedName>
    <definedName name="_xlnm.Print_Titles" localSheetId="6">'02-03 - Zrušení stávající...'!$113:$113</definedName>
    <definedName name="_xlnm.Print_Titles" localSheetId="7">'03 - Přeložka VO'!$113:$113</definedName>
    <definedName name="_xlnm.Print_Titles" localSheetId="0">'Rekapitulace stavby'!$85:$85</definedName>
    <definedName name="_xlnm.Print_Area" localSheetId="1">'00 - Vedleší rozpočtové n...'!$C$4:$Q$70,'00 - Vedleší rozpočtové n...'!$C$76:$Q$94,'00 - Vedleší rozpočtové n...'!$C$100:$Q$125</definedName>
    <definedName name="_xlnm.Print_Area" localSheetId="2">'01-01 - Komunikace  - vla...'!$C$4:$Q$70,'01-01 - Komunikace  - vla...'!$C$76:$Q$99,'01-01 - Komunikace  - vla...'!$C$105:$Q$182</definedName>
    <definedName name="_xlnm.Print_Area" localSheetId="3">'01-02 - Komunikace  - pro...'!$C$4:$Q$70,'01-02 - Komunikace  - pro...'!$C$76:$Q$98,'01-02 - Komunikace  - pro...'!$C$104:$Q$139</definedName>
    <definedName name="_xlnm.Print_Area" localSheetId="4">'02-01 - Kanalizace - hlav...'!$C$4:$Q$70,'02-01 - Kanalizace - hlav...'!$C$76:$Q$104,'02-01 - Kanalizace - hlav...'!$C$110:$Q$197</definedName>
    <definedName name="_xlnm.Print_Area" localSheetId="5">'02-02 - Kanalizace - příp...'!$C$4:$Q$70,'02-02 - Kanalizace - příp...'!$C$76:$Q$98,'02-02 - Kanalizace - příp...'!$C$104:$Q$146</definedName>
    <definedName name="_xlnm.Print_Area" localSheetId="6">'02-03 - Zrušení stávající...'!$C$4:$Q$70,'02-03 - Zrušení stávající...'!$C$76:$Q$96,'02-03 - Zrušení stávající...'!$C$102:$Q$120</definedName>
    <definedName name="_xlnm.Print_Area" localSheetId="7">'03 - Přeložka VO'!$C$4:$Q$70,'03 - Přeložka VO'!$C$76:$Q$97,'03 - Přeložka VO'!$C$103:$Q$172</definedName>
    <definedName name="_xlnm.Print_Area" localSheetId="0">'Rekapitulace stavby'!$C$4:$AP$70,'Rekapitulace stavby'!$C$76:$AP$100</definedName>
  </definedNames>
  <calcPr fullCalcOnLoad="1"/>
</workbook>
</file>

<file path=xl/sharedStrings.xml><?xml version="1.0" encoding="utf-8"?>
<sst xmlns="http://schemas.openxmlformats.org/spreadsheetml/2006/main" count="4498" uniqueCount="886">
  <si>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</si>
  <si>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</si>
  <si>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</si>
  <si>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</si>
  <si>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</si>
  <si>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</si>
  <si>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</si>
  <si>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</si>
  <si>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</si>
  <si>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</si>
  <si>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</si>
  <si>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</si>
  <si>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</si>
  <si>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</si>
  <si>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</si>
  <si>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</si>
  <si>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</si>
  <si>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Stavební úpravy  ulice Ke Hvězdárně, Sezimovo Ústí</t>
  </si>
  <si>
    <t>JKSO:</t>
  </si>
  <si>
    <t>CC-CZ:</t>
  </si>
  <si>
    <t>Místo:</t>
  </si>
  <si>
    <t xml:space="preserve"> </t>
  </si>
  <si>
    <t>Datum:</t>
  </si>
  <si>
    <t>17. 9. 2017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</si>
  <si>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</si>
  <si>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</si>
  <si>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</si>
  <si>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</si>
  <si>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</si>
  <si>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</si>
  <si>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</si>
  <si>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</si>
  <si>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</si>
  <si>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</si>
  <si>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</si>
  <si>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</si>
  <si>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</si>
  <si>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</si>
  <si>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</si>
  <si>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</si>
  <si>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</si>
  <si>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</si>
  <si>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</si>
  <si>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</si>
  <si>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</si>
  <si>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</si>
  <si>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</si>
  <si>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</si>
  <si>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</si>
  <si>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</si>
  <si>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</si>
  <si>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</si>
  <si>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</si>
  <si>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</si>
  <si>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</si>
  <si>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</si>
  <si>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</si>
  <si>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</si>
  <si>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</si>
  <si>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</si>
  <si>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</si>
  <si>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</si>
  <si>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</si>
  <si>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</si>
  <si>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</si>
  <si>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</si>
  <si>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</si>
  <si>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</si>
  <si>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</si>
  <si>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</si>
  <si>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</si>
  <si>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</si>
  <si>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</si>
  <si>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</si>
  <si>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{5c8f5f03-8610-4473-a6fe-16b74dc2c9bd}</t>
  </si>
  <si>
    <t>{00000000-0000-0000-0000-000000000000}</t>
  </si>
  <si>
    <t>/</t>
  </si>
  <si>
    <t>00</t>
  </si>
  <si>
    <t>Vedleší rozpočtové náklady</t>
  </si>
  <si>
    <t>1</t>
  </si>
  <si>
    <t>{eb431a9d-7e82-4292-9c78-f311bf1ada1a}</t>
  </si>
  <si>
    <t>01</t>
  </si>
  <si>
    <t>Komunikace</t>
  </si>
  <si>
    <t>{72692c86-d9d4-4b0b-8ef4-ff1ea41cd738}</t>
  </si>
  <si>
    <t>01-01</t>
  </si>
  <si>
    <t>Komunikace  - vlastní stavba</t>
  </si>
  <si>
    <t>2</t>
  </si>
  <si>
    <t>{19cebaca-8fc7-4e0d-9a9e-08083eb4ec04}</t>
  </si>
  <si>
    <t>01-02</t>
  </si>
  <si>
    <t>Komunikace  - pro kanalizaci</t>
  </si>
  <si>
    <t>{76b36370-ac14-4243-8125-d59f9c0ccd85}</t>
  </si>
  <si>
    <t>02</t>
  </si>
  <si>
    <t>Kanalizace</t>
  </si>
  <si>
    <t>{49292732-02e3-46c3-a1cc-d7d6a1a31f33}</t>
  </si>
  <si>
    <t>02-01</t>
  </si>
  <si>
    <t>Kanalizace - hlavní řád</t>
  </si>
  <si>
    <t>{f8853dda-5d7d-4d67-be7d-ef70ea86b669}</t>
  </si>
  <si>
    <t>02-02</t>
  </si>
  <si>
    <t>Kanalizace - přípojky</t>
  </si>
  <si>
    <t>{22af4829-5578-4289-bb06-39860e4475dd}</t>
  </si>
  <si>
    <t>02-03</t>
  </si>
  <si>
    <t>Zrušení stávající kanalizace</t>
  </si>
  <si>
    <t>{84c23710-1d99-4fea-b411-2411cca350d2}</t>
  </si>
  <si>
    <t>03</t>
  </si>
  <si>
    <t>Přeložka VO</t>
  </si>
  <si>
    <t>{e845ebe5-1f84-43e9-ba71-ce465dcd0bf5}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</si>
  <si>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</si>
  <si>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</si>
  <si>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</si>
  <si>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</si>
  <si>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</si>
  <si>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</si>
  <si>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</si>
  <si>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</si>
  <si>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</si>
  <si>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</si>
  <si>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</si>
  <si>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00 - Vedleší rozpočtové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</si>
  <si>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</si>
  <si>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</si>
  <si>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</si>
  <si>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</si>
  <si>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</si>
  <si>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</si>
  <si>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</si>
  <si>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OST - Ostatní</t>
  </si>
  <si>
    <t xml:space="preserve">    O02 - Vedlejší a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</si>
  <si>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</si>
  <si>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</si>
  <si>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</si>
  <si>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</si>
  <si>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</si>
  <si>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</si>
  <si>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</si>
  <si>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</si>
  <si>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</si>
  <si>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</si>
  <si>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</si>
  <si>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</si>
  <si>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</si>
  <si>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</si>
  <si>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</si>
  <si>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</si>
  <si>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</si>
  <si>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</si>
  <si>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001</t>
  </si>
  <si>
    <t>Zařízení staveniště, BOZP</t>
  </si>
  <si>
    <t>kpl</t>
  </si>
  <si>
    <t>-1517077196</t>
  </si>
  <si>
    <t>002</t>
  </si>
  <si>
    <t>Dočasné dopravní opatření</t>
  </si>
  <si>
    <t>-400597375</t>
  </si>
  <si>
    <t>3</t>
  </si>
  <si>
    <t>003</t>
  </si>
  <si>
    <t>Poskytnutí zařízení staveniště (jeho části) pro umožnění činnosti TDS, AD, SÚ, atd. po dobu výstavby.</t>
  </si>
  <si>
    <t>-1314635079</t>
  </si>
  <si>
    <t>004</t>
  </si>
  <si>
    <t>Náklady vyplívající z požadavků DOSS a správců inženýrských sítí.</t>
  </si>
  <si>
    <t>-410842154</t>
  </si>
  <si>
    <t>5</t>
  </si>
  <si>
    <t>005</t>
  </si>
  <si>
    <t>Geodetické vytýčení  vč. vytýčení stávajících inženýrských sítí</t>
  </si>
  <si>
    <t>-382889800</t>
  </si>
  <si>
    <t>6</t>
  </si>
  <si>
    <t>006</t>
  </si>
  <si>
    <t>Geodetické zaměření řešených objetků po dokončení díla</t>
  </si>
  <si>
    <t>1807095213</t>
  </si>
  <si>
    <t>7</t>
  </si>
  <si>
    <t>007</t>
  </si>
  <si>
    <t>Geometrický plán</t>
  </si>
  <si>
    <t>-1081748864</t>
  </si>
  <si>
    <t>8</t>
  </si>
  <si>
    <t>008</t>
  </si>
  <si>
    <t>Projektová dokumentace skutečného provedení</t>
  </si>
  <si>
    <t>-224695519</t>
  </si>
  <si>
    <t>9</t>
  </si>
  <si>
    <t>009</t>
  </si>
  <si>
    <t>Kompletace dokladové části stavby k předání, převzetí a kolaudaci díla</t>
  </si>
  <si>
    <t>-1313882222</t>
  </si>
  <si>
    <t>10</t>
  </si>
  <si>
    <t>010</t>
  </si>
  <si>
    <t>Zpracování a předložení harmonogramů</t>
  </si>
  <si>
    <t>-938857940</t>
  </si>
  <si>
    <t>11</t>
  </si>
  <si>
    <t>011</t>
  </si>
  <si>
    <t>Náklady spojené prováděním stavby v blízkosti stávajících objektů, technologie a zeleně</t>
  </si>
  <si>
    <t>-916410637</t>
  </si>
  <si>
    <t>12</t>
  </si>
  <si>
    <t>012</t>
  </si>
  <si>
    <t>Archeologický záchranný výzkum dle §22 zákona č.20/1987 Sb. (archeologický dohled při zemních pracech)</t>
  </si>
  <si>
    <t>-915052503</t>
  </si>
  <si>
    <t>01 - Komunikace</t>
  </si>
  <si>
    <t>Část:</t>
  </si>
  <si>
    <t>01-01 - Komunikace  - vlastní stavba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</si>
  <si>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</si>
  <si>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</si>
  <si>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</si>
  <si>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</si>
  <si>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</si>
  <si>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</si>
  <si>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111201101A</t>
  </si>
  <si>
    <t>Odstranění křovin a stromů průměru kmene do 100 mm i s kořeny z celkové plochy do 1000 m2 vč. likvidace</t>
  </si>
  <si>
    <t>m2</t>
  </si>
  <si>
    <t>1242233338</t>
  </si>
  <si>
    <t>113107223</t>
  </si>
  <si>
    <t>Odstranění podkladu pl přes 200 m2 z kameniva drceného tl 300 mm</t>
  </si>
  <si>
    <t>-277133536</t>
  </si>
  <si>
    <t>113107232</t>
  </si>
  <si>
    <t>Odstranění podkladu pl přes 200 m2 z betonu prostého tl 300 mm</t>
  </si>
  <si>
    <t>595248034</t>
  </si>
  <si>
    <t>113154354</t>
  </si>
  <si>
    <t>Frézování živičného krytu tl 100 mm pruh š 1 m pl do 10000 m2 s překážkami v trase</t>
  </si>
  <si>
    <t>595627869</t>
  </si>
  <si>
    <t>113202111</t>
  </si>
  <si>
    <t>Vytrhání obrub krajníků obrubníků stojatých</t>
  </si>
  <si>
    <t>m</t>
  </si>
  <si>
    <t>-1431549984</t>
  </si>
  <si>
    <t>121101101</t>
  </si>
  <si>
    <t>Sejmutí ornice s přemístěním na vzdálenost do 50 m</t>
  </si>
  <si>
    <t>m3</t>
  </si>
  <si>
    <t>-1046770256</t>
  </si>
  <si>
    <t>122202202</t>
  </si>
  <si>
    <t>Odkopávky a prokopávky nezapažené pro silnice objemu do 1000 m3 v hornině tř. 3</t>
  </si>
  <si>
    <t>-2144115294</t>
  </si>
  <si>
    <t>162306112</t>
  </si>
  <si>
    <t>Vodorovné přemístění do 1000 m bez naložení výkopku ze zemin schopných zúrodnění</t>
  </si>
  <si>
    <t>-747604293</t>
  </si>
  <si>
    <t>-950716261</t>
  </si>
  <si>
    <t>162701105</t>
  </si>
  <si>
    <t>Vodorovné přemístění do 10000 m výkopku/sypaniny z horniny tř. 1 až 4</t>
  </si>
  <si>
    <t>-927479727</t>
  </si>
  <si>
    <t>162701109</t>
  </si>
  <si>
    <t>Příplatek k vodorovnému přemístění výkopku/sypaniny z horniny tř. 1 až 4 ZKD 1000 m přes 10000 m</t>
  </si>
  <si>
    <t>-352690236</t>
  </si>
  <si>
    <t>167103101</t>
  </si>
  <si>
    <t>Nakládání výkopku ze zemin schopných zúrodnění</t>
  </si>
  <si>
    <t>-1950631437</t>
  </si>
  <si>
    <t>13</t>
  </si>
  <si>
    <t>171102103</t>
  </si>
  <si>
    <t>Uložení sypaniny z hornin soudržných do násypů zhutněných do 100 % PS dálnic</t>
  </si>
  <si>
    <t>198000270</t>
  </si>
  <si>
    <t>14</t>
  </si>
  <si>
    <t>171201201</t>
  </si>
  <si>
    <t>Uložení sypaniny na skládky</t>
  </si>
  <si>
    <t>2119746912</t>
  </si>
  <si>
    <t>171201201A</t>
  </si>
  <si>
    <t>Uložení sypaniny na skládky - ornice</t>
  </si>
  <si>
    <t>101548747</t>
  </si>
  <si>
    <t>16</t>
  </si>
  <si>
    <t>171201211</t>
  </si>
  <si>
    <t>Poplatek za uložení odpadu ze sypaniny na skládce (skládkovné)</t>
  </si>
  <si>
    <t>t</t>
  </si>
  <si>
    <t>-1486654982</t>
  </si>
  <si>
    <t>17</t>
  </si>
  <si>
    <t>181102302</t>
  </si>
  <si>
    <t>Úprava pláně v zářezech se zhutněním</t>
  </si>
  <si>
    <t>-1593552501</t>
  </si>
  <si>
    <t>18</t>
  </si>
  <si>
    <t>181301102</t>
  </si>
  <si>
    <t>Rozprostření ornice tl vrstvy do 150 mm pl do 500 m2 v rovině nebo ve svahu do 1:5</t>
  </si>
  <si>
    <t>1926920631</t>
  </si>
  <si>
    <t>19</t>
  </si>
  <si>
    <t>181411131</t>
  </si>
  <si>
    <t>Založení parkového trávníku výsevem plochy do 1000 m2 v rovině a ve svahu do 1:5</t>
  </si>
  <si>
    <t>-1245294135</t>
  </si>
  <si>
    <t>20</t>
  </si>
  <si>
    <t>M</t>
  </si>
  <si>
    <t>005724100</t>
  </si>
  <si>
    <t>osivo směs travní parková</t>
  </si>
  <si>
    <t>kg</t>
  </si>
  <si>
    <t>962014384</t>
  </si>
  <si>
    <t>185804312</t>
  </si>
  <si>
    <t>Zalití rostlin vodou plocha přes 20 m2</t>
  </si>
  <si>
    <t>-1127068980</t>
  </si>
  <si>
    <t>22</t>
  </si>
  <si>
    <t>564251111</t>
  </si>
  <si>
    <t>Podklad nebo podsyp ze štěrkopísku ŠP tl 150 mm</t>
  </si>
  <si>
    <t>-1906619681</t>
  </si>
  <si>
    <t>23</t>
  </si>
  <si>
    <t>564861114</t>
  </si>
  <si>
    <t>Podklad ze štěrkodrtě ŠD tl 230 mm</t>
  </si>
  <si>
    <t>-1282921951</t>
  </si>
  <si>
    <t>24</t>
  </si>
  <si>
    <t>564932111</t>
  </si>
  <si>
    <t>Podklad z mechanicky zpevněného kameniva MZK tl 100 mm</t>
  </si>
  <si>
    <t>-316112092</t>
  </si>
  <si>
    <t>25</t>
  </si>
  <si>
    <t>564962111</t>
  </si>
  <si>
    <t>Podklad z mechanicky zpevněného kameniva MZK tl 200 mm</t>
  </si>
  <si>
    <t>-1952924204</t>
  </si>
  <si>
    <t>26</t>
  </si>
  <si>
    <t>566901132</t>
  </si>
  <si>
    <t>Vyspravení podkladu po překopech ing sítí plochy do 15 m2 štěrkodrtí tl. 150 mm</t>
  </si>
  <si>
    <t>-1703502300</t>
  </si>
  <si>
    <t>27</t>
  </si>
  <si>
    <t>566901171</t>
  </si>
  <si>
    <t>Vyspravení podkladu po překopech ing sítí plochy do 15 m2 směsí stmelenou cementem SC 20/25 tl 100mm</t>
  </si>
  <si>
    <t>2078897616</t>
  </si>
  <si>
    <t>28</t>
  </si>
  <si>
    <t>577144131</t>
  </si>
  <si>
    <t>Asfaltový beton vrstva obrusná ACO 11 (ABS) tř. I tl 50 mm š do 3 m z modifikovaného asfaltu</t>
  </si>
  <si>
    <t>-906477719</t>
  </si>
  <si>
    <t>29</t>
  </si>
  <si>
    <t>577165142</t>
  </si>
  <si>
    <t>Asfaltový beton vrstva ložní ACL 16 (ABH) tl 70 mm š přes 3 m z modifikovaného asfaltu</t>
  </si>
  <si>
    <t>131719398</t>
  </si>
  <si>
    <t>32</t>
  </si>
  <si>
    <t>596211112</t>
  </si>
  <si>
    <t>Kladení zámkové dlažby komunikací pro pěší tl 60 mm skupiny A pl do 300 m2</t>
  </si>
  <si>
    <t>559778566</t>
  </si>
  <si>
    <t>33</t>
  </si>
  <si>
    <t>592450380</t>
  </si>
  <si>
    <t>dlažba zámková 6 cm přírodní</t>
  </si>
  <si>
    <t>-623204844</t>
  </si>
  <si>
    <t>34</t>
  </si>
  <si>
    <t>592452670</t>
  </si>
  <si>
    <t>dlažba pro nevidomé 20 x 10 x 6 cm barevná</t>
  </si>
  <si>
    <t>513758306</t>
  </si>
  <si>
    <t>35</t>
  </si>
  <si>
    <t>596212213</t>
  </si>
  <si>
    <t>Kladení zámkové dlažby pozemních komunikací tl 80 mm skupiny A pl přes 300 m2</t>
  </si>
  <si>
    <t>-124247705</t>
  </si>
  <si>
    <t>36</t>
  </si>
  <si>
    <t>592450070</t>
  </si>
  <si>
    <t>dlažba zámková 8 cm přírodní</t>
  </si>
  <si>
    <t>-1009109072</t>
  </si>
  <si>
    <t>37</t>
  </si>
  <si>
    <t>592452690</t>
  </si>
  <si>
    <t>dlažba 8 cm barevná</t>
  </si>
  <si>
    <t>-1579989034</t>
  </si>
  <si>
    <t>38</t>
  </si>
  <si>
    <t>599141111</t>
  </si>
  <si>
    <t>Vyplnění spár mezi silničními dílci živičnou zálivkou</t>
  </si>
  <si>
    <t>1132934495</t>
  </si>
  <si>
    <t>39</t>
  </si>
  <si>
    <t>90000001</t>
  </si>
  <si>
    <t xml:space="preserve">Dodávka a montáž značka IP 12 (vyhrazené parkoviště) </t>
  </si>
  <si>
    <t>1044565792</t>
  </si>
  <si>
    <t>40</t>
  </si>
  <si>
    <t>90000002</t>
  </si>
  <si>
    <t>Dodávka a montáž značka O1 (ozn vozidla - dodat tabulka)</t>
  </si>
  <si>
    <t>-1904732660</t>
  </si>
  <si>
    <t>41</t>
  </si>
  <si>
    <t>90000003</t>
  </si>
  <si>
    <t>Dodávka a montáž značka B2 zákaz vjezdu všech vozidel</t>
  </si>
  <si>
    <t>1118703218</t>
  </si>
  <si>
    <t>42</t>
  </si>
  <si>
    <t>90000004</t>
  </si>
  <si>
    <t xml:space="preserve">Dodávka a montáž značka IP4b - jdnosměrný provoz  </t>
  </si>
  <si>
    <t>1475032073</t>
  </si>
  <si>
    <t>43</t>
  </si>
  <si>
    <t>915311111</t>
  </si>
  <si>
    <t>Předformátované vodorovné dopravní značení dopravní značky do 1 m2</t>
  </si>
  <si>
    <t>kus</t>
  </si>
  <si>
    <t>-1745410927</t>
  </si>
  <si>
    <t>44</t>
  </si>
  <si>
    <t>915321115</t>
  </si>
  <si>
    <t>Předformátované vodorovné dopravní značení vodící pás pro slabozraké</t>
  </si>
  <si>
    <t>-427739853</t>
  </si>
  <si>
    <t>45</t>
  </si>
  <si>
    <t>915331112</t>
  </si>
  <si>
    <t>Předformátované vodorovné dopravní značení čára šířky 25 cm</t>
  </si>
  <si>
    <t>759146148</t>
  </si>
  <si>
    <t>46</t>
  </si>
  <si>
    <t>915351111</t>
  </si>
  <si>
    <t>Předformátované vodorovné dopravní značení číslice nebo písmeno délky do 1 m</t>
  </si>
  <si>
    <t>1346680930</t>
  </si>
  <si>
    <t>47</t>
  </si>
  <si>
    <t>915491211A</t>
  </si>
  <si>
    <t>Osazení odvodňovacího proužku z betonových desek do betonového lože tl do 100 mm š proužku 250 mm</t>
  </si>
  <si>
    <t>415830238</t>
  </si>
  <si>
    <t>48</t>
  </si>
  <si>
    <t>592000001</t>
  </si>
  <si>
    <t>Dodávka odvodnovacího proužku dl 500 mm dle PD</t>
  </si>
  <si>
    <t>735494432</t>
  </si>
  <si>
    <t>49</t>
  </si>
  <si>
    <t>916131213</t>
  </si>
  <si>
    <t>Osazení silničního obrubníku betonového stojatého s boční opěrou do lože z betonu prostého</t>
  </si>
  <si>
    <t>-552341415</t>
  </si>
  <si>
    <t>50</t>
  </si>
  <si>
    <t>592174500</t>
  </si>
  <si>
    <t>obrubník betonový chodníkový ABO 1-15 100x15x30 cm</t>
  </si>
  <si>
    <t>69926128</t>
  </si>
  <si>
    <t>51</t>
  </si>
  <si>
    <t>592174090</t>
  </si>
  <si>
    <t>obrubník betonový chodníkový ABO 16-10 100x8x25 cm</t>
  </si>
  <si>
    <t>114013385</t>
  </si>
  <si>
    <t>52</t>
  </si>
  <si>
    <t>916991121</t>
  </si>
  <si>
    <t>Lože pod obrubníky, krajníky nebo obruby z dlažebních kostek z betonu prostého</t>
  </si>
  <si>
    <t>760008691</t>
  </si>
  <si>
    <t>53</t>
  </si>
  <si>
    <t>919726122</t>
  </si>
  <si>
    <t>Geotextilie pro ochranu, separaci a filtraci netkaná měrná hmotnost do 300 g/m2</t>
  </si>
  <si>
    <t>318855565</t>
  </si>
  <si>
    <t>54</t>
  </si>
  <si>
    <t>919735112</t>
  </si>
  <si>
    <t>Řezání stávajícího živičného krytu hl do 100 mm</t>
  </si>
  <si>
    <t>-925295917</t>
  </si>
  <si>
    <t>55</t>
  </si>
  <si>
    <t>997221551</t>
  </si>
  <si>
    <t>Vodorovná doprava suti ze sypkých materiálů do 1 km</t>
  </si>
  <si>
    <t>-2013683672</t>
  </si>
  <si>
    <t>56</t>
  </si>
  <si>
    <t>997221569</t>
  </si>
  <si>
    <t>Příplatek ZKD 1 km u vodorovné dopravy suti z kusových materiálů</t>
  </si>
  <si>
    <t>-603670113</t>
  </si>
  <si>
    <t>57</t>
  </si>
  <si>
    <t>997221815</t>
  </si>
  <si>
    <t>Poplatek za uložení betonového odpadu na skládce (skládkovné)</t>
  </si>
  <si>
    <t>-1217251593</t>
  </si>
  <si>
    <t>58</t>
  </si>
  <si>
    <t>997221845</t>
  </si>
  <si>
    <t>Poplatek za uložení odpadu z asfaltových povrchů na skládce (skládkovné)</t>
  </si>
  <si>
    <t>-637625165</t>
  </si>
  <si>
    <t>59</t>
  </si>
  <si>
    <t>997221855</t>
  </si>
  <si>
    <t>Poplatek za uložení odpadu z kameniva na skládce (skládkovné)</t>
  </si>
  <si>
    <t>-1318261247</t>
  </si>
  <si>
    <t>60</t>
  </si>
  <si>
    <t>998225111</t>
  </si>
  <si>
    <t>Přesun hmot pro pozemní komunikace s krytem z kamene, monolitickým betonovým nebo živičným</t>
  </si>
  <si>
    <t>-610595028</t>
  </si>
  <si>
    <t>61</t>
  </si>
  <si>
    <t>998225191</t>
  </si>
  <si>
    <t>Příplatek k přesunu hmot pro pozemní komunikace s krytem z kamene, živičným, betonovým do 1000 m</t>
  </si>
  <si>
    <t>402424709</t>
  </si>
  <si>
    <t>01-02 - Komunikace  - pro kanalizaci</t>
  </si>
  <si>
    <t>-307813718</t>
  </si>
  <si>
    <t>-118434353</t>
  </si>
  <si>
    <t>-1249652940</t>
  </si>
  <si>
    <t>-245675402</t>
  </si>
  <si>
    <t>1651568502</t>
  </si>
  <si>
    <t>819065496</t>
  </si>
  <si>
    <t>1722540733</t>
  </si>
  <si>
    <t>1700157780</t>
  </si>
  <si>
    <t>799569009</t>
  </si>
  <si>
    <t>596211110</t>
  </si>
  <si>
    <t>Kladení zámkové dlažby komunikací pro pěší tl 60 mm skupiny A pl do 50 m2</t>
  </si>
  <si>
    <t>433860538</t>
  </si>
  <si>
    <t>20068649</t>
  </si>
  <si>
    <t>76618548</t>
  </si>
  <si>
    <t>739354318</t>
  </si>
  <si>
    <t>-1027875040</t>
  </si>
  <si>
    <t>-1868206410</t>
  </si>
  <si>
    <t>-877003547</t>
  </si>
  <si>
    <t>2015804432</t>
  </si>
  <si>
    <t>328856317</t>
  </si>
  <si>
    <t>02 - Kanalizace</t>
  </si>
  <si>
    <t>02-01 - Kanalizace - hlavní řád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</si>
  <si>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</si>
  <si>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</si>
  <si>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</si>
  <si>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</si>
  <si>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</si>
  <si>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</si>
  <si>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715 - Izolace proti chemickým vlivům</t>
  </si>
  <si>
    <t>120001101</t>
  </si>
  <si>
    <t>Příplatek za ztížení vykopávky v blízkosti podzemního vedení</t>
  </si>
  <si>
    <t>-1652627650</t>
  </si>
  <si>
    <t>132201202</t>
  </si>
  <si>
    <t>Hloubení rýh š do 2000 mm v hornině tř. 3 objemu do 1000 m3</t>
  </si>
  <si>
    <t>-1817572113</t>
  </si>
  <si>
    <t>132201209</t>
  </si>
  <si>
    <t>Příplatek za lepivost k hloubení rýh š do 2000 mm v hornině tř. 3</t>
  </si>
  <si>
    <t>1310924637</t>
  </si>
  <si>
    <t>132301202</t>
  </si>
  <si>
    <t>Hloubení rýh š do 2000 mm v hornině tř. 4 objemu do 1000 m3</t>
  </si>
  <si>
    <t>-689974882</t>
  </si>
  <si>
    <t>132301209</t>
  </si>
  <si>
    <t>Příplatek za lepivost k hloubení rýh š do 2000 mm v hornině tř. 4</t>
  </si>
  <si>
    <t>1515347708</t>
  </si>
  <si>
    <t>67</t>
  </si>
  <si>
    <t>151101102</t>
  </si>
  <si>
    <t>Zřízení příložného pažení a rozepření stěn rýh hl do 4 m</t>
  </si>
  <si>
    <t>-1064085780</t>
  </si>
  <si>
    <t>68</t>
  </si>
  <si>
    <t>151101112</t>
  </si>
  <si>
    <t>Odstranění příložného pažení a rozepření stěn rýh hl do 4 m</t>
  </si>
  <si>
    <t>1900708468</t>
  </si>
  <si>
    <t>161101101</t>
  </si>
  <si>
    <t>Svislé přemístění výkopku z horniny tř. 1 až 4 hl výkopu do 2,5 m</t>
  </si>
  <si>
    <t>-1493315394</t>
  </si>
  <si>
    <t>2054010569</t>
  </si>
  <si>
    <t>-1117478148</t>
  </si>
  <si>
    <t>-798734485</t>
  </si>
  <si>
    <t>-678981788</t>
  </si>
  <si>
    <t>174101101</t>
  </si>
  <si>
    <t>Zásyp jam, šachet rýh nebo kolem objektů sypaninou se zhutněním</t>
  </si>
  <si>
    <t>38981217</t>
  </si>
  <si>
    <t>175102101</t>
  </si>
  <si>
    <t>Obsypání potrubí při překopech inž sítí ručně objem do 10 m3 z hor tř. 1 až 4</t>
  </si>
  <si>
    <t>-2076523999</t>
  </si>
  <si>
    <t>30</t>
  </si>
  <si>
    <t>583312000</t>
  </si>
  <si>
    <t>štěrkopísek (Bratčice) netříděný zásypový materiál</t>
  </si>
  <si>
    <t>2075708913</t>
  </si>
  <si>
    <t>273316121</t>
  </si>
  <si>
    <t>Základové desky z prostého betonu se zvýšenými nároky na prostředí tř. C 25/30</t>
  </si>
  <si>
    <t>837433674</t>
  </si>
  <si>
    <t>380316132</t>
  </si>
  <si>
    <t>Kompletní konstrukce z betonu se zvýšenými nároky na prostředí tř. C 30/37 tl do 300 mm</t>
  </si>
  <si>
    <t>2094110836</t>
  </si>
  <si>
    <t>380356231</t>
  </si>
  <si>
    <t>Bednění kompletních konstrukcí ČOV, nádrží nebo vodojemů neomítaných ploch rovinných zřízení</t>
  </si>
  <si>
    <t>66975418</t>
  </si>
  <si>
    <t>380356232</t>
  </si>
  <si>
    <t>Bednění kompletních konstrukcí ČOV, nádrží nebo vodojemů neomítaných ploch rovinných odstranění</t>
  </si>
  <si>
    <t>99468656</t>
  </si>
  <si>
    <t>380361006</t>
  </si>
  <si>
    <t>Výztuž kompletních konstrukcí ČOV, nádrží nebo vodojemů z betonářské oceli 10 505</t>
  </si>
  <si>
    <t>1416706278</t>
  </si>
  <si>
    <t>411121141</t>
  </si>
  <si>
    <t>Montáž prefabrikovaných ŽB stropů ze stropních panelů š 2400 mm dl do 3800 mm</t>
  </si>
  <si>
    <t>354680259</t>
  </si>
  <si>
    <t>593415750</t>
  </si>
  <si>
    <t xml:space="preserve">Filigránový panel   2400/3600/200 dle PD </t>
  </si>
  <si>
    <t>-1431028492</t>
  </si>
  <si>
    <t>31</t>
  </si>
  <si>
    <t>451572111</t>
  </si>
  <si>
    <t>Lože pod potrubí otevřený výkop z kameniva drobného těženého</t>
  </si>
  <si>
    <t>1034675938</t>
  </si>
  <si>
    <t>452386111</t>
  </si>
  <si>
    <t>Vyrovnávací prstence z betonu prostého tř. C 25/30 v do 100 mm</t>
  </si>
  <si>
    <t>-426990767</t>
  </si>
  <si>
    <t>454811113</t>
  </si>
  <si>
    <t>Osazování prostupů z PVC trubek  do 500 vč. dodávky</t>
  </si>
  <si>
    <t>-742565021</t>
  </si>
  <si>
    <t>631313234</t>
  </si>
  <si>
    <t>Vytvarování dna nádrží z betonu se zvýšenými nároky C 30/37 s potěrem r zakřivení přes 400 mm</t>
  </si>
  <si>
    <t>-1133870999</t>
  </si>
  <si>
    <t>800000001</t>
  </si>
  <si>
    <t xml:space="preserve">Napojení na stávající kanalizaci </t>
  </si>
  <si>
    <t>-1335989136</t>
  </si>
  <si>
    <t>64</t>
  </si>
  <si>
    <t>800000003</t>
  </si>
  <si>
    <t>Napojení na stávající kanalizaci   objímka</t>
  </si>
  <si>
    <t>-1700950603</t>
  </si>
  <si>
    <t>65</t>
  </si>
  <si>
    <t>871350410</t>
  </si>
  <si>
    <t>Montáž kanalizačního potrubí korugovaného SN 10  z polypropylenu DN 200</t>
  </si>
  <si>
    <t>1310675670</t>
  </si>
  <si>
    <t>66</t>
  </si>
  <si>
    <t>286173110</t>
  </si>
  <si>
    <t>Dodávka potrubí  DN 200 dle PD vč. tvarovek</t>
  </si>
  <si>
    <t>-1356336838</t>
  </si>
  <si>
    <t>871370410</t>
  </si>
  <si>
    <t>Montáž kanalizačního potrubí korugovaného SN 10 z polypropylenu DN 300</t>
  </si>
  <si>
    <t>1032653367</t>
  </si>
  <si>
    <t>286173130A</t>
  </si>
  <si>
    <t>Dodávka potrubí  300 mm dle PD vč tvarovek</t>
  </si>
  <si>
    <t>-1233612219</t>
  </si>
  <si>
    <t>62</t>
  </si>
  <si>
    <t>871420410</t>
  </si>
  <si>
    <t>Montáž kanalizačního potrubí korugovaného SN 10 z polypropylenu DN 500</t>
  </si>
  <si>
    <t>-458287809</t>
  </si>
  <si>
    <t>63</t>
  </si>
  <si>
    <t>286173150</t>
  </si>
  <si>
    <t>Dodávka potrubí 500 mm dle PD vč. tvarovek</t>
  </si>
  <si>
    <t>-1302950264</t>
  </si>
  <si>
    <t>894411311</t>
  </si>
  <si>
    <t>Osazení železobetonových dílců pro šachty skruží rovných</t>
  </si>
  <si>
    <t>-1197320324</t>
  </si>
  <si>
    <t>592241040</t>
  </si>
  <si>
    <t>skruž betonová 100x100x9 cm dle PD vč. stupadel</t>
  </si>
  <si>
    <t>131735381</t>
  </si>
  <si>
    <t>894412411</t>
  </si>
  <si>
    <t>Osazení železobetonových dílců pro šachty skruží přechodových</t>
  </si>
  <si>
    <t>1273259939</t>
  </si>
  <si>
    <t>592241200</t>
  </si>
  <si>
    <t>skruž betonová přechodová  62,5/100x60x9 cm dle PD</t>
  </si>
  <si>
    <t>-874451541</t>
  </si>
  <si>
    <t>894414111</t>
  </si>
  <si>
    <t>Osazení železobetonových dílců pro šachty skruží základových (dno)</t>
  </si>
  <si>
    <t>1262934877</t>
  </si>
  <si>
    <t>592243370</t>
  </si>
  <si>
    <t>dno betonové šachty kanalizační přímé  V max.400 dle PD</t>
  </si>
  <si>
    <t>2097224280</t>
  </si>
  <si>
    <t>592243371A</t>
  </si>
  <si>
    <t>dno betonové šachty kanalizační odbočné V max.400 dle PD</t>
  </si>
  <si>
    <t>386943594</t>
  </si>
  <si>
    <t>592243380</t>
  </si>
  <si>
    <t>dno betonové šachty kanalizační přímé V max. 50 dle PD</t>
  </si>
  <si>
    <t>-335870270</t>
  </si>
  <si>
    <t>592243381</t>
  </si>
  <si>
    <t>dno betonové šachty kanalizační odbočné V max. 50 dle PD</t>
  </si>
  <si>
    <t>799014996</t>
  </si>
  <si>
    <t>895941111</t>
  </si>
  <si>
    <t>Zřízení vpusti kanalizační uliční z betonových dílců typ UV-50 normální</t>
  </si>
  <si>
    <t>424929321</t>
  </si>
  <si>
    <t>592238230</t>
  </si>
  <si>
    <t>vpusť betonová uliční  /dno/ dle PD</t>
  </si>
  <si>
    <t>571368886</t>
  </si>
  <si>
    <t>592238520.</t>
  </si>
  <si>
    <t>dno betonové pro uliční vpusť  dle PD</t>
  </si>
  <si>
    <t>-1536887711</t>
  </si>
  <si>
    <t>592238540</t>
  </si>
  <si>
    <t>skruž betonová pro uliční vpusťs výtokovým otvorem PVC dle PD</t>
  </si>
  <si>
    <t>309463787</t>
  </si>
  <si>
    <t>592238660.</t>
  </si>
  <si>
    <t>skruž betonová pro uliční vpusť dle PD</t>
  </si>
  <si>
    <t>351712868</t>
  </si>
  <si>
    <t>592238640</t>
  </si>
  <si>
    <t>prstenec betonový pro uliční vpusť vyrovnávací dle PD</t>
  </si>
  <si>
    <t>-1195370718</t>
  </si>
  <si>
    <t>899102111</t>
  </si>
  <si>
    <t>Osazení poklopů litinových nebo ocelových včetně rámů hmotnosti nad 50 do 100 kg</t>
  </si>
  <si>
    <t>-1674047785</t>
  </si>
  <si>
    <t>286619351</t>
  </si>
  <si>
    <t xml:space="preserve">poklop litinový dle PD </t>
  </si>
  <si>
    <t>-1943947124</t>
  </si>
  <si>
    <t>899201111</t>
  </si>
  <si>
    <t>Osazení mříží litinových včetně rámů a košů na bahno hmotnosti do 50 kg</t>
  </si>
  <si>
    <t>-2088029938</t>
  </si>
  <si>
    <t>592238780</t>
  </si>
  <si>
    <t>mříž M1 D400 DIN dle PD</t>
  </si>
  <si>
    <t>-1296642204</t>
  </si>
  <si>
    <t>592238740</t>
  </si>
  <si>
    <t>koš pozink. C3 DIN 4052, vysoký, pro rám 500/300</t>
  </si>
  <si>
    <t>-300359398</t>
  </si>
  <si>
    <t>939941111A</t>
  </si>
  <si>
    <t>Zřízení těsnění pracovní spáry nerezovým  plechem ve dně</t>
  </si>
  <si>
    <t>183030169</t>
  </si>
  <si>
    <t>1460000001</t>
  </si>
  <si>
    <t xml:space="preserve">Dodávka nerezového plechu dle PD š. 200 </t>
  </si>
  <si>
    <t>-356995165</t>
  </si>
  <si>
    <t>953171021</t>
  </si>
  <si>
    <t>Osazování poklopů litinových nebo ocelových hmotnosti do 50 kg - nádrže</t>
  </si>
  <si>
    <t>-1595289695</t>
  </si>
  <si>
    <t>55241011A</t>
  </si>
  <si>
    <t>poklop 600/600 dle PD šachta KŠ1</t>
  </si>
  <si>
    <t>1500810253</t>
  </si>
  <si>
    <t>953171031</t>
  </si>
  <si>
    <t>Osazování stupadel z betonářské oceli nebo litinových nádrže</t>
  </si>
  <si>
    <t>1678084093</t>
  </si>
  <si>
    <t>55243802A</t>
  </si>
  <si>
    <t>stupadlo dle PD</t>
  </si>
  <si>
    <t>-1137041285</t>
  </si>
  <si>
    <t>998276101</t>
  </si>
  <si>
    <t>Přesun hmot pro trubní vedení z trub z plastických hmot otevřený výkop</t>
  </si>
  <si>
    <t>-563977032</t>
  </si>
  <si>
    <t>715174012</t>
  </si>
  <si>
    <t>Provedení izolace proti chemickým vlivům nádrží, kanálů, šachet obklady čedičovými tl 40 mm do tmelů KŠ1</t>
  </si>
  <si>
    <t>-254868597</t>
  </si>
  <si>
    <t>632325270</t>
  </si>
  <si>
    <t>dlaždice z taveného čediče průmyslové dle PD</t>
  </si>
  <si>
    <t>1616735103</t>
  </si>
  <si>
    <t>998715201</t>
  </si>
  <si>
    <t>Přesun hmot procentní pro izolace proti chemickým vlivům v objektech v do 6 m</t>
  </si>
  <si>
    <t>.%</t>
  </si>
  <si>
    <t>-1898514288</t>
  </si>
  <si>
    <t>02-02 - Kanalizace - přípojky</t>
  </si>
  <si>
    <t>-1332628965</t>
  </si>
  <si>
    <t>115290992</t>
  </si>
  <si>
    <t>-1339279082</t>
  </si>
  <si>
    <t>519727395</t>
  </si>
  <si>
    <t>-1277464419</t>
  </si>
  <si>
    <t>-418406407</t>
  </si>
  <si>
    <t>-1423578763</t>
  </si>
  <si>
    <t>-701561893</t>
  </si>
  <si>
    <t>-881852542</t>
  </si>
  <si>
    <t>1615506606</t>
  </si>
  <si>
    <t>-1912887458</t>
  </si>
  <si>
    <t>-1896305184</t>
  </si>
  <si>
    <t>-485430752</t>
  </si>
  <si>
    <t>1857740203</t>
  </si>
  <si>
    <t>-970383053</t>
  </si>
  <si>
    <t>310147584</t>
  </si>
  <si>
    <t>Napojení na stávající kanalizaci za KŠ</t>
  </si>
  <si>
    <t>1308441960</t>
  </si>
  <si>
    <t>800000002</t>
  </si>
  <si>
    <t>Zaústění  kanaliazace do prefa šachty</t>
  </si>
  <si>
    <t>-913093248</t>
  </si>
  <si>
    <t>1966222048</t>
  </si>
  <si>
    <t>-1028302543</t>
  </si>
  <si>
    <t>894812326</t>
  </si>
  <si>
    <t>Revizní a čistící šachta z PP typ DN 600/315 šachtové dno průtočné 30°, 60°, 90°</t>
  </si>
  <si>
    <t>1916495797</t>
  </si>
  <si>
    <t>894812332</t>
  </si>
  <si>
    <t>Revizní a čistící šachta z PP DN 600 šachtová roura korugovaná světlé hloubky 2000 mm</t>
  </si>
  <si>
    <t>554582492</t>
  </si>
  <si>
    <t>894812339</t>
  </si>
  <si>
    <t>Příplatek k rourám revizní a čistící šachty z PP DN 600 za uříznutí šachtové roury</t>
  </si>
  <si>
    <t>652508619</t>
  </si>
  <si>
    <t>894812362</t>
  </si>
  <si>
    <t>Revizní a čistící šachta z PP DN 600 poklop litinový do 25 t s teleskopickým adaptérem</t>
  </si>
  <si>
    <t>-45633012</t>
  </si>
  <si>
    <t>-705537252</t>
  </si>
  <si>
    <t>02-03 - Zrušení stávající kanalizace</t>
  </si>
  <si>
    <t>810000001</t>
  </si>
  <si>
    <t>Zrušení KŠ na výtlaku  vč. úpravy  napojení na KŠ6</t>
  </si>
  <si>
    <t>-1033772326</t>
  </si>
  <si>
    <t>899623132</t>
  </si>
  <si>
    <t>Zabeotnování potrubí   nebo  stok cementopopílekovou směsí</t>
  </si>
  <si>
    <t>1996541615</t>
  </si>
  <si>
    <t>998271311</t>
  </si>
  <si>
    <t>Přesun hmot pro kanalizace hloubené monolitické z betonu ve štole</t>
  </si>
  <si>
    <t>-1086495466</t>
  </si>
  <si>
    <t>03 - Přeložka VO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</si>
  <si>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</si>
  <si>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</si>
  <si>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</si>
  <si>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</si>
  <si>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88</t>
  </si>
  <si>
    <t>741110312</t>
  </si>
  <si>
    <t>Montáž trubka ochranná do krabic plastová tuhá D přes 40 do 90 mm uložená volně</t>
  </si>
  <si>
    <t>-863383501</t>
  </si>
  <si>
    <t>345713510</t>
  </si>
  <si>
    <t>trubka elektroinstalační ohebná Kopoflex, HDPE+LDPE KF 09050</t>
  </si>
  <si>
    <t>-1603459955</t>
  </si>
  <si>
    <t>345713520</t>
  </si>
  <si>
    <t>trubka elektroinstalační ohebná Kopoflex, HDPE+LDPE KF 09063</t>
  </si>
  <si>
    <t>2030307777</t>
  </si>
  <si>
    <t>91</t>
  </si>
  <si>
    <t>741122211</t>
  </si>
  <si>
    <t>Montáž kabel Cu plný kulatý žíla 3x1,5 až 6 mm2 uložený volně (CYKY)</t>
  </si>
  <si>
    <t>-1301906633</t>
  </si>
  <si>
    <t>83</t>
  </si>
  <si>
    <t>341110300</t>
  </si>
  <si>
    <t>kabel silový s Cu jádrem CYKY 3x1,5 mm2</t>
  </si>
  <si>
    <t>128</t>
  </si>
  <si>
    <t>2077173484</t>
  </si>
  <si>
    <t>90</t>
  </si>
  <si>
    <t>741122222</t>
  </si>
  <si>
    <t>Montáž kabel Cu plný kulatý žíla 4x10 mm2 uložený volně (CYKY)</t>
  </si>
  <si>
    <t>604323081</t>
  </si>
  <si>
    <t>341110760</t>
  </si>
  <si>
    <t>kabel silový s Cu jádrem CYKY 4x10 mm2</t>
  </si>
  <si>
    <t>-668493494</t>
  </si>
  <si>
    <t>80</t>
  </si>
  <si>
    <t>741132103</t>
  </si>
  <si>
    <t>Ukončení kabelů 3x1,5 až 4 mm2 smršťovací záklopkou nebo páskem bez letování</t>
  </si>
  <si>
    <t>-141529159</t>
  </si>
  <si>
    <t>81</t>
  </si>
  <si>
    <t>741132132</t>
  </si>
  <si>
    <t>Ukončení kabelů 4x10 mm2 smršťovací záklopkou nebo páskem bez letování</t>
  </si>
  <si>
    <t>648243375</t>
  </si>
  <si>
    <t>79</t>
  </si>
  <si>
    <t>741136001</t>
  </si>
  <si>
    <t>Propojení kabel celoplastový spojkou venkovní smršťovací do 1 kV SVCZ 4x10-16 mm2</t>
  </si>
  <si>
    <t>-399948827</t>
  </si>
  <si>
    <t>345234150</t>
  </si>
  <si>
    <t>vložka pojistková E27 normální 2410 6A</t>
  </si>
  <si>
    <t>1061401652</t>
  </si>
  <si>
    <t>354360230</t>
  </si>
  <si>
    <t>spojka kabelová smršťovaná přímé do 1kV 91ah-22s 4 x 16 - 50mm</t>
  </si>
  <si>
    <t>256</t>
  </si>
  <si>
    <t>2042779371</t>
  </si>
  <si>
    <t>78</t>
  </si>
  <si>
    <t>741320041</t>
  </si>
  <si>
    <t>Montáž pojistka - patrona do 60 A se styčným kroužkem se zapojením vodičů</t>
  </si>
  <si>
    <t>1973443310</t>
  </si>
  <si>
    <t>345236010</t>
  </si>
  <si>
    <t>kroužek styčný porcelánový E27 2510 6A</t>
  </si>
  <si>
    <t>-1776955297</t>
  </si>
  <si>
    <t>741372151</t>
  </si>
  <si>
    <t>Montáž svítidlo LED průmyslové závěsné lampa</t>
  </si>
  <si>
    <t>1118840944</t>
  </si>
  <si>
    <t>VD6</t>
  </si>
  <si>
    <t>svítidlo venkovní  SCHireder Voltana 2 5103 15LG INNOTEK 3535 GEN 4 500 mA</t>
  </si>
  <si>
    <t>-797878110</t>
  </si>
  <si>
    <t>86</t>
  </si>
  <si>
    <t>741410021</t>
  </si>
  <si>
    <t>Montáž vodič uzemňovací pásek průřezu do 120 mm2 v městské zástavbě v zemi</t>
  </si>
  <si>
    <t>-1357163788</t>
  </si>
  <si>
    <t>354420620</t>
  </si>
  <si>
    <t>páska zemnící 30 x 4 mm FeZn</t>
  </si>
  <si>
    <t>1362039944</t>
  </si>
  <si>
    <t>87</t>
  </si>
  <si>
    <t>741410041</t>
  </si>
  <si>
    <t>Montáž vodič uzemňovací drát nebo lano D do 10 mm v městské zástavbě</t>
  </si>
  <si>
    <t>-454064446</t>
  </si>
  <si>
    <t>354410730</t>
  </si>
  <si>
    <t>drát průměr 10 mm FeZn</t>
  </si>
  <si>
    <t>1326884933</t>
  </si>
  <si>
    <t>84</t>
  </si>
  <si>
    <t>741420022</t>
  </si>
  <si>
    <t>Montáž svorka hromosvodná se 3 šrouby</t>
  </si>
  <si>
    <t>-1190969499</t>
  </si>
  <si>
    <t>354419960</t>
  </si>
  <si>
    <t>svorka odbočovací a spojovací SR 3a pro spojování kruhových a páskových vodičů    FeZn</t>
  </si>
  <si>
    <t>-854284897</t>
  </si>
  <si>
    <t>354418950</t>
  </si>
  <si>
    <t>svorka připojovací SP1 k připojení kovových částí</t>
  </si>
  <si>
    <t>752429123</t>
  </si>
  <si>
    <t>354419860</t>
  </si>
  <si>
    <t>svorka odbočovací a spojovací SR 2a pro pásek 30x4 mm    FeZn</t>
  </si>
  <si>
    <t>-963132380</t>
  </si>
  <si>
    <t>89</t>
  </si>
  <si>
    <t>741810003</t>
  </si>
  <si>
    <t>Celková prohlídka elektrického rozvodu a zařízení do 1 milionu Kč</t>
  </si>
  <si>
    <t>-450753906</t>
  </si>
  <si>
    <t>210204011</t>
  </si>
  <si>
    <t>Montáž stožárů osvětlení ocelových samostatně stojících délky do 12 m</t>
  </si>
  <si>
    <t>1049842075</t>
  </si>
  <si>
    <t>74872100R3</t>
  </si>
  <si>
    <t xml:space="preserve">Stožár  bezpaticový  pozink PROTO typ BM6B 5000 </t>
  </si>
  <si>
    <t>546639861</t>
  </si>
  <si>
    <t>210204103</t>
  </si>
  <si>
    <t>Montáž výložníků osvětlení jednoramenných sloupových hmotnosti do 35 kg</t>
  </si>
  <si>
    <t>-1916382704</t>
  </si>
  <si>
    <t>74872100R4</t>
  </si>
  <si>
    <t>Výložník 60/42</t>
  </si>
  <si>
    <t>-1429264592</t>
  </si>
  <si>
    <t>210204201</t>
  </si>
  <si>
    <t>Montáž elektrovýzbroje stožárů osvětlení 1 okruh</t>
  </si>
  <si>
    <t>1697577844</t>
  </si>
  <si>
    <t>74814510R2</t>
  </si>
  <si>
    <t>Demontáž a ekologická likvidace stávajících lamp veřejného osvětlení včetně vystrojení a odpojení</t>
  </si>
  <si>
    <t>1308218896</t>
  </si>
  <si>
    <t>VD31</t>
  </si>
  <si>
    <t>Demontáž a ekologická likvidace stávajících kabelových rozvodů VO</t>
  </si>
  <si>
    <t>239456478</t>
  </si>
  <si>
    <t>77</t>
  </si>
  <si>
    <t>-633558950</t>
  </si>
  <si>
    <t>VD5</t>
  </si>
  <si>
    <t>svorkovnice stožárová do 35mm2 krytá vč. poj.spodku a hlavice</t>
  </si>
  <si>
    <t>55345441</t>
  </si>
  <si>
    <t>82</t>
  </si>
  <si>
    <t>210070101</t>
  </si>
  <si>
    <t>Montáž průchodek vnitřních do 10 kV hmotnosti do 15 kg</t>
  </si>
  <si>
    <t>-1649608895</t>
  </si>
  <si>
    <t>34213109R</t>
  </si>
  <si>
    <t>průchodka základy - chránička průměru 100mm</t>
  </si>
  <si>
    <t>-1623139365</t>
  </si>
  <si>
    <t>VL7</t>
  </si>
  <si>
    <t>Ostatní montážní materiál</t>
  </si>
  <si>
    <t>1755674941</t>
  </si>
  <si>
    <t>VL7.1</t>
  </si>
  <si>
    <t>Práce ve stávajícím rozvaděči VO</t>
  </si>
  <si>
    <t>hod</t>
  </si>
  <si>
    <t>331036772</t>
  </si>
  <si>
    <t>0155</t>
  </si>
  <si>
    <t>Uvedení do provozu, oživení, seřízení, zaškolení obsluhy</t>
  </si>
  <si>
    <t>-399579009</t>
  </si>
  <si>
    <t>69</t>
  </si>
  <si>
    <t>460010024</t>
  </si>
  <si>
    <t>Vytyčení trasy vedení kabelového podzemního v zastavěném prostoru</t>
  </si>
  <si>
    <t>km</t>
  </si>
  <si>
    <t>-577693137</t>
  </si>
  <si>
    <t>460050813</t>
  </si>
  <si>
    <t>Hloubení nezapažených jam pro stožáry strojně v hornině tř 3</t>
  </si>
  <si>
    <t>2069081846</t>
  </si>
  <si>
    <t>70</t>
  </si>
  <si>
    <t>460080014</t>
  </si>
  <si>
    <t>Základové konstrukce z monolitického betonu C 16/20 bez bednění</t>
  </si>
  <si>
    <t>-1378456205</t>
  </si>
  <si>
    <t>71</t>
  </si>
  <si>
    <t>460000001</t>
  </si>
  <si>
    <t xml:space="preserve">Pouzdrový základ trubka </t>
  </si>
  <si>
    <t>2125580248</t>
  </si>
  <si>
    <t>72</t>
  </si>
  <si>
    <t>460000002</t>
  </si>
  <si>
    <t>Deska 500/500/60</t>
  </si>
  <si>
    <t>-1627894759</t>
  </si>
  <si>
    <t>460201603</t>
  </si>
  <si>
    <t>Hloubení kabelových nezapažených rýh jakýchkoli rozměrů strojně v hornině tř 3</t>
  </si>
  <si>
    <t>-1060142869</t>
  </si>
  <si>
    <t>460421001</t>
  </si>
  <si>
    <t>Lože kabelů z písku nebo štěrkopísku tl 10 cm nad kabel, bez zakrytí, šířky lože do 65 cm</t>
  </si>
  <si>
    <t>-209551071</t>
  </si>
  <si>
    <t>460490014</t>
  </si>
  <si>
    <t>Krytí kabelů výstražnou fólií šířky 40 cm</t>
  </si>
  <si>
    <t>646260713</t>
  </si>
  <si>
    <t>283234210</t>
  </si>
  <si>
    <t>fólie varovná PE POLYNET šíře 33 cm s potiskem</t>
  </si>
  <si>
    <t>315386889</t>
  </si>
  <si>
    <t>73</t>
  </si>
  <si>
    <t>460560044</t>
  </si>
  <si>
    <t>Zásyp rýh ručně šířky 40 cm, hloubky 60 cm, z horniny třídy 4</t>
  </si>
  <si>
    <t>2073894372</t>
  </si>
  <si>
    <t>74</t>
  </si>
  <si>
    <t>460561901</t>
  </si>
  <si>
    <t>Zásyp rýh nebo jam strojně bez zhutnění v zástavbě</t>
  </si>
  <si>
    <t>1410647845</t>
  </si>
  <si>
    <t>75</t>
  </si>
  <si>
    <t>460600023</t>
  </si>
  <si>
    <t>Vodorovné přemístění horniny jakékoliv třídy do 1000 m</t>
  </si>
  <si>
    <t>905360588</t>
  </si>
  <si>
    <t>76</t>
  </si>
  <si>
    <t>460600031</t>
  </si>
  <si>
    <t>Příplatek k vodorovnému přemístění horniny za každých dalších 1000 m</t>
  </si>
  <si>
    <t>-1880170290</t>
  </si>
  <si>
    <t>1073228810</t>
  </si>
  <si>
    <t>Ing. Vít Semrád, SV-statika,projekce</t>
  </si>
  <si>
    <t>Město Sezimovo Ústí, VST s.r.o.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</si>
</sst>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8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i/>
      <sz val="8"/>
      <color indexed="12"/>
      <name val="Trebuchet MS"/>
      <family val="0"/>
    </font>
    <font>
      <b/>
      <sz val="10"/>
      <color indexed="56"/>
      <name val="Trebuchet MS"/>
      <family val="0"/>
    </font>
    <font>
      <b/>
      <sz val="8"/>
      <color indexed="55"/>
      <name val="Trebuchet MS"/>
      <family val="0"/>
    </font>
    <font>
      <sz val="9"/>
      <color indexed="8"/>
      <name val="Trebuchet MS"/>
      <family val="0"/>
    </font>
    <font>
      <b/>
      <sz val="8"/>
      <color indexed="16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10"/>
      <color rgb="FF003366"/>
      <name val="Trebuchet MS"/>
      <family val="0"/>
    </font>
    <font>
      <b/>
      <sz val="8"/>
      <color rgb="FF800000"/>
      <name val="Trebuchet MS"/>
      <family val="0"/>
    </font>
    <font>
      <sz val="9"/>
      <color rgb="FF0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0" fontId="74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5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4" fillId="33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7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66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4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66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81" fillId="0" borderId="22" xfId="0" applyNumberFormat="1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166" fontId="81" fillId="0" borderId="0" xfId="0" applyNumberFormat="1" applyFont="1" applyBorder="1" applyAlignment="1">
      <alignment vertical="center"/>
    </xf>
    <xf numFmtId="4" fontId="81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87" fillId="0" borderId="24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166" fontId="87" fillId="0" borderId="25" xfId="0" applyNumberFormat="1" applyFont="1" applyBorder="1" applyAlignment="1">
      <alignment vertical="center"/>
    </xf>
    <xf numFmtId="4" fontId="87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89" fillId="0" borderId="20" xfId="0" applyNumberFormat="1" applyFont="1" applyBorder="1" applyAlignment="1">
      <alignment/>
    </xf>
    <xf numFmtId="166" fontId="89" fillId="0" borderId="21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3" fillId="0" borderId="14" xfId="0" applyFont="1" applyBorder="1" applyAlignment="1">
      <alignment/>
    </xf>
    <xf numFmtId="0" fontId="73" fillId="0" borderId="22" xfId="0" applyFont="1" applyBorder="1" applyAlignment="1">
      <alignment/>
    </xf>
    <xf numFmtId="166" fontId="73" fillId="0" borderId="0" xfId="0" applyNumberFormat="1" applyFont="1" applyBorder="1" applyAlignment="1">
      <alignment/>
    </xf>
    <xf numFmtId="166" fontId="73" fillId="0" borderId="23" xfId="0" applyNumberFormat="1" applyFont="1" applyBorder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4" fontId="73" fillId="0" borderId="0" xfId="0" applyNumberFormat="1" applyFont="1" applyAlignment="1">
      <alignment vertical="center"/>
    </xf>
    <xf numFmtId="0" fontId="72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0" fillId="0" borderId="33" xfId="0" applyFont="1" applyBorder="1" applyAlignment="1">
      <alignment horizontal="left" vertical="center"/>
    </xf>
    <xf numFmtId="166" fontId="70" fillId="0" borderId="0" xfId="0" applyNumberFormat="1" applyFont="1" applyBorder="1" applyAlignment="1">
      <alignment vertical="center"/>
    </xf>
    <xf numFmtId="166" fontId="7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0" fillId="0" borderId="25" xfId="0" applyFont="1" applyBorder="1" applyAlignment="1">
      <alignment horizontal="center" vertical="center"/>
    </xf>
    <xf numFmtId="166" fontId="70" fillId="0" borderId="25" xfId="0" applyNumberFormat="1" applyFont="1" applyBorder="1" applyAlignment="1">
      <alignment vertical="center"/>
    </xf>
    <xf numFmtId="166" fontId="70" fillId="0" borderId="26" xfId="0" applyNumberFormat="1" applyFont="1" applyBorder="1" applyAlignment="1">
      <alignment vertical="center"/>
    </xf>
    <xf numFmtId="0" fontId="90" fillId="0" borderId="33" xfId="0" applyFont="1" applyBorder="1" applyAlignment="1" applyProtection="1">
      <alignment horizontal="center" vertical="center"/>
      <protection locked="0"/>
    </xf>
    <xf numFmtId="49" fontId="90" fillId="0" borderId="33" xfId="0" applyNumberFormat="1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horizontal="center" vertical="center" wrapText="1"/>
      <protection locked="0"/>
    </xf>
    <xf numFmtId="167" fontId="90" fillId="0" borderId="33" xfId="0" applyNumberFormat="1" applyFont="1" applyBorder="1" applyAlignment="1" applyProtection="1">
      <alignment vertical="center"/>
      <protection locked="0"/>
    </xf>
    <xf numFmtId="16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4" fontId="86" fillId="0" borderId="0" xfId="0" applyNumberFormat="1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4" fontId="86" fillId="0" borderId="0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0" fontId="77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3" fillId="0" borderId="19" xfId="0" applyFont="1" applyBorder="1" applyAlignment="1">
      <alignment horizontal="center" vertical="center"/>
    </xf>
    <xf numFmtId="0" fontId="83" fillId="0" borderId="20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6" fillId="33" borderId="0" xfId="36" applyFont="1" applyFill="1" applyAlignment="1" applyProtection="1">
      <alignment horizontal="center" vertical="center"/>
      <protection/>
    </xf>
    <xf numFmtId="4" fontId="8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/>
    </xf>
    <xf numFmtId="4" fontId="72" fillId="0" borderId="25" xfId="0" applyNumberFormat="1" applyFont="1" applyBorder="1" applyAlignment="1">
      <alignment/>
    </xf>
    <xf numFmtId="4" fontId="72" fillId="0" borderId="25" xfId="0" applyNumberFormat="1" applyFont="1" applyBorder="1" applyAlignment="1">
      <alignment vertical="center"/>
    </xf>
    <xf numFmtId="0" fontId="90" fillId="0" borderId="33" xfId="0" applyFont="1" applyBorder="1" applyAlignment="1" applyProtection="1">
      <alignment horizontal="left" vertical="center" wrapText="1"/>
      <protection locked="0"/>
    </xf>
    <xf numFmtId="4" fontId="90" fillId="0" borderId="33" xfId="0" applyNumberFormat="1" applyFont="1" applyBorder="1" applyAlignment="1" applyProtection="1">
      <alignment vertical="center"/>
      <protection locked="0"/>
    </xf>
    <xf numFmtId="4" fontId="72" fillId="0" borderId="31" xfId="0" applyNumberFormat="1" applyFont="1" applyBorder="1" applyAlignment="1">
      <alignment/>
    </xf>
    <xf numFmtId="4" fontId="72" fillId="0" borderId="31" xfId="0" applyNumberFormat="1" applyFont="1" applyBorder="1" applyAlignment="1">
      <alignment vertical="center"/>
    </xf>
    <xf numFmtId="4" fontId="71" fillId="0" borderId="20" xfId="0" applyNumberFormat="1" applyFont="1" applyBorder="1" applyAlignment="1">
      <alignment/>
    </xf>
    <xf numFmtId="4" fontId="71" fillId="0" borderId="20" xfId="0" applyNumberFormat="1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F50" sqref="BF5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R2" s="194" t="s">
        <v>8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8" t="s">
        <v>9</v>
      </c>
      <c r="BT2" s="18" t="s">
        <v>10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75" customHeight="1">
      <c r="B4" s="22"/>
      <c r="C4" s="167" t="s">
        <v>12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23"/>
      <c r="AS4" s="24" t="s">
        <v>13</v>
      </c>
      <c r="BS4" s="18" t="s">
        <v>14</v>
      </c>
    </row>
    <row r="5" spans="2:71" ht="14.25" customHeight="1">
      <c r="B5" s="22"/>
      <c r="C5" s="25"/>
      <c r="D5" s="26" t="s">
        <v>15</v>
      </c>
      <c r="E5" s="25"/>
      <c r="F5" s="25"/>
      <c r="G5" s="25"/>
      <c r="H5" s="25"/>
      <c r="I5" s="25"/>
      <c r="J5" s="25"/>
      <c r="K5" s="169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25"/>
      <c r="AQ5" s="23"/>
      <c r="BS5" s="18" t="s">
        <v>9</v>
      </c>
    </row>
    <row r="6" spans="2:71" ht="36.75" customHeight="1">
      <c r="B6" s="22"/>
      <c r="C6" s="25"/>
      <c r="D6" s="28" t="s">
        <v>16</v>
      </c>
      <c r="E6" s="25"/>
      <c r="F6" s="25"/>
      <c r="G6" s="25"/>
      <c r="H6" s="25"/>
      <c r="I6" s="25"/>
      <c r="J6" s="25"/>
      <c r="K6" s="171" t="s">
        <v>17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25"/>
      <c r="AQ6" s="23"/>
      <c r="BS6" s="18" t="s">
        <v>9</v>
      </c>
    </row>
    <row r="7" spans="2:71" ht="14.25" customHeight="1">
      <c r="B7" s="22"/>
      <c r="C7" s="25"/>
      <c r="D7" s="29" t="s">
        <v>18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19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2:71" ht="14.25" customHeight="1">
      <c r="B8" s="22"/>
      <c r="C8" s="25"/>
      <c r="D8" s="29" t="s">
        <v>20</v>
      </c>
      <c r="E8" s="25"/>
      <c r="F8" s="25"/>
      <c r="G8" s="25"/>
      <c r="H8" s="25"/>
      <c r="I8" s="25"/>
      <c r="J8" s="25"/>
      <c r="K8" s="27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22</v>
      </c>
      <c r="AL8" s="25"/>
      <c r="AM8" s="25"/>
      <c r="AN8" s="27" t="s">
        <v>23</v>
      </c>
      <c r="AO8" s="25"/>
      <c r="AP8" s="25"/>
      <c r="AQ8" s="23"/>
      <c r="BS8" s="18" t="s">
        <v>9</v>
      </c>
    </row>
    <row r="9" spans="2:71" ht="14.2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2:71" ht="14.25" customHeight="1">
      <c r="B10" s="22"/>
      <c r="C10" s="25"/>
      <c r="D10" s="29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25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2:71" ht="18" customHeight="1">
      <c r="B11" s="22"/>
      <c r="C11" s="25"/>
      <c r="D11" s="25"/>
      <c r="E11" s="27" t="s">
        <v>885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26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2:71" ht="6.7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2:71" ht="14.25" customHeight="1">
      <c r="B13" s="22"/>
      <c r="C13" s="25"/>
      <c r="D13" s="29" t="s">
        <v>27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25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2:71" ht="15">
      <c r="B14" s="22"/>
      <c r="C14" s="25"/>
      <c r="D14" s="25"/>
      <c r="E14" s="27" t="s">
        <v>21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26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2:71" ht="6.7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2:71" ht="14.25" customHeight="1">
      <c r="B16" s="22"/>
      <c r="C16" s="25"/>
      <c r="D16" s="29" t="s">
        <v>28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25</v>
      </c>
      <c r="AL16" s="25"/>
      <c r="AM16" s="25"/>
      <c r="AN16" s="27">
        <v>72173831</v>
      </c>
      <c r="AO16" s="25"/>
      <c r="AP16" s="25"/>
      <c r="AQ16" s="23"/>
      <c r="BS16" s="18" t="s">
        <v>6</v>
      </c>
    </row>
    <row r="17" spans="2:71" ht="18" customHeight="1">
      <c r="B17" s="22"/>
      <c r="C17" s="25"/>
      <c r="D17" s="25"/>
      <c r="E17" s="27" t="s">
        <v>884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26</v>
      </c>
      <c r="AL17" s="25"/>
      <c r="AM17" s="25"/>
      <c r="AN17" s="27" t="s">
        <v>5</v>
      </c>
      <c r="AO17" s="25"/>
      <c r="AP17" s="25"/>
      <c r="AQ17" s="23"/>
      <c r="BS17" s="18" t="s">
        <v>29</v>
      </c>
    </row>
    <row r="18" spans="2:71" ht="6.7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9</v>
      </c>
    </row>
    <row r="19" spans="2:71" ht="14.25" customHeight="1">
      <c r="B19" s="22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25</v>
      </c>
      <c r="AL19" s="25"/>
      <c r="AM19" s="25"/>
      <c r="AN19" s="27">
        <v>72173831</v>
      </c>
      <c r="AO19" s="25"/>
      <c r="AP19" s="25"/>
      <c r="AQ19" s="23"/>
      <c r="BS19" s="18" t="s">
        <v>9</v>
      </c>
    </row>
    <row r="20" spans="2:43" ht="18" customHeight="1">
      <c r="B20" s="22"/>
      <c r="C20" s="25"/>
      <c r="D20" s="25"/>
      <c r="E20" s="27" t="s">
        <v>884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26</v>
      </c>
      <c r="AL20" s="25"/>
      <c r="AM20" s="25"/>
      <c r="AN20" s="27" t="s">
        <v>5</v>
      </c>
      <c r="AO20" s="25"/>
      <c r="AP20" s="25"/>
      <c r="AQ20" s="23"/>
    </row>
    <row r="21" spans="2:43" ht="6.7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43" ht="15">
      <c r="B22" s="22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43" ht="22.5" customHeight="1">
      <c r="B23" s="22"/>
      <c r="C23" s="25"/>
      <c r="D23" s="25"/>
      <c r="E23" s="172" t="s">
        <v>5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25"/>
      <c r="AP23" s="25"/>
      <c r="AQ23" s="23"/>
    </row>
    <row r="24" spans="2:43" ht="6.7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43" ht="6.75" customHeight="1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43" ht="14.25" customHeight="1">
      <c r="B26" s="22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00">
        <f>ROUND(AG87,2)</f>
        <v>0</v>
      </c>
      <c r="AL26" s="170"/>
      <c r="AM26" s="170"/>
      <c r="AN26" s="170"/>
      <c r="AO26" s="170"/>
      <c r="AP26" s="25"/>
      <c r="AQ26" s="23"/>
    </row>
    <row r="27" spans="2:43" ht="14.25" customHeight="1">
      <c r="B27" s="22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00">
        <f>ROUND(AG98,2)</f>
        <v>0</v>
      </c>
      <c r="AL27" s="200"/>
      <c r="AM27" s="200"/>
      <c r="AN27" s="200"/>
      <c r="AO27" s="200"/>
      <c r="AP27" s="25"/>
      <c r="AQ27" s="23"/>
    </row>
    <row r="28" spans="2:43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5" customHeight="1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01">
        <f>ROUND(AK26+AK27,2)</f>
        <v>0</v>
      </c>
      <c r="AL29" s="202"/>
      <c r="AM29" s="202"/>
      <c r="AN29" s="202"/>
      <c r="AO29" s="202"/>
      <c r="AP29" s="33"/>
      <c r="AQ29" s="34"/>
    </row>
    <row r="30" spans="2:43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25" customHeight="1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162">
        <v>0.21</v>
      </c>
      <c r="M31" s="163"/>
      <c r="N31" s="163"/>
      <c r="O31" s="163"/>
      <c r="P31" s="38"/>
      <c r="Q31" s="38"/>
      <c r="R31" s="38"/>
      <c r="S31" s="38"/>
      <c r="T31" s="41" t="s">
        <v>37</v>
      </c>
      <c r="U31" s="38"/>
      <c r="V31" s="38"/>
      <c r="W31" s="164">
        <f>ROUND(AZ87+SUM(CD99),2)</f>
        <v>0</v>
      </c>
      <c r="X31" s="163"/>
      <c r="Y31" s="163"/>
      <c r="Z31" s="163"/>
      <c r="AA31" s="163"/>
      <c r="AB31" s="163"/>
      <c r="AC31" s="163"/>
      <c r="AD31" s="163"/>
      <c r="AE31" s="163"/>
      <c r="AF31" s="38"/>
      <c r="AG31" s="38"/>
      <c r="AH31" s="38"/>
      <c r="AI31" s="38"/>
      <c r="AJ31" s="38"/>
      <c r="AK31" s="164">
        <f>ROUND(AV87+SUM(BY99),2)</f>
        <v>0</v>
      </c>
      <c r="AL31" s="163"/>
      <c r="AM31" s="163"/>
      <c r="AN31" s="163"/>
      <c r="AO31" s="163"/>
      <c r="AP31" s="38"/>
      <c r="AQ31" s="42"/>
    </row>
    <row r="32" spans="2:43" s="2" customFormat="1" ht="14.25" customHeight="1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162">
        <v>0.15</v>
      </c>
      <c r="M32" s="163"/>
      <c r="N32" s="163"/>
      <c r="O32" s="163"/>
      <c r="P32" s="38"/>
      <c r="Q32" s="38"/>
      <c r="R32" s="38"/>
      <c r="S32" s="38"/>
      <c r="T32" s="41" t="s">
        <v>37</v>
      </c>
      <c r="U32" s="38"/>
      <c r="V32" s="38"/>
      <c r="W32" s="164">
        <f>ROUND(BA87+SUM(CE99),2)</f>
        <v>0</v>
      </c>
      <c r="X32" s="163"/>
      <c r="Y32" s="163"/>
      <c r="Z32" s="163"/>
      <c r="AA32" s="163"/>
      <c r="AB32" s="163"/>
      <c r="AC32" s="163"/>
      <c r="AD32" s="163"/>
      <c r="AE32" s="163"/>
      <c r="AF32" s="38"/>
      <c r="AG32" s="38"/>
      <c r="AH32" s="38"/>
      <c r="AI32" s="38"/>
      <c r="AJ32" s="38"/>
      <c r="AK32" s="164">
        <f>ROUND(AW87+SUM(BZ99),2)</f>
        <v>0</v>
      </c>
      <c r="AL32" s="163"/>
      <c r="AM32" s="163"/>
      <c r="AN32" s="163"/>
      <c r="AO32" s="163"/>
      <c r="AP32" s="38"/>
      <c r="AQ32" s="42"/>
    </row>
    <row r="33" spans="2:43" s="2" customFormat="1" ht="14.25" customHeight="1" hidden="1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162">
        <v>0.21</v>
      </c>
      <c r="M33" s="163"/>
      <c r="N33" s="163"/>
      <c r="O33" s="163"/>
      <c r="P33" s="38"/>
      <c r="Q33" s="38"/>
      <c r="R33" s="38"/>
      <c r="S33" s="38"/>
      <c r="T33" s="41" t="s">
        <v>37</v>
      </c>
      <c r="U33" s="38"/>
      <c r="V33" s="38"/>
      <c r="W33" s="164">
        <f>ROUND(BB87+SUM(CF99),2)</f>
        <v>0</v>
      </c>
      <c r="X33" s="163"/>
      <c r="Y33" s="163"/>
      <c r="Z33" s="163"/>
      <c r="AA33" s="163"/>
      <c r="AB33" s="163"/>
      <c r="AC33" s="163"/>
      <c r="AD33" s="163"/>
      <c r="AE33" s="163"/>
      <c r="AF33" s="38"/>
      <c r="AG33" s="38"/>
      <c r="AH33" s="38"/>
      <c r="AI33" s="38"/>
      <c r="AJ33" s="38"/>
      <c r="AK33" s="164">
        <v>0</v>
      </c>
      <c r="AL33" s="163"/>
      <c r="AM33" s="163"/>
      <c r="AN33" s="163"/>
      <c r="AO33" s="163"/>
      <c r="AP33" s="38"/>
      <c r="AQ33" s="42"/>
    </row>
    <row r="34" spans="2:43" s="2" customFormat="1" ht="14.25" customHeight="1" hidden="1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162">
        <v>0.15</v>
      </c>
      <c r="M34" s="163"/>
      <c r="N34" s="163"/>
      <c r="O34" s="163"/>
      <c r="P34" s="38"/>
      <c r="Q34" s="38"/>
      <c r="R34" s="38"/>
      <c r="S34" s="38"/>
      <c r="T34" s="41" t="s">
        <v>37</v>
      </c>
      <c r="U34" s="38"/>
      <c r="V34" s="38"/>
      <c r="W34" s="164">
        <f>ROUND(BC87+SUM(CG99),2)</f>
        <v>0</v>
      </c>
      <c r="X34" s="163"/>
      <c r="Y34" s="163"/>
      <c r="Z34" s="163"/>
      <c r="AA34" s="163"/>
      <c r="AB34" s="163"/>
      <c r="AC34" s="163"/>
      <c r="AD34" s="163"/>
      <c r="AE34" s="163"/>
      <c r="AF34" s="38"/>
      <c r="AG34" s="38"/>
      <c r="AH34" s="38"/>
      <c r="AI34" s="38"/>
      <c r="AJ34" s="38"/>
      <c r="AK34" s="164">
        <v>0</v>
      </c>
      <c r="AL34" s="163"/>
      <c r="AM34" s="163"/>
      <c r="AN34" s="163"/>
      <c r="AO34" s="163"/>
      <c r="AP34" s="38"/>
      <c r="AQ34" s="42"/>
    </row>
    <row r="35" spans="2:43" s="2" customFormat="1" ht="14.25" customHeight="1" hidden="1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162">
        <v>0</v>
      </c>
      <c r="M35" s="163"/>
      <c r="N35" s="163"/>
      <c r="O35" s="163"/>
      <c r="P35" s="38"/>
      <c r="Q35" s="38"/>
      <c r="R35" s="38"/>
      <c r="S35" s="38"/>
      <c r="T35" s="41" t="s">
        <v>37</v>
      </c>
      <c r="U35" s="38"/>
      <c r="V35" s="38"/>
      <c r="W35" s="164">
        <f>ROUND(BD87+SUM(CH99),2)</f>
        <v>0</v>
      </c>
      <c r="X35" s="163"/>
      <c r="Y35" s="163"/>
      <c r="Z35" s="163"/>
      <c r="AA35" s="163"/>
      <c r="AB35" s="163"/>
      <c r="AC35" s="163"/>
      <c r="AD35" s="163"/>
      <c r="AE35" s="163"/>
      <c r="AF35" s="38"/>
      <c r="AG35" s="38"/>
      <c r="AH35" s="38"/>
      <c r="AI35" s="38"/>
      <c r="AJ35" s="38"/>
      <c r="AK35" s="164">
        <v>0</v>
      </c>
      <c r="AL35" s="163"/>
      <c r="AM35" s="163"/>
      <c r="AN35" s="163"/>
      <c r="AO35" s="163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177" t="s">
        <v>44</v>
      </c>
      <c r="Y37" s="178"/>
      <c r="Z37" s="178"/>
      <c r="AA37" s="178"/>
      <c r="AB37" s="178"/>
      <c r="AC37" s="45"/>
      <c r="AD37" s="45"/>
      <c r="AE37" s="45"/>
      <c r="AF37" s="45"/>
      <c r="AG37" s="45"/>
      <c r="AH37" s="45"/>
      <c r="AI37" s="45"/>
      <c r="AJ37" s="45"/>
      <c r="AK37" s="179">
        <f>SUM(AK29:AK35)</f>
        <v>0</v>
      </c>
      <c r="AL37" s="178"/>
      <c r="AM37" s="178"/>
      <c r="AN37" s="178"/>
      <c r="AO37" s="180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 ht="13.5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 ht="13.5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ht="13.5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 ht="13.5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 ht="13.5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 ht="13.5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 ht="13.5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5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 ht="13.5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 ht="13.5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 ht="13.5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ht="13.5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 ht="13.5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 ht="13.5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 ht="13.5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5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67" t="s">
        <v>51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34"/>
    </row>
    <row r="77" spans="2:43" s="3" customFormat="1" ht="14.2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16</v>
      </c>
      <c r="D78" s="67"/>
      <c r="E78" s="67"/>
      <c r="F78" s="67"/>
      <c r="G78" s="67"/>
      <c r="H78" s="67"/>
      <c r="I78" s="67"/>
      <c r="J78" s="67"/>
      <c r="K78" s="67"/>
      <c r="L78" s="181" t="str">
        <f>K6</f>
        <v>Stavební úpravy  ulice Ke Hvězdárně, Sezimovo Ústí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20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22</v>
      </c>
      <c r="AJ80" s="33"/>
      <c r="AK80" s="33"/>
      <c r="AL80" s="33"/>
      <c r="AM80" s="70" t="str">
        <f>IF(AN8="","",AN8)</f>
        <v>17. 9. 2017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24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Sezimovo Ústí, VST s.r.o.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28</v>
      </c>
      <c r="AJ82" s="33"/>
      <c r="AK82" s="33"/>
      <c r="AL82" s="33"/>
      <c r="AM82" s="183" t="str">
        <f>IF(E17="","",E17)</f>
        <v>Ing. Vít Semrád, SV-statika,projekce</v>
      </c>
      <c r="AN82" s="183"/>
      <c r="AO82" s="183"/>
      <c r="AP82" s="183"/>
      <c r="AQ82" s="34"/>
      <c r="AS82" s="196" t="s">
        <v>52</v>
      </c>
      <c r="AT82" s="197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27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183" t="str">
        <f>IF(E20="","",E20)</f>
        <v>Ing. Vít Semrád, SV-statika,projekce</v>
      </c>
      <c r="AN83" s="183"/>
      <c r="AO83" s="183"/>
      <c r="AP83" s="183"/>
      <c r="AQ83" s="34"/>
      <c r="AS83" s="198"/>
      <c r="AT83" s="199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98"/>
      <c r="AT84" s="199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73" t="s">
        <v>53</v>
      </c>
      <c r="D85" s="174"/>
      <c r="E85" s="174"/>
      <c r="F85" s="174"/>
      <c r="G85" s="174"/>
      <c r="H85" s="72"/>
      <c r="I85" s="175" t="s">
        <v>54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55</v>
      </c>
      <c r="AH85" s="174"/>
      <c r="AI85" s="174"/>
      <c r="AJ85" s="174"/>
      <c r="AK85" s="174"/>
      <c r="AL85" s="174"/>
      <c r="AM85" s="174"/>
      <c r="AN85" s="175" t="s">
        <v>56</v>
      </c>
      <c r="AO85" s="174"/>
      <c r="AP85" s="176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1">
        <f>ROUND(AG88+AG89+AG92+AG96,2)</f>
        <v>0</v>
      </c>
      <c r="AH87" s="191"/>
      <c r="AI87" s="191"/>
      <c r="AJ87" s="191"/>
      <c r="AK87" s="191"/>
      <c r="AL87" s="191"/>
      <c r="AM87" s="191"/>
      <c r="AN87" s="192">
        <f aca="true" t="shared" si="0" ref="AN87:AN96">SUM(AG87,AT87)</f>
        <v>0</v>
      </c>
      <c r="AO87" s="192"/>
      <c r="AP87" s="192"/>
      <c r="AQ87" s="68"/>
      <c r="AS87" s="79">
        <f>ROUND(AS88+AS89+AS92+AS96,2)</f>
        <v>0</v>
      </c>
      <c r="AT87" s="80">
        <f aca="true" t="shared" si="1" ref="AT87:AT96">ROUND(SUM(AV87:AW87),2)</f>
        <v>0</v>
      </c>
      <c r="AU87" s="81">
        <f>ROUND(AU88+AU89+AU92+AU96,5)</f>
        <v>9957.42954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ROUND(AZ88+AZ89+AZ92+AZ96,2)</f>
        <v>0</v>
      </c>
      <c r="BA87" s="80">
        <f>ROUND(BA88+BA89+BA92+BA96,2)</f>
        <v>0</v>
      </c>
      <c r="BB87" s="80">
        <f>ROUND(BB88+BB89+BB92+BB96,2)</f>
        <v>0</v>
      </c>
      <c r="BC87" s="80">
        <f>ROUND(BC88+BC89+BC92+BC96,2)</f>
        <v>0</v>
      </c>
      <c r="BD87" s="82">
        <f>ROUND(BD88+BD89+BD92+BD96,2)</f>
        <v>0</v>
      </c>
      <c r="BS87" s="83" t="s">
        <v>70</v>
      </c>
      <c r="BT87" s="83" t="s">
        <v>71</v>
      </c>
      <c r="BU87" s="84" t="s">
        <v>72</v>
      </c>
      <c r="BV87" s="83" t="s">
        <v>73</v>
      </c>
      <c r="BW87" s="83" t="s">
        <v>74</v>
      </c>
      <c r="BX87" s="83" t="s">
        <v>75</v>
      </c>
    </row>
    <row r="88" spans="1:76" s="5" customFormat="1" ht="22.5" customHeight="1">
      <c r="A88" s="85" t="s">
        <v>76</v>
      </c>
      <c r="B88" s="86"/>
      <c r="C88" s="87"/>
      <c r="D88" s="184" t="s">
        <v>77</v>
      </c>
      <c r="E88" s="184"/>
      <c r="F88" s="184"/>
      <c r="G88" s="184"/>
      <c r="H88" s="184"/>
      <c r="I88" s="88"/>
      <c r="J88" s="184" t="s">
        <v>78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5">
        <f>'00 - Vedleší rozpočtové n...'!M30</f>
        <v>0</v>
      </c>
      <c r="AH88" s="186"/>
      <c r="AI88" s="186"/>
      <c r="AJ88" s="186"/>
      <c r="AK88" s="186"/>
      <c r="AL88" s="186"/>
      <c r="AM88" s="186"/>
      <c r="AN88" s="185">
        <f t="shared" si="0"/>
        <v>0</v>
      </c>
      <c r="AO88" s="186"/>
      <c r="AP88" s="186"/>
      <c r="AQ88" s="89"/>
      <c r="AS88" s="90">
        <f>'00 - Vedleší rozpočtové n...'!M28</f>
        <v>0</v>
      </c>
      <c r="AT88" s="91">
        <f t="shared" si="1"/>
        <v>0</v>
      </c>
      <c r="AU88" s="92">
        <f>'00 - Vedleší rozpočtové n...'!W111</f>
        <v>0</v>
      </c>
      <c r="AV88" s="91">
        <f>'00 - Vedleší rozpočtové n...'!M32</f>
        <v>0</v>
      </c>
      <c r="AW88" s="91">
        <f>'00 - Vedleší rozpočtové n...'!M33</f>
        <v>0</v>
      </c>
      <c r="AX88" s="91">
        <f>'00 - Vedleší rozpočtové n...'!M34</f>
        <v>0</v>
      </c>
      <c r="AY88" s="91">
        <f>'00 - Vedleší rozpočtové n...'!M35</f>
        <v>0</v>
      </c>
      <c r="AZ88" s="91">
        <f>'00 - Vedleší rozpočtové n...'!H32</f>
        <v>0</v>
      </c>
      <c r="BA88" s="91">
        <f>'00 - Vedleší rozpočtové n...'!H33</f>
        <v>0</v>
      </c>
      <c r="BB88" s="91">
        <f>'00 - Vedleší rozpočtové n...'!H34</f>
        <v>0</v>
      </c>
      <c r="BC88" s="91">
        <f>'00 - Vedleší rozpočtové n...'!H35</f>
        <v>0</v>
      </c>
      <c r="BD88" s="93">
        <f>'00 - Vedleší rozpočtové n...'!H36</f>
        <v>0</v>
      </c>
      <c r="BT88" s="94" t="s">
        <v>79</v>
      </c>
      <c r="BV88" s="94" t="s">
        <v>73</v>
      </c>
      <c r="BW88" s="94" t="s">
        <v>80</v>
      </c>
      <c r="BX88" s="94" t="s">
        <v>74</v>
      </c>
    </row>
    <row r="89" spans="2:76" s="5" customFormat="1" ht="22.5" customHeight="1">
      <c r="B89" s="86"/>
      <c r="C89" s="87"/>
      <c r="D89" s="184" t="s">
        <v>81</v>
      </c>
      <c r="E89" s="184"/>
      <c r="F89" s="184"/>
      <c r="G89" s="184"/>
      <c r="H89" s="184"/>
      <c r="I89" s="88"/>
      <c r="J89" s="184" t="s">
        <v>82</v>
      </c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7">
        <f>ROUND(SUM(AG90:AG91),2)</f>
        <v>0</v>
      </c>
      <c r="AH89" s="186"/>
      <c r="AI89" s="186"/>
      <c r="AJ89" s="186"/>
      <c r="AK89" s="186"/>
      <c r="AL89" s="186"/>
      <c r="AM89" s="186"/>
      <c r="AN89" s="185">
        <f t="shared" si="0"/>
        <v>0</v>
      </c>
      <c r="AO89" s="186"/>
      <c r="AP89" s="186"/>
      <c r="AQ89" s="89"/>
      <c r="AS89" s="90">
        <f>ROUND(SUM(AS90:AS91),2)</f>
        <v>0</v>
      </c>
      <c r="AT89" s="91">
        <f t="shared" si="1"/>
        <v>0</v>
      </c>
      <c r="AU89" s="92">
        <f>ROUND(SUM(AU90:AU91),5)</f>
        <v>2331.37213</v>
      </c>
      <c r="AV89" s="91">
        <f>ROUND(AZ89*L31,2)</f>
        <v>0</v>
      </c>
      <c r="AW89" s="91">
        <f>ROUND(BA89*L32,2)</f>
        <v>0</v>
      </c>
      <c r="AX89" s="91">
        <f>ROUND(BB89*L31,2)</f>
        <v>0</v>
      </c>
      <c r="AY89" s="91">
        <f>ROUND(BC89*L32,2)</f>
        <v>0</v>
      </c>
      <c r="AZ89" s="91">
        <f>ROUND(SUM(AZ90:AZ91),2)</f>
        <v>0</v>
      </c>
      <c r="BA89" s="91">
        <f>ROUND(SUM(BA90:BA91),2)</f>
        <v>0</v>
      </c>
      <c r="BB89" s="91">
        <f>ROUND(SUM(BB90:BB91),2)</f>
        <v>0</v>
      </c>
      <c r="BC89" s="91">
        <f>ROUND(SUM(BC90:BC91),2)</f>
        <v>0</v>
      </c>
      <c r="BD89" s="93">
        <f>ROUND(SUM(BD90:BD91),2)</f>
        <v>0</v>
      </c>
      <c r="BS89" s="94" t="s">
        <v>70</v>
      </c>
      <c r="BT89" s="94" t="s">
        <v>79</v>
      </c>
      <c r="BU89" s="94" t="s">
        <v>72</v>
      </c>
      <c r="BV89" s="94" t="s">
        <v>73</v>
      </c>
      <c r="BW89" s="94" t="s">
        <v>83</v>
      </c>
      <c r="BX89" s="94" t="s">
        <v>74</v>
      </c>
    </row>
    <row r="90" spans="1:76" s="6" customFormat="1" ht="22.5" customHeight="1">
      <c r="A90" s="85" t="s">
        <v>76</v>
      </c>
      <c r="B90" s="95"/>
      <c r="C90" s="96"/>
      <c r="D90" s="96"/>
      <c r="E90" s="188" t="s">
        <v>84</v>
      </c>
      <c r="F90" s="188"/>
      <c r="G90" s="188"/>
      <c r="H90" s="188"/>
      <c r="I90" s="188"/>
      <c r="J90" s="96"/>
      <c r="K90" s="188" t="s">
        <v>85</v>
      </c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>
        <f>'01-01 - Komunikace  - vla...'!M31</f>
        <v>0</v>
      </c>
      <c r="AH90" s="190"/>
      <c r="AI90" s="190"/>
      <c r="AJ90" s="190"/>
      <c r="AK90" s="190"/>
      <c r="AL90" s="190"/>
      <c r="AM90" s="190"/>
      <c r="AN90" s="189">
        <f t="shared" si="0"/>
        <v>0</v>
      </c>
      <c r="AO90" s="190"/>
      <c r="AP90" s="190"/>
      <c r="AQ90" s="97"/>
      <c r="AS90" s="98">
        <f>'01-01 - Komunikace  - vla...'!M29</f>
        <v>0</v>
      </c>
      <c r="AT90" s="99">
        <f t="shared" si="1"/>
        <v>0</v>
      </c>
      <c r="AU90" s="100">
        <f>'01-01 - Komunikace  - vla...'!W117</f>
        <v>1882.121721</v>
      </c>
      <c r="AV90" s="99">
        <f>'01-01 - Komunikace  - vla...'!M33</f>
        <v>0</v>
      </c>
      <c r="AW90" s="99">
        <f>'01-01 - Komunikace  - vla...'!M34</f>
        <v>0</v>
      </c>
      <c r="AX90" s="99">
        <f>'01-01 - Komunikace  - vla...'!M35</f>
        <v>0</v>
      </c>
      <c r="AY90" s="99">
        <f>'01-01 - Komunikace  - vla...'!M36</f>
        <v>0</v>
      </c>
      <c r="AZ90" s="99">
        <f>'01-01 - Komunikace  - vla...'!H33</f>
        <v>0</v>
      </c>
      <c r="BA90" s="99">
        <f>'01-01 - Komunikace  - vla...'!H34</f>
        <v>0</v>
      </c>
      <c r="BB90" s="99">
        <f>'01-01 - Komunikace  - vla...'!H35</f>
        <v>0</v>
      </c>
      <c r="BC90" s="99">
        <f>'01-01 - Komunikace  - vla...'!H36</f>
        <v>0</v>
      </c>
      <c r="BD90" s="101">
        <f>'01-01 - Komunikace  - vla...'!H37</f>
        <v>0</v>
      </c>
      <c r="BT90" s="102" t="s">
        <v>86</v>
      </c>
      <c r="BV90" s="102" t="s">
        <v>73</v>
      </c>
      <c r="BW90" s="102" t="s">
        <v>87</v>
      </c>
      <c r="BX90" s="102" t="s">
        <v>83</v>
      </c>
    </row>
    <row r="91" spans="1:76" s="6" customFormat="1" ht="22.5" customHeight="1">
      <c r="A91" s="85" t="s">
        <v>76</v>
      </c>
      <c r="B91" s="95"/>
      <c r="C91" s="96"/>
      <c r="D91" s="96"/>
      <c r="E91" s="188" t="s">
        <v>88</v>
      </c>
      <c r="F91" s="188"/>
      <c r="G91" s="188"/>
      <c r="H91" s="188"/>
      <c r="I91" s="188"/>
      <c r="J91" s="96"/>
      <c r="K91" s="188" t="s">
        <v>89</v>
      </c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9">
        <f>'01-02 - Komunikace  - pro...'!M31</f>
        <v>0</v>
      </c>
      <c r="AH91" s="190"/>
      <c r="AI91" s="190"/>
      <c r="AJ91" s="190"/>
      <c r="AK91" s="190"/>
      <c r="AL91" s="190"/>
      <c r="AM91" s="190"/>
      <c r="AN91" s="189">
        <f t="shared" si="0"/>
        <v>0</v>
      </c>
      <c r="AO91" s="190"/>
      <c r="AP91" s="190"/>
      <c r="AQ91" s="97"/>
      <c r="AS91" s="98">
        <f>'01-02 - Komunikace  - pro...'!M29</f>
        <v>0</v>
      </c>
      <c r="AT91" s="99">
        <f t="shared" si="1"/>
        <v>0</v>
      </c>
      <c r="AU91" s="100">
        <f>'01-02 - Komunikace  - pro...'!W116</f>
        <v>449.25040599999994</v>
      </c>
      <c r="AV91" s="99">
        <f>'01-02 - Komunikace  - pro...'!M33</f>
        <v>0</v>
      </c>
      <c r="AW91" s="99">
        <f>'01-02 - Komunikace  - pro...'!M34</f>
        <v>0</v>
      </c>
      <c r="AX91" s="99">
        <f>'01-02 - Komunikace  - pro...'!M35</f>
        <v>0</v>
      </c>
      <c r="AY91" s="99">
        <f>'01-02 - Komunikace  - pro...'!M36</f>
        <v>0</v>
      </c>
      <c r="AZ91" s="99">
        <f>'01-02 - Komunikace  - pro...'!H33</f>
        <v>0</v>
      </c>
      <c r="BA91" s="99">
        <f>'01-02 - Komunikace  - pro...'!H34</f>
        <v>0</v>
      </c>
      <c r="BB91" s="99">
        <f>'01-02 - Komunikace  - pro...'!H35</f>
        <v>0</v>
      </c>
      <c r="BC91" s="99">
        <f>'01-02 - Komunikace  - pro...'!H36</f>
        <v>0</v>
      </c>
      <c r="BD91" s="101">
        <f>'01-02 - Komunikace  - pro...'!H37</f>
        <v>0</v>
      </c>
      <c r="BT91" s="102" t="s">
        <v>86</v>
      </c>
      <c r="BV91" s="102" t="s">
        <v>73</v>
      </c>
      <c r="BW91" s="102" t="s">
        <v>90</v>
      </c>
      <c r="BX91" s="102" t="s">
        <v>83</v>
      </c>
    </row>
    <row r="92" spans="2:76" s="5" customFormat="1" ht="22.5" customHeight="1">
      <c r="B92" s="86"/>
      <c r="C92" s="87"/>
      <c r="D92" s="184" t="s">
        <v>91</v>
      </c>
      <c r="E92" s="184"/>
      <c r="F92" s="184"/>
      <c r="G92" s="184"/>
      <c r="H92" s="184"/>
      <c r="I92" s="88"/>
      <c r="J92" s="184" t="s">
        <v>92</v>
      </c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7">
        <f>ROUND(SUM(AG93:AG95),2)</f>
        <v>0</v>
      </c>
      <c r="AH92" s="186"/>
      <c r="AI92" s="186"/>
      <c r="AJ92" s="186"/>
      <c r="AK92" s="186"/>
      <c r="AL92" s="186"/>
      <c r="AM92" s="186"/>
      <c r="AN92" s="185">
        <f t="shared" si="0"/>
        <v>0</v>
      </c>
      <c r="AO92" s="186"/>
      <c r="AP92" s="186"/>
      <c r="AQ92" s="89"/>
      <c r="AS92" s="90">
        <f>ROUND(SUM(AS93:AS95),2)</f>
        <v>0</v>
      </c>
      <c r="AT92" s="91">
        <f t="shared" si="1"/>
        <v>0</v>
      </c>
      <c r="AU92" s="92">
        <f>ROUND(SUM(AU93:AU95),5)</f>
        <v>7123.96864</v>
      </c>
      <c r="AV92" s="91">
        <f>ROUND(AZ92*L31,2)</f>
        <v>0</v>
      </c>
      <c r="AW92" s="91">
        <f>ROUND(BA92*L32,2)</f>
        <v>0</v>
      </c>
      <c r="AX92" s="91">
        <f>ROUND(BB92*L31,2)</f>
        <v>0</v>
      </c>
      <c r="AY92" s="91">
        <f>ROUND(BC92*L32,2)</f>
        <v>0</v>
      </c>
      <c r="AZ92" s="91">
        <f>ROUND(SUM(AZ93:AZ95),2)</f>
        <v>0</v>
      </c>
      <c r="BA92" s="91">
        <f>ROUND(SUM(BA93:BA95),2)</f>
        <v>0</v>
      </c>
      <c r="BB92" s="91">
        <f>ROUND(SUM(BB93:BB95),2)</f>
        <v>0</v>
      </c>
      <c r="BC92" s="91">
        <f>ROUND(SUM(BC93:BC95),2)</f>
        <v>0</v>
      </c>
      <c r="BD92" s="93">
        <f>ROUND(SUM(BD93:BD95),2)</f>
        <v>0</v>
      </c>
      <c r="BS92" s="94" t="s">
        <v>70</v>
      </c>
      <c r="BT92" s="94" t="s">
        <v>79</v>
      </c>
      <c r="BU92" s="94" t="s">
        <v>72</v>
      </c>
      <c r="BV92" s="94" t="s">
        <v>73</v>
      </c>
      <c r="BW92" s="94" t="s">
        <v>93</v>
      </c>
      <c r="BX92" s="94" t="s">
        <v>74</v>
      </c>
    </row>
    <row r="93" spans="1:76" s="6" customFormat="1" ht="22.5" customHeight="1">
      <c r="A93" s="85" t="s">
        <v>76</v>
      </c>
      <c r="B93" s="95"/>
      <c r="C93" s="96"/>
      <c r="D93" s="96"/>
      <c r="E93" s="188" t="s">
        <v>94</v>
      </c>
      <c r="F93" s="188"/>
      <c r="G93" s="188"/>
      <c r="H93" s="188"/>
      <c r="I93" s="188"/>
      <c r="J93" s="96"/>
      <c r="K93" s="188" t="s">
        <v>95</v>
      </c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9">
        <f>'02-01 - Kanalizace - hlav...'!M31</f>
        <v>0</v>
      </c>
      <c r="AH93" s="190"/>
      <c r="AI93" s="190"/>
      <c r="AJ93" s="190"/>
      <c r="AK93" s="190"/>
      <c r="AL93" s="190"/>
      <c r="AM93" s="190"/>
      <c r="AN93" s="189">
        <f t="shared" si="0"/>
        <v>0</v>
      </c>
      <c r="AO93" s="190"/>
      <c r="AP93" s="190"/>
      <c r="AQ93" s="97"/>
      <c r="AS93" s="98">
        <f>'02-01 - Kanalizace - hlav...'!M29</f>
        <v>0</v>
      </c>
      <c r="AT93" s="99">
        <f t="shared" si="1"/>
        <v>0</v>
      </c>
      <c r="AU93" s="100">
        <f>'02-01 - Kanalizace - hlav...'!W122</f>
        <v>5692.59572</v>
      </c>
      <c r="AV93" s="99">
        <f>'02-01 - Kanalizace - hlav...'!M33</f>
        <v>0</v>
      </c>
      <c r="AW93" s="99">
        <f>'02-01 - Kanalizace - hlav...'!M34</f>
        <v>0</v>
      </c>
      <c r="AX93" s="99">
        <f>'02-01 - Kanalizace - hlav...'!M35</f>
        <v>0</v>
      </c>
      <c r="AY93" s="99">
        <f>'02-01 - Kanalizace - hlav...'!M36</f>
        <v>0</v>
      </c>
      <c r="AZ93" s="99">
        <f>'02-01 - Kanalizace - hlav...'!H33</f>
        <v>0</v>
      </c>
      <c r="BA93" s="99">
        <f>'02-01 - Kanalizace - hlav...'!H34</f>
        <v>0</v>
      </c>
      <c r="BB93" s="99">
        <f>'02-01 - Kanalizace - hlav...'!H35</f>
        <v>0</v>
      </c>
      <c r="BC93" s="99">
        <f>'02-01 - Kanalizace - hlav...'!H36</f>
        <v>0</v>
      </c>
      <c r="BD93" s="101">
        <f>'02-01 - Kanalizace - hlav...'!H37</f>
        <v>0</v>
      </c>
      <c r="BT93" s="102" t="s">
        <v>86</v>
      </c>
      <c r="BV93" s="102" t="s">
        <v>73</v>
      </c>
      <c r="BW93" s="102" t="s">
        <v>96</v>
      </c>
      <c r="BX93" s="102" t="s">
        <v>93</v>
      </c>
    </row>
    <row r="94" spans="1:76" s="6" customFormat="1" ht="22.5" customHeight="1">
      <c r="A94" s="85" t="s">
        <v>76</v>
      </c>
      <c r="B94" s="95"/>
      <c r="C94" s="96"/>
      <c r="D94" s="96"/>
      <c r="E94" s="188" t="s">
        <v>97</v>
      </c>
      <c r="F94" s="188"/>
      <c r="G94" s="188"/>
      <c r="H94" s="188"/>
      <c r="I94" s="188"/>
      <c r="J94" s="96"/>
      <c r="K94" s="188" t="s">
        <v>98</v>
      </c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9">
        <f>'02-02 - Kanalizace - příp...'!M31</f>
        <v>0</v>
      </c>
      <c r="AH94" s="190"/>
      <c r="AI94" s="190"/>
      <c r="AJ94" s="190"/>
      <c r="AK94" s="190"/>
      <c r="AL94" s="190"/>
      <c r="AM94" s="190"/>
      <c r="AN94" s="189">
        <f t="shared" si="0"/>
        <v>0</v>
      </c>
      <c r="AO94" s="190"/>
      <c r="AP94" s="190"/>
      <c r="AQ94" s="97"/>
      <c r="AS94" s="98">
        <f>'02-02 - Kanalizace - příp...'!M29</f>
        <v>0</v>
      </c>
      <c r="AT94" s="99">
        <f t="shared" si="1"/>
        <v>0</v>
      </c>
      <c r="AU94" s="100">
        <f>'02-02 - Kanalizace - příp...'!W116</f>
        <v>1069.250618</v>
      </c>
      <c r="AV94" s="99">
        <f>'02-02 - Kanalizace - příp...'!M33</f>
        <v>0</v>
      </c>
      <c r="AW94" s="99">
        <f>'02-02 - Kanalizace - příp...'!M34</f>
        <v>0</v>
      </c>
      <c r="AX94" s="99">
        <f>'02-02 - Kanalizace - příp...'!M35</f>
        <v>0</v>
      </c>
      <c r="AY94" s="99">
        <f>'02-02 - Kanalizace - příp...'!M36</f>
        <v>0</v>
      </c>
      <c r="AZ94" s="99">
        <f>'02-02 - Kanalizace - příp...'!H33</f>
        <v>0</v>
      </c>
      <c r="BA94" s="99">
        <f>'02-02 - Kanalizace - příp...'!H34</f>
        <v>0</v>
      </c>
      <c r="BB94" s="99">
        <f>'02-02 - Kanalizace - příp...'!H35</f>
        <v>0</v>
      </c>
      <c r="BC94" s="99">
        <f>'02-02 - Kanalizace - příp...'!H36</f>
        <v>0</v>
      </c>
      <c r="BD94" s="101">
        <f>'02-02 - Kanalizace - příp...'!H37</f>
        <v>0</v>
      </c>
      <c r="BT94" s="102" t="s">
        <v>86</v>
      </c>
      <c r="BV94" s="102" t="s">
        <v>73</v>
      </c>
      <c r="BW94" s="102" t="s">
        <v>99</v>
      </c>
      <c r="BX94" s="102" t="s">
        <v>93</v>
      </c>
    </row>
    <row r="95" spans="1:76" s="6" customFormat="1" ht="22.5" customHeight="1">
      <c r="A95" s="85" t="s">
        <v>76</v>
      </c>
      <c r="B95" s="95"/>
      <c r="C95" s="96"/>
      <c r="D95" s="96"/>
      <c r="E95" s="188" t="s">
        <v>100</v>
      </c>
      <c r="F95" s="188"/>
      <c r="G95" s="188"/>
      <c r="H95" s="188"/>
      <c r="I95" s="188"/>
      <c r="J95" s="96"/>
      <c r="K95" s="188" t="s">
        <v>101</v>
      </c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9">
        <f>'02-03 - Zrušení stávající...'!M31</f>
        <v>0</v>
      </c>
      <c r="AH95" s="190"/>
      <c r="AI95" s="190"/>
      <c r="AJ95" s="190"/>
      <c r="AK95" s="190"/>
      <c r="AL95" s="190"/>
      <c r="AM95" s="190"/>
      <c r="AN95" s="189">
        <f t="shared" si="0"/>
        <v>0</v>
      </c>
      <c r="AO95" s="190"/>
      <c r="AP95" s="190"/>
      <c r="AQ95" s="97"/>
      <c r="AS95" s="98">
        <f>'02-03 - Zrušení stávající...'!M29</f>
        <v>0</v>
      </c>
      <c r="AT95" s="99">
        <f t="shared" si="1"/>
        <v>0</v>
      </c>
      <c r="AU95" s="100">
        <f>'02-03 - Zrušení stávající...'!W114</f>
        <v>362.122304</v>
      </c>
      <c r="AV95" s="99">
        <f>'02-03 - Zrušení stávající...'!M33</f>
        <v>0</v>
      </c>
      <c r="AW95" s="99">
        <f>'02-03 - Zrušení stávající...'!M34</f>
        <v>0</v>
      </c>
      <c r="AX95" s="99">
        <f>'02-03 - Zrušení stávající...'!M35</f>
        <v>0</v>
      </c>
      <c r="AY95" s="99">
        <f>'02-03 - Zrušení stávající...'!M36</f>
        <v>0</v>
      </c>
      <c r="AZ95" s="99">
        <f>'02-03 - Zrušení stávající...'!H33</f>
        <v>0</v>
      </c>
      <c r="BA95" s="99">
        <f>'02-03 - Zrušení stávající...'!H34</f>
        <v>0</v>
      </c>
      <c r="BB95" s="99">
        <f>'02-03 - Zrušení stávající...'!H35</f>
        <v>0</v>
      </c>
      <c r="BC95" s="99">
        <f>'02-03 - Zrušení stávající...'!H36</f>
        <v>0</v>
      </c>
      <c r="BD95" s="101">
        <f>'02-03 - Zrušení stávající...'!H37</f>
        <v>0</v>
      </c>
      <c r="BT95" s="102" t="s">
        <v>86</v>
      </c>
      <c r="BV95" s="102" t="s">
        <v>73</v>
      </c>
      <c r="BW95" s="102" t="s">
        <v>102</v>
      </c>
      <c r="BX95" s="102" t="s">
        <v>93</v>
      </c>
    </row>
    <row r="96" spans="1:76" s="5" customFormat="1" ht="22.5" customHeight="1">
      <c r="A96" s="85" t="s">
        <v>76</v>
      </c>
      <c r="B96" s="86"/>
      <c r="C96" s="87"/>
      <c r="D96" s="184" t="s">
        <v>103</v>
      </c>
      <c r="E96" s="184"/>
      <c r="F96" s="184"/>
      <c r="G96" s="184"/>
      <c r="H96" s="184"/>
      <c r="I96" s="88"/>
      <c r="J96" s="184" t="s">
        <v>104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5">
        <f>'03 - Přeložka VO'!M30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89"/>
      <c r="AS96" s="103">
        <f>'03 - Přeložka VO'!M28</f>
        <v>0</v>
      </c>
      <c r="AT96" s="104">
        <f t="shared" si="1"/>
        <v>0</v>
      </c>
      <c r="AU96" s="105">
        <f>'03 - Přeložka VO'!W114</f>
        <v>502.08876499999997</v>
      </c>
      <c r="AV96" s="104">
        <f>'03 - Přeložka VO'!M32</f>
        <v>0</v>
      </c>
      <c r="AW96" s="104">
        <f>'03 - Přeložka VO'!M33</f>
        <v>0</v>
      </c>
      <c r="AX96" s="104">
        <f>'03 - Přeložka VO'!M34</f>
        <v>0</v>
      </c>
      <c r="AY96" s="104">
        <f>'03 - Přeložka VO'!M35</f>
        <v>0</v>
      </c>
      <c r="AZ96" s="104">
        <f>'03 - Přeložka VO'!H32</f>
        <v>0</v>
      </c>
      <c r="BA96" s="104">
        <f>'03 - Přeložka VO'!H33</f>
        <v>0</v>
      </c>
      <c r="BB96" s="104">
        <f>'03 - Přeložka VO'!H34</f>
        <v>0</v>
      </c>
      <c r="BC96" s="104">
        <f>'03 - Přeložka VO'!H35</f>
        <v>0</v>
      </c>
      <c r="BD96" s="106">
        <f>'03 - Přeložka VO'!H36</f>
        <v>0</v>
      </c>
      <c r="BT96" s="94" t="s">
        <v>79</v>
      </c>
      <c r="BV96" s="94" t="s">
        <v>73</v>
      </c>
      <c r="BW96" s="94" t="s">
        <v>105</v>
      </c>
      <c r="BX96" s="94" t="s">
        <v>74</v>
      </c>
    </row>
    <row r="97" spans="2:43" ht="13.5">
      <c r="B97" s="2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3"/>
    </row>
    <row r="98" spans="2:48" s="1" customFormat="1" ht="30" customHeight="1">
      <c r="B98" s="32"/>
      <c r="C98" s="77" t="s">
        <v>106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192">
        <v>0</v>
      </c>
      <c r="AH98" s="192"/>
      <c r="AI98" s="192"/>
      <c r="AJ98" s="192"/>
      <c r="AK98" s="192"/>
      <c r="AL98" s="192"/>
      <c r="AM98" s="192"/>
      <c r="AN98" s="192">
        <v>0</v>
      </c>
      <c r="AO98" s="192"/>
      <c r="AP98" s="192"/>
      <c r="AQ98" s="34"/>
      <c r="AS98" s="73" t="s">
        <v>107</v>
      </c>
      <c r="AT98" s="74" t="s">
        <v>108</v>
      </c>
      <c r="AU98" s="74" t="s">
        <v>35</v>
      </c>
      <c r="AV98" s="75" t="s">
        <v>58</v>
      </c>
    </row>
    <row r="99" spans="2:48" s="1" customFormat="1" ht="10.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S99" s="107"/>
      <c r="AT99" s="53"/>
      <c r="AU99" s="53"/>
      <c r="AV99" s="55"/>
    </row>
    <row r="100" spans="2:43" s="1" customFormat="1" ht="30" customHeight="1">
      <c r="B100" s="32"/>
      <c r="C100" s="108" t="s">
        <v>109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93">
        <f>ROUND(AG87+AG98,2)</f>
        <v>0</v>
      </c>
      <c r="AH100" s="193"/>
      <c r="AI100" s="193"/>
      <c r="AJ100" s="193"/>
      <c r="AK100" s="193"/>
      <c r="AL100" s="193"/>
      <c r="AM100" s="193"/>
      <c r="AN100" s="193">
        <f>AN87+AN98</f>
        <v>0</v>
      </c>
      <c r="AO100" s="193"/>
      <c r="AP100" s="193"/>
      <c r="AQ100" s="34"/>
    </row>
    <row r="101" spans="2:43" s="1" customFormat="1" ht="6.75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8"/>
    </row>
  </sheetData>
  <sheetProtection/>
  <mergeCells count="77">
    <mergeCell ref="AS82:AT84"/>
    <mergeCell ref="AM83:AP83"/>
    <mergeCell ref="AK26:AO26"/>
    <mergeCell ref="AK27:AO27"/>
    <mergeCell ref="AK29:AO29"/>
    <mergeCell ref="AG98:AM98"/>
    <mergeCell ref="AN98:AP98"/>
    <mergeCell ref="AG100:AM100"/>
    <mergeCell ref="AN100:AP100"/>
    <mergeCell ref="AR2:BE2"/>
    <mergeCell ref="AN96:AP96"/>
    <mergeCell ref="AG96:AM96"/>
    <mergeCell ref="AN93:AP93"/>
    <mergeCell ref="AG93:AM93"/>
    <mergeCell ref="AN88:AP88"/>
    <mergeCell ref="AN90:AP90"/>
    <mergeCell ref="AG90:AM90"/>
    <mergeCell ref="E95:I95"/>
    <mergeCell ref="K95:AF95"/>
    <mergeCell ref="AN92:AP92"/>
    <mergeCell ref="AG92:AM92"/>
    <mergeCell ref="D92:H92"/>
    <mergeCell ref="J92:AF92"/>
    <mergeCell ref="E93:I93"/>
    <mergeCell ref="K93:AF93"/>
    <mergeCell ref="D96:H96"/>
    <mergeCell ref="J96:AF96"/>
    <mergeCell ref="AG87:AM87"/>
    <mergeCell ref="AN87:AP87"/>
    <mergeCell ref="AN94:AP94"/>
    <mergeCell ref="AG94:AM94"/>
    <mergeCell ref="E94:I94"/>
    <mergeCell ref="K94:AF94"/>
    <mergeCell ref="AN95:AP95"/>
    <mergeCell ref="AG95:AM95"/>
    <mergeCell ref="E90:I90"/>
    <mergeCell ref="K90:AF90"/>
    <mergeCell ref="AN91:AP91"/>
    <mergeCell ref="AG91:AM91"/>
    <mergeCell ref="E91:I91"/>
    <mergeCell ref="K91:AF91"/>
    <mergeCell ref="D88:H88"/>
    <mergeCell ref="J88:AF88"/>
    <mergeCell ref="AN89:AP89"/>
    <mergeCell ref="AG89:AM89"/>
    <mergeCell ref="D89:H89"/>
    <mergeCell ref="J89:AF89"/>
    <mergeCell ref="AG88:AM88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0 - Vedleší rozpočtové n...'!C2" display="/"/>
    <hyperlink ref="A90" location="'01-01 - Komunikace  - vla...'!C2" display="/"/>
    <hyperlink ref="A91" location="'01-02 - Komunikace  - pro...'!C2" display="/"/>
    <hyperlink ref="A93" location="'02-01 - Kanalizace - hlav...'!C2" display="/"/>
    <hyperlink ref="A94" location="'02-02 - Kanalizace - příp...'!C2" display="/"/>
    <hyperlink ref="A95" location="'02-03 - Zrušení stávající...'!C2" display="/"/>
    <hyperlink ref="A96" location="'03 - Přeložka VO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20" sqref="AG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80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s="1" customFormat="1" ht="32.25" customHeight="1">
      <c r="B7" s="32"/>
      <c r="C7" s="33"/>
      <c r="D7" s="28" t="s">
        <v>116</v>
      </c>
      <c r="E7" s="33"/>
      <c r="F7" s="171" t="s">
        <v>117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25" customHeight="1">
      <c r="B8" s="32"/>
      <c r="C8" s="33"/>
      <c r="D8" s="29" t="s">
        <v>18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19</v>
      </c>
      <c r="N8" s="33"/>
      <c r="O8" s="27" t="s">
        <v>5</v>
      </c>
      <c r="P8" s="33"/>
      <c r="Q8" s="33"/>
      <c r="R8" s="34"/>
    </row>
    <row r="9" spans="2:18" s="1" customFormat="1" ht="14.25" customHeight="1">
      <c r="B9" s="32"/>
      <c r="C9" s="33"/>
      <c r="D9" s="29" t="s">
        <v>20</v>
      </c>
      <c r="E9" s="33"/>
      <c r="F9" s="27" t="s">
        <v>21</v>
      </c>
      <c r="G9" s="33"/>
      <c r="H9" s="33"/>
      <c r="I9" s="33"/>
      <c r="J9" s="33"/>
      <c r="K9" s="33"/>
      <c r="L9" s="33"/>
      <c r="M9" s="29" t="s">
        <v>22</v>
      </c>
      <c r="N9" s="33"/>
      <c r="O9" s="206" t="str">
        <f>'Rekapitulace stavby'!AN8</f>
        <v>17. 9. 2017</v>
      </c>
      <c r="P9" s="206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9" t="s">
        <v>24</v>
      </c>
      <c r="E11" s="33"/>
      <c r="F11" s="33"/>
      <c r="G11" s="33"/>
      <c r="H11" s="33"/>
      <c r="I11" s="33"/>
      <c r="J11" s="33"/>
      <c r="K11" s="33"/>
      <c r="L11" s="33"/>
      <c r="M11" s="29" t="s">
        <v>25</v>
      </c>
      <c r="N11" s="33"/>
      <c r="O11" s="169">
        <f>IF('Rekapitulace stavby'!AN10="","",'Rekapitulace stavby'!AN10)</f>
      </c>
      <c r="P11" s="169"/>
      <c r="Q11" s="33"/>
      <c r="R11" s="34"/>
    </row>
    <row r="12" spans="2:18" s="1" customFormat="1" ht="18" customHeight="1">
      <c r="B12" s="32"/>
      <c r="C12" s="33"/>
      <c r="D12" s="33"/>
      <c r="E12" s="27" t="str">
        <f>IF('Rekapitulace stavby'!E11="","",'Rekapitulace stavby'!E11)</f>
        <v>Město Sezimovo Ústí, VST s.r.o.</v>
      </c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9">
        <f>IF('Rekapitulace stavby'!AN11="","",'Rekapitulace stavby'!AN11)</f>
      </c>
      <c r="P12" s="169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9" t="s">
        <v>27</v>
      </c>
      <c r="E14" s="33"/>
      <c r="F14" s="33"/>
      <c r="G14" s="33"/>
      <c r="H14" s="33"/>
      <c r="I14" s="33"/>
      <c r="J14" s="33"/>
      <c r="K14" s="33"/>
      <c r="L14" s="33"/>
      <c r="M14" s="29" t="s">
        <v>25</v>
      </c>
      <c r="N14" s="33"/>
      <c r="O14" s="169">
        <f>IF('Rekapitulace stavby'!AN13="","",'Rekapitulace stavby'!AN13)</f>
      </c>
      <c r="P14" s="169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> </v>
      </c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9">
        <f>IF('Rekapitulace stavby'!AN14="","",'Rekapitulace stavby'!AN14)</f>
      </c>
      <c r="P15" s="169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9" t="s">
        <v>28</v>
      </c>
      <c r="E17" s="33"/>
      <c r="F17" s="33"/>
      <c r="G17" s="33"/>
      <c r="H17" s="33"/>
      <c r="I17" s="33"/>
      <c r="J17" s="33"/>
      <c r="K17" s="33"/>
      <c r="L17" s="33"/>
      <c r="M17" s="29" t="s">
        <v>25</v>
      </c>
      <c r="N17" s="33"/>
      <c r="O17" s="169">
        <f>IF('Rekapitulace stavby'!AN16="","",'Rekapitulace stavby'!AN16)</f>
        <v>72173831</v>
      </c>
      <c r="P17" s="169"/>
      <c r="Q17" s="33"/>
      <c r="R17" s="34"/>
    </row>
    <row r="18" spans="2:18" s="1" customFormat="1" ht="18" customHeight="1">
      <c r="B18" s="32"/>
      <c r="C18" s="33"/>
      <c r="D18" s="33"/>
      <c r="E18" s="27" t="str">
        <f>IF('Rekapitulace stavby'!E17="","",'Rekapitulace stavby'!E17)</f>
        <v>Ing. Vít Semrád, SV-statika,projekce</v>
      </c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9">
        <f>IF('Rekapitulace stavby'!AN17="","",'Rekapitulace stavby'!AN17)</f>
      </c>
      <c r="P18" s="169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25</v>
      </c>
      <c r="N20" s="33"/>
      <c r="O20" s="169">
        <f>IF('Rekapitulace stavby'!AN19="","",'Rekapitulace stavby'!AN19)</f>
        <v>72173831</v>
      </c>
      <c r="P20" s="169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>Ing. Vít Semrád, SV-statika,projekce</v>
      </c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9">
        <f>IF('Rekapitulace stavby'!AN20="","",'Rekapitulace stavby'!AN20)</f>
      </c>
      <c r="P21" s="169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172" t="s">
        <v>5</v>
      </c>
      <c r="F24" s="172"/>
      <c r="G24" s="172"/>
      <c r="H24" s="172"/>
      <c r="I24" s="172"/>
      <c r="J24" s="172"/>
      <c r="K24" s="172"/>
      <c r="L24" s="172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118</v>
      </c>
      <c r="E27" s="33"/>
      <c r="F27" s="33"/>
      <c r="G27" s="33"/>
      <c r="H27" s="33"/>
      <c r="I27" s="33"/>
      <c r="J27" s="33"/>
      <c r="K27" s="33"/>
      <c r="L27" s="33"/>
      <c r="M27" s="200">
        <f>N88</f>
        <v>0</v>
      </c>
      <c r="N27" s="200"/>
      <c r="O27" s="200"/>
      <c r="P27" s="200"/>
      <c r="Q27" s="33"/>
      <c r="R27" s="34"/>
    </row>
    <row r="28" spans="2:18" s="1" customFormat="1" ht="14.25" customHeight="1">
      <c r="B28" s="32"/>
      <c r="C28" s="33"/>
      <c r="D28" s="31" t="s">
        <v>119</v>
      </c>
      <c r="E28" s="33"/>
      <c r="F28" s="33"/>
      <c r="G28" s="33"/>
      <c r="H28" s="33"/>
      <c r="I28" s="33"/>
      <c r="J28" s="33"/>
      <c r="K28" s="33"/>
      <c r="L28" s="33"/>
      <c r="M28" s="200">
        <f>N92</f>
        <v>0</v>
      </c>
      <c r="N28" s="200"/>
      <c r="O28" s="200"/>
      <c r="P28" s="200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2" t="s">
        <v>34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35</v>
      </c>
      <c r="E32" s="39" t="s">
        <v>36</v>
      </c>
      <c r="F32" s="40">
        <v>0.21</v>
      </c>
      <c r="G32" s="113" t="s">
        <v>37</v>
      </c>
      <c r="H32" s="208">
        <f>ROUND((SUM(BE92:BE93)+SUM(BE111:BE125)),2)</f>
        <v>0</v>
      </c>
      <c r="I32" s="205"/>
      <c r="J32" s="205"/>
      <c r="K32" s="33"/>
      <c r="L32" s="33"/>
      <c r="M32" s="208">
        <f>ROUND(ROUND((SUM(BE92:BE93)+SUM(BE111:BE125)),2)*F32,2)</f>
        <v>0</v>
      </c>
      <c r="N32" s="205"/>
      <c r="O32" s="205"/>
      <c r="P32" s="205"/>
      <c r="Q32" s="33"/>
      <c r="R32" s="34"/>
    </row>
    <row r="33" spans="2:18" s="1" customFormat="1" ht="14.25" customHeight="1">
      <c r="B33" s="32"/>
      <c r="C33" s="33"/>
      <c r="D33" s="33"/>
      <c r="E33" s="39" t="s">
        <v>38</v>
      </c>
      <c r="F33" s="40">
        <v>0.15</v>
      </c>
      <c r="G33" s="113" t="s">
        <v>37</v>
      </c>
      <c r="H33" s="208">
        <f>ROUND((SUM(BF92:BF93)+SUM(BF111:BF125)),2)</f>
        <v>0</v>
      </c>
      <c r="I33" s="205"/>
      <c r="J33" s="205"/>
      <c r="K33" s="33"/>
      <c r="L33" s="33"/>
      <c r="M33" s="208">
        <f>ROUND(ROUND((SUM(BF92:BF93)+SUM(BF111:BF125)),2)*F33,2)</f>
        <v>0</v>
      </c>
      <c r="N33" s="205"/>
      <c r="O33" s="205"/>
      <c r="P33" s="205"/>
      <c r="Q33" s="33"/>
      <c r="R33" s="34"/>
    </row>
    <row r="34" spans="2:18" s="1" customFormat="1" ht="14.25" customHeight="1" hidden="1">
      <c r="B34" s="32"/>
      <c r="C34" s="33"/>
      <c r="D34" s="33"/>
      <c r="E34" s="39" t="s">
        <v>39</v>
      </c>
      <c r="F34" s="40">
        <v>0.21</v>
      </c>
      <c r="G34" s="113" t="s">
        <v>37</v>
      </c>
      <c r="H34" s="208">
        <f>ROUND((SUM(BG92:BG93)+SUM(BG111:BG125)),2)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40</v>
      </c>
      <c r="F35" s="40">
        <v>0.15</v>
      </c>
      <c r="G35" s="113" t="s">
        <v>37</v>
      </c>
      <c r="H35" s="208">
        <f>ROUND((SUM(BH92:BH93)+SUM(BH111:BH125)),2)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41</v>
      </c>
      <c r="F36" s="40">
        <v>0</v>
      </c>
      <c r="G36" s="113" t="s">
        <v>37</v>
      </c>
      <c r="H36" s="208">
        <f>ROUND((SUM(BI92:BI93)+SUM(BI111:BI125)),2)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109"/>
      <c r="D38" s="114" t="s">
        <v>42</v>
      </c>
      <c r="E38" s="72"/>
      <c r="F38" s="72"/>
      <c r="G38" s="115" t="s">
        <v>43</v>
      </c>
      <c r="H38" s="116" t="s">
        <v>44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75" customHeight="1">
      <c r="B79" s="32"/>
      <c r="C79" s="66" t="s">
        <v>116</v>
      </c>
      <c r="D79" s="33"/>
      <c r="E79" s="33"/>
      <c r="F79" s="181" t="str">
        <f>F7</f>
        <v>00 - Vedleší rozpočtové náklady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20</v>
      </c>
      <c r="D81" s="33"/>
      <c r="E81" s="33"/>
      <c r="F81" s="27" t="str">
        <f>F9</f>
        <v> </v>
      </c>
      <c r="G81" s="33"/>
      <c r="H81" s="33"/>
      <c r="I81" s="33"/>
      <c r="J81" s="33"/>
      <c r="K81" s="29" t="s">
        <v>22</v>
      </c>
      <c r="L81" s="33"/>
      <c r="M81" s="206" t="str">
        <f>IF(O9="","",O9)</f>
        <v>17. 9. 2017</v>
      </c>
      <c r="N81" s="206"/>
      <c r="O81" s="206"/>
      <c r="P81" s="206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24</v>
      </c>
      <c r="D83" s="33"/>
      <c r="E83" s="33"/>
      <c r="F83" s="27" t="str">
        <f>E12</f>
        <v>Město Sezimovo Ústí, VST s.r.o.</v>
      </c>
      <c r="G83" s="33"/>
      <c r="H83" s="33"/>
      <c r="I83" s="33"/>
      <c r="J83" s="33"/>
      <c r="K83" s="29" t="s">
        <v>28</v>
      </c>
      <c r="L83" s="33"/>
      <c r="M83" s="169" t="str">
        <f>E18</f>
        <v>Ing. Vít Semrád, SV-statika,projekce</v>
      </c>
      <c r="N83" s="169"/>
      <c r="O83" s="169"/>
      <c r="P83" s="169"/>
      <c r="Q83" s="169"/>
      <c r="R83" s="34"/>
    </row>
    <row r="84" spans="2:18" s="1" customFormat="1" ht="14.25" customHeight="1">
      <c r="B84" s="32"/>
      <c r="C84" s="29" t="s">
        <v>27</v>
      </c>
      <c r="D84" s="33"/>
      <c r="E84" s="33"/>
      <c r="F84" s="27" t="str">
        <f>IF(E15="","",E15)</f>
        <v> </v>
      </c>
      <c r="G84" s="33"/>
      <c r="H84" s="33"/>
      <c r="I84" s="33"/>
      <c r="J84" s="33"/>
      <c r="K84" s="29" t="s">
        <v>30</v>
      </c>
      <c r="L84" s="33"/>
      <c r="M84" s="169" t="str">
        <f>E21</f>
        <v>Ing. Vít Semrád, SV-statika,projekce</v>
      </c>
      <c r="N84" s="169"/>
      <c r="O84" s="169"/>
      <c r="P84" s="169"/>
      <c r="Q84" s="169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121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122</v>
      </c>
      <c r="O86" s="212"/>
      <c r="P86" s="212"/>
      <c r="Q86" s="212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2">
        <f>N111</f>
        <v>0</v>
      </c>
      <c r="O88" s="213"/>
      <c r="P88" s="213"/>
      <c r="Q88" s="213"/>
      <c r="R88" s="34"/>
      <c r="AU88" s="18" t="s">
        <v>124</v>
      </c>
    </row>
    <row r="89" spans="2:18" s="7" customFormat="1" ht="24.75" customHeight="1">
      <c r="B89" s="118"/>
      <c r="C89" s="119"/>
      <c r="D89" s="120" t="s">
        <v>125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N112</f>
        <v>0</v>
      </c>
      <c r="O89" s="215"/>
      <c r="P89" s="215"/>
      <c r="Q89" s="215"/>
      <c r="R89" s="121"/>
    </row>
    <row r="90" spans="2:18" s="8" customFormat="1" ht="19.5" customHeight="1">
      <c r="B90" s="122"/>
      <c r="C90" s="96"/>
      <c r="D90" s="123" t="s">
        <v>126</v>
      </c>
      <c r="E90" s="96"/>
      <c r="F90" s="96"/>
      <c r="G90" s="96"/>
      <c r="H90" s="96"/>
      <c r="I90" s="96"/>
      <c r="J90" s="96"/>
      <c r="K90" s="96"/>
      <c r="L90" s="96"/>
      <c r="M90" s="96"/>
      <c r="N90" s="189">
        <f>N113</f>
        <v>0</v>
      </c>
      <c r="O90" s="190"/>
      <c r="P90" s="190"/>
      <c r="Q90" s="190"/>
      <c r="R90" s="124"/>
    </row>
    <row r="91" spans="2:18" s="1" customFormat="1" ht="21.7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21" s="1" customFormat="1" ht="29.25" customHeight="1">
      <c r="B92" s="32"/>
      <c r="C92" s="117" t="s">
        <v>127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13">
        <v>0</v>
      </c>
      <c r="O92" s="216"/>
      <c r="P92" s="216"/>
      <c r="Q92" s="216"/>
      <c r="R92" s="34"/>
      <c r="T92" s="125"/>
      <c r="U92" s="126" t="s">
        <v>35</v>
      </c>
    </row>
    <row r="93" spans="2:18" s="1" customFormat="1" ht="1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s="1" customFormat="1" ht="29.25" customHeight="1">
      <c r="B94" s="32"/>
      <c r="C94" s="108" t="s">
        <v>109</v>
      </c>
      <c r="D94" s="109"/>
      <c r="E94" s="109"/>
      <c r="F94" s="109"/>
      <c r="G94" s="109"/>
      <c r="H94" s="109"/>
      <c r="I94" s="109"/>
      <c r="J94" s="109"/>
      <c r="K94" s="109"/>
      <c r="L94" s="193">
        <f>ROUND(SUM(N88+N92),2)</f>
        <v>0</v>
      </c>
      <c r="M94" s="193"/>
      <c r="N94" s="193"/>
      <c r="O94" s="193"/>
      <c r="P94" s="193"/>
      <c r="Q94" s="193"/>
      <c r="R94" s="34"/>
    </row>
    <row r="95" spans="2:18" s="1" customFormat="1" ht="6.7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9" spans="2:18" s="1" customFormat="1" ht="6.7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0" spans="2:18" s="1" customFormat="1" ht="36.75" customHeight="1">
      <c r="B100" s="32"/>
      <c r="C100" s="167" t="s">
        <v>128</v>
      </c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34"/>
    </row>
    <row r="101" spans="2:18" s="1" customFormat="1" ht="6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30" customHeight="1">
      <c r="B102" s="32"/>
      <c r="C102" s="29" t="s">
        <v>16</v>
      </c>
      <c r="D102" s="33"/>
      <c r="E102" s="33"/>
      <c r="F102" s="203" t="str">
        <f>F6</f>
        <v>Stavební úpravy  ulice Ke Hvězdárně, Sezimovo Ústí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33"/>
      <c r="R102" s="34"/>
    </row>
    <row r="103" spans="2:18" s="1" customFormat="1" ht="36.75" customHeight="1">
      <c r="B103" s="32"/>
      <c r="C103" s="66" t="s">
        <v>116</v>
      </c>
      <c r="D103" s="33"/>
      <c r="E103" s="33"/>
      <c r="F103" s="181" t="str">
        <f>F7</f>
        <v>00 - Vedleší rozpočtové náklady</v>
      </c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33"/>
      <c r="R103" s="34"/>
    </row>
    <row r="104" spans="2:18" s="1" customFormat="1" ht="6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18" customHeight="1">
      <c r="B105" s="32"/>
      <c r="C105" s="29" t="s">
        <v>20</v>
      </c>
      <c r="D105" s="33"/>
      <c r="E105" s="33"/>
      <c r="F105" s="27" t="str">
        <f>F9</f>
        <v> </v>
      </c>
      <c r="G105" s="33"/>
      <c r="H105" s="33"/>
      <c r="I105" s="33"/>
      <c r="J105" s="33"/>
      <c r="K105" s="29" t="s">
        <v>22</v>
      </c>
      <c r="L105" s="33"/>
      <c r="M105" s="206" t="str">
        <f>IF(O9="","",O9)</f>
        <v>17. 9. 2017</v>
      </c>
      <c r="N105" s="206"/>
      <c r="O105" s="206"/>
      <c r="P105" s="206"/>
      <c r="Q105" s="33"/>
      <c r="R105" s="34"/>
    </row>
    <row r="106" spans="2:18" s="1" customFormat="1" ht="6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15">
      <c r="B107" s="32"/>
      <c r="C107" s="29" t="s">
        <v>24</v>
      </c>
      <c r="D107" s="33"/>
      <c r="E107" s="33"/>
      <c r="F107" s="27" t="str">
        <f>E12</f>
        <v>Město Sezimovo Ústí, VST s.r.o.</v>
      </c>
      <c r="G107" s="33"/>
      <c r="H107" s="33"/>
      <c r="I107" s="33"/>
      <c r="J107" s="33"/>
      <c r="K107" s="29" t="s">
        <v>28</v>
      </c>
      <c r="L107" s="33"/>
      <c r="M107" s="169" t="str">
        <f>E18</f>
        <v>Ing. Vít Semrád, SV-statika,projekce</v>
      </c>
      <c r="N107" s="169"/>
      <c r="O107" s="169"/>
      <c r="P107" s="169"/>
      <c r="Q107" s="169"/>
      <c r="R107" s="34"/>
    </row>
    <row r="108" spans="2:18" s="1" customFormat="1" ht="14.25" customHeight="1">
      <c r="B108" s="32"/>
      <c r="C108" s="29" t="s">
        <v>27</v>
      </c>
      <c r="D108" s="33"/>
      <c r="E108" s="33"/>
      <c r="F108" s="27" t="str">
        <f>IF(E15="","",E15)</f>
        <v> </v>
      </c>
      <c r="G108" s="33"/>
      <c r="H108" s="33"/>
      <c r="I108" s="33"/>
      <c r="J108" s="33"/>
      <c r="K108" s="29" t="s">
        <v>30</v>
      </c>
      <c r="L108" s="33"/>
      <c r="M108" s="169" t="str">
        <f>E21</f>
        <v>Ing. Vít Semrád, SV-statika,projekce</v>
      </c>
      <c r="N108" s="169"/>
      <c r="O108" s="169"/>
      <c r="P108" s="169"/>
      <c r="Q108" s="169"/>
      <c r="R108" s="34"/>
    </row>
    <row r="109" spans="2:18" s="1" customFormat="1" ht="9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7" s="9" customFormat="1" ht="29.25" customHeight="1">
      <c r="B110" s="127"/>
      <c r="C110" s="128" t="s">
        <v>129</v>
      </c>
      <c r="D110" s="129" t="s">
        <v>130</v>
      </c>
      <c r="E110" s="129" t="s">
        <v>53</v>
      </c>
      <c r="F110" s="217" t="s">
        <v>131</v>
      </c>
      <c r="G110" s="217"/>
      <c r="H110" s="217"/>
      <c r="I110" s="217"/>
      <c r="J110" s="129" t="s">
        <v>132</v>
      </c>
      <c r="K110" s="129" t="s">
        <v>133</v>
      </c>
      <c r="L110" s="218" t="s">
        <v>134</v>
      </c>
      <c r="M110" s="218"/>
      <c r="N110" s="217" t="s">
        <v>122</v>
      </c>
      <c r="O110" s="217"/>
      <c r="P110" s="217"/>
      <c r="Q110" s="219"/>
      <c r="R110" s="130"/>
      <c r="T110" s="73" t="s">
        <v>135</v>
      </c>
      <c r="U110" s="74" t="s">
        <v>35</v>
      </c>
      <c r="V110" s="74" t="s">
        <v>136</v>
      </c>
      <c r="W110" s="74" t="s">
        <v>137</v>
      </c>
      <c r="X110" s="74" t="s">
        <v>138</v>
      </c>
      <c r="Y110" s="74" t="s">
        <v>139</v>
      </c>
      <c r="Z110" s="74" t="s">
        <v>140</v>
      </c>
      <c r="AA110" s="75" t="s">
        <v>141</v>
      </c>
    </row>
    <row r="111" spans="2:63" s="1" customFormat="1" ht="29.25" customHeight="1">
      <c r="B111" s="32"/>
      <c r="C111" s="77" t="s">
        <v>118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23">
        <f>BK111</f>
        <v>0</v>
      </c>
      <c r="O111" s="224"/>
      <c r="P111" s="224"/>
      <c r="Q111" s="224"/>
      <c r="R111" s="34"/>
      <c r="T111" s="76"/>
      <c r="U111" s="48"/>
      <c r="V111" s="48"/>
      <c r="W111" s="131">
        <f>W112</f>
        <v>0</v>
      </c>
      <c r="X111" s="48"/>
      <c r="Y111" s="131">
        <f>Y112</f>
        <v>0</v>
      </c>
      <c r="Z111" s="48"/>
      <c r="AA111" s="132">
        <f>AA112</f>
        <v>0</v>
      </c>
      <c r="AT111" s="18" t="s">
        <v>70</v>
      </c>
      <c r="AU111" s="18" t="s">
        <v>124</v>
      </c>
      <c r="BK111" s="133">
        <f>BK112</f>
        <v>0</v>
      </c>
    </row>
    <row r="112" spans="2:63" s="10" customFormat="1" ht="36.75" customHeight="1">
      <c r="B112" s="134"/>
      <c r="C112" s="135"/>
      <c r="D112" s="136" t="s">
        <v>125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225">
        <f>BK112</f>
        <v>0</v>
      </c>
      <c r="O112" s="214"/>
      <c r="P112" s="214"/>
      <c r="Q112" s="214"/>
      <c r="R112" s="137"/>
      <c r="T112" s="138"/>
      <c r="U112" s="135"/>
      <c r="V112" s="135"/>
      <c r="W112" s="139">
        <f>W113</f>
        <v>0</v>
      </c>
      <c r="X112" s="135"/>
      <c r="Y112" s="139">
        <f>Y113</f>
        <v>0</v>
      </c>
      <c r="Z112" s="135"/>
      <c r="AA112" s="140">
        <f>AA113</f>
        <v>0</v>
      </c>
      <c r="AR112" s="141" t="s">
        <v>142</v>
      </c>
      <c r="AT112" s="142" t="s">
        <v>70</v>
      </c>
      <c r="AU112" s="142" t="s">
        <v>71</v>
      </c>
      <c r="AY112" s="141" t="s">
        <v>143</v>
      </c>
      <c r="BK112" s="143">
        <f>BK113</f>
        <v>0</v>
      </c>
    </row>
    <row r="113" spans="2:63" s="10" customFormat="1" ht="19.5" customHeight="1">
      <c r="B113" s="134"/>
      <c r="C113" s="135"/>
      <c r="D113" s="144" t="s">
        <v>126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226">
        <f>BK113</f>
        <v>0</v>
      </c>
      <c r="O113" s="227"/>
      <c r="P113" s="227"/>
      <c r="Q113" s="227"/>
      <c r="R113" s="137"/>
      <c r="T113" s="138"/>
      <c r="U113" s="135"/>
      <c r="V113" s="135"/>
      <c r="W113" s="139">
        <f>SUM(W114:W125)</f>
        <v>0</v>
      </c>
      <c r="X113" s="135"/>
      <c r="Y113" s="139">
        <f>SUM(Y114:Y125)</f>
        <v>0</v>
      </c>
      <c r="Z113" s="135"/>
      <c r="AA113" s="140">
        <f>SUM(AA114:AA125)</f>
        <v>0</v>
      </c>
      <c r="AR113" s="141" t="s">
        <v>142</v>
      </c>
      <c r="AT113" s="142" t="s">
        <v>70</v>
      </c>
      <c r="AU113" s="142" t="s">
        <v>79</v>
      </c>
      <c r="AY113" s="141" t="s">
        <v>143</v>
      </c>
      <c r="BK113" s="143">
        <f>SUM(BK114:BK125)</f>
        <v>0</v>
      </c>
    </row>
    <row r="114" spans="2:65" s="1" customFormat="1" ht="22.5" customHeight="1">
      <c r="B114" s="145"/>
      <c r="C114" s="146" t="s">
        <v>79</v>
      </c>
      <c r="D114" s="146" t="s">
        <v>144</v>
      </c>
      <c r="E114" s="147" t="s">
        <v>145</v>
      </c>
      <c r="F114" s="220" t="s">
        <v>146</v>
      </c>
      <c r="G114" s="220"/>
      <c r="H114" s="220"/>
      <c r="I114" s="220"/>
      <c r="J114" s="148" t="s">
        <v>147</v>
      </c>
      <c r="K114" s="149">
        <v>1</v>
      </c>
      <c r="L114" s="221">
        <v>0</v>
      </c>
      <c r="M114" s="221"/>
      <c r="N114" s="221">
        <f aca="true" t="shared" si="0" ref="N114:N125">ROUND(L114*K114,2)</f>
        <v>0</v>
      </c>
      <c r="O114" s="221"/>
      <c r="P114" s="221"/>
      <c r="Q114" s="221"/>
      <c r="R114" s="150"/>
      <c r="T114" s="151" t="s">
        <v>5</v>
      </c>
      <c r="U114" s="41" t="s">
        <v>36</v>
      </c>
      <c r="V114" s="152">
        <v>0</v>
      </c>
      <c r="W114" s="152">
        <f aca="true" t="shared" si="1" ref="W114:W125">V114*K114</f>
        <v>0</v>
      </c>
      <c r="X114" s="152">
        <v>0</v>
      </c>
      <c r="Y114" s="152">
        <f aca="true" t="shared" si="2" ref="Y114:Y125">X114*K114</f>
        <v>0</v>
      </c>
      <c r="Z114" s="152">
        <v>0</v>
      </c>
      <c r="AA114" s="153">
        <f aca="true" t="shared" si="3" ref="AA114:AA125">Z114*K114</f>
        <v>0</v>
      </c>
      <c r="AR114" s="18" t="s">
        <v>142</v>
      </c>
      <c r="AT114" s="18" t="s">
        <v>144</v>
      </c>
      <c r="AU114" s="18" t="s">
        <v>86</v>
      </c>
      <c r="AY114" s="18" t="s">
        <v>143</v>
      </c>
      <c r="BE114" s="154">
        <f aca="true" t="shared" si="4" ref="BE114:BE125">IF(U114="základní",N114,0)</f>
        <v>0</v>
      </c>
      <c r="BF114" s="154">
        <f aca="true" t="shared" si="5" ref="BF114:BF125">IF(U114="snížená",N114,0)</f>
        <v>0</v>
      </c>
      <c r="BG114" s="154">
        <f aca="true" t="shared" si="6" ref="BG114:BG125">IF(U114="zákl. přenesená",N114,0)</f>
        <v>0</v>
      </c>
      <c r="BH114" s="154">
        <f aca="true" t="shared" si="7" ref="BH114:BH125">IF(U114="sníž. přenesená",N114,0)</f>
        <v>0</v>
      </c>
      <c r="BI114" s="154">
        <f aca="true" t="shared" si="8" ref="BI114:BI125">IF(U114="nulová",N114,0)</f>
        <v>0</v>
      </c>
      <c r="BJ114" s="18" t="s">
        <v>79</v>
      </c>
      <c r="BK114" s="154">
        <f aca="true" t="shared" si="9" ref="BK114:BK125">ROUND(L114*K114,2)</f>
        <v>0</v>
      </c>
      <c r="BL114" s="18" t="s">
        <v>142</v>
      </c>
      <c r="BM114" s="18" t="s">
        <v>148</v>
      </c>
    </row>
    <row r="115" spans="2:65" s="1" customFormat="1" ht="22.5" customHeight="1">
      <c r="B115" s="145"/>
      <c r="C115" s="146" t="s">
        <v>86</v>
      </c>
      <c r="D115" s="146" t="s">
        <v>144</v>
      </c>
      <c r="E115" s="147" t="s">
        <v>149</v>
      </c>
      <c r="F115" s="220" t="s">
        <v>150</v>
      </c>
      <c r="G115" s="220"/>
      <c r="H115" s="220"/>
      <c r="I115" s="220"/>
      <c r="J115" s="148" t="s">
        <v>147</v>
      </c>
      <c r="K115" s="149">
        <v>1</v>
      </c>
      <c r="L115" s="221">
        <v>0</v>
      </c>
      <c r="M115" s="221"/>
      <c r="N115" s="221">
        <f t="shared" si="0"/>
        <v>0</v>
      </c>
      <c r="O115" s="221"/>
      <c r="P115" s="221"/>
      <c r="Q115" s="221"/>
      <c r="R115" s="150"/>
      <c r="T115" s="151" t="s">
        <v>5</v>
      </c>
      <c r="U115" s="41" t="s">
        <v>36</v>
      </c>
      <c r="V115" s="152">
        <v>0</v>
      </c>
      <c r="W115" s="152">
        <f t="shared" si="1"/>
        <v>0</v>
      </c>
      <c r="X115" s="152">
        <v>0</v>
      </c>
      <c r="Y115" s="152">
        <f t="shared" si="2"/>
        <v>0</v>
      </c>
      <c r="Z115" s="152">
        <v>0</v>
      </c>
      <c r="AA115" s="153">
        <f t="shared" si="3"/>
        <v>0</v>
      </c>
      <c r="AR115" s="18" t="s">
        <v>142</v>
      </c>
      <c r="AT115" s="18" t="s">
        <v>144</v>
      </c>
      <c r="AU115" s="18" t="s">
        <v>86</v>
      </c>
      <c r="AY115" s="18" t="s">
        <v>143</v>
      </c>
      <c r="BE115" s="154">
        <f t="shared" si="4"/>
        <v>0</v>
      </c>
      <c r="BF115" s="154">
        <f t="shared" si="5"/>
        <v>0</v>
      </c>
      <c r="BG115" s="154">
        <f t="shared" si="6"/>
        <v>0</v>
      </c>
      <c r="BH115" s="154">
        <f t="shared" si="7"/>
        <v>0</v>
      </c>
      <c r="BI115" s="154">
        <f t="shared" si="8"/>
        <v>0</v>
      </c>
      <c r="BJ115" s="18" t="s">
        <v>79</v>
      </c>
      <c r="BK115" s="154">
        <f t="shared" si="9"/>
        <v>0</v>
      </c>
      <c r="BL115" s="18" t="s">
        <v>142</v>
      </c>
      <c r="BM115" s="18" t="s">
        <v>151</v>
      </c>
    </row>
    <row r="116" spans="2:65" s="1" customFormat="1" ht="44.25" customHeight="1">
      <c r="B116" s="145"/>
      <c r="C116" s="146" t="s">
        <v>152</v>
      </c>
      <c r="D116" s="146" t="s">
        <v>144</v>
      </c>
      <c r="E116" s="147" t="s">
        <v>153</v>
      </c>
      <c r="F116" s="220" t="s">
        <v>154</v>
      </c>
      <c r="G116" s="220"/>
      <c r="H116" s="220"/>
      <c r="I116" s="220"/>
      <c r="J116" s="148" t="s">
        <v>147</v>
      </c>
      <c r="K116" s="149">
        <v>1</v>
      </c>
      <c r="L116" s="221">
        <v>0</v>
      </c>
      <c r="M116" s="221"/>
      <c r="N116" s="221">
        <f t="shared" si="0"/>
        <v>0</v>
      </c>
      <c r="O116" s="221"/>
      <c r="P116" s="221"/>
      <c r="Q116" s="221"/>
      <c r="R116" s="150"/>
      <c r="T116" s="151" t="s">
        <v>5</v>
      </c>
      <c r="U116" s="41" t="s">
        <v>36</v>
      </c>
      <c r="V116" s="152">
        <v>0</v>
      </c>
      <c r="W116" s="152">
        <f t="shared" si="1"/>
        <v>0</v>
      </c>
      <c r="X116" s="152">
        <v>0</v>
      </c>
      <c r="Y116" s="152">
        <f t="shared" si="2"/>
        <v>0</v>
      </c>
      <c r="Z116" s="152">
        <v>0</v>
      </c>
      <c r="AA116" s="153">
        <f t="shared" si="3"/>
        <v>0</v>
      </c>
      <c r="AR116" s="18" t="s">
        <v>142</v>
      </c>
      <c r="AT116" s="18" t="s">
        <v>144</v>
      </c>
      <c r="AU116" s="18" t="s">
        <v>86</v>
      </c>
      <c r="AY116" s="18" t="s">
        <v>143</v>
      </c>
      <c r="BE116" s="154">
        <f t="shared" si="4"/>
        <v>0</v>
      </c>
      <c r="BF116" s="154">
        <f t="shared" si="5"/>
        <v>0</v>
      </c>
      <c r="BG116" s="154">
        <f t="shared" si="6"/>
        <v>0</v>
      </c>
      <c r="BH116" s="154">
        <f t="shared" si="7"/>
        <v>0</v>
      </c>
      <c r="BI116" s="154">
        <f t="shared" si="8"/>
        <v>0</v>
      </c>
      <c r="BJ116" s="18" t="s">
        <v>79</v>
      </c>
      <c r="BK116" s="154">
        <f t="shared" si="9"/>
        <v>0</v>
      </c>
      <c r="BL116" s="18" t="s">
        <v>142</v>
      </c>
      <c r="BM116" s="18" t="s">
        <v>155</v>
      </c>
    </row>
    <row r="117" spans="2:65" s="1" customFormat="1" ht="31.5" customHeight="1">
      <c r="B117" s="145"/>
      <c r="C117" s="146" t="s">
        <v>142</v>
      </c>
      <c r="D117" s="146" t="s">
        <v>144</v>
      </c>
      <c r="E117" s="147" t="s">
        <v>156</v>
      </c>
      <c r="F117" s="220" t="s">
        <v>157</v>
      </c>
      <c r="G117" s="220"/>
      <c r="H117" s="220"/>
      <c r="I117" s="220"/>
      <c r="J117" s="148" t="s">
        <v>147</v>
      </c>
      <c r="K117" s="149">
        <v>1</v>
      </c>
      <c r="L117" s="221">
        <v>0</v>
      </c>
      <c r="M117" s="221"/>
      <c r="N117" s="221">
        <f t="shared" si="0"/>
        <v>0</v>
      </c>
      <c r="O117" s="221"/>
      <c r="P117" s="221"/>
      <c r="Q117" s="221"/>
      <c r="R117" s="150"/>
      <c r="T117" s="151" t="s">
        <v>5</v>
      </c>
      <c r="U117" s="41" t="s">
        <v>36</v>
      </c>
      <c r="V117" s="152">
        <v>0</v>
      </c>
      <c r="W117" s="152">
        <f t="shared" si="1"/>
        <v>0</v>
      </c>
      <c r="X117" s="152">
        <v>0</v>
      </c>
      <c r="Y117" s="152">
        <f t="shared" si="2"/>
        <v>0</v>
      </c>
      <c r="Z117" s="152">
        <v>0</v>
      </c>
      <c r="AA117" s="153">
        <f t="shared" si="3"/>
        <v>0</v>
      </c>
      <c r="AR117" s="18" t="s">
        <v>142</v>
      </c>
      <c r="AT117" s="18" t="s">
        <v>144</v>
      </c>
      <c r="AU117" s="18" t="s">
        <v>86</v>
      </c>
      <c r="AY117" s="18" t="s">
        <v>143</v>
      </c>
      <c r="BE117" s="154">
        <f t="shared" si="4"/>
        <v>0</v>
      </c>
      <c r="BF117" s="154">
        <f t="shared" si="5"/>
        <v>0</v>
      </c>
      <c r="BG117" s="154">
        <f t="shared" si="6"/>
        <v>0</v>
      </c>
      <c r="BH117" s="154">
        <f t="shared" si="7"/>
        <v>0</v>
      </c>
      <c r="BI117" s="154">
        <f t="shared" si="8"/>
        <v>0</v>
      </c>
      <c r="BJ117" s="18" t="s">
        <v>79</v>
      </c>
      <c r="BK117" s="154">
        <f t="shared" si="9"/>
        <v>0</v>
      </c>
      <c r="BL117" s="18" t="s">
        <v>142</v>
      </c>
      <c r="BM117" s="18" t="s">
        <v>158</v>
      </c>
    </row>
    <row r="118" spans="2:65" s="1" customFormat="1" ht="31.5" customHeight="1">
      <c r="B118" s="145"/>
      <c r="C118" s="146" t="s">
        <v>159</v>
      </c>
      <c r="D118" s="146" t="s">
        <v>144</v>
      </c>
      <c r="E118" s="147" t="s">
        <v>160</v>
      </c>
      <c r="F118" s="220" t="s">
        <v>161</v>
      </c>
      <c r="G118" s="220"/>
      <c r="H118" s="220"/>
      <c r="I118" s="220"/>
      <c r="J118" s="148" t="s">
        <v>147</v>
      </c>
      <c r="K118" s="149">
        <v>1</v>
      </c>
      <c r="L118" s="221">
        <v>0</v>
      </c>
      <c r="M118" s="221"/>
      <c r="N118" s="221">
        <f t="shared" si="0"/>
        <v>0</v>
      </c>
      <c r="O118" s="221"/>
      <c r="P118" s="221"/>
      <c r="Q118" s="221"/>
      <c r="R118" s="150"/>
      <c r="T118" s="151" t="s">
        <v>5</v>
      </c>
      <c r="U118" s="41" t="s">
        <v>36</v>
      </c>
      <c r="V118" s="152">
        <v>0</v>
      </c>
      <c r="W118" s="152">
        <f t="shared" si="1"/>
        <v>0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8" t="s">
        <v>142</v>
      </c>
      <c r="AT118" s="18" t="s">
        <v>144</v>
      </c>
      <c r="AU118" s="18" t="s">
        <v>86</v>
      </c>
      <c r="AY118" s="18" t="s">
        <v>143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8" t="s">
        <v>79</v>
      </c>
      <c r="BK118" s="154">
        <f t="shared" si="9"/>
        <v>0</v>
      </c>
      <c r="BL118" s="18" t="s">
        <v>142</v>
      </c>
      <c r="BM118" s="18" t="s">
        <v>162</v>
      </c>
    </row>
    <row r="119" spans="2:65" s="1" customFormat="1" ht="31.5" customHeight="1">
      <c r="B119" s="145"/>
      <c r="C119" s="146" t="s">
        <v>163</v>
      </c>
      <c r="D119" s="146" t="s">
        <v>144</v>
      </c>
      <c r="E119" s="147" t="s">
        <v>164</v>
      </c>
      <c r="F119" s="220" t="s">
        <v>165</v>
      </c>
      <c r="G119" s="220"/>
      <c r="H119" s="220"/>
      <c r="I119" s="220"/>
      <c r="J119" s="148" t="s">
        <v>147</v>
      </c>
      <c r="K119" s="149">
        <v>1</v>
      </c>
      <c r="L119" s="221">
        <v>0</v>
      </c>
      <c r="M119" s="221"/>
      <c r="N119" s="221">
        <f t="shared" si="0"/>
        <v>0</v>
      </c>
      <c r="O119" s="221"/>
      <c r="P119" s="221"/>
      <c r="Q119" s="221"/>
      <c r="R119" s="150"/>
      <c r="T119" s="151" t="s">
        <v>5</v>
      </c>
      <c r="U119" s="41" t="s">
        <v>36</v>
      </c>
      <c r="V119" s="152">
        <v>0</v>
      </c>
      <c r="W119" s="152">
        <f t="shared" si="1"/>
        <v>0</v>
      </c>
      <c r="X119" s="152">
        <v>0</v>
      </c>
      <c r="Y119" s="152">
        <f t="shared" si="2"/>
        <v>0</v>
      </c>
      <c r="Z119" s="152">
        <v>0</v>
      </c>
      <c r="AA119" s="153">
        <f t="shared" si="3"/>
        <v>0</v>
      </c>
      <c r="AR119" s="18" t="s">
        <v>142</v>
      </c>
      <c r="AT119" s="18" t="s">
        <v>144</v>
      </c>
      <c r="AU119" s="18" t="s">
        <v>86</v>
      </c>
      <c r="AY119" s="18" t="s">
        <v>143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8" t="s">
        <v>79</v>
      </c>
      <c r="BK119" s="154">
        <f t="shared" si="9"/>
        <v>0</v>
      </c>
      <c r="BL119" s="18" t="s">
        <v>142</v>
      </c>
      <c r="BM119" s="18" t="s">
        <v>166</v>
      </c>
    </row>
    <row r="120" spans="2:65" s="1" customFormat="1" ht="22.5" customHeight="1">
      <c r="B120" s="145"/>
      <c r="C120" s="146" t="s">
        <v>167</v>
      </c>
      <c r="D120" s="146" t="s">
        <v>144</v>
      </c>
      <c r="E120" s="147" t="s">
        <v>168</v>
      </c>
      <c r="F120" s="220" t="s">
        <v>169</v>
      </c>
      <c r="G120" s="220"/>
      <c r="H120" s="220"/>
      <c r="I120" s="220"/>
      <c r="J120" s="148" t="s">
        <v>147</v>
      </c>
      <c r="K120" s="149">
        <v>1</v>
      </c>
      <c r="L120" s="221">
        <v>0</v>
      </c>
      <c r="M120" s="221"/>
      <c r="N120" s="221">
        <f t="shared" si="0"/>
        <v>0</v>
      </c>
      <c r="O120" s="221"/>
      <c r="P120" s="221"/>
      <c r="Q120" s="221"/>
      <c r="R120" s="150"/>
      <c r="T120" s="151" t="s">
        <v>5</v>
      </c>
      <c r="U120" s="41" t="s">
        <v>36</v>
      </c>
      <c r="V120" s="152">
        <v>0</v>
      </c>
      <c r="W120" s="152">
        <f t="shared" si="1"/>
        <v>0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8" t="s">
        <v>142</v>
      </c>
      <c r="AT120" s="18" t="s">
        <v>144</v>
      </c>
      <c r="AU120" s="18" t="s">
        <v>86</v>
      </c>
      <c r="AY120" s="18" t="s">
        <v>143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79</v>
      </c>
      <c r="BK120" s="154">
        <f t="shared" si="9"/>
        <v>0</v>
      </c>
      <c r="BL120" s="18" t="s">
        <v>142</v>
      </c>
      <c r="BM120" s="18" t="s">
        <v>170</v>
      </c>
    </row>
    <row r="121" spans="2:65" s="1" customFormat="1" ht="22.5" customHeight="1">
      <c r="B121" s="145"/>
      <c r="C121" s="146" t="s">
        <v>171</v>
      </c>
      <c r="D121" s="146" t="s">
        <v>144</v>
      </c>
      <c r="E121" s="147" t="s">
        <v>172</v>
      </c>
      <c r="F121" s="220" t="s">
        <v>173</v>
      </c>
      <c r="G121" s="220"/>
      <c r="H121" s="220"/>
      <c r="I121" s="220"/>
      <c r="J121" s="148" t="s">
        <v>147</v>
      </c>
      <c r="K121" s="149">
        <v>1</v>
      </c>
      <c r="L121" s="221">
        <v>0</v>
      </c>
      <c r="M121" s="221"/>
      <c r="N121" s="221">
        <f t="shared" si="0"/>
        <v>0</v>
      </c>
      <c r="O121" s="221"/>
      <c r="P121" s="221"/>
      <c r="Q121" s="221"/>
      <c r="R121" s="150"/>
      <c r="T121" s="151" t="s">
        <v>5</v>
      </c>
      <c r="U121" s="41" t="s">
        <v>36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8" t="s">
        <v>142</v>
      </c>
      <c r="AT121" s="18" t="s">
        <v>144</v>
      </c>
      <c r="AU121" s="18" t="s">
        <v>86</v>
      </c>
      <c r="AY121" s="18" t="s">
        <v>143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79</v>
      </c>
      <c r="BK121" s="154">
        <f t="shared" si="9"/>
        <v>0</v>
      </c>
      <c r="BL121" s="18" t="s">
        <v>142</v>
      </c>
      <c r="BM121" s="18" t="s">
        <v>174</v>
      </c>
    </row>
    <row r="122" spans="2:65" s="1" customFormat="1" ht="31.5" customHeight="1">
      <c r="B122" s="145"/>
      <c r="C122" s="146" t="s">
        <v>175</v>
      </c>
      <c r="D122" s="146" t="s">
        <v>144</v>
      </c>
      <c r="E122" s="147" t="s">
        <v>176</v>
      </c>
      <c r="F122" s="220" t="s">
        <v>177</v>
      </c>
      <c r="G122" s="220"/>
      <c r="H122" s="220"/>
      <c r="I122" s="220"/>
      <c r="J122" s="148" t="s">
        <v>147</v>
      </c>
      <c r="K122" s="149">
        <v>1</v>
      </c>
      <c r="L122" s="221">
        <v>0</v>
      </c>
      <c r="M122" s="221"/>
      <c r="N122" s="221">
        <f t="shared" si="0"/>
        <v>0</v>
      </c>
      <c r="O122" s="221"/>
      <c r="P122" s="221"/>
      <c r="Q122" s="221"/>
      <c r="R122" s="150"/>
      <c r="T122" s="151" t="s">
        <v>5</v>
      </c>
      <c r="U122" s="41" t="s">
        <v>36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142</v>
      </c>
      <c r="AT122" s="18" t="s">
        <v>144</v>
      </c>
      <c r="AU122" s="18" t="s">
        <v>86</v>
      </c>
      <c r="AY122" s="18" t="s">
        <v>143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79</v>
      </c>
      <c r="BK122" s="154">
        <f t="shared" si="9"/>
        <v>0</v>
      </c>
      <c r="BL122" s="18" t="s">
        <v>142</v>
      </c>
      <c r="BM122" s="18" t="s">
        <v>178</v>
      </c>
    </row>
    <row r="123" spans="2:65" s="1" customFormat="1" ht="22.5" customHeight="1">
      <c r="B123" s="145"/>
      <c r="C123" s="146" t="s">
        <v>179</v>
      </c>
      <c r="D123" s="146" t="s">
        <v>144</v>
      </c>
      <c r="E123" s="147" t="s">
        <v>180</v>
      </c>
      <c r="F123" s="220" t="s">
        <v>181</v>
      </c>
      <c r="G123" s="220"/>
      <c r="H123" s="220"/>
      <c r="I123" s="220"/>
      <c r="J123" s="148" t="s">
        <v>147</v>
      </c>
      <c r="K123" s="149">
        <v>1</v>
      </c>
      <c r="L123" s="221">
        <v>0</v>
      </c>
      <c r="M123" s="221"/>
      <c r="N123" s="221">
        <f t="shared" si="0"/>
        <v>0</v>
      </c>
      <c r="O123" s="221"/>
      <c r="P123" s="221"/>
      <c r="Q123" s="221"/>
      <c r="R123" s="150"/>
      <c r="T123" s="151" t="s">
        <v>5</v>
      </c>
      <c r="U123" s="41" t="s">
        <v>36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142</v>
      </c>
      <c r="AT123" s="18" t="s">
        <v>144</v>
      </c>
      <c r="AU123" s="18" t="s">
        <v>86</v>
      </c>
      <c r="AY123" s="18" t="s">
        <v>143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79</v>
      </c>
      <c r="BK123" s="154">
        <f t="shared" si="9"/>
        <v>0</v>
      </c>
      <c r="BL123" s="18" t="s">
        <v>142</v>
      </c>
      <c r="BM123" s="18" t="s">
        <v>182</v>
      </c>
    </row>
    <row r="124" spans="2:65" s="1" customFormat="1" ht="31.5" customHeight="1">
      <c r="B124" s="145"/>
      <c r="C124" s="146" t="s">
        <v>183</v>
      </c>
      <c r="D124" s="146" t="s">
        <v>144</v>
      </c>
      <c r="E124" s="147" t="s">
        <v>184</v>
      </c>
      <c r="F124" s="220" t="s">
        <v>185</v>
      </c>
      <c r="G124" s="220"/>
      <c r="H124" s="220"/>
      <c r="I124" s="220"/>
      <c r="J124" s="148" t="s">
        <v>147</v>
      </c>
      <c r="K124" s="149">
        <v>1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36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8" t="s">
        <v>142</v>
      </c>
      <c r="AT124" s="18" t="s">
        <v>144</v>
      </c>
      <c r="AU124" s="18" t="s">
        <v>86</v>
      </c>
      <c r="AY124" s="18" t="s">
        <v>143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79</v>
      </c>
      <c r="BK124" s="154">
        <f t="shared" si="9"/>
        <v>0</v>
      </c>
      <c r="BL124" s="18" t="s">
        <v>142</v>
      </c>
      <c r="BM124" s="18" t="s">
        <v>186</v>
      </c>
    </row>
    <row r="125" spans="2:65" s="1" customFormat="1" ht="44.25" customHeight="1">
      <c r="B125" s="145"/>
      <c r="C125" s="146" t="s">
        <v>187</v>
      </c>
      <c r="D125" s="146" t="s">
        <v>144</v>
      </c>
      <c r="E125" s="147" t="s">
        <v>188</v>
      </c>
      <c r="F125" s="220" t="s">
        <v>189</v>
      </c>
      <c r="G125" s="220"/>
      <c r="H125" s="220"/>
      <c r="I125" s="220"/>
      <c r="J125" s="148" t="s">
        <v>147</v>
      </c>
      <c r="K125" s="149">
        <v>1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155" t="s">
        <v>36</v>
      </c>
      <c r="V125" s="156">
        <v>0</v>
      </c>
      <c r="W125" s="156">
        <f t="shared" si="1"/>
        <v>0</v>
      </c>
      <c r="X125" s="156">
        <v>0</v>
      </c>
      <c r="Y125" s="156">
        <f t="shared" si="2"/>
        <v>0</v>
      </c>
      <c r="Z125" s="156">
        <v>0</v>
      </c>
      <c r="AA125" s="157">
        <f t="shared" si="3"/>
        <v>0</v>
      </c>
      <c r="AR125" s="18" t="s">
        <v>142</v>
      </c>
      <c r="AT125" s="18" t="s">
        <v>144</v>
      </c>
      <c r="AU125" s="18" t="s">
        <v>86</v>
      </c>
      <c r="AY125" s="18" t="s">
        <v>143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79</v>
      </c>
      <c r="BK125" s="154">
        <f t="shared" si="9"/>
        <v>0</v>
      </c>
      <c r="BL125" s="18" t="s">
        <v>142</v>
      </c>
      <c r="BM125" s="18" t="s">
        <v>190</v>
      </c>
    </row>
    <row r="126" spans="2:18" s="1" customFormat="1" ht="6.75" customHeight="1"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/>
    </row>
  </sheetData>
  <sheetProtection/>
  <mergeCells count="91">
    <mergeCell ref="F121:I121"/>
    <mergeCell ref="L121:M121"/>
    <mergeCell ref="F120:I120"/>
    <mergeCell ref="F123:I123"/>
    <mergeCell ref="L123:M123"/>
    <mergeCell ref="N123:Q123"/>
    <mergeCell ref="F124:I124"/>
    <mergeCell ref="L124:M124"/>
    <mergeCell ref="N124:Q124"/>
    <mergeCell ref="N120:Q120"/>
    <mergeCell ref="H1:K1"/>
    <mergeCell ref="S2:AC2"/>
    <mergeCell ref="F125:I125"/>
    <mergeCell ref="L125:M125"/>
    <mergeCell ref="N125:Q125"/>
    <mergeCell ref="N111:Q111"/>
    <mergeCell ref="N112:Q112"/>
    <mergeCell ref="F118:I118"/>
    <mergeCell ref="N113:Q113"/>
    <mergeCell ref="L118:M118"/>
    <mergeCell ref="N118:Q118"/>
    <mergeCell ref="N121:Q121"/>
    <mergeCell ref="F122:I122"/>
    <mergeCell ref="L122:M122"/>
    <mergeCell ref="N122:Q122"/>
    <mergeCell ref="F119:I119"/>
    <mergeCell ref="L119:M119"/>
    <mergeCell ref="N119:Q119"/>
    <mergeCell ref="L120:M120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03:P103"/>
    <mergeCell ref="M105:P105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02:P102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3"/>
  <sheetViews>
    <sheetView showGridLines="0" zoomScalePageLayoutView="0" workbookViewId="0" topLeftCell="A1">
      <pane ySplit="1" topLeftCell="A104" activePane="bottomLeft" state="frozen"/>
      <selection pane="topLeft" activeCell="A1" sqref="A1"/>
      <selection pane="bottomLeft" activeCell="AD121" sqref="AD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87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ht="24.75" customHeight="1">
      <c r="B7" s="22"/>
      <c r="C7" s="25"/>
      <c r="D7" s="29" t="s">
        <v>116</v>
      </c>
      <c r="E7" s="25"/>
      <c r="F7" s="203" t="s">
        <v>191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5"/>
      <c r="R7" s="23"/>
    </row>
    <row r="8" spans="2:18" s="1" customFormat="1" ht="32.25" customHeight="1">
      <c r="B8" s="32"/>
      <c r="C8" s="33"/>
      <c r="D8" s="28" t="s">
        <v>192</v>
      </c>
      <c r="E8" s="33"/>
      <c r="F8" s="171" t="s">
        <v>193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2:18" s="1" customFormat="1" ht="14.2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06" t="str">
        <f>'Rekapitulace stavby'!AN8</f>
        <v>17. 9. 2017</v>
      </c>
      <c r="P10" s="206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24</v>
      </c>
      <c r="E12" s="33"/>
      <c r="F12" s="33"/>
      <c r="G12" s="33"/>
      <c r="H12" s="33"/>
      <c r="I12" s="33"/>
      <c r="J12" s="33"/>
      <c r="K12" s="33"/>
      <c r="L12" s="33"/>
      <c r="M12" s="29" t="s">
        <v>25</v>
      </c>
      <c r="N12" s="33"/>
      <c r="O12" s="169">
        <f>IF('Rekapitulace stavby'!AN10="","",'Rekapitulace stavby'!AN10)</f>
      </c>
      <c r="P12" s="169"/>
      <c r="Q12" s="33"/>
      <c r="R12" s="34"/>
    </row>
    <row r="13" spans="2:18" s="1" customFormat="1" ht="18" customHeight="1">
      <c r="B13" s="32"/>
      <c r="C13" s="33"/>
      <c r="D13" s="33"/>
      <c r="E13" s="27" t="str">
        <f>IF('Rekapitulace stavby'!E11="","",'Rekapitulace stavby'!E11)</f>
        <v>Město Sezimovo Ústí, VST s.r.o.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69">
        <f>IF('Rekapitulace stavby'!AN11="","",'Rekapitulace stavby'!AN11)</f>
      </c>
      <c r="P13" s="169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25</v>
      </c>
      <c r="N15" s="33"/>
      <c r="O15" s="169">
        <f>IF('Rekapitulace stavby'!AN13="","",'Rekapitulace stavby'!AN13)</f>
      </c>
      <c r="P15" s="169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69">
        <f>IF('Rekapitulace stavby'!AN14="","",'Rekapitulace stavby'!AN14)</f>
      </c>
      <c r="P16" s="169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28</v>
      </c>
      <c r="E18" s="33"/>
      <c r="F18" s="33"/>
      <c r="G18" s="33"/>
      <c r="H18" s="33"/>
      <c r="I18" s="33"/>
      <c r="J18" s="33"/>
      <c r="K18" s="33"/>
      <c r="L18" s="33"/>
      <c r="M18" s="29" t="s">
        <v>25</v>
      </c>
      <c r="N18" s="33"/>
      <c r="O18" s="169">
        <f>IF('Rekapitulace stavby'!AN16="","",'Rekapitulace stavby'!AN16)</f>
        <v>72173831</v>
      </c>
      <c r="P18" s="169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>Ing. Vít Semrád, SV-statika,projekce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69">
        <f>IF('Rekapitulace stavby'!AN17="","",'Rekapitulace stavby'!AN17)</f>
      </c>
      <c r="P19" s="169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25</v>
      </c>
      <c r="N21" s="33"/>
      <c r="O21" s="169">
        <f>IF('Rekapitulace stavby'!AN19="","",'Rekapitulace stavby'!AN19)</f>
        <v>72173831</v>
      </c>
      <c r="P21" s="169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>Ing. Vít Semrád, SV-statika,projekce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69">
        <f>IF('Rekapitulace stavby'!AN20="","",'Rekapitulace stavby'!AN20)</f>
      </c>
      <c r="P22" s="169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72" t="s">
        <v>5</v>
      </c>
      <c r="F25" s="172"/>
      <c r="G25" s="172"/>
      <c r="H25" s="172"/>
      <c r="I25" s="172"/>
      <c r="J25" s="172"/>
      <c r="K25" s="172"/>
      <c r="L25" s="172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1" t="s">
        <v>118</v>
      </c>
      <c r="E28" s="33"/>
      <c r="F28" s="33"/>
      <c r="G28" s="33"/>
      <c r="H28" s="33"/>
      <c r="I28" s="33"/>
      <c r="J28" s="33"/>
      <c r="K28" s="33"/>
      <c r="L28" s="33"/>
      <c r="M28" s="200">
        <f>N89</f>
        <v>0</v>
      </c>
      <c r="N28" s="200"/>
      <c r="O28" s="200"/>
      <c r="P28" s="200"/>
      <c r="Q28" s="33"/>
      <c r="R28" s="34"/>
    </row>
    <row r="29" spans="2:18" s="1" customFormat="1" ht="14.25" customHeight="1">
      <c r="B29" s="32"/>
      <c r="C29" s="33"/>
      <c r="D29" s="31" t="s">
        <v>119</v>
      </c>
      <c r="E29" s="33"/>
      <c r="F29" s="33"/>
      <c r="G29" s="33"/>
      <c r="H29" s="33"/>
      <c r="I29" s="33"/>
      <c r="J29" s="33"/>
      <c r="K29" s="33"/>
      <c r="L29" s="33"/>
      <c r="M29" s="200">
        <f>N97</f>
        <v>0</v>
      </c>
      <c r="N29" s="200"/>
      <c r="O29" s="200"/>
      <c r="P29" s="200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2" t="s">
        <v>34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35</v>
      </c>
      <c r="E33" s="39" t="s">
        <v>36</v>
      </c>
      <c r="F33" s="40">
        <v>0.21</v>
      </c>
      <c r="G33" s="113" t="s">
        <v>37</v>
      </c>
      <c r="H33" s="208">
        <f>ROUND((SUM(BE97:BE98)+SUM(BE117:BE182)),2)</f>
        <v>0</v>
      </c>
      <c r="I33" s="205"/>
      <c r="J33" s="205"/>
      <c r="K33" s="33"/>
      <c r="L33" s="33"/>
      <c r="M33" s="208">
        <f>ROUND(ROUND((SUM(BE97:BE98)+SUM(BE117:BE182)),2)*F33,2)</f>
        <v>0</v>
      </c>
      <c r="N33" s="205"/>
      <c r="O33" s="205"/>
      <c r="P33" s="205"/>
      <c r="Q33" s="33"/>
      <c r="R33" s="34"/>
    </row>
    <row r="34" spans="2:18" s="1" customFormat="1" ht="14.25" customHeight="1">
      <c r="B34" s="32"/>
      <c r="C34" s="33"/>
      <c r="D34" s="33"/>
      <c r="E34" s="39" t="s">
        <v>38</v>
      </c>
      <c r="F34" s="40">
        <v>0.15</v>
      </c>
      <c r="G34" s="113" t="s">
        <v>37</v>
      </c>
      <c r="H34" s="208">
        <f>ROUND((SUM(BF97:BF98)+SUM(BF117:BF182)),2)</f>
        <v>0</v>
      </c>
      <c r="I34" s="205"/>
      <c r="J34" s="205"/>
      <c r="K34" s="33"/>
      <c r="L34" s="33"/>
      <c r="M34" s="208">
        <f>ROUND(ROUND((SUM(BF97:BF98)+SUM(BF117:BF182)),2)*F34,2)</f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39</v>
      </c>
      <c r="F35" s="40">
        <v>0.21</v>
      </c>
      <c r="G35" s="113" t="s">
        <v>37</v>
      </c>
      <c r="H35" s="208">
        <f>ROUND((SUM(BG97:BG98)+SUM(BG117:BG182)),2)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40</v>
      </c>
      <c r="F36" s="40">
        <v>0.15</v>
      </c>
      <c r="G36" s="113" t="s">
        <v>37</v>
      </c>
      <c r="H36" s="208">
        <f>ROUND((SUM(BH97:BH98)+SUM(BH117:BH182)),2)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41</v>
      </c>
      <c r="F37" s="40">
        <v>0</v>
      </c>
      <c r="G37" s="113" t="s">
        <v>37</v>
      </c>
      <c r="H37" s="208">
        <f>ROUND((SUM(BI97:BI98)+SUM(BI117:BI182)),2)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09"/>
      <c r="D39" s="114" t="s">
        <v>42</v>
      </c>
      <c r="E39" s="72"/>
      <c r="F39" s="72"/>
      <c r="G39" s="115" t="s">
        <v>43</v>
      </c>
      <c r="H39" s="116" t="s">
        <v>44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116</v>
      </c>
      <c r="D79" s="25"/>
      <c r="E79" s="25"/>
      <c r="F79" s="203" t="s">
        <v>191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5"/>
      <c r="R79" s="23"/>
    </row>
    <row r="80" spans="2:18" s="1" customFormat="1" ht="36.75" customHeight="1">
      <c r="B80" s="32"/>
      <c r="C80" s="66" t="s">
        <v>192</v>
      </c>
      <c r="D80" s="33"/>
      <c r="E80" s="33"/>
      <c r="F80" s="181" t="str">
        <f>F8</f>
        <v>01-01 - Komunikace  - vlastní stavba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20</v>
      </c>
      <c r="D82" s="33"/>
      <c r="E82" s="33"/>
      <c r="F82" s="27" t="str">
        <f>F10</f>
        <v> </v>
      </c>
      <c r="G82" s="33"/>
      <c r="H82" s="33"/>
      <c r="I82" s="33"/>
      <c r="J82" s="33"/>
      <c r="K82" s="29" t="s">
        <v>22</v>
      </c>
      <c r="L82" s="33"/>
      <c r="M82" s="206" t="str">
        <f>IF(O10="","",O10)</f>
        <v>17. 9. 2017</v>
      </c>
      <c r="N82" s="206"/>
      <c r="O82" s="206"/>
      <c r="P82" s="206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24</v>
      </c>
      <c r="D84" s="33"/>
      <c r="E84" s="33"/>
      <c r="F84" s="27" t="str">
        <f>E13</f>
        <v>Město Sezimovo Ústí, VST s.r.o.</v>
      </c>
      <c r="G84" s="33"/>
      <c r="H84" s="33"/>
      <c r="I84" s="33"/>
      <c r="J84" s="33"/>
      <c r="K84" s="29" t="s">
        <v>28</v>
      </c>
      <c r="L84" s="33"/>
      <c r="M84" s="169" t="str">
        <f>E19</f>
        <v>Ing. Vít Semrád, SV-statika,projekce</v>
      </c>
      <c r="N84" s="169"/>
      <c r="O84" s="169"/>
      <c r="P84" s="169"/>
      <c r="Q84" s="169"/>
      <c r="R84" s="34"/>
    </row>
    <row r="85" spans="2:18" s="1" customFormat="1" ht="14.25" customHeight="1">
      <c r="B85" s="32"/>
      <c r="C85" s="29" t="s">
        <v>27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30</v>
      </c>
      <c r="L85" s="33"/>
      <c r="M85" s="169" t="str">
        <f>E22</f>
        <v>Ing. Vít Semrád, SV-statika,projekce</v>
      </c>
      <c r="N85" s="169"/>
      <c r="O85" s="169"/>
      <c r="P85" s="169"/>
      <c r="Q85" s="169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121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122</v>
      </c>
      <c r="O87" s="212"/>
      <c r="P87" s="212"/>
      <c r="Q87" s="212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2">
        <f>N117</f>
        <v>0</v>
      </c>
      <c r="O89" s="213"/>
      <c r="P89" s="213"/>
      <c r="Q89" s="213"/>
      <c r="R89" s="34"/>
      <c r="AU89" s="18" t="s">
        <v>124</v>
      </c>
    </row>
    <row r="90" spans="2:18" s="7" customFormat="1" ht="24.75" customHeight="1">
      <c r="B90" s="118"/>
      <c r="C90" s="119"/>
      <c r="D90" s="120" t="s">
        <v>194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N118</f>
        <v>0</v>
      </c>
      <c r="O90" s="215"/>
      <c r="P90" s="215"/>
      <c r="Q90" s="215"/>
      <c r="R90" s="121"/>
    </row>
    <row r="91" spans="2:18" s="8" customFormat="1" ht="19.5" customHeight="1">
      <c r="B91" s="122"/>
      <c r="C91" s="96"/>
      <c r="D91" s="123" t="s">
        <v>195</v>
      </c>
      <c r="E91" s="96"/>
      <c r="F91" s="96"/>
      <c r="G91" s="96"/>
      <c r="H91" s="96"/>
      <c r="I91" s="96"/>
      <c r="J91" s="96"/>
      <c r="K91" s="96"/>
      <c r="L91" s="96"/>
      <c r="M91" s="96"/>
      <c r="N91" s="189">
        <f>N119</f>
        <v>0</v>
      </c>
      <c r="O91" s="190"/>
      <c r="P91" s="190"/>
      <c r="Q91" s="190"/>
      <c r="R91" s="124"/>
    </row>
    <row r="92" spans="2:18" s="8" customFormat="1" ht="19.5" customHeight="1">
      <c r="B92" s="122"/>
      <c r="C92" s="96"/>
      <c r="D92" s="123" t="s">
        <v>196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N141</f>
        <v>0</v>
      </c>
      <c r="O92" s="190"/>
      <c r="P92" s="190"/>
      <c r="Q92" s="190"/>
      <c r="R92" s="124"/>
    </row>
    <row r="93" spans="2:18" s="8" customFormat="1" ht="19.5" customHeight="1">
      <c r="B93" s="122"/>
      <c r="C93" s="96"/>
      <c r="D93" s="123" t="s">
        <v>197</v>
      </c>
      <c r="E93" s="96"/>
      <c r="F93" s="96"/>
      <c r="G93" s="96"/>
      <c r="H93" s="96"/>
      <c r="I93" s="96"/>
      <c r="J93" s="96"/>
      <c r="K93" s="96"/>
      <c r="L93" s="96"/>
      <c r="M93" s="96"/>
      <c r="N93" s="189">
        <f>N157</f>
        <v>0</v>
      </c>
      <c r="O93" s="190"/>
      <c r="P93" s="190"/>
      <c r="Q93" s="190"/>
      <c r="R93" s="124"/>
    </row>
    <row r="94" spans="2:18" s="8" customFormat="1" ht="19.5" customHeight="1">
      <c r="B94" s="122"/>
      <c r="C94" s="96"/>
      <c r="D94" s="123" t="s">
        <v>198</v>
      </c>
      <c r="E94" s="96"/>
      <c r="F94" s="96"/>
      <c r="G94" s="96"/>
      <c r="H94" s="96"/>
      <c r="I94" s="96"/>
      <c r="J94" s="96"/>
      <c r="K94" s="96"/>
      <c r="L94" s="96"/>
      <c r="M94" s="96"/>
      <c r="N94" s="189">
        <f>N174</f>
        <v>0</v>
      </c>
      <c r="O94" s="190"/>
      <c r="P94" s="190"/>
      <c r="Q94" s="190"/>
      <c r="R94" s="124"/>
    </row>
    <row r="95" spans="2:18" s="8" customFormat="1" ht="19.5" customHeight="1">
      <c r="B95" s="122"/>
      <c r="C95" s="96"/>
      <c r="D95" s="123" t="s">
        <v>199</v>
      </c>
      <c r="E95" s="96"/>
      <c r="F95" s="96"/>
      <c r="G95" s="96"/>
      <c r="H95" s="96"/>
      <c r="I95" s="96"/>
      <c r="J95" s="96"/>
      <c r="K95" s="96"/>
      <c r="L95" s="96"/>
      <c r="M95" s="96"/>
      <c r="N95" s="189">
        <f>N180</f>
        <v>0</v>
      </c>
      <c r="O95" s="190"/>
      <c r="P95" s="190"/>
      <c r="Q95" s="190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127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13">
        <v>0</v>
      </c>
      <c r="O97" s="216"/>
      <c r="P97" s="216"/>
      <c r="Q97" s="216"/>
      <c r="R97" s="34"/>
      <c r="T97" s="125"/>
      <c r="U97" s="126" t="s">
        <v>35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109</v>
      </c>
      <c r="D99" s="109"/>
      <c r="E99" s="109"/>
      <c r="F99" s="109"/>
      <c r="G99" s="109"/>
      <c r="H99" s="109"/>
      <c r="I99" s="109"/>
      <c r="J99" s="109"/>
      <c r="K99" s="109"/>
      <c r="L99" s="193">
        <f>ROUND(SUM(N89+N97),2)</f>
        <v>0</v>
      </c>
      <c r="M99" s="193"/>
      <c r="N99" s="193"/>
      <c r="O99" s="193"/>
      <c r="P99" s="193"/>
      <c r="Q99" s="193"/>
      <c r="R99" s="34"/>
    </row>
    <row r="100" spans="2:18" s="1" customFormat="1" ht="6.7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7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75" customHeight="1">
      <c r="B105" s="32"/>
      <c r="C105" s="167" t="s">
        <v>128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34"/>
    </row>
    <row r="106" spans="2:18" s="1" customFormat="1" ht="6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16</v>
      </c>
      <c r="D107" s="33"/>
      <c r="E107" s="33"/>
      <c r="F107" s="203" t="str">
        <f>F6</f>
        <v>Stavební úpravy  ulice Ke Hvězdárně, Sezimovo Ústí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33"/>
      <c r="R107" s="34"/>
    </row>
    <row r="108" spans="2:18" ht="30" customHeight="1">
      <c r="B108" s="22"/>
      <c r="C108" s="29" t="s">
        <v>116</v>
      </c>
      <c r="D108" s="25"/>
      <c r="E108" s="25"/>
      <c r="F108" s="203" t="s">
        <v>191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25"/>
      <c r="R108" s="23"/>
    </row>
    <row r="109" spans="2:18" s="1" customFormat="1" ht="36.75" customHeight="1">
      <c r="B109" s="32"/>
      <c r="C109" s="66" t="s">
        <v>192</v>
      </c>
      <c r="D109" s="33"/>
      <c r="E109" s="33"/>
      <c r="F109" s="181" t="str">
        <f>F8</f>
        <v>01-01 - Komunikace  - vlastní stavba</v>
      </c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33"/>
      <c r="R109" s="34"/>
    </row>
    <row r="110" spans="2:18" s="1" customFormat="1" ht="6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20</v>
      </c>
      <c r="D111" s="33"/>
      <c r="E111" s="33"/>
      <c r="F111" s="27" t="str">
        <f>F10</f>
        <v> </v>
      </c>
      <c r="G111" s="33"/>
      <c r="H111" s="33"/>
      <c r="I111" s="33"/>
      <c r="J111" s="33"/>
      <c r="K111" s="29" t="s">
        <v>22</v>
      </c>
      <c r="L111" s="33"/>
      <c r="M111" s="206" t="str">
        <f>IF(O10="","",O10)</f>
        <v>17. 9. 2017</v>
      </c>
      <c r="N111" s="206"/>
      <c r="O111" s="206"/>
      <c r="P111" s="206"/>
      <c r="Q111" s="33"/>
      <c r="R111" s="34"/>
    </row>
    <row r="112" spans="2:18" s="1" customFormat="1" ht="6.7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5">
      <c r="B113" s="32"/>
      <c r="C113" s="29" t="s">
        <v>24</v>
      </c>
      <c r="D113" s="33"/>
      <c r="E113" s="33"/>
      <c r="F113" s="27" t="str">
        <f>E13</f>
        <v>Město Sezimovo Ústí, VST s.r.o.</v>
      </c>
      <c r="G113" s="33"/>
      <c r="H113" s="33"/>
      <c r="I113" s="33"/>
      <c r="J113" s="33"/>
      <c r="K113" s="29" t="s">
        <v>28</v>
      </c>
      <c r="L113" s="33"/>
      <c r="M113" s="169" t="str">
        <f>E19</f>
        <v>Ing. Vít Semrád, SV-statika,projekce</v>
      </c>
      <c r="N113" s="169"/>
      <c r="O113" s="169"/>
      <c r="P113" s="169"/>
      <c r="Q113" s="169"/>
      <c r="R113" s="34"/>
    </row>
    <row r="114" spans="2:18" s="1" customFormat="1" ht="14.25" customHeight="1">
      <c r="B114" s="32"/>
      <c r="C114" s="29" t="s">
        <v>27</v>
      </c>
      <c r="D114" s="33"/>
      <c r="E114" s="33"/>
      <c r="F114" s="27" t="str">
        <f>IF(E16="","",E16)</f>
        <v> </v>
      </c>
      <c r="G114" s="33"/>
      <c r="H114" s="33"/>
      <c r="I114" s="33"/>
      <c r="J114" s="33"/>
      <c r="K114" s="29" t="s">
        <v>30</v>
      </c>
      <c r="L114" s="33"/>
      <c r="M114" s="169" t="str">
        <f>E22</f>
        <v>Ing. Vít Semrád, SV-statika,projekce</v>
      </c>
      <c r="N114" s="169"/>
      <c r="O114" s="169"/>
      <c r="P114" s="169"/>
      <c r="Q114" s="169"/>
      <c r="R114" s="34"/>
    </row>
    <row r="115" spans="2:18" s="1" customFormat="1" ht="9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129</v>
      </c>
      <c r="D116" s="129" t="s">
        <v>130</v>
      </c>
      <c r="E116" s="129" t="s">
        <v>53</v>
      </c>
      <c r="F116" s="217" t="s">
        <v>131</v>
      </c>
      <c r="G116" s="217"/>
      <c r="H116" s="217"/>
      <c r="I116" s="217"/>
      <c r="J116" s="129" t="s">
        <v>132</v>
      </c>
      <c r="K116" s="129" t="s">
        <v>133</v>
      </c>
      <c r="L116" s="218" t="s">
        <v>134</v>
      </c>
      <c r="M116" s="218"/>
      <c r="N116" s="217" t="s">
        <v>122</v>
      </c>
      <c r="O116" s="217"/>
      <c r="P116" s="217"/>
      <c r="Q116" s="219"/>
      <c r="R116" s="130"/>
      <c r="T116" s="73" t="s">
        <v>135</v>
      </c>
      <c r="U116" s="74" t="s">
        <v>35</v>
      </c>
      <c r="V116" s="74" t="s">
        <v>136</v>
      </c>
      <c r="W116" s="74" t="s">
        <v>137</v>
      </c>
      <c r="X116" s="74" t="s">
        <v>138</v>
      </c>
      <c r="Y116" s="74" t="s">
        <v>139</v>
      </c>
      <c r="Z116" s="74" t="s">
        <v>140</v>
      </c>
      <c r="AA116" s="75" t="s">
        <v>141</v>
      </c>
    </row>
    <row r="117" spans="2:63" s="1" customFormat="1" ht="29.25" customHeight="1">
      <c r="B117" s="32"/>
      <c r="C117" s="77" t="s">
        <v>118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3">
        <f>BK117</f>
        <v>0</v>
      </c>
      <c r="O117" s="224"/>
      <c r="P117" s="224"/>
      <c r="Q117" s="224"/>
      <c r="R117" s="34"/>
      <c r="T117" s="76"/>
      <c r="U117" s="48"/>
      <c r="V117" s="48"/>
      <c r="W117" s="131">
        <f>W118</f>
        <v>1882.121721</v>
      </c>
      <c r="X117" s="48"/>
      <c r="Y117" s="131">
        <f>Y118</f>
        <v>1815.9000687499997</v>
      </c>
      <c r="Z117" s="48"/>
      <c r="AA117" s="132">
        <f>AA118</f>
        <v>1178.007975</v>
      </c>
      <c r="AT117" s="18" t="s">
        <v>70</v>
      </c>
      <c r="AU117" s="18" t="s">
        <v>124</v>
      </c>
      <c r="BK117" s="133">
        <f>BK118</f>
        <v>0</v>
      </c>
    </row>
    <row r="118" spans="2:63" s="10" customFormat="1" ht="36.75" customHeight="1">
      <c r="B118" s="134"/>
      <c r="C118" s="135"/>
      <c r="D118" s="136" t="s">
        <v>194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5">
        <f>BK118</f>
        <v>0</v>
      </c>
      <c r="O118" s="214"/>
      <c r="P118" s="214"/>
      <c r="Q118" s="214"/>
      <c r="R118" s="137"/>
      <c r="T118" s="138"/>
      <c r="U118" s="135"/>
      <c r="V118" s="135"/>
      <c r="W118" s="139">
        <f>W119+W141+W157+W174+W180</f>
        <v>1882.121721</v>
      </c>
      <c r="X118" s="135"/>
      <c r="Y118" s="139">
        <f>Y119+Y141+Y157+Y174+Y180</f>
        <v>1815.9000687499997</v>
      </c>
      <c r="Z118" s="135"/>
      <c r="AA118" s="140">
        <f>AA119+AA141+AA157+AA174+AA180</f>
        <v>1178.007975</v>
      </c>
      <c r="AR118" s="141" t="s">
        <v>79</v>
      </c>
      <c r="AT118" s="142" t="s">
        <v>70</v>
      </c>
      <c r="AU118" s="142" t="s">
        <v>71</v>
      </c>
      <c r="AY118" s="141" t="s">
        <v>143</v>
      </c>
      <c r="BK118" s="143">
        <f>BK119+BK141+BK157+BK174+BK180</f>
        <v>0</v>
      </c>
    </row>
    <row r="119" spans="2:63" s="10" customFormat="1" ht="19.5" customHeight="1">
      <c r="B119" s="134"/>
      <c r="C119" s="135"/>
      <c r="D119" s="144" t="s">
        <v>195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6">
        <f>BK119</f>
        <v>0</v>
      </c>
      <c r="O119" s="227"/>
      <c r="P119" s="227"/>
      <c r="Q119" s="227"/>
      <c r="R119" s="137"/>
      <c r="T119" s="138"/>
      <c r="U119" s="135"/>
      <c r="V119" s="135"/>
      <c r="W119" s="139">
        <f>SUM(W120:W140)</f>
        <v>631.45075</v>
      </c>
      <c r="X119" s="135"/>
      <c r="Y119" s="139">
        <f>SUM(Y120:Y140)</f>
        <v>0.117817</v>
      </c>
      <c r="Z119" s="135"/>
      <c r="AA119" s="140">
        <f>SUM(AA120:AA140)</f>
        <v>1178.007975</v>
      </c>
      <c r="AR119" s="141" t="s">
        <v>79</v>
      </c>
      <c r="AT119" s="142" t="s">
        <v>70</v>
      </c>
      <c r="AU119" s="142" t="s">
        <v>79</v>
      </c>
      <c r="AY119" s="141" t="s">
        <v>143</v>
      </c>
      <c r="BK119" s="143">
        <f>SUM(BK120:BK140)</f>
        <v>0</v>
      </c>
    </row>
    <row r="120" spans="2:65" s="1" customFormat="1" ht="44.25" customHeight="1">
      <c r="B120" s="145"/>
      <c r="C120" s="146" t="s">
        <v>79</v>
      </c>
      <c r="D120" s="146" t="s">
        <v>144</v>
      </c>
      <c r="E120" s="147" t="s">
        <v>200</v>
      </c>
      <c r="F120" s="220" t="s">
        <v>201</v>
      </c>
      <c r="G120" s="220"/>
      <c r="H120" s="220"/>
      <c r="I120" s="220"/>
      <c r="J120" s="148" t="s">
        <v>202</v>
      </c>
      <c r="K120" s="149">
        <v>147</v>
      </c>
      <c r="L120" s="221">
        <v>0</v>
      </c>
      <c r="M120" s="221"/>
      <c r="N120" s="221">
        <f aca="true" t="shared" si="0" ref="N120:N140">ROUND(L120*K120,2)</f>
        <v>0</v>
      </c>
      <c r="O120" s="221"/>
      <c r="P120" s="221"/>
      <c r="Q120" s="221"/>
      <c r="R120" s="150"/>
      <c r="T120" s="151" t="s">
        <v>5</v>
      </c>
      <c r="U120" s="41" t="s">
        <v>36</v>
      </c>
      <c r="V120" s="152">
        <v>0.172</v>
      </c>
      <c r="W120" s="152">
        <f aca="true" t="shared" si="1" ref="W120:W140">V120*K120</f>
        <v>25.284</v>
      </c>
      <c r="X120" s="152">
        <v>0</v>
      </c>
      <c r="Y120" s="152">
        <f aca="true" t="shared" si="2" ref="Y120:Y140">X120*K120</f>
        <v>0</v>
      </c>
      <c r="Z120" s="152">
        <v>0</v>
      </c>
      <c r="AA120" s="153">
        <f aca="true" t="shared" si="3" ref="AA120:AA140">Z120*K120</f>
        <v>0</v>
      </c>
      <c r="AR120" s="18" t="s">
        <v>142</v>
      </c>
      <c r="AT120" s="18" t="s">
        <v>144</v>
      </c>
      <c r="AU120" s="18" t="s">
        <v>86</v>
      </c>
      <c r="AY120" s="18" t="s">
        <v>143</v>
      </c>
      <c r="BE120" s="154">
        <f aca="true" t="shared" si="4" ref="BE120:BE140">IF(U120="základní",N120,0)</f>
        <v>0</v>
      </c>
      <c r="BF120" s="154">
        <f aca="true" t="shared" si="5" ref="BF120:BF140">IF(U120="snížená",N120,0)</f>
        <v>0</v>
      </c>
      <c r="BG120" s="154">
        <f aca="true" t="shared" si="6" ref="BG120:BG140">IF(U120="zákl. přenesená",N120,0)</f>
        <v>0</v>
      </c>
      <c r="BH120" s="154">
        <f aca="true" t="shared" si="7" ref="BH120:BH140">IF(U120="sníž. přenesená",N120,0)</f>
        <v>0</v>
      </c>
      <c r="BI120" s="154">
        <f aca="true" t="shared" si="8" ref="BI120:BI140">IF(U120="nulová",N120,0)</f>
        <v>0</v>
      </c>
      <c r="BJ120" s="18" t="s">
        <v>79</v>
      </c>
      <c r="BK120" s="154">
        <f aca="true" t="shared" si="9" ref="BK120:BK140">ROUND(L120*K120,2)</f>
        <v>0</v>
      </c>
      <c r="BL120" s="18" t="s">
        <v>142</v>
      </c>
      <c r="BM120" s="18" t="s">
        <v>203</v>
      </c>
    </row>
    <row r="121" spans="2:65" s="1" customFormat="1" ht="31.5" customHeight="1">
      <c r="B121" s="145"/>
      <c r="C121" s="146" t="s">
        <v>86</v>
      </c>
      <c r="D121" s="146" t="s">
        <v>144</v>
      </c>
      <c r="E121" s="147" t="s">
        <v>204</v>
      </c>
      <c r="F121" s="220" t="s">
        <v>205</v>
      </c>
      <c r="G121" s="220"/>
      <c r="H121" s="220"/>
      <c r="I121" s="220"/>
      <c r="J121" s="148" t="s">
        <v>202</v>
      </c>
      <c r="K121" s="149">
        <v>845.975</v>
      </c>
      <c r="L121" s="221">
        <v>0</v>
      </c>
      <c r="M121" s="221"/>
      <c r="N121" s="221">
        <f t="shared" si="0"/>
        <v>0</v>
      </c>
      <c r="O121" s="221"/>
      <c r="P121" s="221"/>
      <c r="Q121" s="221"/>
      <c r="R121" s="150"/>
      <c r="T121" s="151" t="s">
        <v>5</v>
      </c>
      <c r="U121" s="41" t="s">
        <v>36</v>
      </c>
      <c r="V121" s="152">
        <v>0.119</v>
      </c>
      <c r="W121" s="152">
        <f t="shared" si="1"/>
        <v>100.671025</v>
      </c>
      <c r="X121" s="152">
        <v>0</v>
      </c>
      <c r="Y121" s="152">
        <f t="shared" si="2"/>
        <v>0</v>
      </c>
      <c r="Z121" s="152">
        <v>0.44</v>
      </c>
      <c r="AA121" s="153">
        <f t="shared" si="3"/>
        <v>372.229</v>
      </c>
      <c r="AR121" s="18" t="s">
        <v>142</v>
      </c>
      <c r="AT121" s="18" t="s">
        <v>144</v>
      </c>
      <c r="AU121" s="18" t="s">
        <v>86</v>
      </c>
      <c r="AY121" s="18" t="s">
        <v>143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79</v>
      </c>
      <c r="BK121" s="154">
        <f t="shared" si="9"/>
        <v>0</v>
      </c>
      <c r="BL121" s="18" t="s">
        <v>142</v>
      </c>
      <c r="BM121" s="18" t="s">
        <v>206</v>
      </c>
    </row>
    <row r="122" spans="2:65" s="1" customFormat="1" ht="31.5" customHeight="1">
      <c r="B122" s="145"/>
      <c r="C122" s="146" t="s">
        <v>152</v>
      </c>
      <c r="D122" s="146" t="s">
        <v>144</v>
      </c>
      <c r="E122" s="147" t="s">
        <v>207</v>
      </c>
      <c r="F122" s="220" t="s">
        <v>208</v>
      </c>
      <c r="G122" s="220"/>
      <c r="H122" s="220"/>
      <c r="I122" s="220"/>
      <c r="J122" s="148" t="s">
        <v>202</v>
      </c>
      <c r="K122" s="149">
        <v>845.975</v>
      </c>
      <c r="L122" s="221">
        <v>0</v>
      </c>
      <c r="M122" s="221"/>
      <c r="N122" s="221">
        <f t="shared" si="0"/>
        <v>0</v>
      </c>
      <c r="O122" s="221"/>
      <c r="P122" s="221"/>
      <c r="Q122" s="221"/>
      <c r="R122" s="150"/>
      <c r="T122" s="151" t="s">
        <v>5</v>
      </c>
      <c r="U122" s="41" t="s">
        <v>36</v>
      </c>
      <c r="V122" s="152">
        <v>0.331</v>
      </c>
      <c r="W122" s="152">
        <f t="shared" si="1"/>
        <v>280.01772500000004</v>
      </c>
      <c r="X122" s="152">
        <v>0</v>
      </c>
      <c r="Y122" s="152">
        <f t="shared" si="2"/>
        <v>0</v>
      </c>
      <c r="Z122" s="152">
        <v>0.625</v>
      </c>
      <c r="AA122" s="153">
        <f t="shared" si="3"/>
        <v>528.734375</v>
      </c>
      <c r="AR122" s="18" t="s">
        <v>142</v>
      </c>
      <c r="AT122" s="18" t="s">
        <v>144</v>
      </c>
      <c r="AU122" s="18" t="s">
        <v>86</v>
      </c>
      <c r="AY122" s="18" t="s">
        <v>143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79</v>
      </c>
      <c r="BK122" s="154">
        <f t="shared" si="9"/>
        <v>0</v>
      </c>
      <c r="BL122" s="18" t="s">
        <v>142</v>
      </c>
      <c r="BM122" s="18" t="s">
        <v>209</v>
      </c>
    </row>
    <row r="123" spans="2:65" s="1" customFormat="1" ht="31.5" customHeight="1">
      <c r="B123" s="145"/>
      <c r="C123" s="146" t="s">
        <v>142</v>
      </c>
      <c r="D123" s="146" t="s">
        <v>144</v>
      </c>
      <c r="E123" s="147" t="s">
        <v>210</v>
      </c>
      <c r="F123" s="220" t="s">
        <v>211</v>
      </c>
      <c r="G123" s="220"/>
      <c r="H123" s="220"/>
      <c r="I123" s="220"/>
      <c r="J123" s="148" t="s">
        <v>202</v>
      </c>
      <c r="K123" s="149">
        <v>845.975</v>
      </c>
      <c r="L123" s="221">
        <v>0</v>
      </c>
      <c r="M123" s="221"/>
      <c r="N123" s="221">
        <f t="shared" si="0"/>
        <v>0</v>
      </c>
      <c r="O123" s="221"/>
      <c r="P123" s="221"/>
      <c r="Q123" s="221"/>
      <c r="R123" s="150"/>
      <c r="T123" s="151" t="s">
        <v>5</v>
      </c>
      <c r="U123" s="41" t="s">
        <v>36</v>
      </c>
      <c r="V123" s="152">
        <v>0.026</v>
      </c>
      <c r="W123" s="152">
        <f t="shared" si="1"/>
        <v>21.99535</v>
      </c>
      <c r="X123" s="152">
        <v>0.00012</v>
      </c>
      <c r="Y123" s="152">
        <f t="shared" si="2"/>
        <v>0.10151700000000001</v>
      </c>
      <c r="Z123" s="152">
        <v>0.256</v>
      </c>
      <c r="AA123" s="153">
        <f t="shared" si="3"/>
        <v>216.5696</v>
      </c>
      <c r="AR123" s="18" t="s">
        <v>142</v>
      </c>
      <c r="AT123" s="18" t="s">
        <v>144</v>
      </c>
      <c r="AU123" s="18" t="s">
        <v>86</v>
      </c>
      <c r="AY123" s="18" t="s">
        <v>143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79</v>
      </c>
      <c r="BK123" s="154">
        <f t="shared" si="9"/>
        <v>0</v>
      </c>
      <c r="BL123" s="18" t="s">
        <v>142</v>
      </c>
      <c r="BM123" s="18" t="s">
        <v>212</v>
      </c>
    </row>
    <row r="124" spans="2:65" s="1" customFormat="1" ht="22.5" customHeight="1">
      <c r="B124" s="145"/>
      <c r="C124" s="146" t="s">
        <v>159</v>
      </c>
      <c r="D124" s="146" t="s">
        <v>144</v>
      </c>
      <c r="E124" s="147" t="s">
        <v>213</v>
      </c>
      <c r="F124" s="220" t="s">
        <v>214</v>
      </c>
      <c r="G124" s="220"/>
      <c r="H124" s="220"/>
      <c r="I124" s="220"/>
      <c r="J124" s="148" t="s">
        <v>215</v>
      </c>
      <c r="K124" s="149">
        <v>295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36</v>
      </c>
      <c r="V124" s="152">
        <v>0.133</v>
      </c>
      <c r="W124" s="152">
        <f t="shared" si="1"/>
        <v>39.235</v>
      </c>
      <c r="X124" s="152">
        <v>0</v>
      </c>
      <c r="Y124" s="152">
        <f t="shared" si="2"/>
        <v>0</v>
      </c>
      <c r="Z124" s="152">
        <v>0.205</v>
      </c>
      <c r="AA124" s="153">
        <f t="shared" si="3"/>
        <v>60.474999999999994</v>
      </c>
      <c r="AR124" s="18" t="s">
        <v>142</v>
      </c>
      <c r="AT124" s="18" t="s">
        <v>144</v>
      </c>
      <c r="AU124" s="18" t="s">
        <v>86</v>
      </c>
      <c r="AY124" s="18" t="s">
        <v>143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79</v>
      </c>
      <c r="BK124" s="154">
        <f t="shared" si="9"/>
        <v>0</v>
      </c>
      <c r="BL124" s="18" t="s">
        <v>142</v>
      </c>
      <c r="BM124" s="18" t="s">
        <v>216</v>
      </c>
    </row>
    <row r="125" spans="2:65" s="1" customFormat="1" ht="31.5" customHeight="1">
      <c r="B125" s="145"/>
      <c r="C125" s="146" t="s">
        <v>163</v>
      </c>
      <c r="D125" s="146" t="s">
        <v>144</v>
      </c>
      <c r="E125" s="147" t="s">
        <v>217</v>
      </c>
      <c r="F125" s="220" t="s">
        <v>218</v>
      </c>
      <c r="G125" s="220"/>
      <c r="H125" s="220"/>
      <c r="I125" s="220"/>
      <c r="J125" s="148" t="s">
        <v>219</v>
      </c>
      <c r="K125" s="149">
        <v>52.5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36</v>
      </c>
      <c r="V125" s="152">
        <v>0.097</v>
      </c>
      <c r="W125" s="152">
        <f t="shared" si="1"/>
        <v>5.0925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142</v>
      </c>
      <c r="AT125" s="18" t="s">
        <v>144</v>
      </c>
      <c r="AU125" s="18" t="s">
        <v>86</v>
      </c>
      <c r="AY125" s="18" t="s">
        <v>143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79</v>
      </c>
      <c r="BK125" s="154">
        <f t="shared" si="9"/>
        <v>0</v>
      </c>
      <c r="BL125" s="18" t="s">
        <v>142</v>
      </c>
      <c r="BM125" s="18" t="s">
        <v>220</v>
      </c>
    </row>
    <row r="126" spans="2:65" s="1" customFormat="1" ht="31.5" customHeight="1">
      <c r="B126" s="145"/>
      <c r="C126" s="146" t="s">
        <v>167</v>
      </c>
      <c r="D126" s="146" t="s">
        <v>144</v>
      </c>
      <c r="E126" s="147" t="s">
        <v>221</v>
      </c>
      <c r="F126" s="220" t="s">
        <v>222</v>
      </c>
      <c r="G126" s="220"/>
      <c r="H126" s="220"/>
      <c r="I126" s="220"/>
      <c r="J126" s="148" t="s">
        <v>219</v>
      </c>
      <c r="K126" s="149">
        <v>113.45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36</v>
      </c>
      <c r="V126" s="152">
        <v>0.223</v>
      </c>
      <c r="W126" s="152">
        <f t="shared" si="1"/>
        <v>25.29935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142</v>
      </c>
      <c r="AT126" s="18" t="s">
        <v>144</v>
      </c>
      <c r="AU126" s="18" t="s">
        <v>86</v>
      </c>
      <c r="AY126" s="18" t="s">
        <v>143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79</v>
      </c>
      <c r="BK126" s="154">
        <f t="shared" si="9"/>
        <v>0</v>
      </c>
      <c r="BL126" s="18" t="s">
        <v>142</v>
      </c>
      <c r="BM126" s="18" t="s">
        <v>223</v>
      </c>
    </row>
    <row r="127" spans="2:65" s="1" customFormat="1" ht="31.5" customHeight="1">
      <c r="B127" s="145"/>
      <c r="C127" s="146" t="s">
        <v>171</v>
      </c>
      <c r="D127" s="146" t="s">
        <v>144</v>
      </c>
      <c r="E127" s="147" t="s">
        <v>224</v>
      </c>
      <c r="F127" s="220" t="s">
        <v>225</v>
      </c>
      <c r="G127" s="220"/>
      <c r="H127" s="220"/>
      <c r="I127" s="220"/>
      <c r="J127" s="148" t="s">
        <v>219</v>
      </c>
      <c r="K127" s="149">
        <v>24.45</v>
      </c>
      <c r="L127" s="221">
        <v>0</v>
      </c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36</v>
      </c>
      <c r="V127" s="152">
        <v>0.135</v>
      </c>
      <c r="W127" s="152">
        <f t="shared" si="1"/>
        <v>3.3007500000000003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142</v>
      </c>
      <c r="AT127" s="18" t="s">
        <v>144</v>
      </c>
      <c r="AU127" s="18" t="s">
        <v>86</v>
      </c>
      <c r="AY127" s="18" t="s">
        <v>143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79</v>
      </c>
      <c r="BK127" s="154">
        <f t="shared" si="9"/>
        <v>0</v>
      </c>
      <c r="BL127" s="18" t="s">
        <v>142</v>
      </c>
      <c r="BM127" s="18" t="s">
        <v>226</v>
      </c>
    </row>
    <row r="128" spans="2:65" s="1" customFormat="1" ht="31.5" customHeight="1">
      <c r="B128" s="145"/>
      <c r="C128" s="146" t="s">
        <v>175</v>
      </c>
      <c r="D128" s="146" t="s">
        <v>144</v>
      </c>
      <c r="E128" s="147" t="s">
        <v>224</v>
      </c>
      <c r="F128" s="220" t="s">
        <v>225</v>
      </c>
      <c r="G128" s="220"/>
      <c r="H128" s="220"/>
      <c r="I128" s="220"/>
      <c r="J128" s="148" t="s">
        <v>219</v>
      </c>
      <c r="K128" s="149">
        <v>52.5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36</v>
      </c>
      <c r="V128" s="152">
        <v>0.135</v>
      </c>
      <c r="W128" s="152">
        <f t="shared" si="1"/>
        <v>7.0875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142</v>
      </c>
      <c r="AT128" s="18" t="s">
        <v>144</v>
      </c>
      <c r="AU128" s="18" t="s">
        <v>86</v>
      </c>
      <c r="AY128" s="18" t="s">
        <v>143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79</v>
      </c>
      <c r="BK128" s="154">
        <f t="shared" si="9"/>
        <v>0</v>
      </c>
      <c r="BL128" s="18" t="s">
        <v>142</v>
      </c>
      <c r="BM128" s="18" t="s">
        <v>227</v>
      </c>
    </row>
    <row r="129" spans="2:65" s="1" customFormat="1" ht="31.5" customHeight="1">
      <c r="B129" s="145"/>
      <c r="C129" s="146" t="s">
        <v>179</v>
      </c>
      <c r="D129" s="146" t="s">
        <v>144</v>
      </c>
      <c r="E129" s="147" t="s">
        <v>228</v>
      </c>
      <c r="F129" s="220" t="s">
        <v>229</v>
      </c>
      <c r="G129" s="220"/>
      <c r="H129" s="220"/>
      <c r="I129" s="220"/>
      <c r="J129" s="148" t="s">
        <v>219</v>
      </c>
      <c r="K129" s="149">
        <v>113.45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36</v>
      </c>
      <c r="V129" s="152">
        <v>0.083</v>
      </c>
      <c r="W129" s="152">
        <f t="shared" si="1"/>
        <v>9.416350000000001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142</v>
      </c>
      <c r="AT129" s="18" t="s">
        <v>144</v>
      </c>
      <c r="AU129" s="18" t="s">
        <v>86</v>
      </c>
      <c r="AY129" s="18" t="s">
        <v>143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79</v>
      </c>
      <c r="BK129" s="154">
        <f t="shared" si="9"/>
        <v>0</v>
      </c>
      <c r="BL129" s="18" t="s">
        <v>142</v>
      </c>
      <c r="BM129" s="18" t="s">
        <v>230</v>
      </c>
    </row>
    <row r="130" spans="2:65" s="1" customFormat="1" ht="44.25" customHeight="1">
      <c r="B130" s="145"/>
      <c r="C130" s="146" t="s">
        <v>183</v>
      </c>
      <c r="D130" s="146" t="s">
        <v>144</v>
      </c>
      <c r="E130" s="147" t="s">
        <v>231</v>
      </c>
      <c r="F130" s="220" t="s">
        <v>232</v>
      </c>
      <c r="G130" s="220"/>
      <c r="H130" s="220"/>
      <c r="I130" s="220"/>
      <c r="J130" s="148" t="s">
        <v>219</v>
      </c>
      <c r="K130" s="149">
        <v>1134.5</v>
      </c>
      <c r="L130" s="221">
        <v>0</v>
      </c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36</v>
      </c>
      <c r="V130" s="152">
        <v>0.004</v>
      </c>
      <c r="W130" s="152">
        <f t="shared" si="1"/>
        <v>4.538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142</v>
      </c>
      <c r="AT130" s="18" t="s">
        <v>144</v>
      </c>
      <c r="AU130" s="18" t="s">
        <v>86</v>
      </c>
      <c r="AY130" s="18" t="s">
        <v>143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79</v>
      </c>
      <c r="BK130" s="154">
        <f t="shared" si="9"/>
        <v>0</v>
      </c>
      <c r="BL130" s="18" t="s">
        <v>142</v>
      </c>
      <c r="BM130" s="18" t="s">
        <v>233</v>
      </c>
    </row>
    <row r="131" spans="2:65" s="1" customFormat="1" ht="31.5" customHeight="1">
      <c r="B131" s="145"/>
      <c r="C131" s="146" t="s">
        <v>187</v>
      </c>
      <c r="D131" s="146" t="s">
        <v>144</v>
      </c>
      <c r="E131" s="147" t="s">
        <v>234</v>
      </c>
      <c r="F131" s="220" t="s">
        <v>235</v>
      </c>
      <c r="G131" s="220"/>
      <c r="H131" s="220"/>
      <c r="I131" s="220"/>
      <c r="J131" s="148" t="s">
        <v>219</v>
      </c>
      <c r="K131" s="149">
        <v>24.45</v>
      </c>
      <c r="L131" s="221">
        <v>0</v>
      </c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36</v>
      </c>
      <c r="V131" s="152">
        <v>0.072</v>
      </c>
      <c r="W131" s="152">
        <f t="shared" si="1"/>
        <v>1.7603999999999997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142</v>
      </c>
      <c r="AT131" s="18" t="s">
        <v>144</v>
      </c>
      <c r="AU131" s="18" t="s">
        <v>86</v>
      </c>
      <c r="AY131" s="18" t="s">
        <v>143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79</v>
      </c>
      <c r="BK131" s="154">
        <f t="shared" si="9"/>
        <v>0</v>
      </c>
      <c r="BL131" s="18" t="s">
        <v>142</v>
      </c>
      <c r="BM131" s="18" t="s">
        <v>236</v>
      </c>
    </row>
    <row r="132" spans="2:65" s="1" customFormat="1" ht="31.5" customHeight="1">
      <c r="B132" s="145"/>
      <c r="C132" s="146" t="s">
        <v>237</v>
      </c>
      <c r="D132" s="146" t="s">
        <v>144</v>
      </c>
      <c r="E132" s="147" t="s">
        <v>238</v>
      </c>
      <c r="F132" s="220" t="s">
        <v>239</v>
      </c>
      <c r="G132" s="220"/>
      <c r="H132" s="220"/>
      <c r="I132" s="220"/>
      <c r="J132" s="148" t="s">
        <v>219</v>
      </c>
      <c r="K132" s="149">
        <v>12.375</v>
      </c>
      <c r="L132" s="221">
        <v>0</v>
      </c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36</v>
      </c>
      <c r="V132" s="152">
        <v>0.036</v>
      </c>
      <c r="W132" s="152">
        <f t="shared" si="1"/>
        <v>0.44549999999999995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142</v>
      </c>
      <c r="AT132" s="18" t="s">
        <v>144</v>
      </c>
      <c r="AU132" s="18" t="s">
        <v>86</v>
      </c>
      <c r="AY132" s="18" t="s">
        <v>143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79</v>
      </c>
      <c r="BK132" s="154">
        <f t="shared" si="9"/>
        <v>0</v>
      </c>
      <c r="BL132" s="18" t="s">
        <v>142</v>
      </c>
      <c r="BM132" s="18" t="s">
        <v>240</v>
      </c>
    </row>
    <row r="133" spans="2:65" s="1" customFormat="1" ht="22.5" customHeight="1">
      <c r="B133" s="145"/>
      <c r="C133" s="146" t="s">
        <v>241</v>
      </c>
      <c r="D133" s="146" t="s">
        <v>144</v>
      </c>
      <c r="E133" s="147" t="s">
        <v>242</v>
      </c>
      <c r="F133" s="220" t="s">
        <v>243</v>
      </c>
      <c r="G133" s="220"/>
      <c r="H133" s="220"/>
      <c r="I133" s="220"/>
      <c r="J133" s="148" t="s">
        <v>219</v>
      </c>
      <c r="K133" s="149">
        <v>113.45</v>
      </c>
      <c r="L133" s="221">
        <v>0</v>
      </c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36</v>
      </c>
      <c r="V133" s="152">
        <v>0.009</v>
      </c>
      <c r="W133" s="152">
        <f t="shared" si="1"/>
        <v>1.02105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142</v>
      </c>
      <c r="AT133" s="18" t="s">
        <v>144</v>
      </c>
      <c r="AU133" s="18" t="s">
        <v>86</v>
      </c>
      <c r="AY133" s="18" t="s">
        <v>143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79</v>
      </c>
      <c r="BK133" s="154">
        <f t="shared" si="9"/>
        <v>0</v>
      </c>
      <c r="BL133" s="18" t="s">
        <v>142</v>
      </c>
      <c r="BM133" s="18" t="s">
        <v>244</v>
      </c>
    </row>
    <row r="134" spans="2:65" s="1" customFormat="1" ht="22.5" customHeight="1">
      <c r="B134" s="145"/>
      <c r="C134" s="146" t="s">
        <v>11</v>
      </c>
      <c r="D134" s="146" t="s">
        <v>144</v>
      </c>
      <c r="E134" s="147" t="s">
        <v>245</v>
      </c>
      <c r="F134" s="220" t="s">
        <v>246</v>
      </c>
      <c r="G134" s="220"/>
      <c r="H134" s="220"/>
      <c r="I134" s="220"/>
      <c r="J134" s="148" t="s">
        <v>219</v>
      </c>
      <c r="K134" s="149">
        <v>52.5</v>
      </c>
      <c r="L134" s="221">
        <v>0</v>
      </c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36</v>
      </c>
      <c r="V134" s="152">
        <v>0.009</v>
      </c>
      <c r="W134" s="152">
        <f t="shared" si="1"/>
        <v>0.4725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142</v>
      </c>
      <c r="AT134" s="18" t="s">
        <v>144</v>
      </c>
      <c r="AU134" s="18" t="s">
        <v>86</v>
      </c>
      <c r="AY134" s="18" t="s">
        <v>143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79</v>
      </c>
      <c r="BK134" s="154">
        <f t="shared" si="9"/>
        <v>0</v>
      </c>
      <c r="BL134" s="18" t="s">
        <v>142</v>
      </c>
      <c r="BM134" s="18" t="s">
        <v>247</v>
      </c>
    </row>
    <row r="135" spans="2:65" s="1" customFormat="1" ht="31.5" customHeight="1">
      <c r="B135" s="145"/>
      <c r="C135" s="146" t="s">
        <v>248</v>
      </c>
      <c r="D135" s="146" t="s">
        <v>144</v>
      </c>
      <c r="E135" s="147" t="s">
        <v>249</v>
      </c>
      <c r="F135" s="220" t="s">
        <v>250</v>
      </c>
      <c r="G135" s="220"/>
      <c r="H135" s="220"/>
      <c r="I135" s="220"/>
      <c r="J135" s="148" t="s">
        <v>251</v>
      </c>
      <c r="K135" s="149">
        <v>204.3</v>
      </c>
      <c r="L135" s="221">
        <v>0</v>
      </c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36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142</v>
      </c>
      <c r="AT135" s="18" t="s">
        <v>144</v>
      </c>
      <c r="AU135" s="18" t="s">
        <v>86</v>
      </c>
      <c r="AY135" s="18" t="s">
        <v>143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79</v>
      </c>
      <c r="BK135" s="154">
        <f t="shared" si="9"/>
        <v>0</v>
      </c>
      <c r="BL135" s="18" t="s">
        <v>142</v>
      </c>
      <c r="BM135" s="18" t="s">
        <v>252</v>
      </c>
    </row>
    <row r="136" spans="2:65" s="1" customFormat="1" ht="22.5" customHeight="1">
      <c r="B136" s="145"/>
      <c r="C136" s="146" t="s">
        <v>253</v>
      </c>
      <c r="D136" s="146" t="s">
        <v>144</v>
      </c>
      <c r="E136" s="147" t="s">
        <v>254</v>
      </c>
      <c r="F136" s="220" t="s">
        <v>255</v>
      </c>
      <c r="G136" s="220"/>
      <c r="H136" s="220"/>
      <c r="I136" s="220"/>
      <c r="J136" s="148" t="s">
        <v>202</v>
      </c>
      <c r="K136" s="149">
        <v>1854.25</v>
      </c>
      <c r="L136" s="221">
        <v>0</v>
      </c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36</v>
      </c>
      <c r="V136" s="152">
        <v>0.035</v>
      </c>
      <c r="W136" s="152">
        <f t="shared" si="1"/>
        <v>64.89875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142</v>
      </c>
      <c r="AT136" s="18" t="s">
        <v>144</v>
      </c>
      <c r="AU136" s="18" t="s">
        <v>86</v>
      </c>
      <c r="AY136" s="18" t="s">
        <v>143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79</v>
      </c>
      <c r="BK136" s="154">
        <f t="shared" si="9"/>
        <v>0</v>
      </c>
      <c r="BL136" s="18" t="s">
        <v>142</v>
      </c>
      <c r="BM136" s="18" t="s">
        <v>256</v>
      </c>
    </row>
    <row r="137" spans="2:65" s="1" customFormat="1" ht="31.5" customHeight="1">
      <c r="B137" s="145"/>
      <c r="C137" s="146" t="s">
        <v>257</v>
      </c>
      <c r="D137" s="146" t="s">
        <v>144</v>
      </c>
      <c r="E137" s="147" t="s">
        <v>258</v>
      </c>
      <c r="F137" s="220" t="s">
        <v>259</v>
      </c>
      <c r="G137" s="220"/>
      <c r="H137" s="220"/>
      <c r="I137" s="220"/>
      <c r="J137" s="148" t="s">
        <v>202</v>
      </c>
      <c r="K137" s="149">
        <v>163</v>
      </c>
      <c r="L137" s="221">
        <v>0</v>
      </c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36</v>
      </c>
      <c r="V137" s="152">
        <v>0.177</v>
      </c>
      <c r="W137" s="152">
        <f t="shared" si="1"/>
        <v>28.851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142</v>
      </c>
      <c r="AT137" s="18" t="s">
        <v>144</v>
      </c>
      <c r="AU137" s="18" t="s">
        <v>86</v>
      </c>
      <c r="AY137" s="18" t="s">
        <v>143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79</v>
      </c>
      <c r="BK137" s="154">
        <f t="shared" si="9"/>
        <v>0</v>
      </c>
      <c r="BL137" s="18" t="s">
        <v>142</v>
      </c>
      <c r="BM137" s="18" t="s">
        <v>260</v>
      </c>
    </row>
    <row r="138" spans="2:65" s="1" customFormat="1" ht="31.5" customHeight="1">
      <c r="B138" s="145"/>
      <c r="C138" s="146" t="s">
        <v>261</v>
      </c>
      <c r="D138" s="146" t="s">
        <v>144</v>
      </c>
      <c r="E138" s="147" t="s">
        <v>262</v>
      </c>
      <c r="F138" s="220" t="s">
        <v>263</v>
      </c>
      <c r="G138" s="220"/>
      <c r="H138" s="220"/>
      <c r="I138" s="220"/>
      <c r="J138" s="148" t="s">
        <v>202</v>
      </c>
      <c r="K138" s="149">
        <v>163</v>
      </c>
      <c r="L138" s="221">
        <v>0</v>
      </c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36</v>
      </c>
      <c r="V138" s="152">
        <v>0.058</v>
      </c>
      <c r="W138" s="152">
        <f t="shared" si="1"/>
        <v>9.454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142</v>
      </c>
      <c r="AT138" s="18" t="s">
        <v>144</v>
      </c>
      <c r="AU138" s="18" t="s">
        <v>86</v>
      </c>
      <c r="AY138" s="18" t="s">
        <v>143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79</v>
      </c>
      <c r="BK138" s="154">
        <f t="shared" si="9"/>
        <v>0</v>
      </c>
      <c r="BL138" s="18" t="s">
        <v>142</v>
      </c>
      <c r="BM138" s="18" t="s">
        <v>264</v>
      </c>
    </row>
    <row r="139" spans="2:65" s="1" customFormat="1" ht="22.5" customHeight="1">
      <c r="B139" s="145"/>
      <c r="C139" s="158" t="s">
        <v>265</v>
      </c>
      <c r="D139" s="158" t="s">
        <v>266</v>
      </c>
      <c r="E139" s="159" t="s">
        <v>267</v>
      </c>
      <c r="F139" s="228" t="s">
        <v>268</v>
      </c>
      <c r="G139" s="228"/>
      <c r="H139" s="228"/>
      <c r="I139" s="228"/>
      <c r="J139" s="160" t="s">
        <v>269</v>
      </c>
      <c r="K139" s="161">
        <v>16.3</v>
      </c>
      <c r="L139" s="229">
        <v>0</v>
      </c>
      <c r="M139" s="229"/>
      <c r="N139" s="229">
        <f t="shared" si="0"/>
        <v>0</v>
      </c>
      <c r="O139" s="221"/>
      <c r="P139" s="221"/>
      <c r="Q139" s="221"/>
      <c r="R139" s="150"/>
      <c r="T139" s="151" t="s">
        <v>5</v>
      </c>
      <c r="U139" s="41" t="s">
        <v>36</v>
      </c>
      <c r="V139" s="152">
        <v>0</v>
      </c>
      <c r="W139" s="152">
        <f t="shared" si="1"/>
        <v>0</v>
      </c>
      <c r="X139" s="152">
        <v>0.001</v>
      </c>
      <c r="Y139" s="152">
        <f t="shared" si="2"/>
        <v>0.016300000000000002</v>
      </c>
      <c r="Z139" s="152">
        <v>0</v>
      </c>
      <c r="AA139" s="153">
        <f t="shared" si="3"/>
        <v>0</v>
      </c>
      <c r="AR139" s="18" t="s">
        <v>171</v>
      </c>
      <c r="AT139" s="18" t="s">
        <v>266</v>
      </c>
      <c r="AU139" s="18" t="s">
        <v>86</v>
      </c>
      <c r="AY139" s="18" t="s">
        <v>143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79</v>
      </c>
      <c r="BK139" s="154">
        <f t="shared" si="9"/>
        <v>0</v>
      </c>
      <c r="BL139" s="18" t="s">
        <v>142</v>
      </c>
      <c r="BM139" s="18" t="s">
        <v>270</v>
      </c>
    </row>
    <row r="140" spans="2:65" s="1" customFormat="1" ht="22.5" customHeight="1">
      <c r="B140" s="145"/>
      <c r="C140" s="146" t="s">
        <v>10</v>
      </c>
      <c r="D140" s="146" t="s">
        <v>144</v>
      </c>
      <c r="E140" s="147" t="s">
        <v>271</v>
      </c>
      <c r="F140" s="220" t="s">
        <v>272</v>
      </c>
      <c r="G140" s="220"/>
      <c r="H140" s="220"/>
      <c r="I140" s="220"/>
      <c r="J140" s="148" t="s">
        <v>219</v>
      </c>
      <c r="K140" s="149">
        <v>10</v>
      </c>
      <c r="L140" s="221">
        <v>0</v>
      </c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36</v>
      </c>
      <c r="V140" s="152">
        <v>0.261</v>
      </c>
      <c r="W140" s="152">
        <f t="shared" si="1"/>
        <v>2.6100000000000003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142</v>
      </c>
      <c r="AT140" s="18" t="s">
        <v>144</v>
      </c>
      <c r="AU140" s="18" t="s">
        <v>86</v>
      </c>
      <c r="AY140" s="18" t="s">
        <v>143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79</v>
      </c>
      <c r="BK140" s="154">
        <f t="shared" si="9"/>
        <v>0</v>
      </c>
      <c r="BL140" s="18" t="s">
        <v>142</v>
      </c>
      <c r="BM140" s="18" t="s">
        <v>273</v>
      </c>
    </row>
    <row r="141" spans="2:63" s="10" customFormat="1" ht="29.25" customHeight="1">
      <c r="B141" s="134"/>
      <c r="C141" s="135"/>
      <c r="D141" s="144" t="s">
        <v>196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230">
        <f>BK141</f>
        <v>0</v>
      </c>
      <c r="O141" s="231"/>
      <c r="P141" s="231"/>
      <c r="Q141" s="231"/>
      <c r="R141" s="137"/>
      <c r="T141" s="138"/>
      <c r="U141" s="135"/>
      <c r="V141" s="135"/>
      <c r="W141" s="139">
        <f>SUM(W142:W156)</f>
        <v>558.4265750000001</v>
      </c>
      <c r="X141" s="135"/>
      <c r="Y141" s="139">
        <f>SUM(Y142:Y156)</f>
        <v>1539.1121897499997</v>
      </c>
      <c r="Z141" s="135"/>
      <c r="AA141" s="140">
        <f>SUM(AA142:AA156)</f>
        <v>0</v>
      </c>
      <c r="AR141" s="141" t="s">
        <v>79</v>
      </c>
      <c r="AT141" s="142" t="s">
        <v>70</v>
      </c>
      <c r="AU141" s="142" t="s">
        <v>79</v>
      </c>
      <c r="AY141" s="141" t="s">
        <v>143</v>
      </c>
      <c r="BK141" s="143">
        <f>SUM(BK142:BK156)</f>
        <v>0</v>
      </c>
    </row>
    <row r="142" spans="2:65" s="1" customFormat="1" ht="22.5" customHeight="1">
      <c r="B142" s="145"/>
      <c r="C142" s="146" t="s">
        <v>274</v>
      </c>
      <c r="D142" s="146" t="s">
        <v>144</v>
      </c>
      <c r="E142" s="147" t="s">
        <v>275</v>
      </c>
      <c r="F142" s="220" t="s">
        <v>276</v>
      </c>
      <c r="G142" s="220"/>
      <c r="H142" s="220"/>
      <c r="I142" s="220"/>
      <c r="J142" s="148" t="s">
        <v>202</v>
      </c>
      <c r="K142" s="149">
        <v>247</v>
      </c>
      <c r="L142" s="221">
        <v>0</v>
      </c>
      <c r="M142" s="221"/>
      <c r="N142" s="221">
        <f aca="true" t="shared" si="10" ref="N142:N156">ROUND(L142*K142,2)</f>
        <v>0</v>
      </c>
      <c r="O142" s="221"/>
      <c r="P142" s="221"/>
      <c r="Q142" s="221"/>
      <c r="R142" s="150"/>
      <c r="T142" s="151" t="s">
        <v>5</v>
      </c>
      <c r="U142" s="41" t="s">
        <v>36</v>
      </c>
      <c r="V142" s="152">
        <v>0.016</v>
      </c>
      <c r="W142" s="152">
        <f aca="true" t="shared" si="11" ref="W142:W156">V142*K142</f>
        <v>3.952</v>
      </c>
      <c r="X142" s="152">
        <v>0.30361</v>
      </c>
      <c r="Y142" s="152">
        <f aca="true" t="shared" si="12" ref="Y142:Y156">X142*K142</f>
        <v>74.99167</v>
      </c>
      <c r="Z142" s="152">
        <v>0</v>
      </c>
      <c r="AA142" s="153">
        <f aca="true" t="shared" si="13" ref="AA142:AA156">Z142*K142</f>
        <v>0</v>
      </c>
      <c r="AR142" s="18" t="s">
        <v>142</v>
      </c>
      <c r="AT142" s="18" t="s">
        <v>144</v>
      </c>
      <c r="AU142" s="18" t="s">
        <v>86</v>
      </c>
      <c r="AY142" s="18" t="s">
        <v>143</v>
      </c>
      <c r="BE142" s="154">
        <f aca="true" t="shared" si="14" ref="BE142:BE156">IF(U142="základní",N142,0)</f>
        <v>0</v>
      </c>
      <c r="BF142" s="154">
        <f aca="true" t="shared" si="15" ref="BF142:BF156">IF(U142="snížená",N142,0)</f>
        <v>0</v>
      </c>
      <c r="BG142" s="154">
        <f aca="true" t="shared" si="16" ref="BG142:BG156">IF(U142="zákl. přenesená",N142,0)</f>
        <v>0</v>
      </c>
      <c r="BH142" s="154">
        <f aca="true" t="shared" si="17" ref="BH142:BH156">IF(U142="sníž. přenesená",N142,0)</f>
        <v>0</v>
      </c>
      <c r="BI142" s="154">
        <f aca="true" t="shared" si="18" ref="BI142:BI156">IF(U142="nulová",N142,0)</f>
        <v>0</v>
      </c>
      <c r="BJ142" s="18" t="s">
        <v>79</v>
      </c>
      <c r="BK142" s="154">
        <f aca="true" t="shared" si="19" ref="BK142:BK156">ROUND(L142*K142,2)</f>
        <v>0</v>
      </c>
      <c r="BL142" s="18" t="s">
        <v>142</v>
      </c>
      <c r="BM142" s="18" t="s">
        <v>277</v>
      </c>
    </row>
    <row r="143" spans="2:65" s="1" customFormat="1" ht="22.5" customHeight="1">
      <c r="B143" s="145"/>
      <c r="C143" s="146" t="s">
        <v>278</v>
      </c>
      <c r="D143" s="146" t="s">
        <v>144</v>
      </c>
      <c r="E143" s="147" t="s">
        <v>279</v>
      </c>
      <c r="F143" s="220" t="s">
        <v>280</v>
      </c>
      <c r="G143" s="220"/>
      <c r="H143" s="220"/>
      <c r="I143" s="220"/>
      <c r="J143" s="148" t="s">
        <v>202</v>
      </c>
      <c r="K143" s="149">
        <v>1011.975</v>
      </c>
      <c r="L143" s="221">
        <v>0</v>
      </c>
      <c r="M143" s="221"/>
      <c r="N143" s="221">
        <f t="shared" si="10"/>
        <v>0</v>
      </c>
      <c r="O143" s="221"/>
      <c r="P143" s="221"/>
      <c r="Q143" s="221"/>
      <c r="R143" s="150"/>
      <c r="T143" s="151" t="s">
        <v>5</v>
      </c>
      <c r="U143" s="41" t="s">
        <v>36</v>
      </c>
      <c r="V143" s="152">
        <v>0.031</v>
      </c>
      <c r="W143" s="152">
        <f t="shared" si="11"/>
        <v>31.371225</v>
      </c>
      <c r="X143" s="152">
        <v>0.4348</v>
      </c>
      <c r="Y143" s="152">
        <f t="shared" si="12"/>
        <v>440.00673</v>
      </c>
      <c r="Z143" s="152">
        <v>0</v>
      </c>
      <c r="AA143" s="153">
        <f t="shared" si="13"/>
        <v>0</v>
      </c>
      <c r="AR143" s="18" t="s">
        <v>142</v>
      </c>
      <c r="AT143" s="18" t="s">
        <v>144</v>
      </c>
      <c r="AU143" s="18" t="s">
        <v>86</v>
      </c>
      <c r="AY143" s="18" t="s">
        <v>143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8" t="s">
        <v>79</v>
      </c>
      <c r="BK143" s="154">
        <f t="shared" si="19"/>
        <v>0</v>
      </c>
      <c r="BL143" s="18" t="s">
        <v>142</v>
      </c>
      <c r="BM143" s="18" t="s">
        <v>281</v>
      </c>
    </row>
    <row r="144" spans="2:65" s="1" customFormat="1" ht="31.5" customHeight="1">
      <c r="B144" s="145"/>
      <c r="C144" s="146" t="s">
        <v>282</v>
      </c>
      <c r="D144" s="146" t="s">
        <v>144</v>
      </c>
      <c r="E144" s="147" t="s">
        <v>283</v>
      </c>
      <c r="F144" s="220" t="s">
        <v>284</v>
      </c>
      <c r="G144" s="220"/>
      <c r="H144" s="220"/>
      <c r="I144" s="220"/>
      <c r="J144" s="148" t="s">
        <v>202</v>
      </c>
      <c r="K144" s="149">
        <v>247</v>
      </c>
      <c r="L144" s="221">
        <v>0</v>
      </c>
      <c r="M144" s="221"/>
      <c r="N144" s="221">
        <f t="shared" si="10"/>
        <v>0</v>
      </c>
      <c r="O144" s="221"/>
      <c r="P144" s="221"/>
      <c r="Q144" s="221"/>
      <c r="R144" s="150"/>
      <c r="T144" s="151" t="s">
        <v>5</v>
      </c>
      <c r="U144" s="41" t="s">
        <v>36</v>
      </c>
      <c r="V144" s="152">
        <v>0.022</v>
      </c>
      <c r="W144" s="152">
        <f t="shared" si="11"/>
        <v>5.433999999999999</v>
      </c>
      <c r="X144" s="152">
        <v>0.24794</v>
      </c>
      <c r="Y144" s="152">
        <f t="shared" si="12"/>
        <v>61.24118</v>
      </c>
      <c r="Z144" s="152">
        <v>0</v>
      </c>
      <c r="AA144" s="153">
        <f t="shared" si="13"/>
        <v>0</v>
      </c>
      <c r="AR144" s="18" t="s">
        <v>142</v>
      </c>
      <c r="AT144" s="18" t="s">
        <v>144</v>
      </c>
      <c r="AU144" s="18" t="s">
        <v>86</v>
      </c>
      <c r="AY144" s="18" t="s">
        <v>143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79</v>
      </c>
      <c r="BK144" s="154">
        <f t="shared" si="19"/>
        <v>0</v>
      </c>
      <c r="BL144" s="18" t="s">
        <v>142</v>
      </c>
      <c r="BM144" s="18" t="s">
        <v>285</v>
      </c>
    </row>
    <row r="145" spans="2:65" s="1" customFormat="1" ht="31.5" customHeight="1">
      <c r="B145" s="145"/>
      <c r="C145" s="146" t="s">
        <v>286</v>
      </c>
      <c r="D145" s="146" t="s">
        <v>144</v>
      </c>
      <c r="E145" s="147" t="s">
        <v>287</v>
      </c>
      <c r="F145" s="220" t="s">
        <v>288</v>
      </c>
      <c r="G145" s="220"/>
      <c r="H145" s="220"/>
      <c r="I145" s="220"/>
      <c r="J145" s="148" t="s">
        <v>202</v>
      </c>
      <c r="K145" s="149">
        <v>1011.975</v>
      </c>
      <c r="L145" s="221">
        <v>0</v>
      </c>
      <c r="M145" s="221"/>
      <c r="N145" s="221">
        <f t="shared" si="10"/>
        <v>0</v>
      </c>
      <c r="O145" s="221"/>
      <c r="P145" s="221"/>
      <c r="Q145" s="221"/>
      <c r="R145" s="150"/>
      <c r="T145" s="151" t="s">
        <v>5</v>
      </c>
      <c r="U145" s="41" t="s">
        <v>36</v>
      </c>
      <c r="V145" s="152">
        <v>0.035</v>
      </c>
      <c r="W145" s="152">
        <f t="shared" si="11"/>
        <v>35.419125</v>
      </c>
      <c r="X145" s="152">
        <v>0.49587</v>
      </c>
      <c r="Y145" s="152">
        <f t="shared" si="12"/>
        <v>501.80804324999997</v>
      </c>
      <c r="Z145" s="152">
        <v>0</v>
      </c>
      <c r="AA145" s="153">
        <f t="shared" si="13"/>
        <v>0</v>
      </c>
      <c r="AR145" s="18" t="s">
        <v>142</v>
      </c>
      <c r="AT145" s="18" t="s">
        <v>144</v>
      </c>
      <c r="AU145" s="18" t="s">
        <v>86</v>
      </c>
      <c r="AY145" s="18" t="s">
        <v>143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79</v>
      </c>
      <c r="BK145" s="154">
        <f t="shared" si="19"/>
        <v>0</v>
      </c>
      <c r="BL145" s="18" t="s">
        <v>142</v>
      </c>
      <c r="BM145" s="18" t="s">
        <v>289</v>
      </c>
    </row>
    <row r="146" spans="2:65" s="1" customFormat="1" ht="31.5" customHeight="1">
      <c r="B146" s="145"/>
      <c r="C146" s="146" t="s">
        <v>290</v>
      </c>
      <c r="D146" s="146" t="s">
        <v>144</v>
      </c>
      <c r="E146" s="147" t="s">
        <v>291</v>
      </c>
      <c r="F146" s="220" t="s">
        <v>292</v>
      </c>
      <c r="G146" s="220"/>
      <c r="H146" s="220"/>
      <c r="I146" s="220"/>
      <c r="J146" s="148" t="s">
        <v>202</v>
      </c>
      <c r="K146" s="149">
        <v>11</v>
      </c>
      <c r="L146" s="221">
        <v>0</v>
      </c>
      <c r="M146" s="221"/>
      <c r="N146" s="221">
        <f t="shared" si="10"/>
        <v>0</v>
      </c>
      <c r="O146" s="221"/>
      <c r="P146" s="221"/>
      <c r="Q146" s="221"/>
      <c r="R146" s="150"/>
      <c r="T146" s="151" t="s">
        <v>5</v>
      </c>
      <c r="U146" s="41" t="s">
        <v>36</v>
      </c>
      <c r="V146" s="152">
        <v>0.31</v>
      </c>
      <c r="W146" s="152">
        <f t="shared" si="11"/>
        <v>3.41</v>
      </c>
      <c r="X146" s="152">
        <v>0.27994</v>
      </c>
      <c r="Y146" s="152">
        <f t="shared" si="12"/>
        <v>3.07934</v>
      </c>
      <c r="Z146" s="152">
        <v>0</v>
      </c>
      <c r="AA146" s="153">
        <f t="shared" si="13"/>
        <v>0</v>
      </c>
      <c r="AR146" s="18" t="s">
        <v>142</v>
      </c>
      <c r="AT146" s="18" t="s">
        <v>144</v>
      </c>
      <c r="AU146" s="18" t="s">
        <v>86</v>
      </c>
      <c r="AY146" s="18" t="s">
        <v>143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79</v>
      </c>
      <c r="BK146" s="154">
        <f t="shared" si="19"/>
        <v>0</v>
      </c>
      <c r="BL146" s="18" t="s">
        <v>142</v>
      </c>
      <c r="BM146" s="18" t="s">
        <v>293</v>
      </c>
    </row>
    <row r="147" spans="2:65" s="1" customFormat="1" ht="44.25" customHeight="1">
      <c r="B147" s="145"/>
      <c r="C147" s="146" t="s">
        <v>294</v>
      </c>
      <c r="D147" s="146" t="s">
        <v>144</v>
      </c>
      <c r="E147" s="147" t="s">
        <v>295</v>
      </c>
      <c r="F147" s="220" t="s">
        <v>296</v>
      </c>
      <c r="G147" s="220"/>
      <c r="H147" s="220"/>
      <c r="I147" s="220"/>
      <c r="J147" s="148" t="s">
        <v>202</v>
      </c>
      <c r="K147" s="149">
        <v>11</v>
      </c>
      <c r="L147" s="221">
        <v>0</v>
      </c>
      <c r="M147" s="221"/>
      <c r="N147" s="221">
        <f t="shared" si="10"/>
        <v>0</v>
      </c>
      <c r="O147" s="221"/>
      <c r="P147" s="221"/>
      <c r="Q147" s="221"/>
      <c r="R147" s="150"/>
      <c r="T147" s="151" t="s">
        <v>5</v>
      </c>
      <c r="U147" s="41" t="s">
        <v>36</v>
      </c>
      <c r="V147" s="152">
        <v>0.219</v>
      </c>
      <c r="W147" s="152">
        <f t="shared" si="11"/>
        <v>2.409</v>
      </c>
      <c r="X147" s="152">
        <v>0.25008</v>
      </c>
      <c r="Y147" s="152">
        <f t="shared" si="12"/>
        <v>2.7508800000000004</v>
      </c>
      <c r="Z147" s="152">
        <v>0</v>
      </c>
      <c r="AA147" s="153">
        <f t="shared" si="13"/>
        <v>0</v>
      </c>
      <c r="AR147" s="18" t="s">
        <v>142</v>
      </c>
      <c r="AT147" s="18" t="s">
        <v>144</v>
      </c>
      <c r="AU147" s="18" t="s">
        <v>86</v>
      </c>
      <c r="AY147" s="18" t="s">
        <v>143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79</v>
      </c>
      <c r="BK147" s="154">
        <f t="shared" si="19"/>
        <v>0</v>
      </c>
      <c r="BL147" s="18" t="s">
        <v>142</v>
      </c>
      <c r="BM147" s="18" t="s">
        <v>297</v>
      </c>
    </row>
    <row r="148" spans="2:65" s="1" customFormat="1" ht="31.5" customHeight="1">
      <c r="B148" s="145"/>
      <c r="C148" s="146" t="s">
        <v>298</v>
      </c>
      <c r="D148" s="146" t="s">
        <v>144</v>
      </c>
      <c r="E148" s="147" t="s">
        <v>299</v>
      </c>
      <c r="F148" s="220" t="s">
        <v>300</v>
      </c>
      <c r="G148" s="220"/>
      <c r="H148" s="220"/>
      <c r="I148" s="220"/>
      <c r="J148" s="148" t="s">
        <v>202</v>
      </c>
      <c r="K148" s="149">
        <v>471.975</v>
      </c>
      <c r="L148" s="221">
        <v>0</v>
      </c>
      <c r="M148" s="221"/>
      <c r="N148" s="221">
        <f t="shared" si="10"/>
        <v>0</v>
      </c>
      <c r="O148" s="221"/>
      <c r="P148" s="221"/>
      <c r="Q148" s="221"/>
      <c r="R148" s="150"/>
      <c r="T148" s="151" t="s">
        <v>5</v>
      </c>
      <c r="U148" s="41" t="s">
        <v>36</v>
      </c>
      <c r="V148" s="152">
        <v>0.071</v>
      </c>
      <c r="W148" s="152">
        <f t="shared" si="11"/>
        <v>33.510225</v>
      </c>
      <c r="X148" s="152">
        <v>0.12966</v>
      </c>
      <c r="Y148" s="152">
        <f t="shared" si="12"/>
        <v>61.1962785</v>
      </c>
      <c r="Z148" s="152">
        <v>0</v>
      </c>
      <c r="AA148" s="153">
        <f t="shared" si="13"/>
        <v>0</v>
      </c>
      <c r="AR148" s="18" t="s">
        <v>142</v>
      </c>
      <c r="AT148" s="18" t="s">
        <v>144</v>
      </c>
      <c r="AU148" s="18" t="s">
        <v>86</v>
      </c>
      <c r="AY148" s="18" t="s">
        <v>143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79</v>
      </c>
      <c r="BK148" s="154">
        <f t="shared" si="19"/>
        <v>0</v>
      </c>
      <c r="BL148" s="18" t="s">
        <v>142</v>
      </c>
      <c r="BM148" s="18" t="s">
        <v>301</v>
      </c>
    </row>
    <row r="149" spans="2:65" s="1" customFormat="1" ht="31.5" customHeight="1">
      <c r="B149" s="145"/>
      <c r="C149" s="146" t="s">
        <v>302</v>
      </c>
      <c r="D149" s="146" t="s">
        <v>144</v>
      </c>
      <c r="E149" s="147" t="s">
        <v>303</v>
      </c>
      <c r="F149" s="220" t="s">
        <v>304</v>
      </c>
      <c r="G149" s="220"/>
      <c r="H149" s="220"/>
      <c r="I149" s="220"/>
      <c r="J149" s="148" t="s">
        <v>202</v>
      </c>
      <c r="K149" s="149">
        <v>993</v>
      </c>
      <c r="L149" s="221">
        <v>0</v>
      </c>
      <c r="M149" s="221"/>
      <c r="N149" s="221">
        <f t="shared" si="10"/>
        <v>0</v>
      </c>
      <c r="O149" s="221"/>
      <c r="P149" s="221"/>
      <c r="Q149" s="221"/>
      <c r="R149" s="150"/>
      <c r="T149" s="151" t="s">
        <v>5</v>
      </c>
      <c r="U149" s="41" t="s">
        <v>36</v>
      </c>
      <c r="V149" s="152">
        <v>0.022</v>
      </c>
      <c r="W149" s="152">
        <f t="shared" si="11"/>
        <v>21.846</v>
      </c>
      <c r="X149" s="152">
        <v>0.18152</v>
      </c>
      <c r="Y149" s="152">
        <f t="shared" si="12"/>
        <v>180.24936</v>
      </c>
      <c r="Z149" s="152">
        <v>0</v>
      </c>
      <c r="AA149" s="153">
        <f t="shared" si="13"/>
        <v>0</v>
      </c>
      <c r="AR149" s="18" t="s">
        <v>142</v>
      </c>
      <c r="AT149" s="18" t="s">
        <v>144</v>
      </c>
      <c r="AU149" s="18" t="s">
        <v>86</v>
      </c>
      <c r="AY149" s="18" t="s">
        <v>143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8" t="s">
        <v>79</v>
      </c>
      <c r="BK149" s="154">
        <f t="shared" si="19"/>
        <v>0</v>
      </c>
      <c r="BL149" s="18" t="s">
        <v>142</v>
      </c>
      <c r="BM149" s="18" t="s">
        <v>305</v>
      </c>
    </row>
    <row r="150" spans="2:65" s="1" customFormat="1" ht="31.5" customHeight="1">
      <c r="B150" s="145"/>
      <c r="C150" s="146" t="s">
        <v>306</v>
      </c>
      <c r="D150" s="146" t="s">
        <v>144</v>
      </c>
      <c r="E150" s="147" t="s">
        <v>307</v>
      </c>
      <c r="F150" s="220" t="s">
        <v>308</v>
      </c>
      <c r="G150" s="220"/>
      <c r="H150" s="220"/>
      <c r="I150" s="220"/>
      <c r="J150" s="148" t="s">
        <v>202</v>
      </c>
      <c r="K150" s="149">
        <v>247</v>
      </c>
      <c r="L150" s="221">
        <v>0</v>
      </c>
      <c r="M150" s="221"/>
      <c r="N150" s="221">
        <f t="shared" si="10"/>
        <v>0</v>
      </c>
      <c r="O150" s="221"/>
      <c r="P150" s="221"/>
      <c r="Q150" s="221"/>
      <c r="R150" s="150"/>
      <c r="T150" s="151" t="s">
        <v>5</v>
      </c>
      <c r="U150" s="41" t="s">
        <v>36</v>
      </c>
      <c r="V150" s="152">
        <v>0.53</v>
      </c>
      <c r="W150" s="152">
        <f t="shared" si="11"/>
        <v>130.91</v>
      </c>
      <c r="X150" s="152">
        <v>0.08425</v>
      </c>
      <c r="Y150" s="152">
        <f t="shared" si="12"/>
        <v>20.80975</v>
      </c>
      <c r="Z150" s="152">
        <v>0</v>
      </c>
      <c r="AA150" s="153">
        <f t="shared" si="13"/>
        <v>0</v>
      </c>
      <c r="AR150" s="18" t="s">
        <v>142</v>
      </c>
      <c r="AT150" s="18" t="s">
        <v>144</v>
      </c>
      <c r="AU150" s="18" t="s">
        <v>86</v>
      </c>
      <c r="AY150" s="18" t="s">
        <v>143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8" t="s">
        <v>79</v>
      </c>
      <c r="BK150" s="154">
        <f t="shared" si="19"/>
        <v>0</v>
      </c>
      <c r="BL150" s="18" t="s">
        <v>142</v>
      </c>
      <c r="BM150" s="18" t="s">
        <v>309</v>
      </c>
    </row>
    <row r="151" spans="2:65" s="1" customFormat="1" ht="22.5" customHeight="1">
      <c r="B151" s="145"/>
      <c r="C151" s="158" t="s">
        <v>310</v>
      </c>
      <c r="D151" s="158" t="s">
        <v>266</v>
      </c>
      <c r="E151" s="159" t="s">
        <v>311</v>
      </c>
      <c r="F151" s="228" t="s">
        <v>312</v>
      </c>
      <c r="G151" s="228"/>
      <c r="H151" s="228"/>
      <c r="I151" s="228"/>
      <c r="J151" s="160" t="s">
        <v>202</v>
      </c>
      <c r="K151" s="161">
        <v>256.979</v>
      </c>
      <c r="L151" s="229">
        <v>0</v>
      </c>
      <c r="M151" s="229"/>
      <c r="N151" s="229">
        <f t="shared" si="10"/>
        <v>0</v>
      </c>
      <c r="O151" s="221"/>
      <c r="P151" s="221"/>
      <c r="Q151" s="221"/>
      <c r="R151" s="150"/>
      <c r="T151" s="151" t="s">
        <v>5</v>
      </c>
      <c r="U151" s="41" t="s">
        <v>36</v>
      </c>
      <c r="V151" s="152">
        <v>0</v>
      </c>
      <c r="W151" s="152">
        <f t="shared" si="11"/>
        <v>0</v>
      </c>
      <c r="X151" s="152">
        <v>0.14</v>
      </c>
      <c r="Y151" s="152">
        <f t="shared" si="12"/>
        <v>35.97706</v>
      </c>
      <c r="Z151" s="152">
        <v>0</v>
      </c>
      <c r="AA151" s="153">
        <f t="shared" si="13"/>
        <v>0</v>
      </c>
      <c r="AR151" s="18" t="s">
        <v>171</v>
      </c>
      <c r="AT151" s="18" t="s">
        <v>266</v>
      </c>
      <c r="AU151" s="18" t="s">
        <v>86</v>
      </c>
      <c r="AY151" s="18" t="s">
        <v>143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8" t="s">
        <v>79</v>
      </c>
      <c r="BK151" s="154">
        <f t="shared" si="19"/>
        <v>0</v>
      </c>
      <c r="BL151" s="18" t="s">
        <v>142</v>
      </c>
      <c r="BM151" s="18" t="s">
        <v>313</v>
      </c>
    </row>
    <row r="152" spans="2:65" s="1" customFormat="1" ht="22.5" customHeight="1">
      <c r="B152" s="145"/>
      <c r="C152" s="158" t="s">
        <v>314</v>
      </c>
      <c r="D152" s="158" t="s">
        <v>266</v>
      </c>
      <c r="E152" s="159" t="s">
        <v>315</v>
      </c>
      <c r="F152" s="228" t="s">
        <v>316</v>
      </c>
      <c r="G152" s="228"/>
      <c r="H152" s="228"/>
      <c r="I152" s="228"/>
      <c r="J152" s="160" t="s">
        <v>202</v>
      </c>
      <c r="K152" s="161">
        <v>10.95</v>
      </c>
      <c r="L152" s="229">
        <v>0</v>
      </c>
      <c r="M152" s="229"/>
      <c r="N152" s="229">
        <f t="shared" si="10"/>
        <v>0</v>
      </c>
      <c r="O152" s="221"/>
      <c r="P152" s="221"/>
      <c r="Q152" s="221"/>
      <c r="R152" s="150"/>
      <c r="T152" s="151" t="s">
        <v>5</v>
      </c>
      <c r="U152" s="41" t="s">
        <v>36</v>
      </c>
      <c r="V152" s="152">
        <v>0</v>
      </c>
      <c r="W152" s="152">
        <f t="shared" si="11"/>
        <v>0</v>
      </c>
      <c r="X152" s="152">
        <v>0.131</v>
      </c>
      <c r="Y152" s="152">
        <f t="shared" si="12"/>
        <v>1.43445</v>
      </c>
      <c r="Z152" s="152">
        <v>0</v>
      </c>
      <c r="AA152" s="153">
        <f t="shared" si="13"/>
        <v>0</v>
      </c>
      <c r="AR152" s="18" t="s">
        <v>171</v>
      </c>
      <c r="AT152" s="18" t="s">
        <v>266</v>
      </c>
      <c r="AU152" s="18" t="s">
        <v>86</v>
      </c>
      <c r="AY152" s="18" t="s">
        <v>143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8" t="s">
        <v>79</v>
      </c>
      <c r="BK152" s="154">
        <f t="shared" si="19"/>
        <v>0</v>
      </c>
      <c r="BL152" s="18" t="s">
        <v>142</v>
      </c>
      <c r="BM152" s="18" t="s">
        <v>317</v>
      </c>
    </row>
    <row r="153" spans="2:65" s="1" customFormat="1" ht="31.5" customHeight="1">
      <c r="B153" s="145"/>
      <c r="C153" s="146" t="s">
        <v>318</v>
      </c>
      <c r="D153" s="146" t="s">
        <v>144</v>
      </c>
      <c r="E153" s="147" t="s">
        <v>319</v>
      </c>
      <c r="F153" s="220" t="s">
        <v>320</v>
      </c>
      <c r="G153" s="220"/>
      <c r="H153" s="220"/>
      <c r="I153" s="220"/>
      <c r="J153" s="148" t="s">
        <v>202</v>
      </c>
      <c r="K153" s="149">
        <v>540</v>
      </c>
      <c r="L153" s="221">
        <v>0</v>
      </c>
      <c r="M153" s="221"/>
      <c r="N153" s="221">
        <f t="shared" si="10"/>
        <v>0</v>
      </c>
      <c r="O153" s="221"/>
      <c r="P153" s="221"/>
      <c r="Q153" s="221"/>
      <c r="R153" s="150"/>
      <c r="T153" s="151" t="s">
        <v>5</v>
      </c>
      <c r="U153" s="41" t="s">
        <v>36</v>
      </c>
      <c r="V153" s="152">
        <v>0.535</v>
      </c>
      <c r="W153" s="152">
        <f t="shared" si="11"/>
        <v>288.90000000000003</v>
      </c>
      <c r="X153" s="152">
        <v>0.10362</v>
      </c>
      <c r="Y153" s="152">
        <f t="shared" si="12"/>
        <v>55.9548</v>
      </c>
      <c r="Z153" s="152">
        <v>0</v>
      </c>
      <c r="AA153" s="153">
        <f t="shared" si="13"/>
        <v>0</v>
      </c>
      <c r="AR153" s="18" t="s">
        <v>142</v>
      </c>
      <c r="AT153" s="18" t="s">
        <v>144</v>
      </c>
      <c r="AU153" s="18" t="s">
        <v>86</v>
      </c>
      <c r="AY153" s="18" t="s">
        <v>143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8" t="s">
        <v>79</v>
      </c>
      <c r="BK153" s="154">
        <f t="shared" si="19"/>
        <v>0</v>
      </c>
      <c r="BL153" s="18" t="s">
        <v>142</v>
      </c>
      <c r="BM153" s="18" t="s">
        <v>321</v>
      </c>
    </row>
    <row r="154" spans="2:65" s="1" customFormat="1" ht="22.5" customHeight="1">
      <c r="B154" s="145"/>
      <c r="C154" s="158" t="s">
        <v>322</v>
      </c>
      <c r="D154" s="158" t="s">
        <v>266</v>
      </c>
      <c r="E154" s="159" t="s">
        <v>323</v>
      </c>
      <c r="F154" s="228" t="s">
        <v>324</v>
      </c>
      <c r="G154" s="228"/>
      <c r="H154" s="228"/>
      <c r="I154" s="228"/>
      <c r="J154" s="160" t="s">
        <v>202</v>
      </c>
      <c r="K154" s="161">
        <v>528.768</v>
      </c>
      <c r="L154" s="229">
        <v>0</v>
      </c>
      <c r="M154" s="229"/>
      <c r="N154" s="229">
        <f t="shared" si="10"/>
        <v>0</v>
      </c>
      <c r="O154" s="221"/>
      <c r="P154" s="221"/>
      <c r="Q154" s="221"/>
      <c r="R154" s="150"/>
      <c r="T154" s="151" t="s">
        <v>5</v>
      </c>
      <c r="U154" s="41" t="s">
        <v>36</v>
      </c>
      <c r="V154" s="152">
        <v>0</v>
      </c>
      <c r="W154" s="152">
        <f t="shared" si="11"/>
        <v>0</v>
      </c>
      <c r="X154" s="152">
        <v>0.18</v>
      </c>
      <c r="Y154" s="152">
        <f t="shared" si="12"/>
        <v>95.17824</v>
      </c>
      <c r="Z154" s="152">
        <v>0</v>
      </c>
      <c r="AA154" s="153">
        <f t="shared" si="13"/>
        <v>0</v>
      </c>
      <c r="AR154" s="18" t="s">
        <v>171</v>
      </c>
      <c r="AT154" s="18" t="s">
        <v>266</v>
      </c>
      <c r="AU154" s="18" t="s">
        <v>86</v>
      </c>
      <c r="AY154" s="18" t="s">
        <v>143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8" t="s">
        <v>79</v>
      </c>
      <c r="BK154" s="154">
        <f t="shared" si="19"/>
        <v>0</v>
      </c>
      <c r="BL154" s="18" t="s">
        <v>142</v>
      </c>
      <c r="BM154" s="18" t="s">
        <v>325</v>
      </c>
    </row>
    <row r="155" spans="2:65" s="1" customFormat="1" ht="22.5" customHeight="1">
      <c r="B155" s="145"/>
      <c r="C155" s="158" t="s">
        <v>326</v>
      </c>
      <c r="D155" s="158" t="s">
        <v>266</v>
      </c>
      <c r="E155" s="159" t="s">
        <v>327</v>
      </c>
      <c r="F155" s="228" t="s">
        <v>328</v>
      </c>
      <c r="G155" s="228"/>
      <c r="H155" s="228"/>
      <c r="I155" s="228"/>
      <c r="J155" s="160" t="s">
        <v>202</v>
      </c>
      <c r="K155" s="161">
        <v>26.928</v>
      </c>
      <c r="L155" s="229">
        <v>0</v>
      </c>
      <c r="M155" s="229"/>
      <c r="N155" s="229">
        <f t="shared" si="10"/>
        <v>0</v>
      </c>
      <c r="O155" s="221"/>
      <c r="P155" s="221"/>
      <c r="Q155" s="221"/>
      <c r="R155" s="150"/>
      <c r="T155" s="151" t="s">
        <v>5</v>
      </c>
      <c r="U155" s="41" t="s">
        <v>36</v>
      </c>
      <c r="V155" s="152">
        <v>0</v>
      </c>
      <c r="W155" s="152">
        <f t="shared" si="11"/>
        <v>0</v>
      </c>
      <c r="X155" s="152">
        <v>0.161</v>
      </c>
      <c r="Y155" s="152">
        <f t="shared" si="12"/>
        <v>4.335408</v>
      </c>
      <c r="Z155" s="152">
        <v>0</v>
      </c>
      <c r="AA155" s="153">
        <f t="shared" si="13"/>
        <v>0</v>
      </c>
      <c r="AR155" s="18" t="s">
        <v>171</v>
      </c>
      <c r="AT155" s="18" t="s">
        <v>266</v>
      </c>
      <c r="AU155" s="18" t="s">
        <v>86</v>
      </c>
      <c r="AY155" s="18" t="s">
        <v>143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8" t="s">
        <v>79</v>
      </c>
      <c r="BK155" s="154">
        <f t="shared" si="19"/>
        <v>0</v>
      </c>
      <c r="BL155" s="18" t="s">
        <v>142</v>
      </c>
      <c r="BM155" s="18" t="s">
        <v>329</v>
      </c>
    </row>
    <row r="156" spans="2:65" s="1" customFormat="1" ht="31.5" customHeight="1">
      <c r="B156" s="145"/>
      <c r="C156" s="146" t="s">
        <v>330</v>
      </c>
      <c r="D156" s="146" t="s">
        <v>144</v>
      </c>
      <c r="E156" s="147" t="s">
        <v>331</v>
      </c>
      <c r="F156" s="220" t="s">
        <v>332</v>
      </c>
      <c r="G156" s="220"/>
      <c r="H156" s="220"/>
      <c r="I156" s="220"/>
      <c r="J156" s="148" t="s">
        <v>215</v>
      </c>
      <c r="K156" s="149">
        <v>27.5</v>
      </c>
      <c r="L156" s="221">
        <v>0</v>
      </c>
      <c r="M156" s="221"/>
      <c r="N156" s="221">
        <f t="shared" si="10"/>
        <v>0</v>
      </c>
      <c r="O156" s="221"/>
      <c r="P156" s="221"/>
      <c r="Q156" s="221"/>
      <c r="R156" s="150"/>
      <c r="T156" s="151" t="s">
        <v>5</v>
      </c>
      <c r="U156" s="41" t="s">
        <v>36</v>
      </c>
      <c r="V156" s="152">
        <v>0.046</v>
      </c>
      <c r="W156" s="152">
        <f t="shared" si="11"/>
        <v>1.265</v>
      </c>
      <c r="X156" s="152">
        <v>0.0036</v>
      </c>
      <c r="Y156" s="152">
        <f t="shared" si="12"/>
        <v>0.09899999999999999</v>
      </c>
      <c r="Z156" s="152">
        <v>0</v>
      </c>
      <c r="AA156" s="153">
        <f t="shared" si="13"/>
        <v>0</v>
      </c>
      <c r="AR156" s="18" t="s">
        <v>142</v>
      </c>
      <c r="AT156" s="18" t="s">
        <v>144</v>
      </c>
      <c r="AU156" s="18" t="s">
        <v>86</v>
      </c>
      <c r="AY156" s="18" t="s">
        <v>143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8" t="s">
        <v>79</v>
      </c>
      <c r="BK156" s="154">
        <f t="shared" si="19"/>
        <v>0</v>
      </c>
      <c r="BL156" s="18" t="s">
        <v>142</v>
      </c>
      <c r="BM156" s="18" t="s">
        <v>333</v>
      </c>
    </row>
    <row r="157" spans="2:63" s="10" customFormat="1" ht="29.25" customHeight="1">
      <c r="B157" s="134"/>
      <c r="C157" s="135"/>
      <c r="D157" s="144" t="s">
        <v>197</v>
      </c>
      <c r="E157" s="144"/>
      <c r="F157" s="144"/>
      <c r="G157" s="144"/>
      <c r="H157" s="144"/>
      <c r="I157" s="144"/>
      <c r="J157" s="144"/>
      <c r="K157" s="144"/>
      <c r="L157" s="144"/>
      <c r="M157" s="144"/>
      <c r="N157" s="230">
        <f>BK157</f>
        <v>0</v>
      </c>
      <c r="O157" s="231"/>
      <c r="P157" s="231"/>
      <c r="Q157" s="231"/>
      <c r="R157" s="137"/>
      <c r="T157" s="138"/>
      <c r="U157" s="135"/>
      <c r="V157" s="135"/>
      <c r="W157" s="139">
        <f>SUM(W158:W173)</f>
        <v>460.8288</v>
      </c>
      <c r="X157" s="135"/>
      <c r="Y157" s="139">
        <f>SUM(Y158:Y173)</f>
        <v>276.670062</v>
      </c>
      <c r="Z157" s="135"/>
      <c r="AA157" s="140">
        <f>SUM(AA158:AA173)</f>
        <v>0</v>
      </c>
      <c r="AR157" s="141" t="s">
        <v>79</v>
      </c>
      <c r="AT157" s="142" t="s">
        <v>70</v>
      </c>
      <c r="AU157" s="142" t="s">
        <v>79</v>
      </c>
      <c r="AY157" s="141" t="s">
        <v>143</v>
      </c>
      <c r="BK157" s="143">
        <f>SUM(BK158:BK173)</f>
        <v>0</v>
      </c>
    </row>
    <row r="158" spans="2:65" s="1" customFormat="1" ht="31.5" customHeight="1">
      <c r="B158" s="145"/>
      <c r="C158" s="146" t="s">
        <v>334</v>
      </c>
      <c r="D158" s="146" t="s">
        <v>144</v>
      </c>
      <c r="E158" s="147" t="s">
        <v>335</v>
      </c>
      <c r="F158" s="220" t="s">
        <v>336</v>
      </c>
      <c r="G158" s="220"/>
      <c r="H158" s="220"/>
      <c r="I158" s="220"/>
      <c r="J158" s="148" t="s">
        <v>147</v>
      </c>
      <c r="K158" s="149">
        <v>2</v>
      </c>
      <c r="L158" s="221">
        <v>0</v>
      </c>
      <c r="M158" s="221"/>
      <c r="N158" s="221">
        <f aca="true" t="shared" si="20" ref="N158:N173">ROUND(L158*K158,2)</f>
        <v>0</v>
      </c>
      <c r="O158" s="221"/>
      <c r="P158" s="221"/>
      <c r="Q158" s="221"/>
      <c r="R158" s="150"/>
      <c r="T158" s="151" t="s">
        <v>5</v>
      </c>
      <c r="U158" s="41" t="s">
        <v>36</v>
      </c>
      <c r="V158" s="152">
        <v>0</v>
      </c>
      <c r="W158" s="152">
        <f aca="true" t="shared" si="21" ref="W158:W173">V158*K158</f>
        <v>0</v>
      </c>
      <c r="X158" s="152">
        <v>0</v>
      </c>
      <c r="Y158" s="152">
        <f aca="true" t="shared" si="22" ref="Y158:Y173">X158*K158</f>
        <v>0</v>
      </c>
      <c r="Z158" s="152">
        <v>0</v>
      </c>
      <c r="AA158" s="153">
        <f aca="true" t="shared" si="23" ref="AA158:AA173">Z158*K158</f>
        <v>0</v>
      </c>
      <c r="AR158" s="18" t="s">
        <v>142</v>
      </c>
      <c r="AT158" s="18" t="s">
        <v>144</v>
      </c>
      <c r="AU158" s="18" t="s">
        <v>86</v>
      </c>
      <c r="AY158" s="18" t="s">
        <v>143</v>
      </c>
      <c r="BE158" s="154">
        <f aca="true" t="shared" si="24" ref="BE158:BE173">IF(U158="základní",N158,0)</f>
        <v>0</v>
      </c>
      <c r="BF158" s="154">
        <f aca="true" t="shared" si="25" ref="BF158:BF173">IF(U158="snížená",N158,0)</f>
        <v>0</v>
      </c>
      <c r="BG158" s="154">
        <f aca="true" t="shared" si="26" ref="BG158:BG173">IF(U158="zákl. přenesená",N158,0)</f>
        <v>0</v>
      </c>
      <c r="BH158" s="154">
        <f aca="true" t="shared" si="27" ref="BH158:BH173">IF(U158="sníž. přenesená",N158,0)</f>
        <v>0</v>
      </c>
      <c r="BI158" s="154">
        <f aca="true" t="shared" si="28" ref="BI158:BI173">IF(U158="nulová",N158,0)</f>
        <v>0</v>
      </c>
      <c r="BJ158" s="18" t="s">
        <v>79</v>
      </c>
      <c r="BK158" s="154">
        <f aca="true" t="shared" si="29" ref="BK158:BK173">ROUND(L158*K158,2)</f>
        <v>0</v>
      </c>
      <c r="BL158" s="18" t="s">
        <v>142</v>
      </c>
      <c r="BM158" s="18" t="s">
        <v>337</v>
      </c>
    </row>
    <row r="159" spans="2:65" s="1" customFormat="1" ht="31.5" customHeight="1">
      <c r="B159" s="145"/>
      <c r="C159" s="146" t="s">
        <v>338</v>
      </c>
      <c r="D159" s="146" t="s">
        <v>144</v>
      </c>
      <c r="E159" s="147" t="s">
        <v>339</v>
      </c>
      <c r="F159" s="220" t="s">
        <v>340</v>
      </c>
      <c r="G159" s="220"/>
      <c r="H159" s="220"/>
      <c r="I159" s="220"/>
      <c r="J159" s="148" t="s">
        <v>147</v>
      </c>
      <c r="K159" s="149">
        <v>2</v>
      </c>
      <c r="L159" s="221">
        <v>0</v>
      </c>
      <c r="M159" s="221"/>
      <c r="N159" s="221">
        <f t="shared" si="20"/>
        <v>0</v>
      </c>
      <c r="O159" s="221"/>
      <c r="P159" s="221"/>
      <c r="Q159" s="221"/>
      <c r="R159" s="150"/>
      <c r="T159" s="151" t="s">
        <v>5</v>
      </c>
      <c r="U159" s="41" t="s">
        <v>36</v>
      </c>
      <c r="V159" s="152">
        <v>0</v>
      </c>
      <c r="W159" s="152">
        <f t="shared" si="21"/>
        <v>0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R159" s="18" t="s">
        <v>142</v>
      </c>
      <c r="AT159" s="18" t="s">
        <v>144</v>
      </c>
      <c r="AU159" s="18" t="s">
        <v>86</v>
      </c>
      <c r="AY159" s="18" t="s">
        <v>143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8" t="s">
        <v>79</v>
      </c>
      <c r="BK159" s="154">
        <f t="shared" si="29"/>
        <v>0</v>
      </c>
      <c r="BL159" s="18" t="s">
        <v>142</v>
      </c>
      <c r="BM159" s="18" t="s">
        <v>341</v>
      </c>
    </row>
    <row r="160" spans="2:65" s="1" customFormat="1" ht="31.5" customHeight="1">
      <c r="B160" s="145"/>
      <c r="C160" s="146" t="s">
        <v>342</v>
      </c>
      <c r="D160" s="146" t="s">
        <v>144</v>
      </c>
      <c r="E160" s="147" t="s">
        <v>343</v>
      </c>
      <c r="F160" s="220" t="s">
        <v>344</v>
      </c>
      <c r="G160" s="220"/>
      <c r="H160" s="220"/>
      <c r="I160" s="220"/>
      <c r="J160" s="148" t="s">
        <v>147</v>
      </c>
      <c r="K160" s="149">
        <v>1</v>
      </c>
      <c r="L160" s="221">
        <v>0</v>
      </c>
      <c r="M160" s="221"/>
      <c r="N160" s="221">
        <f t="shared" si="20"/>
        <v>0</v>
      </c>
      <c r="O160" s="221"/>
      <c r="P160" s="221"/>
      <c r="Q160" s="221"/>
      <c r="R160" s="150"/>
      <c r="T160" s="151" t="s">
        <v>5</v>
      </c>
      <c r="U160" s="41" t="s">
        <v>36</v>
      </c>
      <c r="V160" s="152">
        <v>0</v>
      </c>
      <c r="W160" s="152">
        <f t="shared" si="21"/>
        <v>0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R160" s="18" t="s">
        <v>142</v>
      </c>
      <c r="AT160" s="18" t="s">
        <v>144</v>
      </c>
      <c r="AU160" s="18" t="s">
        <v>86</v>
      </c>
      <c r="AY160" s="18" t="s">
        <v>143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8" t="s">
        <v>79</v>
      </c>
      <c r="BK160" s="154">
        <f t="shared" si="29"/>
        <v>0</v>
      </c>
      <c r="BL160" s="18" t="s">
        <v>142</v>
      </c>
      <c r="BM160" s="18" t="s">
        <v>345</v>
      </c>
    </row>
    <row r="161" spans="2:65" s="1" customFormat="1" ht="31.5" customHeight="1">
      <c r="B161" s="145"/>
      <c r="C161" s="146" t="s">
        <v>346</v>
      </c>
      <c r="D161" s="146" t="s">
        <v>144</v>
      </c>
      <c r="E161" s="147" t="s">
        <v>347</v>
      </c>
      <c r="F161" s="220" t="s">
        <v>348</v>
      </c>
      <c r="G161" s="220"/>
      <c r="H161" s="220"/>
      <c r="I161" s="220"/>
      <c r="J161" s="148" t="s">
        <v>147</v>
      </c>
      <c r="K161" s="149">
        <v>1</v>
      </c>
      <c r="L161" s="221">
        <v>0</v>
      </c>
      <c r="M161" s="221"/>
      <c r="N161" s="221">
        <f t="shared" si="20"/>
        <v>0</v>
      </c>
      <c r="O161" s="221"/>
      <c r="P161" s="221"/>
      <c r="Q161" s="221"/>
      <c r="R161" s="150"/>
      <c r="T161" s="151" t="s">
        <v>5</v>
      </c>
      <c r="U161" s="41" t="s">
        <v>36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R161" s="18" t="s">
        <v>142</v>
      </c>
      <c r="AT161" s="18" t="s">
        <v>144</v>
      </c>
      <c r="AU161" s="18" t="s">
        <v>86</v>
      </c>
      <c r="AY161" s="18" t="s">
        <v>143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8" t="s">
        <v>79</v>
      </c>
      <c r="BK161" s="154">
        <f t="shared" si="29"/>
        <v>0</v>
      </c>
      <c r="BL161" s="18" t="s">
        <v>142</v>
      </c>
      <c r="BM161" s="18" t="s">
        <v>349</v>
      </c>
    </row>
    <row r="162" spans="2:65" s="1" customFormat="1" ht="31.5" customHeight="1">
      <c r="B162" s="145"/>
      <c r="C162" s="146" t="s">
        <v>350</v>
      </c>
      <c r="D162" s="146" t="s">
        <v>144</v>
      </c>
      <c r="E162" s="147" t="s">
        <v>351</v>
      </c>
      <c r="F162" s="220" t="s">
        <v>352</v>
      </c>
      <c r="G162" s="220"/>
      <c r="H162" s="220"/>
      <c r="I162" s="220"/>
      <c r="J162" s="148" t="s">
        <v>353</v>
      </c>
      <c r="K162" s="149">
        <v>2</v>
      </c>
      <c r="L162" s="221">
        <v>0</v>
      </c>
      <c r="M162" s="221"/>
      <c r="N162" s="221">
        <f t="shared" si="20"/>
        <v>0</v>
      </c>
      <c r="O162" s="221"/>
      <c r="P162" s="221"/>
      <c r="Q162" s="221"/>
      <c r="R162" s="150"/>
      <c r="T162" s="151" t="s">
        <v>5</v>
      </c>
      <c r="U162" s="41" t="s">
        <v>36</v>
      </c>
      <c r="V162" s="152">
        <v>0.08</v>
      </c>
      <c r="W162" s="152">
        <f t="shared" si="21"/>
        <v>0.16</v>
      </c>
      <c r="X162" s="152">
        <v>0.00054</v>
      </c>
      <c r="Y162" s="152">
        <f t="shared" si="22"/>
        <v>0.00108</v>
      </c>
      <c r="Z162" s="152">
        <v>0</v>
      </c>
      <c r="AA162" s="153">
        <f t="shared" si="23"/>
        <v>0</v>
      </c>
      <c r="AR162" s="18" t="s">
        <v>142</v>
      </c>
      <c r="AT162" s="18" t="s">
        <v>144</v>
      </c>
      <c r="AU162" s="18" t="s">
        <v>86</v>
      </c>
      <c r="AY162" s="18" t="s">
        <v>143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8" t="s">
        <v>79</v>
      </c>
      <c r="BK162" s="154">
        <f t="shared" si="29"/>
        <v>0</v>
      </c>
      <c r="BL162" s="18" t="s">
        <v>142</v>
      </c>
      <c r="BM162" s="18" t="s">
        <v>354</v>
      </c>
    </row>
    <row r="163" spans="2:65" s="1" customFormat="1" ht="31.5" customHeight="1">
      <c r="B163" s="145"/>
      <c r="C163" s="146" t="s">
        <v>355</v>
      </c>
      <c r="D163" s="146" t="s">
        <v>144</v>
      </c>
      <c r="E163" s="147" t="s">
        <v>356</v>
      </c>
      <c r="F163" s="220" t="s">
        <v>357</v>
      </c>
      <c r="G163" s="220"/>
      <c r="H163" s="220"/>
      <c r="I163" s="220"/>
      <c r="J163" s="148" t="s">
        <v>215</v>
      </c>
      <c r="K163" s="149">
        <v>8.4</v>
      </c>
      <c r="L163" s="221">
        <v>0</v>
      </c>
      <c r="M163" s="221"/>
      <c r="N163" s="221">
        <f t="shared" si="20"/>
        <v>0</v>
      </c>
      <c r="O163" s="221"/>
      <c r="P163" s="221"/>
      <c r="Q163" s="221"/>
      <c r="R163" s="150"/>
      <c r="T163" s="151" t="s">
        <v>5</v>
      </c>
      <c r="U163" s="41" t="s">
        <v>36</v>
      </c>
      <c r="V163" s="152">
        <v>0.1</v>
      </c>
      <c r="W163" s="152">
        <f t="shared" si="21"/>
        <v>0.8400000000000001</v>
      </c>
      <c r="X163" s="152">
        <v>0.00014</v>
      </c>
      <c r="Y163" s="152">
        <f t="shared" si="22"/>
        <v>0.001176</v>
      </c>
      <c r="Z163" s="152">
        <v>0</v>
      </c>
      <c r="AA163" s="153">
        <f t="shared" si="23"/>
        <v>0</v>
      </c>
      <c r="AR163" s="18" t="s">
        <v>142</v>
      </c>
      <c r="AT163" s="18" t="s">
        <v>144</v>
      </c>
      <c r="AU163" s="18" t="s">
        <v>86</v>
      </c>
      <c r="AY163" s="18" t="s">
        <v>143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8" t="s">
        <v>79</v>
      </c>
      <c r="BK163" s="154">
        <f t="shared" si="29"/>
        <v>0</v>
      </c>
      <c r="BL163" s="18" t="s">
        <v>142</v>
      </c>
      <c r="BM163" s="18" t="s">
        <v>358</v>
      </c>
    </row>
    <row r="164" spans="2:65" s="1" customFormat="1" ht="31.5" customHeight="1">
      <c r="B164" s="145"/>
      <c r="C164" s="146" t="s">
        <v>359</v>
      </c>
      <c r="D164" s="146" t="s">
        <v>144</v>
      </c>
      <c r="E164" s="147" t="s">
        <v>360</v>
      </c>
      <c r="F164" s="220" t="s">
        <v>361</v>
      </c>
      <c r="G164" s="220"/>
      <c r="H164" s="220"/>
      <c r="I164" s="220"/>
      <c r="J164" s="148" t="s">
        <v>215</v>
      </c>
      <c r="K164" s="149">
        <v>223.8</v>
      </c>
      <c r="L164" s="221">
        <v>0</v>
      </c>
      <c r="M164" s="221"/>
      <c r="N164" s="221">
        <f t="shared" si="20"/>
        <v>0</v>
      </c>
      <c r="O164" s="221"/>
      <c r="P164" s="221"/>
      <c r="Q164" s="221"/>
      <c r="R164" s="150"/>
      <c r="T164" s="151" t="s">
        <v>5</v>
      </c>
      <c r="U164" s="41" t="s">
        <v>36</v>
      </c>
      <c r="V164" s="152">
        <v>0.06</v>
      </c>
      <c r="W164" s="152">
        <f t="shared" si="21"/>
        <v>13.428</v>
      </c>
      <c r="X164" s="152">
        <v>5E-05</v>
      </c>
      <c r="Y164" s="152">
        <f t="shared" si="22"/>
        <v>0.01119</v>
      </c>
      <c r="Z164" s="152">
        <v>0</v>
      </c>
      <c r="AA164" s="153">
        <f t="shared" si="23"/>
        <v>0</v>
      </c>
      <c r="AR164" s="18" t="s">
        <v>142</v>
      </c>
      <c r="AT164" s="18" t="s">
        <v>144</v>
      </c>
      <c r="AU164" s="18" t="s">
        <v>86</v>
      </c>
      <c r="AY164" s="18" t="s">
        <v>143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8" t="s">
        <v>79</v>
      </c>
      <c r="BK164" s="154">
        <f t="shared" si="29"/>
        <v>0</v>
      </c>
      <c r="BL164" s="18" t="s">
        <v>142</v>
      </c>
      <c r="BM164" s="18" t="s">
        <v>362</v>
      </c>
    </row>
    <row r="165" spans="2:65" s="1" customFormat="1" ht="31.5" customHeight="1">
      <c r="B165" s="145"/>
      <c r="C165" s="146" t="s">
        <v>363</v>
      </c>
      <c r="D165" s="146" t="s">
        <v>144</v>
      </c>
      <c r="E165" s="147" t="s">
        <v>364</v>
      </c>
      <c r="F165" s="220" t="s">
        <v>365</v>
      </c>
      <c r="G165" s="220"/>
      <c r="H165" s="220"/>
      <c r="I165" s="220"/>
      <c r="J165" s="148" t="s">
        <v>353</v>
      </c>
      <c r="K165" s="149">
        <v>96</v>
      </c>
      <c r="L165" s="221">
        <v>0</v>
      </c>
      <c r="M165" s="221"/>
      <c r="N165" s="221">
        <f t="shared" si="20"/>
        <v>0</v>
      </c>
      <c r="O165" s="221"/>
      <c r="P165" s="221"/>
      <c r="Q165" s="221"/>
      <c r="R165" s="150"/>
      <c r="T165" s="151" t="s">
        <v>5</v>
      </c>
      <c r="U165" s="41" t="s">
        <v>36</v>
      </c>
      <c r="V165" s="152">
        <v>0.1</v>
      </c>
      <c r="W165" s="152">
        <f t="shared" si="21"/>
        <v>9.600000000000001</v>
      </c>
      <c r="X165" s="152">
        <v>0.00053</v>
      </c>
      <c r="Y165" s="152">
        <f t="shared" si="22"/>
        <v>0.050879999999999995</v>
      </c>
      <c r="Z165" s="152">
        <v>0</v>
      </c>
      <c r="AA165" s="153">
        <f t="shared" si="23"/>
        <v>0</v>
      </c>
      <c r="AR165" s="18" t="s">
        <v>142</v>
      </c>
      <c r="AT165" s="18" t="s">
        <v>144</v>
      </c>
      <c r="AU165" s="18" t="s">
        <v>86</v>
      </c>
      <c r="AY165" s="18" t="s">
        <v>143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8" t="s">
        <v>79</v>
      </c>
      <c r="BK165" s="154">
        <f t="shared" si="29"/>
        <v>0</v>
      </c>
      <c r="BL165" s="18" t="s">
        <v>142</v>
      </c>
      <c r="BM165" s="18" t="s">
        <v>366</v>
      </c>
    </row>
    <row r="166" spans="2:65" s="1" customFormat="1" ht="44.25" customHeight="1">
      <c r="B166" s="145"/>
      <c r="C166" s="146" t="s">
        <v>367</v>
      </c>
      <c r="D166" s="146" t="s">
        <v>144</v>
      </c>
      <c r="E166" s="147" t="s">
        <v>368</v>
      </c>
      <c r="F166" s="220" t="s">
        <v>369</v>
      </c>
      <c r="G166" s="220"/>
      <c r="H166" s="220"/>
      <c r="I166" s="220"/>
      <c r="J166" s="148" t="s">
        <v>215</v>
      </c>
      <c r="K166" s="149">
        <v>297</v>
      </c>
      <c r="L166" s="221">
        <v>0</v>
      </c>
      <c r="M166" s="221"/>
      <c r="N166" s="221">
        <f t="shared" si="20"/>
        <v>0</v>
      </c>
      <c r="O166" s="221"/>
      <c r="P166" s="221"/>
      <c r="Q166" s="221"/>
      <c r="R166" s="150"/>
      <c r="T166" s="151" t="s">
        <v>5</v>
      </c>
      <c r="U166" s="41" t="s">
        <v>36</v>
      </c>
      <c r="V166" s="152">
        <v>0.136</v>
      </c>
      <c r="W166" s="152">
        <f t="shared" si="21"/>
        <v>40.392</v>
      </c>
      <c r="X166" s="152">
        <v>0.08088</v>
      </c>
      <c r="Y166" s="152">
        <f t="shared" si="22"/>
        <v>24.021359999999998</v>
      </c>
      <c r="Z166" s="152">
        <v>0</v>
      </c>
      <c r="AA166" s="153">
        <f t="shared" si="23"/>
        <v>0</v>
      </c>
      <c r="AR166" s="18" t="s">
        <v>142</v>
      </c>
      <c r="AT166" s="18" t="s">
        <v>144</v>
      </c>
      <c r="AU166" s="18" t="s">
        <v>86</v>
      </c>
      <c r="AY166" s="18" t="s">
        <v>143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8" t="s">
        <v>79</v>
      </c>
      <c r="BK166" s="154">
        <f t="shared" si="29"/>
        <v>0</v>
      </c>
      <c r="BL166" s="18" t="s">
        <v>142</v>
      </c>
      <c r="BM166" s="18" t="s">
        <v>370</v>
      </c>
    </row>
    <row r="167" spans="2:65" s="1" customFormat="1" ht="31.5" customHeight="1">
      <c r="B167" s="145"/>
      <c r="C167" s="158" t="s">
        <v>371</v>
      </c>
      <c r="D167" s="158" t="s">
        <v>266</v>
      </c>
      <c r="E167" s="159" t="s">
        <v>372</v>
      </c>
      <c r="F167" s="228" t="s">
        <v>373</v>
      </c>
      <c r="G167" s="228"/>
      <c r="H167" s="228"/>
      <c r="I167" s="228"/>
      <c r="J167" s="160" t="s">
        <v>353</v>
      </c>
      <c r="K167" s="161">
        <v>605.88</v>
      </c>
      <c r="L167" s="229">
        <v>0</v>
      </c>
      <c r="M167" s="229"/>
      <c r="N167" s="229">
        <f t="shared" si="20"/>
        <v>0</v>
      </c>
      <c r="O167" s="221"/>
      <c r="P167" s="221"/>
      <c r="Q167" s="221"/>
      <c r="R167" s="150"/>
      <c r="T167" s="151" t="s">
        <v>5</v>
      </c>
      <c r="U167" s="41" t="s">
        <v>36</v>
      </c>
      <c r="V167" s="152">
        <v>0</v>
      </c>
      <c r="W167" s="152">
        <f t="shared" si="21"/>
        <v>0</v>
      </c>
      <c r="X167" s="152">
        <v>0</v>
      </c>
      <c r="Y167" s="152">
        <f t="shared" si="22"/>
        <v>0</v>
      </c>
      <c r="Z167" s="152">
        <v>0</v>
      </c>
      <c r="AA167" s="153">
        <f t="shared" si="23"/>
        <v>0</v>
      </c>
      <c r="AR167" s="18" t="s">
        <v>171</v>
      </c>
      <c r="AT167" s="18" t="s">
        <v>266</v>
      </c>
      <c r="AU167" s="18" t="s">
        <v>86</v>
      </c>
      <c r="AY167" s="18" t="s">
        <v>143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8" t="s">
        <v>79</v>
      </c>
      <c r="BK167" s="154">
        <f t="shared" si="29"/>
        <v>0</v>
      </c>
      <c r="BL167" s="18" t="s">
        <v>142</v>
      </c>
      <c r="BM167" s="18" t="s">
        <v>374</v>
      </c>
    </row>
    <row r="168" spans="2:65" s="1" customFormat="1" ht="44.25" customHeight="1">
      <c r="B168" s="145"/>
      <c r="C168" s="146" t="s">
        <v>375</v>
      </c>
      <c r="D168" s="146" t="s">
        <v>144</v>
      </c>
      <c r="E168" s="147" t="s">
        <v>376</v>
      </c>
      <c r="F168" s="220" t="s">
        <v>377</v>
      </c>
      <c r="G168" s="220"/>
      <c r="H168" s="220"/>
      <c r="I168" s="220"/>
      <c r="J168" s="148" t="s">
        <v>215</v>
      </c>
      <c r="K168" s="149">
        <v>690</v>
      </c>
      <c r="L168" s="221">
        <v>0</v>
      </c>
      <c r="M168" s="221"/>
      <c r="N168" s="221">
        <f t="shared" si="20"/>
        <v>0</v>
      </c>
      <c r="O168" s="221"/>
      <c r="P168" s="221"/>
      <c r="Q168" s="221"/>
      <c r="R168" s="150"/>
      <c r="T168" s="151" t="s">
        <v>5</v>
      </c>
      <c r="U168" s="41" t="s">
        <v>36</v>
      </c>
      <c r="V168" s="152">
        <v>0.268</v>
      </c>
      <c r="W168" s="152">
        <f t="shared" si="21"/>
        <v>184.92000000000002</v>
      </c>
      <c r="X168" s="152">
        <v>0.1554</v>
      </c>
      <c r="Y168" s="152">
        <f t="shared" si="22"/>
        <v>107.22600000000001</v>
      </c>
      <c r="Z168" s="152">
        <v>0</v>
      </c>
      <c r="AA168" s="153">
        <f t="shared" si="23"/>
        <v>0</v>
      </c>
      <c r="AR168" s="18" t="s">
        <v>142</v>
      </c>
      <c r="AT168" s="18" t="s">
        <v>144</v>
      </c>
      <c r="AU168" s="18" t="s">
        <v>86</v>
      </c>
      <c r="AY168" s="18" t="s">
        <v>143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8" t="s">
        <v>79</v>
      </c>
      <c r="BK168" s="154">
        <f t="shared" si="29"/>
        <v>0</v>
      </c>
      <c r="BL168" s="18" t="s">
        <v>142</v>
      </c>
      <c r="BM168" s="18" t="s">
        <v>378</v>
      </c>
    </row>
    <row r="169" spans="2:65" s="1" customFormat="1" ht="31.5" customHeight="1">
      <c r="B169" s="145"/>
      <c r="C169" s="158" t="s">
        <v>379</v>
      </c>
      <c r="D169" s="158" t="s">
        <v>266</v>
      </c>
      <c r="E169" s="159" t="s">
        <v>380</v>
      </c>
      <c r="F169" s="228" t="s">
        <v>381</v>
      </c>
      <c r="G169" s="228"/>
      <c r="H169" s="228"/>
      <c r="I169" s="228"/>
      <c r="J169" s="160" t="s">
        <v>353</v>
      </c>
      <c r="K169" s="161">
        <v>313.1</v>
      </c>
      <c r="L169" s="229">
        <v>0</v>
      </c>
      <c r="M169" s="229"/>
      <c r="N169" s="229">
        <f t="shared" si="20"/>
        <v>0</v>
      </c>
      <c r="O169" s="221"/>
      <c r="P169" s="221"/>
      <c r="Q169" s="221"/>
      <c r="R169" s="150"/>
      <c r="T169" s="151" t="s">
        <v>5</v>
      </c>
      <c r="U169" s="41" t="s">
        <v>36</v>
      </c>
      <c r="V169" s="152">
        <v>0</v>
      </c>
      <c r="W169" s="152">
        <f t="shared" si="21"/>
        <v>0</v>
      </c>
      <c r="X169" s="152">
        <v>0.108</v>
      </c>
      <c r="Y169" s="152">
        <f t="shared" si="22"/>
        <v>33.814800000000005</v>
      </c>
      <c r="Z169" s="152">
        <v>0</v>
      </c>
      <c r="AA169" s="153">
        <f t="shared" si="23"/>
        <v>0</v>
      </c>
      <c r="AR169" s="18" t="s">
        <v>171</v>
      </c>
      <c r="AT169" s="18" t="s">
        <v>266</v>
      </c>
      <c r="AU169" s="18" t="s">
        <v>86</v>
      </c>
      <c r="AY169" s="18" t="s">
        <v>143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8" t="s">
        <v>79</v>
      </c>
      <c r="BK169" s="154">
        <f t="shared" si="29"/>
        <v>0</v>
      </c>
      <c r="BL169" s="18" t="s">
        <v>142</v>
      </c>
      <c r="BM169" s="18" t="s">
        <v>382</v>
      </c>
    </row>
    <row r="170" spans="2:65" s="1" customFormat="1" ht="31.5" customHeight="1">
      <c r="B170" s="145"/>
      <c r="C170" s="158" t="s">
        <v>383</v>
      </c>
      <c r="D170" s="158" t="s">
        <v>266</v>
      </c>
      <c r="E170" s="159" t="s">
        <v>384</v>
      </c>
      <c r="F170" s="228" t="s">
        <v>385</v>
      </c>
      <c r="G170" s="228"/>
      <c r="H170" s="228"/>
      <c r="I170" s="228"/>
      <c r="J170" s="160" t="s">
        <v>353</v>
      </c>
      <c r="K170" s="161">
        <v>383.8</v>
      </c>
      <c r="L170" s="229">
        <v>0</v>
      </c>
      <c r="M170" s="229"/>
      <c r="N170" s="229">
        <f t="shared" si="20"/>
        <v>0</v>
      </c>
      <c r="O170" s="221"/>
      <c r="P170" s="221"/>
      <c r="Q170" s="221"/>
      <c r="R170" s="150"/>
      <c r="T170" s="151" t="s">
        <v>5</v>
      </c>
      <c r="U170" s="41" t="s">
        <v>36</v>
      </c>
      <c r="V170" s="152">
        <v>0</v>
      </c>
      <c r="W170" s="152">
        <f t="shared" si="21"/>
        <v>0</v>
      </c>
      <c r="X170" s="152">
        <v>0.045</v>
      </c>
      <c r="Y170" s="152">
        <f t="shared" si="22"/>
        <v>17.271</v>
      </c>
      <c r="Z170" s="152">
        <v>0</v>
      </c>
      <c r="AA170" s="153">
        <f t="shared" si="23"/>
        <v>0</v>
      </c>
      <c r="AR170" s="18" t="s">
        <v>171</v>
      </c>
      <c r="AT170" s="18" t="s">
        <v>266</v>
      </c>
      <c r="AU170" s="18" t="s">
        <v>86</v>
      </c>
      <c r="AY170" s="18" t="s">
        <v>143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8" t="s">
        <v>79</v>
      </c>
      <c r="BK170" s="154">
        <f t="shared" si="29"/>
        <v>0</v>
      </c>
      <c r="BL170" s="18" t="s">
        <v>142</v>
      </c>
      <c r="BM170" s="18" t="s">
        <v>386</v>
      </c>
    </row>
    <row r="171" spans="2:65" s="1" customFormat="1" ht="31.5" customHeight="1">
      <c r="B171" s="145"/>
      <c r="C171" s="146" t="s">
        <v>387</v>
      </c>
      <c r="D171" s="146" t="s">
        <v>144</v>
      </c>
      <c r="E171" s="147" t="s">
        <v>388</v>
      </c>
      <c r="F171" s="220" t="s">
        <v>389</v>
      </c>
      <c r="G171" s="220"/>
      <c r="H171" s="220"/>
      <c r="I171" s="220"/>
      <c r="J171" s="148" t="s">
        <v>219</v>
      </c>
      <c r="K171" s="149">
        <v>41.4</v>
      </c>
      <c r="L171" s="221">
        <v>0</v>
      </c>
      <c r="M171" s="221"/>
      <c r="N171" s="221">
        <f t="shared" si="20"/>
        <v>0</v>
      </c>
      <c r="O171" s="221"/>
      <c r="P171" s="221"/>
      <c r="Q171" s="221"/>
      <c r="R171" s="150"/>
      <c r="T171" s="151" t="s">
        <v>5</v>
      </c>
      <c r="U171" s="41" t="s">
        <v>36</v>
      </c>
      <c r="V171" s="152">
        <v>1.442</v>
      </c>
      <c r="W171" s="152">
        <f t="shared" si="21"/>
        <v>59.6988</v>
      </c>
      <c r="X171" s="152">
        <v>2.25634</v>
      </c>
      <c r="Y171" s="152">
        <f t="shared" si="22"/>
        <v>93.41247599999998</v>
      </c>
      <c r="Z171" s="152">
        <v>0</v>
      </c>
      <c r="AA171" s="153">
        <f t="shared" si="23"/>
        <v>0</v>
      </c>
      <c r="AR171" s="18" t="s">
        <v>142</v>
      </c>
      <c r="AT171" s="18" t="s">
        <v>144</v>
      </c>
      <c r="AU171" s="18" t="s">
        <v>86</v>
      </c>
      <c r="AY171" s="18" t="s">
        <v>143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8" t="s">
        <v>79</v>
      </c>
      <c r="BK171" s="154">
        <f t="shared" si="29"/>
        <v>0</v>
      </c>
      <c r="BL171" s="18" t="s">
        <v>142</v>
      </c>
      <c r="BM171" s="18" t="s">
        <v>390</v>
      </c>
    </row>
    <row r="172" spans="2:65" s="1" customFormat="1" ht="31.5" customHeight="1">
      <c r="B172" s="145"/>
      <c r="C172" s="146" t="s">
        <v>391</v>
      </c>
      <c r="D172" s="146" t="s">
        <v>144</v>
      </c>
      <c r="E172" s="147" t="s">
        <v>392</v>
      </c>
      <c r="F172" s="220" t="s">
        <v>393</v>
      </c>
      <c r="G172" s="220"/>
      <c r="H172" s="220"/>
      <c r="I172" s="220"/>
      <c r="J172" s="148" t="s">
        <v>202</v>
      </c>
      <c r="K172" s="149">
        <v>1830</v>
      </c>
      <c r="L172" s="221">
        <v>0</v>
      </c>
      <c r="M172" s="221"/>
      <c r="N172" s="221">
        <f t="shared" si="20"/>
        <v>0</v>
      </c>
      <c r="O172" s="221"/>
      <c r="P172" s="221"/>
      <c r="Q172" s="221"/>
      <c r="R172" s="150"/>
      <c r="T172" s="151" t="s">
        <v>5</v>
      </c>
      <c r="U172" s="41" t="s">
        <v>36</v>
      </c>
      <c r="V172" s="152">
        <v>0.08</v>
      </c>
      <c r="W172" s="152">
        <f t="shared" si="21"/>
        <v>146.4</v>
      </c>
      <c r="X172" s="152">
        <v>0.00047</v>
      </c>
      <c r="Y172" s="152">
        <f t="shared" si="22"/>
        <v>0.8601</v>
      </c>
      <c r="Z172" s="152">
        <v>0</v>
      </c>
      <c r="AA172" s="153">
        <f t="shared" si="23"/>
        <v>0</v>
      </c>
      <c r="AR172" s="18" t="s">
        <v>142</v>
      </c>
      <c r="AT172" s="18" t="s">
        <v>144</v>
      </c>
      <c r="AU172" s="18" t="s">
        <v>86</v>
      </c>
      <c r="AY172" s="18" t="s">
        <v>143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8" t="s">
        <v>79</v>
      </c>
      <c r="BK172" s="154">
        <f t="shared" si="29"/>
        <v>0</v>
      </c>
      <c r="BL172" s="18" t="s">
        <v>142</v>
      </c>
      <c r="BM172" s="18" t="s">
        <v>394</v>
      </c>
    </row>
    <row r="173" spans="2:65" s="1" customFormat="1" ht="22.5" customHeight="1">
      <c r="B173" s="145"/>
      <c r="C173" s="146" t="s">
        <v>395</v>
      </c>
      <c r="D173" s="146" t="s">
        <v>144</v>
      </c>
      <c r="E173" s="147" t="s">
        <v>396</v>
      </c>
      <c r="F173" s="220" t="s">
        <v>397</v>
      </c>
      <c r="G173" s="220"/>
      <c r="H173" s="220"/>
      <c r="I173" s="220"/>
      <c r="J173" s="148" t="s">
        <v>215</v>
      </c>
      <c r="K173" s="149">
        <v>27.5</v>
      </c>
      <c r="L173" s="221">
        <v>0</v>
      </c>
      <c r="M173" s="221"/>
      <c r="N173" s="221">
        <f t="shared" si="20"/>
        <v>0</v>
      </c>
      <c r="O173" s="221"/>
      <c r="P173" s="221"/>
      <c r="Q173" s="221"/>
      <c r="R173" s="150"/>
      <c r="T173" s="151" t="s">
        <v>5</v>
      </c>
      <c r="U173" s="41" t="s">
        <v>36</v>
      </c>
      <c r="V173" s="152">
        <v>0.196</v>
      </c>
      <c r="W173" s="152">
        <f t="shared" si="21"/>
        <v>5.390000000000001</v>
      </c>
      <c r="X173" s="152">
        <v>0</v>
      </c>
      <c r="Y173" s="152">
        <f t="shared" si="22"/>
        <v>0</v>
      </c>
      <c r="Z173" s="152">
        <v>0</v>
      </c>
      <c r="AA173" s="153">
        <f t="shared" si="23"/>
        <v>0</v>
      </c>
      <c r="AR173" s="18" t="s">
        <v>142</v>
      </c>
      <c r="AT173" s="18" t="s">
        <v>144</v>
      </c>
      <c r="AU173" s="18" t="s">
        <v>86</v>
      </c>
      <c r="AY173" s="18" t="s">
        <v>143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8" t="s">
        <v>79</v>
      </c>
      <c r="BK173" s="154">
        <f t="shared" si="29"/>
        <v>0</v>
      </c>
      <c r="BL173" s="18" t="s">
        <v>142</v>
      </c>
      <c r="BM173" s="18" t="s">
        <v>398</v>
      </c>
    </row>
    <row r="174" spans="2:63" s="10" customFormat="1" ht="29.25" customHeight="1">
      <c r="B174" s="134"/>
      <c r="C174" s="135"/>
      <c r="D174" s="144" t="s">
        <v>198</v>
      </c>
      <c r="E174" s="144"/>
      <c r="F174" s="144"/>
      <c r="G174" s="144"/>
      <c r="H174" s="144"/>
      <c r="I174" s="144"/>
      <c r="J174" s="144"/>
      <c r="K174" s="144"/>
      <c r="L174" s="144"/>
      <c r="M174" s="144"/>
      <c r="N174" s="230">
        <f>BK174</f>
        <v>0</v>
      </c>
      <c r="O174" s="231"/>
      <c r="P174" s="231"/>
      <c r="Q174" s="231"/>
      <c r="R174" s="137"/>
      <c r="T174" s="138"/>
      <c r="U174" s="135"/>
      <c r="V174" s="135"/>
      <c r="W174" s="139">
        <f>SUM(W175:W179)</f>
        <v>102.486696</v>
      </c>
      <c r="X174" s="135"/>
      <c r="Y174" s="139">
        <f>SUM(Y175:Y179)</f>
        <v>0</v>
      </c>
      <c r="Z174" s="135"/>
      <c r="AA174" s="140">
        <f>SUM(AA175:AA179)</f>
        <v>0</v>
      </c>
      <c r="AR174" s="141" t="s">
        <v>79</v>
      </c>
      <c r="AT174" s="142" t="s">
        <v>70</v>
      </c>
      <c r="AU174" s="142" t="s">
        <v>79</v>
      </c>
      <c r="AY174" s="141" t="s">
        <v>143</v>
      </c>
      <c r="BK174" s="143">
        <f>SUM(BK175:BK179)</f>
        <v>0</v>
      </c>
    </row>
    <row r="175" spans="2:65" s="1" customFormat="1" ht="31.5" customHeight="1">
      <c r="B175" s="145"/>
      <c r="C175" s="146" t="s">
        <v>399</v>
      </c>
      <c r="D175" s="146" t="s">
        <v>144</v>
      </c>
      <c r="E175" s="147" t="s">
        <v>400</v>
      </c>
      <c r="F175" s="220" t="s">
        <v>401</v>
      </c>
      <c r="G175" s="220"/>
      <c r="H175" s="220"/>
      <c r="I175" s="220"/>
      <c r="J175" s="148" t="s">
        <v>251</v>
      </c>
      <c r="K175" s="149">
        <v>1178.008</v>
      </c>
      <c r="L175" s="221">
        <v>0</v>
      </c>
      <c r="M175" s="221"/>
      <c r="N175" s="221">
        <f>ROUND(L175*K175,2)</f>
        <v>0</v>
      </c>
      <c r="O175" s="221"/>
      <c r="P175" s="221"/>
      <c r="Q175" s="221"/>
      <c r="R175" s="150"/>
      <c r="T175" s="151" t="s">
        <v>5</v>
      </c>
      <c r="U175" s="41" t="s">
        <v>36</v>
      </c>
      <c r="V175" s="152">
        <v>0.03</v>
      </c>
      <c r="W175" s="152">
        <f>V175*K175</f>
        <v>35.34024</v>
      </c>
      <c r="X175" s="152">
        <v>0</v>
      </c>
      <c r="Y175" s="152">
        <f>X175*K175</f>
        <v>0</v>
      </c>
      <c r="Z175" s="152">
        <v>0</v>
      </c>
      <c r="AA175" s="153">
        <f>Z175*K175</f>
        <v>0</v>
      </c>
      <c r="AR175" s="18" t="s">
        <v>142</v>
      </c>
      <c r="AT175" s="18" t="s">
        <v>144</v>
      </c>
      <c r="AU175" s="18" t="s">
        <v>86</v>
      </c>
      <c r="AY175" s="18" t="s">
        <v>143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18" t="s">
        <v>79</v>
      </c>
      <c r="BK175" s="154">
        <f>ROUND(L175*K175,2)</f>
        <v>0</v>
      </c>
      <c r="BL175" s="18" t="s">
        <v>142</v>
      </c>
      <c r="BM175" s="18" t="s">
        <v>402</v>
      </c>
    </row>
    <row r="176" spans="2:65" s="1" customFormat="1" ht="31.5" customHeight="1">
      <c r="B176" s="145"/>
      <c r="C176" s="146" t="s">
        <v>403</v>
      </c>
      <c r="D176" s="146" t="s">
        <v>144</v>
      </c>
      <c r="E176" s="147" t="s">
        <v>404</v>
      </c>
      <c r="F176" s="220" t="s">
        <v>405</v>
      </c>
      <c r="G176" s="220"/>
      <c r="H176" s="220"/>
      <c r="I176" s="220"/>
      <c r="J176" s="148" t="s">
        <v>251</v>
      </c>
      <c r="K176" s="149">
        <v>22382.152</v>
      </c>
      <c r="L176" s="221">
        <v>0</v>
      </c>
      <c r="M176" s="221"/>
      <c r="N176" s="221">
        <f>ROUND(L176*K176,2)</f>
        <v>0</v>
      </c>
      <c r="O176" s="221"/>
      <c r="P176" s="221"/>
      <c r="Q176" s="221"/>
      <c r="R176" s="150"/>
      <c r="T176" s="151" t="s">
        <v>5</v>
      </c>
      <c r="U176" s="41" t="s">
        <v>36</v>
      </c>
      <c r="V176" s="152">
        <v>0.003</v>
      </c>
      <c r="W176" s="152">
        <f>V176*K176</f>
        <v>67.146456</v>
      </c>
      <c r="X176" s="152">
        <v>0</v>
      </c>
      <c r="Y176" s="152">
        <f>X176*K176</f>
        <v>0</v>
      </c>
      <c r="Z176" s="152">
        <v>0</v>
      </c>
      <c r="AA176" s="153">
        <f>Z176*K176</f>
        <v>0</v>
      </c>
      <c r="AR176" s="18" t="s">
        <v>142</v>
      </c>
      <c r="AT176" s="18" t="s">
        <v>144</v>
      </c>
      <c r="AU176" s="18" t="s">
        <v>86</v>
      </c>
      <c r="AY176" s="18" t="s">
        <v>143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8" t="s">
        <v>79</v>
      </c>
      <c r="BK176" s="154">
        <f>ROUND(L176*K176,2)</f>
        <v>0</v>
      </c>
      <c r="BL176" s="18" t="s">
        <v>142</v>
      </c>
      <c r="BM176" s="18" t="s">
        <v>406</v>
      </c>
    </row>
    <row r="177" spans="2:65" s="1" customFormat="1" ht="31.5" customHeight="1">
      <c r="B177" s="145"/>
      <c r="C177" s="146" t="s">
        <v>407</v>
      </c>
      <c r="D177" s="146" t="s">
        <v>144</v>
      </c>
      <c r="E177" s="147" t="s">
        <v>408</v>
      </c>
      <c r="F177" s="220" t="s">
        <v>409</v>
      </c>
      <c r="G177" s="220"/>
      <c r="H177" s="220"/>
      <c r="I177" s="220"/>
      <c r="J177" s="148" t="s">
        <v>251</v>
      </c>
      <c r="K177" s="149">
        <v>589.233</v>
      </c>
      <c r="L177" s="221">
        <v>0</v>
      </c>
      <c r="M177" s="221"/>
      <c r="N177" s="221">
        <f>ROUND(L177*K177,2)</f>
        <v>0</v>
      </c>
      <c r="O177" s="221"/>
      <c r="P177" s="221"/>
      <c r="Q177" s="221"/>
      <c r="R177" s="150"/>
      <c r="T177" s="151" t="s">
        <v>5</v>
      </c>
      <c r="U177" s="41" t="s">
        <v>36</v>
      </c>
      <c r="V177" s="152">
        <v>0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R177" s="18" t="s">
        <v>142</v>
      </c>
      <c r="AT177" s="18" t="s">
        <v>144</v>
      </c>
      <c r="AU177" s="18" t="s">
        <v>86</v>
      </c>
      <c r="AY177" s="18" t="s">
        <v>143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8" t="s">
        <v>79</v>
      </c>
      <c r="BK177" s="154">
        <f>ROUND(L177*K177,2)</f>
        <v>0</v>
      </c>
      <c r="BL177" s="18" t="s">
        <v>142</v>
      </c>
      <c r="BM177" s="18" t="s">
        <v>410</v>
      </c>
    </row>
    <row r="178" spans="2:65" s="1" customFormat="1" ht="31.5" customHeight="1">
      <c r="B178" s="145"/>
      <c r="C178" s="146" t="s">
        <v>411</v>
      </c>
      <c r="D178" s="146" t="s">
        <v>144</v>
      </c>
      <c r="E178" s="147" t="s">
        <v>412</v>
      </c>
      <c r="F178" s="220" t="s">
        <v>413</v>
      </c>
      <c r="G178" s="220"/>
      <c r="H178" s="220"/>
      <c r="I178" s="220"/>
      <c r="J178" s="148" t="s">
        <v>251</v>
      </c>
      <c r="K178" s="149">
        <v>216.618</v>
      </c>
      <c r="L178" s="221">
        <v>0</v>
      </c>
      <c r="M178" s="221"/>
      <c r="N178" s="221">
        <f>ROUND(L178*K178,2)</f>
        <v>0</v>
      </c>
      <c r="O178" s="221"/>
      <c r="P178" s="221"/>
      <c r="Q178" s="221"/>
      <c r="R178" s="150"/>
      <c r="T178" s="151" t="s">
        <v>5</v>
      </c>
      <c r="U178" s="41" t="s">
        <v>36</v>
      </c>
      <c r="V178" s="152">
        <v>0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8" t="s">
        <v>142</v>
      </c>
      <c r="AT178" s="18" t="s">
        <v>144</v>
      </c>
      <c r="AU178" s="18" t="s">
        <v>86</v>
      </c>
      <c r="AY178" s="18" t="s">
        <v>143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8" t="s">
        <v>79</v>
      </c>
      <c r="BK178" s="154">
        <f>ROUND(L178*K178,2)</f>
        <v>0</v>
      </c>
      <c r="BL178" s="18" t="s">
        <v>142</v>
      </c>
      <c r="BM178" s="18" t="s">
        <v>414</v>
      </c>
    </row>
    <row r="179" spans="2:65" s="1" customFormat="1" ht="31.5" customHeight="1">
      <c r="B179" s="145"/>
      <c r="C179" s="146" t="s">
        <v>415</v>
      </c>
      <c r="D179" s="146" t="s">
        <v>144</v>
      </c>
      <c r="E179" s="147" t="s">
        <v>416</v>
      </c>
      <c r="F179" s="220" t="s">
        <v>417</v>
      </c>
      <c r="G179" s="220"/>
      <c r="H179" s="220"/>
      <c r="I179" s="220"/>
      <c r="J179" s="148" t="s">
        <v>251</v>
      </c>
      <c r="K179" s="149">
        <v>601.408</v>
      </c>
      <c r="L179" s="221">
        <v>0</v>
      </c>
      <c r="M179" s="221"/>
      <c r="N179" s="221">
        <f>ROUND(L179*K179,2)</f>
        <v>0</v>
      </c>
      <c r="O179" s="221"/>
      <c r="P179" s="221"/>
      <c r="Q179" s="221"/>
      <c r="R179" s="150"/>
      <c r="T179" s="151" t="s">
        <v>5</v>
      </c>
      <c r="U179" s="41" t="s">
        <v>36</v>
      </c>
      <c r="V179" s="152">
        <v>0</v>
      </c>
      <c r="W179" s="152">
        <f>V179*K179</f>
        <v>0</v>
      </c>
      <c r="X179" s="152">
        <v>0</v>
      </c>
      <c r="Y179" s="152">
        <f>X179*K179</f>
        <v>0</v>
      </c>
      <c r="Z179" s="152">
        <v>0</v>
      </c>
      <c r="AA179" s="153">
        <f>Z179*K179</f>
        <v>0</v>
      </c>
      <c r="AR179" s="18" t="s">
        <v>142</v>
      </c>
      <c r="AT179" s="18" t="s">
        <v>144</v>
      </c>
      <c r="AU179" s="18" t="s">
        <v>86</v>
      </c>
      <c r="AY179" s="18" t="s">
        <v>143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8" t="s">
        <v>79</v>
      </c>
      <c r="BK179" s="154">
        <f>ROUND(L179*K179,2)</f>
        <v>0</v>
      </c>
      <c r="BL179" s="18" t="s">
        <v>142</v>
      </c>
      <c r="BM179" s="18" t="s">
        <v>418</v>
      </c>
    </row>
    <row r="180" spans="2:63" s="10" customFormat="1" ht="29.25" customHeight="1">
      <c r="B180" s="134"/>
      <c r="C180" s="135"/>
      <c r="D180" s="144" t="s">
        <v>199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30">
        <f>BK180</f>
        <v>0</v>
      </c>
      <c r="O180" s="231"/>
      <c r="P180" s="231"/>
      <c r="Q180" s="231"/>
      <c r="R180" s="137"/>
      <c r="T180" s="138"/>
      <c r="U180" s="135"/>
      <c r="V180" s="135"/>
      <c r="W180" s="139">
        <f>SUM(W181:W182)</f>
        <v>128.92890000000003</v>
      </c>
      <c r="X180" s="135"/>
      <c r="Y180" s="139">
        <f>SUM(Y181:Y182)</f>
        <v>0</v>
      </c>
      <c r="Z180" s="135"/>
      <c r="AA180" s="140">
        <f>SUM(AA181:AA182)</f>
        <v>0</v>
      </c>
      <c r="AR180" s="141" t="s">
        <v>79</v>
      </c>
      <c r="AT180" s="142" t="s">
        <v>70</v>
      </c>
      <c r="AU180" s="142" t="s">
        <v>79</v>
      </c>
      <c r="AY180" s="141" t="s">
        <v>143</v>
      </c>
      <c r="BK180" s="143">
        <f>SUM(BK181:BK182)</f>
        <v>0</v>
      </c>
    </row>
    <row r="181" spans="2:65" s="1" customFormat="1" ht="31.5" customHeight="1">
      <c r="B181" s="145"/>
      <c r="C181" s="146" t="s">
        <v>419</v>
      </c>
      <c r="D181" s="146" t="s">
        <v>144</v>
      </c>
      <c r="E181" s="147" t="s">
        <v>420</v>
      </c>
      <c r="F181" s="220" t="s">
        <v>421</v>
      </c>
      <c r="G181" s="220"/>
      <c r="H181" s="220"/>
      <c r="I181" s="220"/>
      <c r="J181" s="148" t="s">
        <v>251</v>
      </c>
      <c r="K181" s="149">
        <v>1815.9</v>
      </c>
      <c r="L181" s="221">
        <v>0</v>
      </c>
      <c r="M181" s="221"/>
      <c r="N181" s="221">
        <f>ROUND(L181*K181,2)</f>
        <v>0</v>
      </c>
      <c r="O181" s="221"/>
      <c r="P181" s="221"/>
      <c r="Q181" s="221"/>
      <c r="R181" s="150"/>
      <c r="T181" s="151" t="s">
        <v>5</v>
      </c>
      <c r="U181" s="41" t="s">
        <v>36</v>
      </c>
      <c r="V181" s="152">
        <v>0.066</v>
      </c>
      <c r="W181" s="152">
        <f>V181*K181</f>
        <v>119.84940000000002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8" t="s">
        <v>142</v>
      </c>
      <c r="AT181" s="18" t="s">
        <v>144</v>
      </c>
      <c r="AU181" s="18" t="s">
        <v>86</v>
      </c>
      <c r="AY181" s="18" t="s">
        <v>143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8" t="s">
        <v>79</v>
      </c>
      <c r="BK181" s="154">
        <f>ROUND(L181*K181,2)</f>
        <v>0</v>
      </c>
      <c r="BL181" s="18" t="s">
        <v>142</v>
      </c>
      <c r="BM181" s="18" t="s">
        <v>422</v>
      </c>
    </row>
    <row r="182" spans="2:65" s="1" customFormat="1" ht="44.25" customHeight="1">
      <c r="B182" s="145"/>
      <c r="C182" s="146" t="s">
        <v>423</v>
      </c>
      <c r="D182" s="146" t="s">
        <v>144</v>
      </c>
      <c r="E182" s="147" t="s">
        <v>424</v>
      </c>
      <c r="F182" s="220" t="s">
        <v>425</v>
      </c>
      <c r="G182" s="220"/>
      <c r="H182" s="220"/>
      <c r="I182" s="220"/>
      <c r="J182" s="148" t="s">
        <v>251</v>
      </c>
      <c r="K182" s="149">
        <v>1815.9</v>
      </c>
      <c r="L182" s="221">
        <v>0</v>
      </c>
      <c r="M182" s="221"/>
      <c r="N182" s="221">
        <f>ROUND(L182*K182,2)</f>
        <v>0</v>
      </c>
      <c r="O182" s="221"/>
      <c r="P182" s="221"/>
      <c r="Q182" s="221"/>
      <c r="R182" s="150"/>
      <c r="T182" s="151" t="s">
        <v>5</v>
      </c>
      <c r="U182" s="155" t="s">
        <v>36</v>
      </c>
      <c r="V182" s="156">
        <v>0.005</v>
      </c>
      <c r="W182" s="156">
        <f>V182*K182</f>
        <v>9.079500000000001</v>
      </c>
      <c r="X182" s="156">
        <v>0</v>
      </c>
      <c r="Y182" s="156">
        <f>X182*K182</f>
        <v>0</v>
      </c>
      <c r="Z182" s="156">
        <v>0</v>
      </c>
      <c r="AA182" s="157">
        <f>Z182*K182</f>
        <v>0</v>
      </c>
      <c r="AR182" s="18" t="s">
        <v>142</v>
      </c>
      <c r="AT182" s="18" t="s">
        <v>144</v>
      </c>
      <c r="AU182" s="18" t="s">
        <v>86</v>
      </c>
      <c r="AY182" s="18" t="s">
        <v>143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8" t="s">
        <v>79</v>
      </c>
      <c r="BK182" s="154">
        <f>ROUND(L182*K182,2)</f>
        <v>0</v>
      </c>
      <c r="BL182" s="18" t="s">
        <v>142</v>
      </c>
      <c r="BM182" s="18" t="s">
        <v>426</v>
      </c>
    </row>
    <row r="183" spans="2:18" s="1" customFormat="1" ht="6.75" customHeight="1"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8"/>
    </row>
  </sheetData>
  <sheetProtection/>
  <mergeCells count="243">
    <mergeCell ref="N177:Q177"/>
    <mergeCell ref="F178:I178"/>
    <mergeCell ref="L178:M178"/>
    <mergeCell ref="N178:Q178"/>
    <mergeCell ref="F179:I179"/>
    <mergeCell ref="L179:M179"/>
    <mergeCell ref="N179:Q179"/>
    <mergeCell ref="F182:I182"/>
    <mergeCell ref="L182:M182"/>
    <mergeCell ref="N182:Q182"/>
    <mergeCell ref="N117:Q117"/>
    <mergeCell ref="N118:Q118"/>
    <mergeCell ref="N119:Q119"/>
    <mergeCell ref="N141:Q141"/>
    <mergeCell ref="N157:Q157"/>
    <mergeCell ref="N174:Q174"/>
    <mergeCell ref="N180:Q180"/>
    <mergeCell ref="F176:I176"/>
    <mergeCell ref="L176:M176"/>
    <mergeCell ref="N176:Q176"/>
    <mergeCell ref="H1:K1"/>
    <mergeCell ref="S2:AC2"/>
    <mergeCell ref="F181:I181"/>
    <mergeCell ref="L181:M181"/>
    <mergeCell ref="N181:Q181"/>
    <mergeCell ref="F177:I177"/>
    <mergeCell ref="L177:M177"/>
    <mergeCell ref="F173:I173"/>
    <mergeCell ref="L173:M173"/>
    <mergeCell ref="N173:Q173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zoomScalePageLayoutView="0" workbookViewId="0" topLeftCell="A1">
      <pane ySplit="1" topLeftCell="A101" activePane="bottomLeft" state="frozen"/>
      <selection pane="topLeft" activeCell="A1" sqref="A1"/>
      <selection pane="bottomLeft" activeCell="L131" sqref="L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ht="24.75" customHeight="1">
      <c r="B7" s="22"/>
      <c r="C7" s="25"/>
      <c r="D7" s="29" t="s">
        <v>116</v>
      </c>
      <c r="E7" s="25"/>
      <c r="F7" s="203" t="s">
        <v>191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5"/>
      <c r="R7" s="23"/>
    </row>
    <row r="8" spans="2:18" s="1" customFormat="1" ht="32.25" customHeight="1">
      <c r="B8" s="32"/>
      <c r="C8" s="33"/>
      <c r="D8" s="28" t="s">
        <v>192</v>
      </c>
      <c r="E8" s="33"/>
      <c r="F8" s="171" t="s">
        <v>427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2:18" s="1" customFormat="1" ht="14.2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06" t="str">
        <f>'Rekapitulace stavby'!AN8</f>
        <v>17. 9. 2017</v>
      </c>
      <c r="P10" s="206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24</v>
      </c>
      <c r="E12" s="33"/>
      <c r="F12" s="33"/>
      <c r="G12" s="33"/>
      <c r="H12" s="33"/>
      <c r="I12" s="33"/>
      <c r="J12" s="33"/>
      <c r="K12" s="33"/>
      <c r="L12" s="33"/>
      <c r="M12" s="29" t="s">
        <v>25</v>
      </c>
      <c r="N12" s="33"/>
      <c r="O12" s="169">
        <f>IF('Rekapitulace stavby'!AN10="","",'Rekapitulace stavby'!AN10)</f>
      </c>
      <c r="P12" s="169"/>
      <c r="Q12" s="33"/>
      <c r="R12" s="34"/>
    </row>
    <row r="13" spans="2:18" s="1" customFormat="1" ht="18" customHeight="1">
      <c r="B13" s="32"/>
      <c r="C13" s="33"/>
      <c r="D13" s="33"/>
      <c r="E13" s="27" t="str">
        <f>IF('Rekapitulace stavby'!E11="","",'Rekapitulace stavby'!E11)</f>
        <v>Město Sezimovo Ústí, VST s.r.o.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69">
        <f>IF('Rekapitulace stavby'!AN11="","",'Rekapitulace stavby'!AN11)</f>
      </c>
      <c r="P13" s="169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25</v>
      </c>
      <c r="N15" s="33"/>
      <c r="O15" s="169">
        <f>IF('Rekapitulace stavby'!AN13="","",'Rekapitulace stavby'!AN13)</f>
      </c>
      <c r="P15" s="169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69">
        <f>IF('Rekapitulace stavby'!AN14="","",'Rekapitulace stavby'!AN14)</f>
      </c>
      <c r="P16" s="169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28</v>
      </c>
      <c r="E18" s="33"/>
      <c r="F18" s="33"/>
      <c r="G18" s="33"/>
      <c r="H18" s="33"/>
      <c r="I18" s="33"/>
      <c r="J18" s="33"/>
      <c r="K18" s="33"/>
      <c r="L18" s="33"/>
      <c r="M18" s="29" t="s">
        <v>25</v>
      </c>
      <c r="N18" s="33"/>
      <c r="O18" s="169">
        <f>IF('Rekapitulace stavby'!AN16="","",'Rekapitulace stavby'!AN16)</f>
        <v>72173831</v>
      </c>
      <c r="P18" s="169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>Ing. Vít Semrád, SV-statika,projekce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69">
        <f>IF('Rekapitulace stavby'!AN17="","",'Rekapitulace stavby'!AN17)</f>
      </c>
      <c r="P19" s="169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25</v>
      </c>
      <c r="N21" s="33"/>
      <c r="O21" s="169">
        <f>IF('Rekapitulace stavby'!AN19="","",'Rekapitulace stavby'!AN19)</f>
        <v>72173831</v>
      </c>
      <c r="P21" s="169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>Ing. Vít Semrád, SV-statika,projekce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69">
        <f>IF('Rekapitulace stavby'!AN20="","",'Rekapitulace stavby'!AN20)</f>
      </c>
      <c r="P22" s="169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72" t="s">
        <v>5</v>
      </c>
      <c r="F25" s="172"/>
      <c r="G25" s="172"/>
      <c r="H25" s="172"/>
      <c r="I25" s="172"/>
      <c r="J25" s="172"/>
      <c r="K25" s="172"/>
      <c r="L25" s="172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1" t="s">
        <v>118</v>
      </c>
      <c r="E28" s="33"/>
      <c r="F28" s="33"/>
      <c r="G28" s="33"/>
      <c r="H28" s="33"/>
      <c r="I28" s="33"/>
      <c r="J28" s="33"/>
      <c r="K28" s="33"/>
      <c r="L28" s="33"/>
      <c r="M28" s="200">
        <f>N89</f>
        <v>0</v>
      </c>
      <c r="N28" s="200"/>
      <c r="O28" s="200"/>
      <c r="P28" s="200"/>
      <c r="Q28" s="33"/>
      <c r="R28" s="34"/>
    </row>
    <row r="29" spans="2:18" s="1" customFormat="1" ht="14.25" customHeight="1">
      <c r="B29" s="32"/>
      <c r="C29" s="33"/>
      <c r="D29" s="31" t="s">
        <v>119</v>
      </c>
      <c r="E29" s="33"/>
      <c r="F29" s="33"/>
      <c r="G29" s="33"/>
      <c r="H29" s="33"/>
      <c r="I29" s="33"/>
      <c r="J29" s="33"/>
      <c r="K29" s="33"/>
      <c r="L29" s="33"/>
      <c r="M29" s="200">
        <f>N96</f>
        <v>0</v>
      </c>
      <c r="N29" s="200"/>
      <c r="O29" s="200"/>
      <c r="P29" s="200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2" t="s">
        <v>34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35</v>
      </c>
      <c r="E33" s="39" t="s">
        <v>36</v>
      </c>
      <c r="F33" s="40">
        <v>0.21</v>
      </c>
      <c r="G33" s="113" t="s">
        <v>37</v>
      </c>
      <c r="H33" s="208">
        <f>ROUND((SUM(BE96:BE97)+SUM(BE116:BE139)),2)</f>
        <v>0</v>
      </c>
      <c r="I33" s="205"/>
      <c r="J33" s="205"/>
      <c r="K33" s="33"/>
      <c r="L33" s="33"/>
      <c r="M33" s="208">
        <f>ROUND(ROUND((SUM(BE96:BE97)+SUM(BE116:BE139)),2)*F33,2)</f>
        <v>0</v>
      </c>
      <c r="N33" s="205"/>
      <c r="O33" s="205"/>
      <c r="P33" s="205"/>
      <c r="Q33" s="33"/>
      <c r="R33" s="34"/>
    </row>
    <row r="34" spans="2:18" s="1" customFormat="1" ht="14.25" customHeight="1">
      <c r="B34" s="32"/>
      <c r="C34" s="33"/>
      <c r="D34" s="33"/>
      <c r="E34" s="39" t="s">
        <v>38</v>
      </c>
      <c r="F34" s="40">
        <v>0.15</v>
      </c>
      <c r="G34" s="113" t="s">
        <v>37</v>
      </c>
      <c r="H34" s="208">
        <f>ROUND((SUM(BF96:BF97)+SUM(BF116:BF139)),2)</f>
        <v>0</v>
      </c>
      <c r="I34" s="205"/>
      <c r="J34" s="205"/>
      <c r="K34" s="33"/>
      <c r="L34" s="33"/>
      <c r="M34" s="208">
        <f>ROUND(ROUND((SUM(BF96:BF97)+SUM(BF116:BF139)),2)*F34,2)</f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39</v>
      </c>
      <c r="F35" s="40">
        <v>0.21</v>
      </c>
      <c r="G35" s="113" t="s">
        <v>37</v>
      </c>
      <c r="H35" s="208">
        <f>ROUND((SUM(BG96:BG97)+SUM(BG116:BG139)),2)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40</v>
      </c>
      <c r="F36" s="40">
        <v>0.15</v>
      </c>
      <c r="G36" s="113" t="s">
        <v>37</v>
      </c>
      <c r="H36" s="208">
        <f>ROUND((SUM(BH96:BH97)+SUM(BH116:BH139)),2)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41</v>
      </c>
      <c r="F37" s="40">
        <v>0</v>
      </c>
      <c r="G37" s="113" t="s">
        <v>37</v>
      </c>
      <c r="H37" s="208">
        <f>ROUND((SUM(BI96:BI97)+SUM(BI116:BI139)),2)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09"/>
      <c r="D39" s="114" t="s">
        <v>42</v>
      </c>
      <c r="E39" s="72"/>
      <c r="F39" s="72"/>
      <c r="G39" s="115" t="s">
        <v>43</v>
      </c>
      <c r="H39" s="116" t="s">
        <v>44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116</v>
      </c>
      <c r="D79" s="25"/>
      <c r="E79" s="25"/>
      <c r="F79" s="203" t="s">
        <v>191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5"/>
      <c r="R79" s="23"/>
    </row>
    <row r="80" spans="2:18" s="1" customFormat="1" ht="36.75" customHeight="1">
      <c r="B80" s="32"/>
      <c r="C80" s="66" t="s">
        <v>192</v>
      </c>
      <c r="D80" s="33"/>
      <c r="E80" s="33"/>
      <c r="F80" s="181" t="str">
        <f>F8</f>
        <v>01-02 - Komunikace  - pro kanalizaci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20</v>
      </c>
      <c r="D82" s="33"/>
      <c r="E82" s="33"/>
      <c r="F82" s="27" t="str">
        <f>F10</f>
        <v> </v>
      </c>
      <c r="G82" s="33"/>
      <c r="H82" s="33"/>
      <c r="I82" s="33"/>
      <c r="J82" s="33"/>
      <c r="K82" s="29" t="s">
        <v>22</v>
      </c>
      <c r="L82" s="33"/>
      <c r="M82" s="206" t="str">
        <f>IF(O10="","",O10)</f>
        <v>17. 9. 2017</v>
      </c>
      <c r="N82" s="206"/>
      <c r="O82" s="206"/>
      <c r="P82" s="206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24</v>
      </c>
      <c r="D84" s="33"/>
      <c r="E84" s="33"/>
      <c r="F84" s="27" t="str">
        <f>E13</f>
        <v>Město Sezimovo Ústí, VST s.r.o.</v>
      </c>
      <c r="G84" s="33"/>
      <c r="H84" s="33"/>
      <c r="I84" s="33"/>
      <c r="J84" s="33"/>
      <c r="K84" s="29" t="s">
        <v>28</v>
      </c>
      <c r="L84" s="33"/>
      <c r="M84" s="169" t="str">
        <f>E19</f>
        <v>Ing. Vít Semrád, SV-statika,projekce</v>
      </c>
      <c r="N84" s="169"/>
      <c r="O84" s="169"/>
      <c r="P84" s="169"/>
      <c r="Q84" s="169"/>
      <c r="R84" s="34"/>
    </row>
    <row r="85" spans="2:18" s="1" customFormat="1" ht="14.25" customHeight="1">
      <c r="B85" s="32"/>
      <c r="C85" s="29" t="s">
        <v>27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30</v>
      </c>
      <c r="L85" s="33"/>
      <c r="M85" s="169" t="str">
        <f>E22</f>
        <v>Ing. Vít Semrád, SV-statika,projekce</v>
      </c>
      <c r="N85" s="169"/>
      <c r="O85" s="169"/>
      <c r="P85" s="169"/>
      <c r="Q85" s="169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121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122</v>
      </c>
      <c r="O87" s="212"/>
      <c r="P87" s="212"/>
      <c r="Q87" s="212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2">
        <f>N116</f>
        <v>0</v>
      </c>
      <c r="O89" s="213"/>
      <c r="P89" s="213"/>
      <c r="Q89" s="213"/>
      <c r="R89" s="34"/>
      <c r="AU89" s="18" t="s">
        <v>124</v>
      </c>
    </row>
    <row r="90" spans="2:18" s="7" customFormat="1" ht="24.75" customHeight="1">
      <c r="B90" s="118"/>
      <c r="C90" s="119"/>
      <c r="D90" s="120" t="s">
        <v>194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N117</f>
        <v>0</v>
      </c>
      <c r="O90" s="215"/>
      <c r="P90" s="215"/>
      <c r="Q90" s="215"/>
      <c r="R90" s="121"/>
    </row>
    <row r="91" spans="2:18" s="8" customFormat="1" ht="19.5" customHeight="1">
      <c r="B91" s="122"/>
      <c r="C91" s="96"/>
      <c r="D91" s="123" t="s">
        <v>195</v>
      </c>
      <c r="E91" s="96"/>
      <c r="F91" s="96"/>
      <c r="G91" s="96"/>
      <c r="H91" s="96"/>
      <c r="I91" s="96"/>
      <c r="J91" s="96"/>
      <c r="K91" s="96"/>
      <c r="L91" s="96"/>
      <c r="M91" s="96"/>
      <c r="N91" s="189">
        <f>N118</f>
        <v>0</v>
      </c>
      <c r="O91" s="190"/>
      <c r="P91" s="190"/>
      <c r="Q91" s="190"/>
      <c r="R91" s="124"/>
    </row>
    <row r="92" spans="2:18" s="8" customFormat="1" ht="19.5" customHeight="1">
      <c r="B92" s="122"/>
      <c r="C92" s="96"/>
      <c r="D92" s="123" t="s">
        <v>196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N122</f>
        <v>0</v>
      </c>
      <c r="O92" s="190"/>
      <c r="P92" s="190"/>
      <c r="Q92" s="190"/>
      <c r="R92" s="124"/>
    </row>
    <row r="93" spans="2:18" s="8" customFormat="1" ht="19.5" customHeight="1">
      <c r="B93" s="122"/>
      <c r="C93" s="96"/>
      <c r="D93" s="123" t="s">
        <v>198</v>
      </c>
      <c r="E93" s="96"/>
      <c r="F93" s="96"/>
      <c r="G93" s="96"/>
      <c r="H93" s="96"/>
      <c r="I93" s="96"/>
      <c r="J93" s="96"/>
      <c r="K93" s="96"/>
      <c r="L93" s="96"/>
      <c r="M93" s="96"/>
      <c r="N93" s="189">
        <f>N131</f>
        <v>0</v>
      </c>
      <c r="O93" s="190"/>
      <c r="P93" s="190"/>
      <c r="Q93" s="190"/>
      <c r="R93" s="124"/>
    </row>
    <row r="94" spans="2:18" s="8" customFormat="1" ht="19.5" customHeight="1">
      <c r="B94" s="122"/>
      <c r="C94" s="96"/>
      <c r="D94" s="123" t="s">
        <v>199</v>
      </c>
      <c r="E94" s="96"/>
      <c r="F94" s="96"/>
      <c r="G94" s="96"/>
      <c r="H94" s="96"/>
      <c r="I94" s="96"/>
      <c r="J94" s="96"/>
      <c r="K94" s="96"/>
      <c r="L94" s="96"/>
      <c r="M94" s="96"/>
      <c r="N94" s="189">
        <f>N137</f>
        <v>0</v>
      </c>
      <c r="O94" s="190"/>
      <c r="P94" s="190"/>
      <c r="Q94" s="190"/>
      <c r="R94" s="124"/>
    </row>
    <row r="95" spans="2:18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21" s="1" customFormat="1" ht="29.25" customHeight="1">
      <c r="B96" s="32"/>
      <c r="C96" s="117" t="s">
        <v>127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3">
        <v>0</v>
      </c>
      <c r="O96" s="216"/>
      <c r="P96" s="216"/>
      <c r="Q96" s="216"/>
      <c r="R96" s="34"/>
      <c r="T96" s="125"/>
      <c r="U96" s="126" t="s">
        <v>35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109</v>
      </c>
      <c r="D98" s="109"/>
      <c r="E98" s="109"/>
      <c r="F98" s="109"/>
      <c r="G98" s="109"/>
      <c r="H98" s="109"/>
      <c r="I98" s="109"/>
      <c r="J98" s="109"/>
      <c r="K98" s="109"/>
      <c r="L98" s="193">
        <f>ROUND(SUM(N89+N96),2)</f>
        <v>0</v>
      </c>
      <c r="M98" s="193"/>
      <c r="N98" s="193"/>
      <c r="O98" s="193"/>
      <c r="P98" s="193"/>
      <c r="Q98" s="193"/>
      <c r="R98" s="34"/>
    </row>
    <row r="99" spans="2:18" s="1" customFormat="1" ht="6.7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7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75" customHeight="1">
      <c r="B104" s="32"/>
      <c r="C104" s="167" t="s">
        <v>128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34"/>
    </row>
    <row r="105" spans="2:18" s="1" customFormat="1" ht="6.7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16</v>
      </c>
      <c r="D106" s="33"/>
      <c r="E106" s="33"/>
      <c r="F106" s="203" t="str">
        <f>F6</f>
        <v>Stavební úpravy  ulice Ke Hvězdárně, Sezimovo Ústí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33"/>
      <c r="R106" s="34"/>
    </row>
    <row r="107" spans="2:18" ht="30" customHeight="1">
      <c r="B107" s="22"/>
      <c r="C107" s="29" t="s">
        <v>116</v>
      </c>
      <c r="D107" s="25"/>
      <c r="E107" s="25"/>
      <c r="F107" s="203" t="s">
        <v>191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25"/>
      <c r="R107" s="23"/>
    </row>
    <row r="108" spans="2:18" s="1" customFormat="1" ht="36.75" customHeight="1">
      <c r="B108" s="32"/>
      <c r="C108" s="66" t="s">
        <v>192</v>
      </c>
      <c r="D108" s="33"/>
      <c r="E108" s="33"/>
      <c r="F108" s="181" t="str">
        <f>F8</f>
        <v>01-02 - Komunikace  - pro kanalizaci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33"/>
      <c r="R108" s="34"/>
    </row>
    <row r="109" spans="2:18" s="1" customFormat="1" ht="6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20</v>
      </c>
      <c r="D110" s="33"/>
      <c r="E110" s="33"/>
      <c r="F110" s="27" t="str">
        <f>F10</f>
        <v> </v>
      </c>
      <c r="G110" s="33"/>
      <c r="H110" s="33"/>
      <c r="I110" s="33"/>
      <c r="J110" s="33"/>
      <c r="K110" s="29" t="s">
        <v>22</v>
      </c>
      <c r="L110" s="33"/>
      <c r="M110" s="206" t="str">
        <f>IF(O10="","",O10)</f>
        <v>17. 9. 2017</v>
      </c>
      <c r="N110" s="206"/>
      <c r="O110" s="206"/>
      <c r="P110" s="206"/>
      <c r="Q110" s="33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5">
      <c r="B112" s="32"/>
      <c r="C112" s="29" t="s">
        <v>24</v>
      </c>
      <c r="D112" s="33"/>
      <c r="E112" s="33"/>
      <c r="F112" s="27" t="str">
        <f>E13</f>
        <v>Město Sezimovo Ústí, VST s.r.o.</v>
      </c>
      <c r="G112" s="33"/>
      <c r="H112" s="33"/>
      <c r="I112" s="33"/>
      <c r="J112" s="33"/>
      <c r="K112" s="29" t="s">
        <v>28</v>
      </c>
      <c r="L112" s="33"/>
      <c r="M112" s="169" t="str">
        <f>E19</f>
        <v>Ing. Vít Semrád, SV-statika,projekce</v>
      </c>
      <c r="N112" s="169"/>
      <c r="O112" s="169"/>
      <c r="P112" s="169"/>
      <c r="Q112" s="169"/>
      <c r="R112" s="34"/>
    </row>
    <row r="113" spans="2:18" s="1" customFormat="1" ht="14.25" customHeight="1">
      <c r="B113" s="32"/>
      <c r="C113" s="29" t="s">
        <v>27</v>
      </c>
      <c r="D113" s="33"/>
      <c r="E113" s="33"/>
      <c r="F113" s="27" t="str">
        <f>IF(E16="","",E16)</f>
        <v> </v>
      </c>
      <c r="G113" s="33"/>
      <c r="H113" s="33"/>
      <c r="I113" s="33"/>
      <c r="J113" s="33"/>
      <c r="K113" s="29" t="s">
        <v>30</v>
      </c>
      <c r="L113" s="33"/>
      <c r="M113" s="169" t="str">
        <f>E22</f>
        <v>Ing. Vít Semrád, SV-statika,projekce</v>
      </c>
      <c r="N113" s="169"/>
      <c r="O113" s="169"/>
      <c r="P113" s="169"/>
      <c r="Q113" s="169"/>
      <c r="R113" s="34"/>
    </row>
    <row r="114" spans="2:18" s="1" customFormat="1" ht="9.7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27" s="9" customFormat="1" ht="29.25" customHeight="1">
      <c r="B115" s="127"/>
      <c r="C115" s="128" t="s">
        <v>129</v>
      </c>
      <c r="D115" s="129" t="s">
        <v>130</v>
      </c>
      <c r="E115" s="129" t="s">
        <v>53</v>
      </c>
      <c r="F115" s="217" t="s">
        <v>131</v>
      </c>
      <c r="G115" s="217"/>
      <c r="H115" s="217"/>
      <c r="I115" s="217"/>
      <c r="J115" s="129" t="s">
        <v>132</v>
      </c>
      <c r="K115" s="129" t="s">
        <v>133</v>
      </c>
      <c r="L115" s="218" t="s">
        <v>134</v>
      </c>
      <c r="M115" s="218"/>
      <c r="N115" s="217" t="s">
        <v>122</v>
      </c>
      <c r="O115" s="217"/>
      <c r="P115" s="217"/>
      <c r="Q115" s="219"/>
      <c r="R115" s="130"/>
      <c r="T115" s="73" t="s">
        <v>135</v>
      </c>
      <c r="U115" s="74" t="s">
        <v>35</v>
      </c>
      <c r="V115" s="74" t="s">
        <v>136</v>
      </c>
      <c r="W115" s="74" t="s">
        <v>137</v>
      </c>
      <c r="X115" s="74" t="s">
        <v>138</v>
      </c>
      <c r="Y115" s="74" t="s">
        <v>139</v>
      </c>
      <c r="Z115" s="74" t="s">
        <v>140</v>
      </c>
      <c r="AA115" s="75" t="s">
        <v>141</v>
      </c>
    </row>
    <row r="116" spans="2:63" s="1" customFormat="1" ht="29.25" customHeight="1">
      <c r="B116" s="32"/>
      <c r="C116" s="77" t="s">
        <v>118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23">
        <f>BK116</f>
        <v>0</v>
      </c>
      <c r="O116" s="224"/>
      <c r="P116" s="224"/>
      <c r="Q116" s="224"/>
      <c r="R116" s="34"/>
      <c r="T116" s="76"/>
      <c r="U116" s="48"/>
      <c r="V116" s="48"/>
      <c r="W116" s="131">
        <f>W117</f>
        <v>449.25040599999994</v>
      </c>
      <c r="X116" s="48"/>
      <c r="Y116" s="131">
        <f>Y117</f>
        <v>655.4405892499999</v>
      </c>
      <c r="Z116" s="48"/>
      <c r="AA116" s="132">
        <f>AA117</f>
        <v>688.2740249999999</v>
      </c>
      <c r="AT116" s="18" t="s">
        <v>70</v>
      </c>
      <c r="AU116" s="18" t="s">
        <v>124</v>
      </c>
      <c r="BK116" s="133">
        <f>BK117</f>
        <v>0</v>
      </c>
    </row>
    <row r="117" spans="2:63" s="10" customFormat="1" ht="36.75" customHeight="1">
      <c r="B117" s="134"/>
      <c r="C117" s="135"/>
      <c r="D117" s="136" t="s">
        <v>194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25">
        <f>BK117</f>
        <v>0</v>
      </c>
      <c r="O117" s="214"/>
      <c r="P117" s="214"/>
      <c r="Q117" s="214"/>
      <c r="R117" s="137"/>
      <c r="T117" s="138"/>
      <c r="U117" s="135"/>
      <c r="V117" s="135"/>
      <c r="W117" s="139">
        <f>W118+W122+W131+W137</f>
        <v>449.25040599999994</v>
      </c>
      <c r="X117" s="135"/>
      <c r="Y117" s="139">
        <f>Y118+Y122+Y131+Y137</f>
        <v>655.4405892499999</v>
      </c>
      <c r="Z117" s="135"/>
      <c r="AA117" s="140">
        <f>AA118+AA122+AA131+AA137</f>
        <v>688.2740249999999</v>
      </c>
      <c r="AR117" s="141" t="s">
        <v>79</v>
      </c>
      <c r="AT117" s="142" t="s">
        <v>70</v>
      </c>
      <c r="AU117" s="142" t="s">
        <v>71</v>
      </c>
      <c r="AY117" s="141" t="s">
        <v>143</v>
      </c>
      <c r="BK117" s="143">
        <f>BK118+BK122+BK131+BK137</f>
        <v>0</v>
      </c>
    </row>
    <row r="118" spans="2:63" s="10" customFormat="1" ht="19.5" customHeight="1">
      <c r="B118" s="134"/>
      <c r="C118" s="135"/>
      <c r="D118" s="144" t="s">
        <v>195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6">
        <f>BK118</f>
        <v>0</v>
      </c>
      <c r="O118" s="227"/>
      <c r="P118" s="227"/>
      <c r="Q118" s="227"/>
      <c r="R118" s="137"/>
      <c r="T118" s="138"/>
      <c r="U118" s="135"/>
      <c r="V118" s="135"/>
      <c r="W118" s="139">
        <f>SUM(W119:W121)</f>
        <v>248.00789999999998</v>
      </c>
      <c r="X118" s="135"/>
      <c r="Y118" s="139">
        <f>SUM(Y119:Y121)</f>
        <v>0.062523</v>
      </c>
      <c r="Z118" s="135"/>
      <c r="AA118" s="140">
        <f>SUM(AA119:AA121)</f>
        <v>688.2740249999999</v>
      </c>
      <c r="AR118" s="141" t="s">
        <v>79</v>
      </c>
      <c r="AT118" s="142" t="s">
        <v>70</v>
      </c>
      <c r="AU118" s="142" t="s">
        <v>79</v>
      </c>
      <c r="AY118" s="141" t="s">
        <v>143</v>
      </c>
      <c r="BK118" s="143">
        <f>SUM(BK119:BK121)</f>
        <v>0</v>
      </c>
    </row>
    <row r="119" spans="2:65" s="1" customFormat="1" ht="31.5" customHeight="1">
      <c r="B119" s="145"/>
      <c r="C119" s="146" t="s">
        <v>79</v>
      </c>
      <c r="D119" s="146" t="s">
        <v>144</v>
      </c>
      <c r="E119" s="147" t="s">
        <v>204</v>
      </c>
      <c r="F119" s="220" t="s">
        <v>205</v>
      </c>
      <c r="G119" s="220"/>
      <c r="H119" s="220"/>
      <c r="I119" s="220"/>
      <c r="J119" s="148" t="s">
        <v>202</v>
      </c>
      <c r="K119" s="149">
        <v>521.025</v>
      </c>
      <c r="L119" s="221">
        <v>0</v>
      </c>
      <c r="M119" s="221"/>
      <c r="N119" s="221">
        <f>ROUND(L119*K119,2)</f>
        <v>0</v>
      </c>
      <c r="O119" s="221"/>
      <c r="P119" s="221"/>
      <c r="Q119" s="221"/>
      <c r="R119" s="150"/>
      <c r="T119" s="151" t="s">
        <v>5</v>
      </c>
      <c r="U119" s="41" t="s">
        <v>36</v>
      </c>
      <c r="V119" s="152">
        <v>0.119</v>
      </c>
      <c r="W119" s="152">
        <f>V119*K119</f>
        <v>62.001974999999995</v>
      </c>
      <c r="X119" s="152">
        <v>0</v>
      </c>
      <c r="Y119" s="152">
        <f>X119*K119</f>
        <v>0</v>
      </c>
      <c r="Z119" s="152">
        <v>0.44</v>
      </c>
      <c r="AA119" s="153">
        <f>Z119*K119</f>
        <v>229.251</v>
      </c>
      <c r="AR119" s="18" t="s">
        <v>142</v>
      </c>
      <c r="AT119" s="18" t="s">
        <v>144</v>
      </c>
      <c r="AU119" s="18" t="s">
        <v>86</v>
      </c>
      <c r="AY119" s="18" t="s">
        <v>143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8" t="s">
        <v>79</v>
      </c>
      <c r="BK119" s="154">
        <f>ROUND(L119*K119,2)</f>
        <v>0</v>
      </c>
      <c r="BL119" s="18" t="s">
        <v>142</v>
      </c>
      <c r="BM119" s="18" t="s">
        <v>428</v>
      </c>
    </row>
    <row r="120" spans="2:65" s="1" customFormat="1" ht="31.5" customHeight="1">
      <c r="B120" s="145"/>
      <c r="C120" s="146" t="s">
        <v>86</v>
      </c>
      <c r="D120" s="146" t="s">
        <v>144</v>
      </c>
      <c r="E120" s="147" t="s">
        <v>207</v>
      </c>
      <c r="F120" s="220" t="s">
        <v>208</v>
      </c>
      <c r="G120" s="220"/>
      <c r="H120" s="220"/>
      <c r="I120" s="220"/>
      <c r="J120" s="148" t="s">
        <v>202</v>
      </c>
      <c r="K120" s="149">
        <v>521.025</v>
      </c>
      <c r="L120" s="221">
        <v>0</v>
      </c>
      <c r="M120" s="221"/>
      <c r="N120" s="221">
        <f>ROUND(L120*K120,2)</f>
        <v>0</v>
      </c>
      <c r="O120" s="221"/>
      <c r="P120" s="221"/>
      <c r="Q120" s="221"/>
      <c r="R120" s="150"/>
      <c r="T120" s="151" t="s">
        <v>5</v>
      </c>
      <c r="U120" s="41" t="s">
        <v>36</v>
      </c>
      <c r="V120" s="152">
        <v>0.331</v>
      </c>
      <c r="W120" s="152">
        <f>V120*K120</f>
        <v>172.459275</v>
      </c>
      <c r="X120" s="152">
        <v>0</v>
      </c>
      <c r="Y120" s="152">
        <f>X120*K120</f>
        <v>0</v>
      </c>
      <c r="Z120" s="152">
        <v>0.625</v>
      </c>
      <c r="AA120" s="153">
        <f>Z120*K120</f>
        <v>325.640625</v>
      </c>
      <c r="AR120" s="18" t="s">
        <v>142</v>
      </c>
      <c r="AT120" s="18" t="s">
        <v>144</v>
      </c>
      <c r="AU120" s="18" t="s">
        <v>86</v>
      </c>
      <c r="AY120" s="18" t="s">
        <v>143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8" t="s">
        <v>79</v>
      </c>
      <c r="BK120" s="154">
        <f>ROUND(L120*K120,2)</f>
        <v>0</v>
      </c>
      <c r="BL120" s="18" t="s">
        <v>142</v>
      </c>
      <c r="BM120" s="18" t="s">
        <v>429</v>
      </c>
    </row>
    <row r="121" spans="2:65" s="1" customFormat="1" ht="31.5" customHeight="1">
      <c r="B121" s="145"/>
      <c r="C121" s="146" t="s">
        <v>152</v>
      </c>
      <c r="D121" s="146" t="s">
        <v>144</v>
      </c>
      <c r="E121" s="147" t="s">
        <v>210</v>
      </c>
      <c r="F121" s="220" t="s">
        <v>211</v>
      </c>
      <c r="G121" s="220"/>
      <c r="H121" s="220"/>
      <c r="I121" s="220"/>
      <c r="J121" s="148" t="s">
        <v>202</v>
      </c>
      <c r="K121" s="149">
        <v>521.025</v>
      </c>
      <c r="L121" s="221">
        <v>0</v>
      </c>
      <c r="M121" s="221"/>
      <c r="N121" s="221">
        <f>ROUND(L121*K121,2)</f>
        <v>0</v>
      </c>
      <c r="O121" s="221"/>
      <c r="P121" s="221"/>
      <c r="Q121" s="221"/>
      <c r="R121" s="150"/>
      <c r="T121" s="151" t="s">
        <v>5</v>
      </c>
      <c r="U121" s="41" t="s">
        <v>36</v>
      </c>
      <c r="V121" s="152">
        <v>0.026</v>
      </c>
      <c r="W121" s="152">
        <f>V121*K121</f>
        <v>13.54665</v>
      </c>
      <c r="X121" s="152">
        <v>0.00012</v>
      </c>
      <c r="Y121" s="152">
        <f>X121*K121</f>
        <v>0.062523</v>
      </c>
      <c r="Z121" s="152">
        <v>0.256</v>
      </c>
      <c r="AA121" s="153">
        <f>Z121*K121</f>
        <v>133.3824</v>
      </c>
      <c r="AR121" s="18" t="s">
        <v>142</v>
      </c>
      <c r="AT121" s="18" t="s">
        <v>144</v>
      </c>
      <c r="AU121" s="18" t="s">
        <v>86</v>
      </c>
      <c r="AY121" s="18" t="s">
        <v>143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8" t="s">
        <v>79</v>
      </c>
      <c r="BK121" s="154">
        <f>ROUND(L121*K121,2)</f>
        <v>0</v>
      </c>
      <c r="BL121" s="18" t="s">
        <v>142</v>
      </c>
      <c r="BM121" s="18" t="s">
        <v>430</v>
      </c>
    </row>
    <row r="122" spans="2:63" s="10" customFormat="1" ht="29.25" customHeight="1">
      <c r="B122" s="134"/>
      <c r="C122" s="135"/>
      <c r="D122" s="144" t="s">
        <v>196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30">
        <f>BK122</f>
        <v>0</v>
      </c>
      <c r="O122" s="231"/>
      <c r="P122" s="231"/>
      <c r="Q122" s="231"/>
      <c r="R122" s="137"/>
      <c r="T122" s="138"/>
      <c r="U122" s="135"/>
      <c r="V122" s="135"/>
      <c r="W122" s="139">
        <f>SUM(W123:W130)</f>
        <v>96.58197499999999</v>
      </c>
      <c r="X122" s="135"/>
      <c r="Y122" s="139">
        <f>SUM(Y123:Y130)</f>
        <v>655.3780662499998</v>
      </c>
      <c r="Z122" s="135"/>
      <c r="AA122" s="140">
        <f>SUM(AA123:AA130)</f>
        <v>0</v>
      </c>
      <c r="AR122" s="141" t="s">
        <v>79</v>
      </c>
      <c r="AT122" s="142" t="s">
        <v>70</v>
      </c>
      <c r="AU122" s="142" t="s">
        <v>79</v>
      </c>
      <c r="AY122" s="141" t="s">
        <v>143</v>
      </c>
      <c r="BK122" s="143">
        <f>SUM(BK123:BK130)</f>
        <v>0</v>
      </c>
    </row>
    <row r="123" spans="2:65" s="1" customFormat="1" ht="22.5" customHeight="1">
      <c r="B123" s="145"/>
      <c r="C123" s="146" t="s">
        <v>159</v>
      </c>
      <c r="D123" s="146" t="s">
        <v>144</v>
      </c>
      <c r="E123" s="147" t="s">
        <v>279</v>
      </c>
      <c r="F123" s="220" t="s">
        <v>280</v>
      </c>
      <c r="G123" s="220"/>
      <c r="H123" s="220"/>
      <c r="I123" s="220"/>
      <c r="J123" s="148" t="s">
        <v>202</v>
      </c>
      <c r="K123" s="149">
        <v>521.025</v>
      </c>
      <c r="L123" s="221">
        <v>0</v>
      </c>
      <c r="M123" s="221"/>
      <c r="N123" s="221">
        <f aca="true" t="shared" si="0" ref="N123:N130">ROUND(L123*K123,2)</f>
        <v>0</v>
      </c>
      <c r="O123" s="221"/>
      <c r="P123" s="221"/>
      <c r="Q123" s="221"/>
      <c r="R123" s="150"/>
      <c r="T123" s="151" t="s">
        <v>5</v>
      </c>
      <c r="U123" s="41" t="s">
        <v>36</v>
      </c>
      <c r="V123" s="152">
        <v>0.031</v>
      </c>
      <c r="W123" s="152">
        <f aca="true" t="shared" si="1" ref="W123:W130">V123*K123</f>
        <v>16.151775</v>
      </c>
      <c r="X123" s="152">
        <v>0.4348</v>
      </c>
      <c r="Y123" s="152">
        <f aca="true" t="shared" si="2" ref="Y123:Y130">X123*K123</f>
        <v>226.54167</v>
      </c>
      <c r="Z123" s="152">
        <v>0</v>
      </c>
      <c r="AA123" s="153">
        <f aca="true" t="shared" si="3" ref="AA123:AA130">Z123*K123</f>
        <v>0</v>
      </c>
      <c r="AR123" s="18" t="s">
        <v>142</v>
      </c>
      <c r="AT123" s="18" t="s">
        <v>144</v>
      </c>
      <c r="AU123" s="18" t="s">
        <v>86</v>
      </c>
      <c r="AY123" s="18" t="s">
        <v>143</v>
      </c>
      <c r="BE123" s="154">
        <f aca="true" t="shared" si="4" ref="BE123:BE130">IF(U123="základní",N123,0)</f>
        <v>0</v>
      </c>
      <c r="BF123" s="154">
        <f aca="true" t="shared" si="5" ref="BF123:BF130">IF(U123="snížená",N123,0)</f>
        <v>0</v>
      </c>
      <c r="BG123" s="154">
        <f aca="true" t="shared" si="6" ref="BG123:BG130">IF(U123="zákl. přenesená",N123,0)</f>
        <v>0</v>
      </c>
      <c r="BH123" s="154">
        <f aca="true" t="shared" si="7" ref="BH123:BH130">IF(U123="sníž. přenesená",N123,0)</f>
        <v>0</v>
      </c>
      <c r="BI123" s="154">
        <f aca="true" t="shared" si="8" ref="BI123:BI130">IF(U123="nulová",N123,0)</f>
        <v>0</v>
      </c>
      <c r="BJ123" s="18" t="s">
        <v>79</v>
      </c>
      <c r="BK123" s="154">
        <f aca="true" t="shared" si="9" ref="BK123:BK130">ROUND(L123*K123,2)</f>
        <v>0</v>
      </c>
      <c r="BL123" s="18" t="s">
        <v>142</v>
      </c>
      <c r="BM123" s="18" t="s">
        <v>431</v>
      </c>
    </row>
    <row r="124" spans="2:65" s="1" customFormat="1" ht="31.5" customHeight="1">
      <c r="B124" s="145"/>
      <c r="C124" s="146" t="s">
        <v>167</v>
      </c>
      <c r="D124" s="146" t="s">
        <v>144</v>
      </c>
      <c r="E124" s="147" t="s">
        <v>287</v>
      </c>
      <c r="F124" s="220" t="s">
        <v>288</v>
      </c>
      <c r="G124" s="220"/>
      <c r="H124" s="220"/>
      <c r="I124" s="220"/>
      <c r="J124" s="148" t="s">
        <v>202</v>
      </c>
      <c r="K124" s="149">
        <v>521.025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36</v>
      </c>
      <c r="V124" s="152">
        <v>0.035</v>
      </c>
      <c r="W124" s="152">
        <f t="shared" si="1"/>
        <v>18.235875</v>
      </c>
      <c r="X124" s="152">
        <v>0.49587</v>
      </c>
      <c r="Y124" s="152">
        <f t="shared" si="2"/>
        <v>258.36066674999995</v>
      </c>
      <c r="Z124" s="152">
        <v>0</v>
      </c>
      <c r="AA124" s="153">
        <f t="shared" si="3"/>
        <v>0</v>
      </c>
      <c r="AR124" s="18" t="s">
        <v>142</v>
      </c>
      <c r="AT124" s="18" t="s">
        <v>144</v>
      </c>
      <c r="AU124" s="18" t="s">
        <v>86</v>
      </c>
      <c r="AY124" s="18" t="s">
        <v>143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79</v>
      </c>
      <c r="BK124" s="154">
        <f t="shared" si="9"/>
        <v>0</v>
      </c>
      <c r="BL124" s="18" t="s">
        <v>142</v>
      </c>
      <c r="BM124" s="18" t="s">
        <v>432</v>
      </c>
    </row>
    <row r="125" spans="2:65" s="1" customFormat="1" ht="31.5" customHeight="1">
      <c r="B125" s="145"/>
      <c r="C125" s="146" t="s">
        <v>171</v>
      </c>
      <c r="D125" s="146" t="s">
        <v>144</v>
      </c>
      <c r="E125" s="147" t="s">
        <v>291</v>
      </c>
      <c r="F125" s="220" t="s">
        <v>292</v>
      </c>
      <c r="G125" s="220"/>
      <c r="H125" s="220"/>
      <c r="I125" s="220"/>
      <c r="J125" s="148" t="s">
        <v>202</v>
      </c>
      <c r="K125" s="149">
        <v>11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36</v>
      </c>
      <c r="V125" s="152">
        <v>0.31</v>
      </c>
      <c r="W125" s="152">
        <f t="shared" si="1"/>
        <v>3.41</v>
      </c>
      <c r="X125" s="152">
        <v>0.27994</v>
      </c>
      <c r="Y125" s="152">
        <f t="shared" si="2"/>
        <v>3.07934</v>
      </c>
      <c r="Z125" s="152">
        <v>0</v>
      </c>
      <c r="AA125" s="153">
        <f t="shared" si="3"/>
        <v>0</v>
      </c>
      <c r="AR125" s="18" t="s">
        <v>142</v>
      </c>
      <c r="AT125" s="18" t="s">
        <v>144</v>
      </c>
      <c r="AU125" s="18" t="s">
        <v>86</v>
      </c>
      <c r="AY125" s="18" t="s">
        <v>143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79</v>
      </c>
      <c r="BK125" s="154">
        <f t="shared" si="9"/>
        <v>0</v>
      </c>
      <c r="BL125" s="18" t="s">
        <v>142</v>
      </c>
      <c r="BM125" s="18" t="s">
        <v>433</v>
      </c>
    </row>
    <row r="126" spans="2:65" s="1" customFormat="1" ht="44.25" customHeight="1">
      <c r="B126" s="145"/>
      <c r="C126" s="146" t="s">
        <v>175</v>
      </c>
      <c r="D126" s="146" t="s">
        <v>144</v>
      </c>
      <c r="E126" s="147" t="s">
        <v>295</v>
      </c>
      <c r="F126" s="220" t="s">
        <v>296</v>
      </c>
      <c r="G126" s="220"/>
      <c r="H126" s="220"/>
      <c r="I126" s="220"/>
      <c r="J126" s="148" t="s">
        <v>202</v>
      </c>
      <c r="K126" s="149">
        <v>11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36</v>
      </c>
      <c r="V126" s="152">
        <v>0.219</v>
      </c>
      <c r="W126" s="152">
        <f t="shared" si="1"/>
        <v>2.409</v>
      </c>
      <c r="X126" s="152">
        <v>0.25008</v>
      </c>
      <c r="Y126" s="152">
        <f t="shared" si="2"/>
        <v>2.7508800000000004</v>
      </c>
      <c r="Z126" s="152">
        <v>0</v>
      </c>
      <c r="AA126" s="153">
        <f t="shared" si="3"/>
        <v>0</v>
      </c>
      <c r="AR126" s="18" t="s">
        <v>142</v>
      </c>
      <c r="AT126" s="18" t="s">
        <v>144</v>
      </c>
      <c r="AU126" s="18" t="s">
        <v>86</v>
      </c>
      <c r="AY126" s="18" t="s">
        <v>143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79</v>
      </c>
      <c r="BK126" s="154">
        <f t="shared" si="9"/>
        <v>0</v>
      </c>
      <c r="BL126" s="18" t="s">
        <v>142</v>
      </c>
      <c r="BM126" s="18" t="s">
        <v>434</v>
      </c>
    </row>
    <row r="127" spans="2:65" s="1" customFormat="1" ht="31.5" customHeight="1">
      <c r="B127" s="145"/>
      <c r="C127" s="146" t="s">
        <v>179</v>
      </c>
      <c r="D127" s="146" t="s">
        <v>144</v>
      </c>
      <c r="E127" s="147" t="s">
        <v>299</v>
      </c>
      <c r="F127" s="220" t="s">
        <v>300</v>
      </c>
      <c r="G127" s="220"/>
      <c r="H127" s="220"/>
      <c r="I127" s="220"/>
      <c r="J127" s="148" t="s">
        <v>202</v>
      </c>
      <c r="K127" s="149">
        <v>521.025</v>
      </c>
      <c r="L127" s="221">
        <v>0</v>
      </c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36</v>
      </c>
      <c r="V127" s="152">
        <v>0.071</v>
      </c>
      <c r="W127" s="152">
        <f t="shared" si="1"/>
        <v>36.992774999999995</v>
      </c>
      <c r="X127" s="152">
        <v>0.12966</v>
      </c>
      <c r="Y127" s="152">
        <f t="shared" si="2"/>
        <v>67.5561015</v>
      </c>
      <c r="Z127" s="152">
        <v>0</v>
      </c>
      <c r="AA127" s="153">
        <f t="shared" si="3"/>
        <v>0</v>
      </c>
      <c r="AR127" s="18" t="s">
        <v>142</v>
      </c>
      <c r="AT127" s="18" t="s">
        <v>144</v>
      </c>
      <c r="AU127" s="18" t="s">
        <v>86</v>
      </c>
      <c r="AY127" s="18" t="s">
        <v>143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79</v>
      </c>
      <c r="BK127" s="154">
        <f t="shared" si="9"/>
        <v>0</v>
      </c>
      <c r="BL127" s="18" t="s">
        <v>142</v>
      </c>
      <c r="BM127" s="18" t="s">
        <v>435</v>
      </c>
    </row>
    <row r="128" spans="2:65" s="1" customFormat="1" ht="31.5" customHeight="1">
      <c r="B128" s="145"/>
      <c r="C128" s="146" t="s">
        <v>183</v>
      </c>
      <c r="D128" s="146" t="s">
        <v>144</v>
      </c>
      <c r="E128" s="147" t="s">
        <v>303</v>
      </c>
      <c r="F128" s="220" t="s">
        <v>304</v>
      </c>
      <c r="G128" s="220"/>
      <c r="H128" s="220"/>
      <c r="I128" s="220"/>
      <c r="J128" s="148" t="s">
        <v>202</v>
      </c>
      <c r="K128" s="149">
        <v>521.025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36</v>
      </c>
      <c r="V128" s="152">
        <v>0.022</v>
      </c>
      <c r="W128" s="152">
        <f t="shared" si="1"/>
        <v>11.462549999999998</v>
      </c>
      <c r="X128" s="152">
        <v>0.18152</v>
      </c>
      <c r="Y128" s="152">
        <f t="shared" si="2"/>
        <v>94.57645799999999</v>
      </c>
      <c r="Z128" s="152">
        <v>0</v>
      </c>
      <c r="AA128" s="153">
        <f t="shared" si="3"/>
        <v>0</v>
      </c>
      <c r="AR128" s="18" t="s">
        <v>142</v>
      </c>
      <c r="AT128" s="18" t="s">
        <v>144</v>
      </c>
      <c r="AU128" s="18" t="s">
        <v>86</v>
      </c>
      <c r="AY128" s="18" t="s">
        <v>143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79</v>
      </c>
      <c r="BK128" s="154">
        <f t="shared" si="9"/>
        <v>0</v>
      </c>
      <c r="BL128" s="18" t="s">
        <v>142</v>
      </c>
      <c r="BM128" s="18" t="s">
        <v>436</v>
      </c>
    </row>
    <row r="129" spans="2:65" s="1" customFormat="1" ht="31.5" customHeight="1">
      <c r="B129" s="145"/>
      <c r="C129" s="146" t="s">
        <v>282</v>
      </c>
      <c r="D129" s="146" t="s">
        <v>144</v>
      </c>
      <c r="E129" s="147" t="s">
        <v>437</v>
      </c>
      <c r="F129" s="220" t="s">
        <v>438</v>
      </c>
      <c r="G129" s="220"/>
      <c r="H129" s="220"/>
      <c r="I129" s="220"/>
      <c r="J129" s="148" t="s">
        <v>202</v>
      </c>
      <c r="K129" s="149">
        <v>11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36</v>
      </c>
      <c r="V129" s="152">
        <v>0.72</v>
      </c>
      <c r="W129" s="152">
        <f t="shared" si="1"/>
        <v>7.92</v>
      </c>
      <c r="X129" s="152">
        <v>0.08425</v>
      </c>
      <c r="Y129" s="152">
        <f t="shared" si="2"/>
        <v>0.9267500000000001</v>
      </c>
      <c r="Z129" s="152">
        <v>0</v>
      </c>
      <c r="AA129" s="153">
        <f t="shared" si="3"/>
        <v>0</v>
      </c>
      <c r="AR129" s="18" t="s">
        <v>142</v>
      </c>
      <c r="AT129" s="18" t="s">
        <v>144</v>
      </c>
      <c r="AU129" s="18" t="s">
        <v>86</v>
      </c>
      <c r="AY129" s="18" t="s">
        <v>143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79</v>
      </c>
      <c r="BK129" s="154">
        <f t="shared" si="9"/>
        <v>0</v>
      </c>
      <c r="BL129" s="18" t="s">
        <v>142</v>
      </c>
      <c r="BM129" s="18" t="s">
        <v>439</v>
      </c>
    </row>
    <row r="130" spans="2:65" s="1" customFormat="1" ht="22.5" customHeight="1">
      <c r="B130" s="145"/>
      <c r="C130" s="158" t="s">
        <v>286</v>
      </c>
      <c r="D130" s="158" t="s">
        <v>266</v>
      </c>
      <c r="E130" s="159" t="s">
        <v>311</v>
      </c>
      <c r="F130" s="228" t="s">
        <v>312</v>
      </c>
      <c r="G130" s="228"/>
      <c r="H130" s="228"/>
      <c r="I130" s="228"/>
      <c r="J130" s="160" t="s">
        <v>202</v>
      </c>
      <c r="K130" s="161">
        <v>11.33</v>
      </c>
      <c r="L130" s="229">
        <v>0</v>
      </c>
      <c r="M130" s="229"/>
      <c r="N130" s="229">
        <f t="shared" si="0"/>
        <v>0</v>
      </c>
      <c r="O130" s="221"/>
      <c r="P130" s="221"/>
      <c r="Q130" s="221"/>
      <c r="R130" s="150"/>
      <c r="T130" s="151" t="s">
        <v>5</v>
      </c>
      <c r="U130" s="41" t="s">
        <v>36</v>
      </c>
      <c r="V130" s="152">
        <v>0</v>
      </c>
      <c r="W130" s="152">
        <f t="shared" si="1"/>
        <v>0</v>
      </c>
      <c r="X130" s="152">
        <v>0.14</v>
      </c>
      <c r="Y130" s="152">
        <f t="shared" si="2"/>
        <v>1.5862</v>
      </c>
      <c r="Z130" s="152">
        <v>0</v>
      </c>
      <c r="AA130" s="153">
        <f t="shared" si="3"/>
        <v>0</v>
      </c>
      <c r="AR130" s="18" t="s">
        <v>171</v>
      </c>
      <c r="AT130" s="18" t="s">
        <v>266</v>
      </c>
      <c r="AU130" s="18" t="s">
        <v>86</v>
      </c>
      <c r="AY130" s="18" t="s">
        <v>143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79</v>
      </c>
      <c r="BK130" s="154">
        <f t="shared" si="9"/>
        <v>0</v>
      </c>
      <c r="BL130" s="18" t="s">
        <v>142</v>
      </c>
      <c r="BM130" s="18" t="s">
        <v>440</v>
      </c>
    </row>
    <row r="131" spans="2:63" s="10" customFormat="1" ht="29.25" customHeight="1">
      <c r="B131" s="134"/>
      <c r="C131" s="135"/>
      <c r="D131" s="144" t="s">
        <v>198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230">
        <f>BK131</f>
        <v>0</v>
      </c>
      <c r="O131" s="231"/>
      <c r="P131" s="231"/>
      <c r="Q131" s="231"/>
      <c r="R131" s="137"/>
      <c r="T131" s="138"/>
      <c r="U131" s="135"/>
      <c r="V131" s="135"/>
      <c r="W131" s="139">
        <f>SUM(W132:W136)</f>
        <v>58.12422</v>
      </c>
      <c r="X131" s="135"/>
      <c r="Y131" s="139">
        <f>SUM(Y132:Y136)</f>
        <v>0</v>
      </c>
      <c r="Z131" s="135"/>
      <c r="AA131" s="140">
        <f>SUM(AA132:AA136)</f>
        <v>0</v>
      </c>
      <c r="AR131" s="141" t="s">
        <v>79</v>
      </c>
      <c r="AT131" s="142" t="s">
        <v>70</v>
      </c>
      <c r="AU131" s="142" t="s">
        <v>79</v>
      </c>
      <c r="AY131" s="141" t="s">
        <v>143</v>
      </c>
      <c r="BK131" s="143">
        <f>SUM(BK132:BK136)</f>
        <v>0</v>
      </c>
    </row>
    <row r="132" spans="2:65" s="1" customFormat="1" ht="31.5" customHeight="1">
      <c r="B132" s="145"/>
      <c r="C132" s="146" t="s">
        <v>253</v>
      </c>
      <c r="D132" s="146" t="s">
        <v>144</v>
      </c>
      <c r="E132" s="147" t="s">
        <v>400</v>
      </c>
      <c r="F132" s="220" t="s">
        <v>401</v>
      </c>
      <c r="G132" s="220"/>
      <c r="H132" s="220"/>
      <c r="I132" s="220"/>
      <c r="J132" s="148" t="s">
        <v>251</v>
      </c>
      <c r="K132" s="149">
        <v>668.274</v>
      </c>
      <c r="L132" s="221">
        <v>0</v>
      </c>
      <c r="M132" s="221"/>
      <c r="N132" s="221">
        <f>ROUND(L132*K132,2)</f>
        <v>0</v>
      </c>
      <c r="O132" s="221"/>
      <c r="P132" s="221"/>
      <c r="Q132" s="221"/>
      <c r="R132" s="150"/>
      <c r="T132" s="151" t="s">
        <v>5</v>
      </c>
      <c r="U132" s="41" t="s">
        <v>36</v>
      </c>
      <c r="V132" s="152">
        <v>0.03</v>
      </c>
      <c r="W132" s="152">
        <f>V132*K132</f>
        <v>20.04822</v>
      </c>
      <c r="X132" s="152">
        <v>0</v>
      </c>
      <c r="Y132" s="152">
        <f>X132*K132</f>
        <v>0</v>
      </c>
      <c r="Z132" s="152">
        <v>0</v>
      </c>
      <c r="AA132" s="153">
        <f>Z132*K132</f>
        <v>0</v>
      </c>
      <c r="AR132" s="18" t="s">
        <v>142</v>
      </c>
      <c r="AT132" s="18" t="s">
        <v>144</v>
      </c>
      <c r="AU132" s="18" t="s">
        <v>86</v>
      </c>
      <c r="AY132" s="18" t="s">
        <v>143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8" t="s">
        <v>79</v>
      </c>
      <c r="BK132" s="154">
        <f>ROUND(L132*K132,2)</f>
        <v>0</v>
      </c>
      <c r="BL132" s="18" t="s">
        <v>142</v>
      </c>
      <c r="BM132" s="18" t="s">
        <v>441</v>
      </c>
    </row>
    <row r="133" spans="2:65" s="1" customFormat="1" ht="31.5" customHeight="1">
      <c r="B133" s="145"/>
      <c r="C133" s="146" t="s">
        <v>257</v>
      </c>
      <c r="D133" s="146" t="s">
        <v>144</v>
      </c>
      <c r="E133" s="147" t="s">
        <v>404</v>
      </c>
      <c r="F133" s="220" t="s">
        <v>405</v>
      </c>
      <c r="G133" s="220"/>
      <c r="H133" s="220"/>
      <c r="I133" s="220"/>
      <c r="J133" s="148" t="s">
        <v>251</v>
      </c>
      <c r="K133" s="149">
        <v>12692</v>
      </c>
      <c r="L133" s="221">
        <v>0</v>
      </c>
      <c r="M133" s="221"/>
      <c r="N133" s="221">
        <f>ROUND(L133*K133,2)</f>
        <v>0</v>
      </c>
      <c r="O133" s="221"/>
      <c r="P133" s="221"/>
      <c r="Q133" s="221"/>
      <c r="R133" s="150"/>
      <c r="T133" s="151" t="s">
        <v>5</v>
      </c>
      <c r="U133" s="41" t="s">
        <v>36</v>
      </c>
      <c r="V133" s="152">
        <v>0.003</v>
      </c>
      <c r="W133" s="152">
        <f>V133*K133</f>
        <v>38.076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R133" s="18" t="s">
        <v>142</v>
      </c>
      <c r="AT133" s="18" t="s">
        <v>144</v>
      </c>
      <c r="AU133" s="18" t="s">
        <v>86</v>
      </c>
      <c r="AY133" s="18" t="s">
        <v>143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8" t="s">
        <v>79</v>
      </c>
      <c r="BK133" s="154">
        <f>ROUND(L133*K133,2)</f>
        <v>0</v>
      </c>
      <c r="BL133" s="18" t="s">
        <v>142</v>
      </c>
      <c r="BM133" s="18" t="s">
        <v>442</v>
      </c>
    </row>
    <row r="134" spans="2:65" s="1" customFormat="1" ht="31.5" customHeight="1">
      <c r="B134" s="145"/>
      <c r="C134" s="146" t="s">
        <v>261</v>
      </c>
      <c r="D134" s="146" t="s">
        <v>144</v>
      </c>
      <c r="E134" s="147" t="s">
        <v>408</v>
      </c>
      <c r="F134" s="220" t="s">
        <v>409</v>
      </c>
      <c r="G134" s="220"/>
      <c r="H134" s="220"/>
      <c r="I134" s="220"/>
      <c r="J134" s="148" t="s">
        <v>251</v>
      </c>
      <c r="K134" s="149">
        <v>325.641</v>
      </c>
      <c r="L134" s="221">
        <v>0</v>
      </c>
      <c r="M134" s="221"/>
      <c r="N134" s="221">
        <f>ROUND(L134*K134,2)</f>
        <v>0</v>
      </c>
      <c r="O134" s="221"/>
      <c r="P134" s="221"/>
      <c r="Q134" s="221"/>
      <c r="R134" s="150"/>
      <c r="T134" s="151" t="s">
        <v>5</v>
      </c>
      <c r="U134" s="41" t="s">
        <v>36</v>
      </c>
      <c r="V134" s="152">
        <v>0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8" t="s">
        <v>142</v>
      </c>
      <c r="AT134" s="18" t="s">
        <v>144</v>
      </c>
      <c r="AU134" s="18" t="s">
        <v>86</v>
      </c>
      <c r="AY134" s="18" t="s">
        <v>143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8" t="s">
        <v>79</v>
      </c>
      <c r="BK134" s="154">
        <f>ROUND(L134*K134,2)</f>
        <v>0</v>
      </c>
      <c r="BL134" s="18" t="s">
        <v>142</v>
      </c>
      <c r="BM134" s="18" t="s">
        <v>443</v>
      </c>
    </row>
    <row r="135" spans="2:65" s="1" customFormat="1" ht="31.5" customHeight="1">
      <c r="B135" s="145"/>
      <c r="C135" s="146" t="s">
        <v>265</v>
      </c>
      <c r="D135" s="146" t="s">
        <v>144</v>
      </c>
      <c r="E135" s="147" t="s">
        <v>412</v>
      </c>
      <c r="F135" s="220" t="s">
        <v>413</v>
      </c>
      <c r="G135" s="220"/>
      <c r="H135" s="220"/>
      <c r="I135" s="220"/>
      <c r="J135" s="148" t="s">
        <v>251</v>
      </c>
      <c r="K135" s="149">
        <v>133.382</v>
      </c>
      <c r="L135" s="221">
        <v>0</v>
      </c>
      <c r="M135" s="221"/>
      <c r="N135" s="221">
        <f>ROUND(L135*K135,2)</f>
        <v>0</v>
      </c>
      <c r="O135" s="221"/>
      <c r="P135" s="221"/>
      <c r="Q135" s="221"/>
      <c r="R135" s="150"/>
      <c r="T135" s="151" t="s">
        <v>5</v>
      </c>
      <c r="U135" s="41" t="s">
        <v>36</v>
      </c>
      <c r="V135" s="152">
        <v>0</v>
      </c>
      <c r="W135" s="152">
        <f>V135*K135</f>
        <v>0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8" t="s">
        <v>142</v>
      </c>
      <c r="AT135" s="18" t="s">
        <v>144</v>
      </c>
      <c r="AU135" s="18" t="s">
        <v>86</v>
      </c>
      <c r="AY135" s="18" t="s">
        <v>143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8" t="s">
        <v>79</v>
      </c>
      <c r="BK135" s="154">
        <f>ROUND(L135*K135,2)</f>
        <v>0</v>
      </c>
      <c r="BL135" s="18" t="s">
        <v>142</v>
      </c>
      <c r="BM135" s="18" t="s">
        <v>444</v>
      </c>
    </row>
    <row r="136" spans="2:65" s="1" customFormat="1" ht="31.5" customHeight="1">
      <c r="B136" s="145"/>
      <c r="C136" s="146" t="s">
        <v>10</v>
      </c>
      <c r="D136" s="146" t="s">
        <v>144</v>
      </c>
      <c r="E136" s="147" t="s">
        <v>416</v>
      </c>
      <c r="F136" s="220" t="s">
        <v>417</v>
      </c>
      <c r="G136" s="220"/>
      <c r="H136" s="220"/>
      <c r="I136" s="220"/>
      <c r="J136" s="148" t="s">
        <v>251</v>
      </c>
      <c r="K136" s="149">
        <v>229.251</v>
      </c>
      <c r="L136" s="221">
        <v>0</v>
      </c>
      <c r="M136" s="221"/>
      <c r="N136" s="221">
        <f>ROUND(L136*K136,2)</f>
        <v>0</v>
      </c>
      <c r="O136" s="221"/>
      <c r="P136" s="221"/>
      <c r="Q136" s="221"/>
      <c r="R136" s="150"/>
      <c r="T136" s="151" t="s">
        <v>5</v>
      </c>
      <c r="U136" s="41" t="s">
        <v>36</v>
      </c>
      <c r="V136" s="152">
        <v>0</v>
      </c>
      <c r="W136" s="152">
        <f>V136*K136</f>
        <v>0</v>
      </c>
      <c r="X136" s="152">
        <v>0</v>
      </c>
      <c r="Y136" s="152">
        <f>X136*K136</f>
        <v>0</v>
      </c>
      <c r="Z136" s="152">
        <v>0</v>
      </c>
      <c r="AA136" s="153">
        <f>Z136*K136</f>
        <v>0</v>
      </c>
      <c r="AR136" s="18" t="s">
        <v>142</v>
      </c>
      <c r="AT136" s="18" t="s">
        <v>144</v>
      </c>
      <c r="AU136" s="18" t="s">
        <v>86</v>
      </c>
      <c r="AY136" s="18" t="s">
        <v>143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8" t="s">
        <v>79</v>
      </c>
      <c r="BK136" s="154">
        <f>ROUND(L136*K136,2)</f>
        <v>0</v>
      </c>
      <c r="BL136" s="18" t="s">
        <v>142</v>
      </c>
      <c r="BM136" s="18" t="s">
        <v>445</v>
      </c>
    </row>
    <row r="137" spans="2:63" s="10" customFormat="1" ht="29.25" customHeight="1">
      <c r="B137" s="134"/>
      <c r="C137" s="135"/>
      <c r="D137" s="144" t="s">
        <v>199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30">
        <f>BK137</f>
        <v>0</v>
      </c>
      <c r="O137" s="231"/>
      <c r="P137" s="231"/>
      <c r="Q137" s="231"/>
      <c r="R137" s="137"/>
      <c r="T137" s="138"/>
      <c r="U137" s="135"/>
      <c r="V137" s="135"/>
      <c r="W137" s="139">
        <f>SUM(W138:W139)</f>
        <v>46.536311000000005</v>
      </c>
      <c r="X137" s="135"/>
      <c r="Y137" s="139">
        <f>SUM(Y138:Y139)</f>
        <v>0</v>
      </c>
      <c r="Z137" s="135"/>
      <c r="AA137" s="140">
        <f>SUM(AA138:AA139)</f>
        <v>0</v>
      </c>
      <c r="AR137" s="141" t="s">
        <v>79</v>
      </c>
      <c r="AT137" s="142" t="s">
        <v>70</v>
      </c>
      <c r="AU137" s="142" t="s">
        <v>79</v>
      </c>
      <c r="AY137" s="141" t="s">
        <v>143</v>
      </c>
      <c r="BK137" s="143">
        <f>SUM(BK138:BK139)</f>
        <v>0</v>
      </c>
    </row>
    <row r="138" spans="2:65" s="1" customFormat="1" ht="31.5" customHeight="1">
      <c r="B138" s="145"/>
      <c r="C138" s="146" t="s">
        <v>274</v>
      </c>
      <c r="D138" s="146" t="s">
        <v>144</v>
      </c>
      <c r="E138" s="147" t="s">
        <v>420</v>
      </c>
      <c r="F138" s="220" t="s">
        <v>421</v>
      </c>
      <c r="G138" s="220"/>
      <c r="H138" s="220"/>
      <c r="I138" s="220"/>
      <c r="J138" s="148" t="s">
        <v>251</v>
      </c>
      <c r="K138" s="149">
        <v>655.441</v>
      </c>
      <c r="L138" s="221">
        <v>0</v>
      </c>
      <c r="M138" s="221"/>
      <c r="N138" s="221">
        <f>ROUND(L138*K138,2)</f>
        <v>0</v>
      </c>
      <c r="O138" s="221"/>
      <c r="P138" s="221"/>
      <c r="Q138" s="221"/>
      <c r="R138" s="150"/>
      <c r="T138" s="151" t="s">
        <v>5</v>
      </c>
      <c r="U138" s="41" t="s">
        <v>36</v>
      </c>
      <c r="V138" s="152">
        <v>0.066</v>
      </c>
      <c r="W138" s="152">
        <f>V138*K138</f>
        <v>43.259106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8" t="s">
        <v>142</v>
      </c>
      <c r="AT138" s="18" t="s">
        <v>144</v>
      </c>
      <c r="AU138" s="18" t="s">
        <v>86</v>
      </c>
      <c r="AY138" s="18" t="s">
        <v>143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8" t="s">
        <v>79</v>
      </c>
      <c r="BK138" s="154">
        <f>ROUND(L138*K138,2)</f>
        <v>0</v>
      </c>
      <c r="BL138" s="18" t="s">
        <v>142</v>
      </c>
      <c r="BM138" s="18" t="s">
        <v>446</v>
      </c>
    </row>
    <row r="139" spans="2:65" s="1" customFormat="1" ht="44.25" customHeight="1">
      <c r="B139" s="145"/>
      <c r="C139" s="146" t="s">
        <v>278</v>
      </c>
      <c r="D139" s="146" t="s">
        <v>144</v>
      </c>
      <c r="E139" s="147" t="s">
        <v>424</v>
      </c>
      <c r="F139" s="220" t="s">
        <v>425</v>
      </c>
      <c r="G139" s="220"/>
      <c r="H139" s="220"/>
      <c r="I139" s="220"/>
      <c r="J139" s="148" t="s">
        <v>251</v>
      </c>
      <c r="K139" s="149">
        <v>655.441</v>
      </c>
      <c r="L139" s="221">
        <v>0</v>
      </c>
      <c r="M139" s="221"/>
      <c r="N139" s="221">
        <f>ROUND(L139*K139,2)</f>
        <v>0</v>
      </c>
      <c r="O139" s="221"/>
      <c r="P139" s="221"/>
      <c r="Q139" s="221"/>
      <c r="R139" s="150"/>
      <c r="T139" s="151" t="s">
        <v>5</v>
      </c>
      <c r="U139" s="155" t="s">
        <v>36</v>
      </c>
      <c r="V139" s="156">
        <v>0.005</v>
      </c>
      <c r="W139" s="156">
        <f>V139*K139</f>
        <v>3.2772050000000004</v>
      </c>
      <c r="X139" s="156">
        <v>0</v>
      </c>
      <c r="Y139" s="156">
        <f>X139*K139</f>
        <v>0</v>
      </c>
      <c r="Z139" s="156">
        <v>0</v>
      </c>
      <c r="AA139" s="157">
        <f>Z139*K139</f>
        <v>0</v>
      </c>
      <c r="AR139" s="18" t="s">
        <v>142</v>
      </c>
      <c r="AT139" s="18" t="s">
        <v>144</v>
      </c>
      <c r="AU139" s="18" t="s">
        <v>86</v>
      </c>
      <c r="AY139" s="18" t="s">
        <v>143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8" t="s">
        <v>79</v>
      </c>
      <c r="BK139" s="154">
        <f>ROUND(L139*K139,2)</f>
        <v>0</v>
      </c>
      <c r="BL139" s="18" t="s">
        <v>142</v>
      </c>
      <c r="BM139" s="18" t="s">
        <v>447</v>
      </c>
    </row>
    <row r="140" spans="2:18" s="1" customFormat="1" ht="6.75" customHeight="1">
      <c r="B140" s="56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8"/>
    </row>
  </sheetData>
  <sheetProtection/>
  <mergeCells count="118">
    <mergeCell ref="F132:I132"/>
    <mergeCell ref="L132:M132"/>
    <mergeCell ref="N132:Q132"/>
    <mergeCell ref="F126:I126"/>
    <mergeCell ref="L126:M126"/>
    <mergeCell ref="N126:Q126"/>
    <mergeCell ref="F127:I127"/>
    <mergeCell ref="N137:Q137"/>
    <mergeCell ref="H1:K1"/>
    <mergeCell ref="S2:AC2"/>
    <mergeCell ref="F136:I136"/>
    <mergeCell ref="L136:M136"/>
    <mergeCell ref="N136:Q136"/>
    <mergeCell ref="F129:I129"/>
    <mergeCell ref="L129:M129"/>
    <mergeCell ref="N129:Q129"/>
    <mergeCell ref="F130:I130"/>
    <mergeCell ref="F135:I135"/>
    <mergeCell ref="L135:M135"/>
    <mergeCell ref="N135:Q135"/>
    <mergeCell ref="N116:Q116"/>
    <mergeCell ref="N117:Q117"/>
    <mergeCell ref="N118:Q118"/>
    <mergeCell ref="N122:Q122"/>
    <mergeCell ref="N131:Q131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38:I138"/>
    <mergeCell ref="L138:M138"/>
    <mergeCell ref="N138:Q138"/>
    <mergeCell ref="F139:I139"/>
    <mergeCell ref="L139:M139"/>
    <mergeCell ref="N139:Q139"/>
    <mergeCell ref="N123:Q123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L127:M127"/>
    <mergeCell ref="N127:Q127"/>
    <mergeCell ref="F128:I128"/>
    <mergeCell ref="L128:M128"/>
    <mergeCell ref="N128:Q128"/>
    <mergeCell ref="F123:I123"/>
    <mergeCell ref="L123:M123"/>
    <mergeCell ref="F119:I119"/>
    <mergeCell ref="L119:M119"/>
    <mergeCell ref="N119:Q119"/>
    <mergeCell ref="F120:I120"/>
    <mergeCell ref="L120:M120"/>
    <mergeCell ref="N120:Q120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93:Q93"/>
    <mergeCell ref="N94:Q94"/>
    <mergeCell ref="N96:Q96"/>
    <mergeCell ref="L98:Q98"/>
    <mergeCell ref="C104:Q104"/>
    <mergeCell ref="F106:P106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display="1) Krycí list rozpočtu"/>
    <hyperlink ref="H1:K1" location="C87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8"/>
  <sheetViews>
    <sheetView showGridLines="0" zoomScalePageLayoutView="0" workbookViewId="0" topLeftCell="A1">
      <pane ySplit="1" topLeftCell="A188" activePane="bottomLeft" state="frozen"/>
      <selection pane="topLeft" activeCell="A1" sqref="A1"/>
      <selection pane="bottomLeft" activeCell="L198" sqref="L1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96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ht="24.75" customHeight="1">
      <c r="B7" s="22"/>
      <c r="C7" s="25"/>
      <c r="D7" s="29" t="s">
        <v>116</v>
      </c>
      <c r="E7" s="25"/>
      <c r="F7" s="203" t="s">
        <v>448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5"/>
      <c r="R7" s="23"/>
    </row>
    <row r="8" spans="2:18" s="1" customFormat="1" ht="32.25" customHeight="1">
      <c r="B8" s="32"/>
      <c r="C8" s="33"/>
      <c r="D8" s="28" t="s">
        <v>192</v>
      </c>
      <c r="E8" s="33"/>
      <c r="F8" s="171" t="s">
        <v>449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2:18" s="1" customFormat="1" ht="14.2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06" t="str">
        <f>'Rekapitulace stavby'!AN8</f>
        <v>17. 9. 2017</v>
      </c>
      <c r="P10" s="206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24</v>
      </c>
      <c r="E12" s="33"/>
      <c r="F12" s="33"/>
      <c r="G12" s="33"/>
      <c r="H12" s="33"/>
      <c r="I12" s="33"/>
      <c r="J12" s="33"/>
      <c r="K12" s="33"/>
      <c r="L12" s="33"/>
      <c r="M12" s="29" t="s">
        <v>25</v>
      </c>
      <c r="N12" s="33"/>
      <c r="O12" s="169">
        <f>IF('Rekapitulace stavby'!AN10="","",'Rekapitulace stavby'!AN10)</f>
      </c>
      <c r="P12" s="169"/>
      <c r="Q12" s="33"/>
      <c r="R12" s="34"/>
    </row>
    <row r="13" spans="2:18" s="1" customFormat="1" ht="18" customHeight="1">
      <c r="B13" s="32"/>
      <c r="C13" s="33"/>
      <c r="D13" s="33"/>
      <c r="E13" s="27" t="str">
        <f>IF('Rekapitulace stavby'!E11="","",'Rekapitulace stavby'!E11)</f>
        <v>Město Sezimovo Ústí, VST s.r.o.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69">
        <f>IF('Rekapitulace stavby'!AN11="","",'Rekapitulace stavby'!AN11)</f>
      </c>
      <c r="P13" s="169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25</v>
      </c>
      <c r="N15" s="33"/>
      <c r="O15" s="169">
        <f>IF('Rekapitulace stavby'!AN13="","",'Rekapitulace stavby'!AN13)</f>
      </c>
      <c r="P15" s="169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69">
        <f>IF('Rekapitulace stavby'!AN14="","",'Rekapitulace stavby'!AN14)</f>
      </c>
      <c r="P16" s="169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28</v>
      </c>
      <c r="E18" s="33"/>
      <c r="F18" s="33"/>
      <c r="G18" s="33"/>
      <c r="H18" s="33"/>
      <c r="I18" s="33"/>
      <c r="J18" s="33"/>
      <c r="K18" s="33"/>
      <c r="L18" s="33"/>
      <c r="M18" s="29" t="s">
        <v>25</v>
      </c>
      <c r="N18" s="33"/>
      <c r="O18" s="169">
        <f>IF('Rekapitulace stavby'!AN16="","",'Rekapitulace stavby'!AN16)</f>
        <v>72173831</v>
      </c>
      <c r="P18" s="169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>Ing. Vít Semrád, SV-statika,projekce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69">
        <f>IF('Rekapitulace stavby'!AN17="","",'Rekapitulace stavby'!AN17)</f>
      </c>
      <c r="P19" s="169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25</v>
      </c>
      <c r="N21" s="33"/>
      <c r="O21" s="169">
        <f>IF('Rekapitulace stavby'!AN19="","",'Rekapitulace stavby'!AN19)</f>
        <v>72173831</v>
      </c>
      <c r="P21" s="169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>Ing. Vít Semrád, SV-statika,projekce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69">
        <f>IF('Rekapitulace stavby'!AN20="","",'Rekapitulace stavby'!AN20)</f>
      </c>
      <c r="P22" s="169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72" t="s">
        <v>5</v>
      </c>
      <c r="F25" s="172"/>
      <c r="G25" s="172"/>
      <c r="H25" s="172"/>
      <c r="I25" s="172"/>
      <c r="J25" s="172"/>
      <c r="K25" s="172"/>
      <c r="L25" s="172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1" t="s">
        <v>118</v>
      </c>
      <c r="E28" s="33"/>
      <c r="F28" s="33"/>
      <c r="G28" s="33"/>
      <c r="H28" s="33"/>
      <c r="I28" s="33"/>
      <c r="J28" s="33"/>
      <c r="K28" s="33"/>
      <c r="L28" s="33"/>
      <c r="M28" s="200">
        <f>N89</f>
        <v>0</v>
      </c>
      <c r="N28" s="200"/>
      <c r="O28" s="200"/>
      <c r="P28" s="200"/>
      <c r="Q28" s="33"/>
      <c r="R28" s="34"/>
    </row>
    <row r="29" spans="2:18" s="1" customFormat="1" ht="14.25" customHeight="1">
      <c r="B29" s="32"/>
      <c r="C29" s="33"/>
      <c r="D29" s="31" t="s">
        <v>119</v>
      </c>
      <c r="E29" s="33"/>
      <c r="F29" s="33"/>
      <c r="G29" s="33"/>
      <c r="H29" s="33"/>
      <c r="I29" s="33"/>
      <c r="J29" s="33"/>
      <c r="K29" s="33"/>
      <c r="L29" s="33"/>
      <c r="M29" s="200">
        <f>N102</f>
        <v>0</v>
      </c>
      <c r="N29" s="200"/>
      <c r="O29" s="200"/>
      <c r="P29" s="200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2" t="s">
        <v>34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35</v>
      </c>
      <c r="E33" s="39" t="s">
        <v>36</v>
      </c>
      <c r="F33" s="40">
        <v>0.21</v>
      </c>
      <c r="G33" s="113" t="s">
        <v>37</v>
      </c>
      <c r="H33" s="208">
        <f>ROUND((SUM(BE102:BE103)+SUM(BE122:BE197)),2)</f>
        <v>0</v>
      </c>
      <c r="I33" s="205"/>
      <c r="J33" s="205"/>
      <c r="K33" s="33"/>
      <c r="L33" s="33"/>
      <c r="M33" s="208">
        <f>ROUND(ROUND((SUM(BE102:BE103)+SUM(BE122:BE197)),2)*F33,2)</f>
        <v>0</v>
      </c>
      <c r="N33" s="205"/>
      <c r="O33" s="205"/>
      <c r="P33" s="205"/>
      <c r="Q33" s="33"/>
      <c r="R33" s="34"/>
    </row>
    <row r="34" spans="2:18" s="1" customFormat="1" ht="14.25" customHeight="1">
      <c r="B34" s="32"/>
      <c r="C34" s="33"/>
      <c r="D34" s="33"/>
      <c r="E34" s="39" t="s">
        <v>38</v>
      </c>
      <c r="F34" s="40">
        <v>0.15</v>
      </c>
      <c r="G34" s="113" t="s">
        <v>37</v>
      </c>
      <c r="H34" s="208">
        <f>ROUND((SUM(BF102:BF103)+SUM(BF122:BF197)),2)</f>
        <v>0</v>
      </c>
      <c r="I34" s="205"/>
      <c r="J34" s="205"/>
      <c r="K34" s="33"/>
      <c r="L34" s="33"/>
      <c r="M34" s="208">
        <f>ROUND(ROUND((SUM(BF102:BF103)+SUM(BF122:BF197)),2)*F34,2)</f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39</v>
      </c>
      <c r="F35" s="40">
        <v>0.21</v>
      </c>
      <c r="G35" s="113" t="s">
        <v>37</v>
      </c>
      <c r="H35" s="208">
        <f>ROUND((SUM(BG102:BG103)+SUM(BG122:BG197)),2)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40</v>
      </c>
      <c r="F36" s="40">
        <v>0.15</v>
      </c>
      <c r="G36" s="113" t="s">
        <v>37</v>
      </c>
      <c r="H36" s="208">
        <f>ROUND((SUM(BH102:BH103)+SUM(BH122:BH197)),2)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41</v>
      </c>
      <c r="F37" s="40">
        <v>0</v>
      </c>
      <c r="G37" s="113" t="s">
        <v>37</v>
      </c>
      <c r="H37" s="208">
        <f>ROUND((SUM(BI102:BI103)+SUM(BI122:BI197)),2)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09"/>
      <c r="D39" s="114" t="s">
        <v>42</v>
      </c>
      <c r="E39" s="72"/>
      <c r="F39" s="72"/>
      <c r="G39" s="115" t="s">
        <v>43</v>
      </c>
      <c r="H39" s="116" t="s">
        <v>44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116</v>
      </c>
      <c r="D79" s="25"/>
      <c r="E79" s="25"/>
      <c r="F79" s="203" t="s">
        <v>448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5"/>
      <c r="R79" s="23"/>
    </row>
    <row r="80" spans="2:18" s="1" customFormat="1" ht="36.75" customHeight="1">
      <c r="B80" s="32"/>
      <c r="C80" s="66" t="s">
        <v>192</v>
      </c>
      <c r="D80" s="33"/>
      <c r="E80" s="33"/>
      <c r="F80" s="181" t="str">
        <f>F8</f>
        <v>02-01 - Kanalizace - hlavní řád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20</v>
      </c>
      <c r="D82" s="33"/>
      <c r="E82" s="33"/>
      <c r="F82" s="27" t="str">
        <f>F10</f>
        <v> </v>
      </c>
      <c r="G82" s="33"/>
      <c r="H82" s="33"/>
      <c r="I82" s="33"/>
      <c r="J82" s="33"/>
      <c r="K82" s="29" t="s">
        <v>22</v>
      </c>
      <c r="L82" s="33"/>
      <c r="M82" s="206" t="str">
        <f>IF(O10="","",O10)</f>
        <v>17. 9. 2017</v>
      </c>
      <c r="N82" s="206"/>
      <c r="O82" s="206"/>
      <c r="P82" s="206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24</v>
      </c>
      <c r="D84" s="33"/>
      <c r="E84" s="33"/>
      <c r="F84" s="27" t="str">
        <f>E13</f>
        <v>Město Sezimovo Ústí, VST s.r.o.</v>
      </c>
      <c r="G84" s="33"/>
      <c r="H84" s="33"/>
      <c r="I84" s="33"/>
      <c r="J84" s="33"/>
      <c r="K84" s="29" t="s">
        <v>28</v>
      </c>
      <c r="L84" s="33"/>
      <c r="M84" s="169" t="str">
        <f>E19</f>
        <v>Ing. Vít Semrád, SV-statika,projekce</v>
      </c>
      <c r="N84" s="169"/>
      <c r="O84" s="169"/>
      <c r="P84" s="169"/>
      <c r="Q84" s="169"/>
      <c r="R84" s="34"/>
    </row>
    <row r="85" spans="2:18" s="1" customFormat="1" ht="14.25" customHeight="1">
      <c r="B85" s="32"/>
      <c r="C85" s="29" t="s">
        <v>27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30</v>
      </c>
      <c r="L85" s="33"/>
      <c r="M85" s="169" t="str">
        <f>E22</f>
        <v>Ing. Vít Semrád, SV-statika,projekce</v>
      </c>
      <c r="N85" s="169"/>
      <c r="O85" s="169"/>
      <c r="P85" s="169"/>
      <c r="Q85" s="169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121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122</v>
      </c>
      <c r="O87" s="212"/>
      <c r="P87" s="212"/>
      <c r="Q87" s="212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2">
        <f>N122</f>
        <v>0</v>
      </c>
      <c r="O89" s="213"/>
      <c r="P89" s="213"/>
      <c r="Q89" s="213"/>
      <c r="R89" s="34"/>
      <c r="AU89" s="18" t="s">
        <v>124</v>
      </c>
    </row>
    <row r="90" spans="2:18" s="7" customFormat="1" ht="24.75" customHeight="1">
      <c r="B90" s="118"/>
      <c r="C90" s="119"/>
      <c r="D90" s="120" t="s">
        <v>194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N123</f>
        <v>0</v>
      </c>
      <c r="O90" s="215"/>
      <c r="P90" s="215"/>
      <c r="Q90" s="215"/>
      <c r="R90" s="121"/>
    </row>
    <row r="91" spans="2:18" s="8" customFormat="1" ht="19.5" customHeight="1">
      <c r="B91" s="122"/>
      <c r="C91" s="96"/>
      <c r="D91" s="123" t="s">
        <v>195</v>
      </c>
      <c r="E91" s="96"/>
      <c r="F91" s="96"/>
      <c r="G91" s="96"/>
      <c r="H91" s="96"/>
      <c r="I91" s="96"/>
      <c r="J91" s="96"/>
      <c r="K91" s="96"/>
      <c r="L91" s="96"/>
      <c r="M91" s="96"/>
      <c r="N91" s="189">
        <f>N124</f>
        <v>0</v>
      </c>
      <c r="O91" s="190"/>
      <c r="P91" s="190"/>
      <c r="Q91" s="190"/>
      <c r="R91" s="124"/>
    </row>
    <row r="92" spans="2:18" s="8" customFormat="1" ht="19.5" customHeight="1">
      <c r="B92" s="122"/>
      <c r="C92" s="96"/>
      <c r="D92" s="123" t="s">
        <v>450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N140</f>
        <v>0</v>
      </c>
      <c r="O92" s="190"/>
      <c r="P92" s="190"/>
      <c r="Q92" s="190"/>
      <c r="R92" s="124"/>
    </row>
    <row r="93" spans="2:18" s="8" customFormat="1" ht="19.5" customHeight="1">
      <c r="B93" s="122"/>
      <c r="C93" s="96"/>
      <c r="D93" s="123" t="s">
        <v>451</v>
      </c>
      <c r="E93" s="96"/>
      <c r="F93" s="96"/>
      <c r="G93" s="96"/>
      <c r="H93" s="96"/>
      <c r="I93" s="96"/>
      <c r="J93" s="96"/>
      <c r="K93" s="96"/>
      <c r="L93" s="96"/>
      <c r="M93" s="96"/>
      <c r="N93" s="189">
        <f>N142</f>
        <v>0</v>
      </c>
      <c r="O93" s="190"/>
      <c r="P93" s="190"/>
      <c r="Q93" s="190"/>
      <c r="R93" s="124"/>
    </row>
    <row r="94" spans="2:18" s="8" customFormat="1" ht="19.5" customHeight="1">
      <c r="B94" s="122"/>
      <c r="C94" s="96"/>
      <c r="D94" s="123" t="s">
        <v>452</v>
      </c>
      <c r="E94" s="96"/>
      <c r="F94" s="96"/>
      <c r="G94" s="96"/>
      <c r="H94" s="96"/>
      <c r="I94" s="96"/>
      <c r="J94" s="96"/>
      <c r="K94" s="96"/>
      <c r="L94" s="96"/>
      <c r="M94" s="96"/>
      <c r="N94" s="189">
        <f>N147</f>
        <v>0</v>
      </c>
      <c r="O94" s="190"/>
      <c r="P94" s="190"/>
      <c r="Q94" s="190"/>
      <c r="R94" s="124"/>
    </row>
    <row r="95" spans="2:18" s="8" customFormat="1" ht="19.5" customHeight="1">
      <c r="B95" s="122"/>
      <c r="C95" s="96"/>
      <c r="D95" s="123" t="s">
        <v>453</v>
      </c>
      <c r="E95" s="96"/>
      <c r="F95" s="96"/>
      <c r="G95" s="96"/>
      <c r="H95" s="96"/>
      <c r="I95" s="96"/>
      <c r="J95" s="96"/>
      <c r="K95" s="96"/>
      <c r="L95" s="96"/>
      <c r="M95" s="96"/>
      <c r="N95" s="189">
        <f>N153</f>
        <v>0</v>
      </c>
      <c r="O95" s="190"/>
      <c r="P95" s="190"/>
      <c r="Q95" s="190"/>
      <c r="R95" s="124"/>
    </row>
    <row r="96" spans="2:18" s="8" customFormat="1" ht="19.5" customHeight="1">
      <c r="B96" s="122"/>
      <c r="C96" s="96"/>
      <c r="D96" s="123" t="s">
        <v>454</v>
      </c>
      <c r="E96" s="96"/>
      <c r="F96" s="96"/>
      <c r="G96" s="96"/>
      <c r="H96" s="96"/>
      <c r="I96" s="96"/>
      <c r="J96" s="96"/>
      <c r="K96" s="96"/>
      <c r="L96" s="96"/>
      <c r="M96" s="96"/>
      <c r="N96" s="189">
        <f>N155</f>
        <v>0</v>
      </c>
      <c r="O96" s="190"/>
      <c r="P96" s="190"/>
      <c r="Q96" s="190"/>
      <c r="R96" s="124"/>
    </row>
    <row r="97" spans="2:18" s="8" customFormat="1" ht="19.5" customHeight="1">
      <c r="B97" s="122"/>
      <c r="C97" s="96"/>
      <c r="D97" s="123" t="s">
        <v>197</v>
      </c>
      <c r="E97" s="96"/>
      <c r="F97" s="96"/>
      <c r="G97" s="96"/>
      <c r="H97" s="96"/>
      <c r="I97" s="96"/>
      <c r="J97" s="96"/>
      <c r="K97" s="96"/>
      <c r="L97" s="96"/>
      <c r="M97" s="96"/>
      <c r="N97" s="189">
        <f>N184</f>
        <v>0</v>
      </c>
      <c r="O97" s="190"/>
      <c r="P97" s="190"/>
      <c r="Q97" s="190"/>
      <c r="R97" s="124"/>
    </row>
    <row r="98" spans="2:18" s="8" customFormat="1" ht="19.5" customHeight="1">
      <c r="B98" s="122"/>
      <c r="C98" s="96"/>
      <c r="D98" s="123" t="s">
        <v>199</v>
      </c>
      <c r="E98" s="96"/>
      <c r="F98" s="96"/>
      <c r="G98" s="96"/>
      <c r="H98" s="96"/>
      <c r="I98" s="96"/>
      <c r="J98" s="96"/>
      <c r="K98" s="96"/>
      <c r="L98" s="96"/>
      <c r="M98" s="96"/>
      <c r="N98" s="189">
        <f>N191</f>
        <v>0</v>
      </c>
      <c r="O98" s="190"/>
      <c r="P98" s="190"/>
      <c r="Q98" s="190"/>
      <c r="R98" s="124"/>
    </row>
    <row r="99" spans="2:18" s="7" customFormat="1" ht="24.75" customHeight="1">
      <c r="B99" s="118"/>
      <c r="C99" s="119"/>
      <c r="D99" s="120" t="s">
        <v>455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4">
        <f>N193</f>
        <v>0</v>
      </c>
      <c r="O99" s="215"/>
      <c r="P99" s="215"/>
      <c r="Q99" s="215"/>
      <c r="R99" s="121"/>
    </row>
    <row r="100" spans="2:18" s="8" customFormat="1" ht="19.5" customHeight="1">
      <c r="B100" s="122"/>
      <c r="C100" s="96"/>
      <c r="D100" s="123" t="s">
        <v>456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89">
        <f>N194</f>
        <v>0</v>
      </c>
      <c r="O100" s="190"/>
      <c r="P100" s="190"/>
      <c r="Q100" s="190"/>
      <c r="R100" s="124"/>
    </row>
    <row r="101" spans="2:18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127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3">
        <v>0</v>
      </c>
      <c r="O102" s="216"/>
      <c r="P102" s="216"/>
      <c r="Q102" s="216"/>
      <c r="R102" s="34"/>
      <c r="T102" s="125"/>
      <c r="U102" s="126" t="s">
        <v>35</v>
      </c>
    </row>
    <row r="103" spans="2:18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29.25" customHeight="1">
      <c r="B104" s="32"/>
      <c r="C104" s="108" t="s">
        <v>109</v>
      </c>
      <c r="D104" s="109"/>
      <c r="E104" s="109"/>
      <c r="F104" s="109"/>
      <c r="G104" s="109"/>
      <c r="H104" s="109"/>
      <c r="I104" s="109"/>
      <c r="J104" s="109"/>
      <c r="K104" s="109"/>
      <c r="L104" s="193">
        <f>ROUND(SUM(N89+N102),2)</f>
        <v>0</v>
      </c>
      <c r="M104" s="193"/>
      <c r="N104" s="193"/>
      <c r="O104" s="193"/>
      <c r="P104" s="193"/>
      <c r="Q104" s="193"/>
      <c r="R104" s="34"/>
    </row>
    <row r="105" spans="2:18" s="1" customFormat="1" ht="6.7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18" s="1" customFormat="1" ht="6.7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18" s="1" customFormat="1" ht="36.75" customHeight="1">
      <c r="B110" s="32"/>
      <c r="C110" s="167" t="s">
        <v>128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30" customHeight="1">
      <c r="B112" s="32"/>
      <c r="C112" s="29" t="s">
        <v>16</v>
      </c>
      <c r="D112" s="33"/>
      <c r="E112" s="33"/>
      <c r="F112" s="203" t="str">
        <f>F6</f>
        <v>Stavební úpravy  ulice Ke Hvězdárně, Sezimovo Ústí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3"/>
      <c r="R112" s="34"/>
    </row>
    <row r="113" spans="2:18" ht="30" customHeight="1">
      <c r="B113" s="22"/>
      <c r="C113" s="29" t="s">
        <v>116</v>
      </c>
      <c r="D113" s="25"/>
      <c r="E113" s="25"/>
      <c r="F113" s="203" t="s">
        <v>448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25"/>
      <c r="R113" s="23"/>
    </row>
    <row r="114" spans="2:18" s="1" customFormat="1" ht="36.75" customHeight="1">
      <c r="B114" s="32"/>
      <c r="C114" s="66" t="s">
        <v>192</v>
      </c>
      <c r="D114" s="33"/>
      <c r="E114" s="33"/>
      <c r="F114" s="181" t="str">
        <f>F8</f>
        <v>02-01 - Kanalizace - hlavní řád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9" t="s">
        <v>20</v>
      </c>
      <c r="D116" s="33"/>
      <c r="E116" s="33"/>
      <c r="F116" s="27" t="str">
        <f>F10</f>
        <v> </v>
      </c>
      <c r="G116" s="33"/>
      <c r="H116" s="33"/>
      <c r="I116" s="33"/>
      <c r="J116" s="33"/>
      <c r="K116" s="29" t="s">
        <v>22</v>
      </c>
      <c r="L116" s="33"/>
      <c r="M116" s="206" t="str">
        <f>IF(O10="","",O10)</f>
        <v>17. 9. 2017</v>
      </c>
      <c r="N116" s="206"/>
      <c r="O116" s="206"/>
      <c r="P116" s="206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9" t="s">
        <v>24</v>
      </c>
      <c r="D118" s="33"/>
      <c r="E118" s="33"/>
      <c r="F118" s="27" t="str">
        <f>E13</f>
        <v>Město Sezimovo Ústí, VST s.r.o.</v>
      </c>
      <c r="G118" s="33"/>
      <c r="H118" s="33"/>
      <c r="I118" s="33"/>
      <c r="J118" s="33"/>
      <c r="K118" s="29" t="s">
        <v>28</v>
      </c>
      <c r="L118" s="33"/>
      <c r="M118" s="169" t="str">
        <f>E19</f>
        <v>Ing. Vít Semrád, SV-statika,projekce</v>
      </c>
      <c r="N118" s="169"/>
      <c r="O118" s="169"/>
      <c r="P118" s="169"/>
      <c r="Q118" s="169"/>
      <c r="R118" s="34"/>
    </row>
    <row r="119" spans="2:18" s="1" customFormat="1" ht="14.25" customHeight="1">
      <c r="B119" s="32"/>
      <c r="C119" s="29" t="s">
        <v>27</v>
      </c>
      <c r="D119" s="33"/>
      <c r="E119" s="33"/>
      <c r="F119" s="27" t="str">
        <f>IF(E16="","",E16)</f>
        <v> </v>
      </c>
      <c r="G119" s="33"/>
      <c r="H119" s="33"/>
      <c r="I119" s="33"/>
      <c r="J119" s="33"/>
      <c r="K119" s="29" t="s">
        <v>30</v>
      </c>
      <c r="L119" s="33"/>
      <c r="M119" s="169" t="str">
        <f>E22</f>
        <v>Ing. Vít Semrád, SV-statika,projekce</v>
      </c>
      <c r="N119" s="169"/>
      <c r="O119" s="169"/>
      <c r="P119" s="169"/>
      <c r="Q119" s="169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9" customFormat="1" ht="29.25" customHeight="1">
      <c r="B121" s="127"/>
      <c r="C121" s="128" t="s">
        <v>129</v>
      </c>
      <c r="D121" s="129" t="s">
        <v>130</v>
      </c>
      <c r="E121" s="129" t="s">
        <v>53</v>
      </c>
      <c r="F121" s="217" t="s">
        <v>131</v>
      </c>
      <c r="G121" s="217"/>
      <c r="H121" s="217"/>
      <c r="I121" s="217"/>
      <c r="J121" s="129" t="s">
        <v>132</v>
      </c>
      <c r="K121" s="129" t="s">
        <v>133</v>
      </c>
      <c r="L121" s="218" t="s">
        <v>134</v>
      </c>
      <c r="M121" s="218"/>
      <c r="N121" s="217" t="s">
        <v>122</v>
      </c>
      <c r="O121" s="217"/>
      <c r="P121" s="217"/>
      <c r="Q121" s="219"/>
      <c r="R121" s="130"/>
      <c r="T121" s="73" t="s">
        <v>135</v>
      </c>
      <c r="U121" s="74" t="s">
        <v>35</v>
      </c>
      <c r="V121" s="74" t="s">
        <v>136</v>
      </c>
      <c r="W121" s="74" t="s">
        <v>137</v>
      </c>
      <c r="X121" s="74" t="s">
        <v>138</v>
      </c>
      <c r="Y121" s="74" t="s">
        <v>139</v>
      </c>
      <c r="Z121" s="74" t="s">
        <v>140</v>
      </c>
      <c r="AA121" s="75" t="s">
        <v>141</v>
      </c>
    </row>
    <row r="122" spans="2:63" s="1" customFormat="1" ht="29.25" customHeight="1">
      <c r="B122" s="32"/>
      <c r="C122" s="77" t="s">
        <v>118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23">
        <f>BK122</f>
        <v>0</v>
      </c>
      <c r="O122" s="224"/>
      <c r="P122" s="224"/>
      <c r="Q122" s="224"/>
      <c r="R122" s="34"/>
      <c r="T122" s="76"/>
      <c r="U122" s="48"/>
      <c r="V122" s="48"/>
      <c r="W122" s="131">
        <f>W123+W193</f>
        <v>5692.59572</v>
      </c>
      <c r="X122" s="48"/>
      <c r="Y122" s="131">
        <f>Y123+Y193</f>
        <v>608.6716015200001</v>
      </c>
      <c r="Z122" s="48"/>
      <c r="AA122" s="132">
        <f>AA123+AA193</f>
        <v>0</v>
      </c>
      <c r="AT122" s="18" t="s">
        <v>70</v>
      </c>
      <c r="AU122" s="18" t="s">
        <v>124</v>
      </c>
      <c r="BK122" s="133">
        <f>BK123+BK193</f>
        <v>0</v>
      </c>
    </row>
    <row r="123" spans="2:63" s="10" customFormat="1" ht="36.75" customHeight="1">
      <c r="B123" s="134"/>
      <c r="C123" s="135"/>
      <c r="D123" s="136" t="s">
        <v>194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5">
        <f>BK123</f>
        <v>0</v>
      </c>
      <c r="O123" s="214"/>
      <c r="P123" s="214"/>
      <c r="Q123" s="214"/>
      <c r="R123" s="137"/>
      <c r="T123" s="138"/>
      <c r="U123" s="135"/>
      <c r="V123" s="135"/>
      <c r="W123" s="139">
        <f>W124+W140+W142+W147+W153+W155+W184+W191</f>
        <v>5678.33812</v>
      </c>
      <c r="X123" s="135"/>
      <c r="Y123" s="139">
        <f>Y124+Y140+Y142+Y147+Y153+Y155+Y184+Y191</f>
        <v>606.2665135200001</v>
      </c>
      <c r="Z123" s="135"/>
      <c r="AA123" s="140">
        <f>AA124+AA140+AA142+AA147+AA153+AA155+AA184+AA191</f>
        <v>0</v>
      </c>
      <c r="AR123" s="141" t="s">
        <v>79</v>
      </c>
      <c r="AT123" s="142" t="s">
        <v>70</v>
      </c>
      <c r="AU123" s="142" t="s">
        <v>71</v>
      </c>
      <c r="AY123" s="141" t="s">
        <v>143</v>
      </c>
      <c r="BK123" s="143">
        <f>BK124+BK140+BK142+BK147+BK153+BK155+BK184+BK191</f>
        <v>0</v>
      </c>
    </row>
    <row r="124" spans="2:63" s="10" customFormat="1" ht="19.5" customHeight="1">
      <c r="B124" s="134"/>
      <c r="C124" s="135"/>
      <c r="D124" s="144" t="s">
        <v>195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6">
        <f>BK124</f>
        <v>0</v>
      </c>
      <c r="O124" s="227"/>
      <c r="P124" s="227"/>
      <c r="Q124" s="227"/>
      <c r="R124" s="137"/>
      <c r="T124" s="138"/>
      <c r="U124" s="135"/>
      <c r="V124" s="135"/>
      <c r="W124" s="139">
        <f>SUM(W125:W139)</f>
        <v>4114.825836000001</v>
      </c>
      <c r="X124" s="135"/>
      <c r="Y124" s="139">
        <f>SUM(Y125:Y139)</f>
        <v>397.010772</v>
      </c>
      <c r="Z124" s="135"/>
      <c r="AA124" s="140">
        <f>SUM(AA125:AA139)</f>
        <v>0</v>
      </c>
      <c r="AR124" s="141" t="s">
        <v>79</v>
      </c>
      <c r="AT124" s="142" t="s">
        <v>70</v>
      </c>
      <c r="AU124" s="142" t="s">
        <v>79</v>
      </c>
      <c r="AY124" s="141" t="s">
        <v>143</v>
      </c>
      <c r="BK124" s="143">
        <f>SUM(BK125:BK139)</f>
        <v>0</v>
      </c>
    </row>
    <row r="125" spans="2:65" s="1" customFormat="1" ht="31.5" customHeight="1">
      <c r="B125" s="145"/>
      <c r="C125" s="146" t="s">
        <v>411</v>
      </c>
      <c r="D125" s="146" t="s">
        <v>144</v>
      </c>
      <c r="E125" s="147" t="s">
        <v>457</v>
      </c>
      <c r="F125" s="220" t="s">
        <v>458</v>
      </c>
      <c r="G125" s="220"/>
      <c r="H125" s="220"/>
      <c r="I125" s="220"/>
      <c r="J125" s="148" t="s">
        <v>219</v>
      </c>
      <c r="K125" s="149">
        <v>25</v>
      </c>
      <c r="L125" s="221">
        <v>0</v>
      </c>
      <c r="M125" s="221"/>
      <c r="N125" s="221">
        <f aca="true" t="shared" si="0" ref="N125:N139">ROUND(L125*K125,2)</f>
        <v>0</v>
      </c>
      <c r="O125" s="221"/>
      <c r="P125" s="221"/>
      <c r="Q125" s="221"/>
      <c r="R125" s="150"/>
      <c r="T125" s="151" t="s">
        <v>5</v>
      </c>
      <c r="U125" s="41" t="s">
        <v>36</v>
      </c>
      <c r="V125" s="152">
        <v>1.548</v>
      </c>
      <c r="W125" s="152">
        <f aca="true" t="shared" si="1" ref="W125:W139">V125*K125</f>
        <v>38.7</v>
      </c>
      <c r="X125" s="152">
        <v>0</v>
      </c>
      <c r="Y125" s="152">
        <f aca="true" t="shared" si="2" ref="Y125:Y139">X125*K125</f>
        <v>0</v>
      </c>
      <c r="Z125" s="152">
        <v>0</v>
      </c>
      <c r="AA125" s="153">
        <f aca="true" t="shared" si="3" ref="AA125:AA139">Z125*K125</f>
        <v>0</v>
      </c>
      <c r="AR125" s="18" t="s">
        <v>142</v>
      </c>
      <c r="AT125" s="18" t="s">
        <v>144</v>
      </c>
      <c r="AU125" s="18" t="s">
        <v>86</v>
      </c>
      <c r="AY125" s="18" t="s">
        <v>143</v>
      </c>
      <c r="BE125" s="154">
        <f aca="true" t="shared" si="4" ref="BE125:BE139">IF(U125="základní",N125,0)</f>
        <v>0</v>
      </c>
      <c r="BF125" s="154">
        <f aca="true" t="shared" si="5" ref="BF125:BF139">IF(U125="snížená",N125,0)</f>
        <v>0</v>
      </c>
      <c r="BG125" s="154">
        <f aca="true" t="shared" si="6" ref="BG125:BG139">IF(U125="zákl. přenesená",N125,0)</f>
        <v>0</v>
      </c>
      <c r="BH125" s="154">
        <f aca="true" t="shared" si="7" ref="BH125:BH139">IF(U125="sníž. přenesená",N125,0)</f>
        <v>0</v>
      </c>
      <c r="BI125" s="154">
        <f aca="true" t="shared" si="8" ref="BI125:BI139">IF(U125="nulová",N125,0)</f>
        <v>0</v>
      </c>
      <c r="BJ125" s="18" t="s">
        <v>79</v>
      </c>
      <c r="BK125" s="154">
        <f aca="true" t="shared" si="9" ref="BK125:BK139">ROUND(L125*K125,2)</f>
        <v>0</v>
      </c>
      <c r="BL125" s="18" t="s">
        <v>142</v>
      </c>
      <c r="BM125" s="18" t="s">
        <v>459</v>
      </c>
    </row>
    <row r="126" spans="2:65" s="1" customFormat="1" ht="31.5" customHeight="1">
      <c r="B126" s="145"/>
      <c r="C126" s="146" t="s">
        <v>265</v>
      </c>
      <c r="D126" s="146" t="s">
        <v>144</v>
      </c>
      <c r="E126" s="147" t="s">
        <v>460</v>
      </c>
      <c r="F126" s="220" t="s">
        <v>461</v>
      </c>
      <c r="G126" s="220"/>
      <c r="H126" s="220"/>
      <c r="I126" s="220"/>
      <c r="J126" s="148" t="s">
        <v>219</v>
      </c>
      <c r="K126" s="149">
        <v>629.296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36</v>
      </c>
      <c r="V126" s="152">
        <v>0.825</v>
      </c>
      <c r="W126" s="152">
        <f t="shared" si="1"/>
        <v>519.1692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142</v>
      </c>
      <c r="AT126" s="18" t="s">
        <v>144</v>
      </c>
      <c r="AU126" s="18" t="s">
        <v>86</v>
      </c>
      <c r="AY126" s="18" t="s">
        <v>143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79</v>
      </c>
      <c r="BK126" s="154">
        <f t="shared" si="9"/>
        <v>0</v>
      </c>
      <c r="BL126" s="18" t="s">
        <v>142</v>
      </c>
      <c r="BM126" s="18" t="s">
        <v>462</v>
      </c>
    </row>
    <row r="127" spans="2:65" s="1" customFormat="1" ht="31.5" customHeight="1">
      <c r="B127" s="145"/>
      <c r="C127" s="146" t="s">
        <v>415</v>
      </c>
      <c r="D127" s="146" t="s">
        <v>144</v>
      </c>
      <c r="E127" s="147" t="s">
        <v>463</v>
      </c>
      <c r="F127" s="220" t="s">
        <v>464</v>
      </c>
      <c r="G127" s="220"/>
      <c r="H127" s="220"/>
      <c r="I127" s="220"/>
      <c r="J127" s="148" t="s">
        <v>219</v>
      </c>
      <c r="K127" s="149">
        <v>629.296</v>
      </c>
      <c r="L127" s="221">
        <v>0</v>
      </c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36</v>
      </c>
      <c r="V127" s="152">
        <v>0.1</v>
      </c>
      <c r="W127" s="152">
        <f t="shared" si="1"/>
        <v>62.92960000000001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142</v>
      </c>
      <c r="AT127" s="18" t="s">
        <v>144</v>
      </c>
      <c r="AU127" s="18" t="s">
        <v>86</v>
      </c>
      <c r="AY127" s="18" t="s">
        <v>143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79</v>
      </c>
      <c r="BK127" s="154">
        <f t="shared" si="9"/>
        <v>0</v>
      </c>
      <c r="BL127" s="18" t="s">
        <v>142</v>
      </c>
      <c r="BM127" s="18" t="s">
        <v>465</v>
      </c>
    </row>
    <row r="128" spans="2:65" s="1" customFormat="1" ht="31.5" customHeight="1">
      <c r="B128" s="145"/>
      <c r="C128" s="146" t="s">
        <v>10</v>
      </c>
      <c r="D128" s="146" t="s">
        <v>144</v>
      </c>
      <c r="E128" s="147" t="s">
        <v>466</v>
      </c>
      <c r="F128" s="220" t="s">
        <v>467</v>
      </c>
      <c r="G128" s="220"/>
      <c r="H128" s="220"/>
      <c r="I128" s="220"/>
      <c r="J128" s="148" t="s">
        <v>219</v>
      </c>
      <c r="K128" s="149">
        <v>629.296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36</v>
      </c>
      <c r="V128" s="152">
        <v>1.355</v>
      </c>
      <c r="W128" s="152">
        <f t="shared" si="1"/>
        <v>852.69608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142</v>
      </c>
      <c r="AT128" s="18" t="s">
        <v>144</v>
      </c>
      <c r="AU128" s="18" t="s">
        <v>86</v>
      </c>
      <c r="AY128" s="18" t="s">
        <v>143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79</v>
      </c>
      <c r="BK128" s="154">
        <f t="shared" si="9"/>
        <v>0</v>
      </c>
      <c r="BL128" s="18" t="s">
        <v>142</v>
      </c>
      <c r="BM128" s="18" t="s">
        <v>468</v>
      </c>
    </row>
    <row r="129" spans="2:65" s="1" customFormat="1" ht="31.5" customHeight="1">
      <c r="B129" s="145"/>
      <c r="C129" s="146" t="s">
        <v>419</v>
      </c>
      <c r="D129" s="146" t="s">
        <v>144</v>
      </c>
      <c r="E129" s="147" t="s">
        <v>469</v>
      </c>
      <c r="F129" s="220" t="s">
        <v>470</v>
      </c>
      <c r="G129" s="220"/>
      <c r="H129" s="220"/>
      <c r="I129" s="220"/>
      <c r="J129" s="148" t="s">
        <v>219</v>
      </c>
      <c r="K129" s="149">
        <v>629.296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36</v>
      </c>
      <c r="V129" s="152">
        <v>0.198</v>
      </c>
      <c r="W129" s="152">
        <f t="shared" si="1"/>
        <v>124.60060800000002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142</v>
      </c>
      <c r="AT129" s="18" t="s">
        <v>144</v>
      </c>
      <c r="AU129" s="18" t="s">
        <v>86</v>
      </c>
      <c r="AY129" s="18" t="s">
        <v>143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79</v>
      </c>
      <c r="BK129" s="154">
        <f t="shared" si="9"/>
        <v>0</v>
      </c>
      <c r="BL129" s="18" t="s">
        <v>142</v>
      </c>
      <c r="BM129" s="18" t="s">
        <v>471</v>
      </c>
    </row>
    <row r="130" spans="2:65" s="1" customFormat="1" ht="31.5" customHeight="1">
      <c r="B130" s="145"/>
      <c r="C130" s="146" t="s">
        <v>472</v>
      </c>
      <c r="D130" s="146" t="s">
        <v>144</v>
      </c>
      <c r="E130" s="147" t="s">
        <v>473</v>
      </c>
      <c r="F130" s="220" t="s">
        <v>474</v>
      </c>
      <c r="G130" s="220"/>
      <c r="H130" s="220"/>
      <c r="I130" s="220"/>
      <c r="J130" s="148" t="s">
        <v>202</v>
      </c>
      <c r="K130" s="149">
        <v>1790.32</v>
      </c>
      <c r="L130" s="221">
        <v>0</v>
      </c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36</v>
      </c>
      <c r="V130" s="152">
        <v>0.479</v>
      </c>
      <c r="W130" s="152">
        <f t="shared" si="1"/>
        <v>857.56328</v>
      </c>
      <c r="X130" s="152">
        <v>0.00085</v>
      </c>
      <c r="Y130" s="152">
        <f t="shared" si="2"/>
        <v>1.521772</v>
      </c>
      <c r="Z130" s="152">
        <v>0</v>
      </c>
      <c r="AA130" s="153">
        <f t="shared" si="3"/>
        <v>0</v>
      </c>
      <c r="AR130" s="18" t="s">
        <v>142</v>
      </c>
      <c r="AT130" s="18" t="s">
        <v>144</v>
      </c>
      <c r="AU130" s="18" t="s">
        <v>86</v>
      </c>
      <c r="AY130" s="18" t="s">
        <v>143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79</v>
      </c>
      <c r="BK130" s="154">
        <f t="shared" si="9"/>
        <v>0</v>
      </c>
      <c r="BL130" s="18" t="s">
        <v>142</v>
      </c>
      <c r="BM130" s="18" t="s">
        <v>475</v>
      </c>
    </row>
    <row r="131" spans="2:65" s="1" customFormat="1" ht="31.5" customHeight="1">
      <c r="B131" s="145"/>
      <c r="C131" s="146" t="s">
        <v>476</v>
      </c>
      <c r="D131" s="146" t="s">
        <v>144</v>
      </c>
      <c r="E131" s="147" t="s">
        <v>477</v>
      </c>
      <c r="F131" s="220" t="s">
        <v>478</v>
      </c>
      <c r="G131" s="220"/>
      <c r="H131" s="220"/>
      <c r="I131" s="220"/>
      <c r="J131" s="148" t="s">
        <v>202</v>
      </c>
      <c r="K131" s="149">
        <v>1790.32</v>
      </c>
      <c r="L131" s="221">
        <v>0</v>
      </c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36</v>
      </c>
      <c r="V131" s="152">
        <v>0.327</v>
      </c>
      <c r="W131" s="152">
        <f t="shared" si="1"/>
        <v>585.4346400000001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142</v>
      </c>
      <c r="AT131" s="18" t="s">
        <v>144</v>
      </c>
      <c r="AU131" s="18" t="s">
        <v>86</v>
      </c>
      <c r="AY131" s="18" t="s">
        <v>143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79</v>
      </c>
      <c r="BK131" s="154">
        <f t="shared" si="9"/>
        <v>0</v>
      </c>
      <c r="BL131" s="18" t="s">
        <v>142</v>
      </c>
      <c r="BM131" s="18" t="s">
        <v>479</v>
      </c>
    </row>
    <row r="132" spans="2:65" s="1" customFormat="1" ht="31.5" customHeight="1">
      <c r="B132" s="145"/>
      <c r="C132" s="146" t="s">
        <v>423</v>
      </c>
      <c r="D132" s="146" t="s">
        <v>144</v>
      </c>
      <c r="E132" s="147" t="s">
        <v>480</v>
      </c>
      <c r="F132" s="220" t="s">
        <v>481</v>
      </c>
      <c r="G132" s="220"/>
      <c r="H132" s="220"/>
      <c r="I132" s="220"/>
      <c r="J132" s="148" t="s">
        <v>219</v>
      </c>
      <c r="K132" s="149">
        <v>629.296</v>
      </c>
      <c r="L132" s="221">
        <v>0</v>
      </c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36</v>
      </c>
      <c r="V132" s="152">
        <v>0.345</v>
      </c>
      <c r="W132" s="152">
        <f t="shared" si="1"/>
        <v>217.10712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142</v>
      </c>
      <c r="AT132" s="18" t="s">
        <v>144</v>
      </c>
      <c r="AU132" s="18" t="s">
        <v>86</v>
      </c>
      <c r="AY132" s="18" t="s">
        <v>143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79</v>
      </c>
      <c r="BK132" s="154">
        <f t="shared" si="9"/>
        <v>0</v>
      </c>
      <c r="BL132" s="18" t="s">
        <v>142</v>
      </c>
      <c r="BM132" s="18" t="s">
        <v>482</v>
      </c>
    </row>
    <row r="133" spans="2:65" s="1" customFormat="1" ht="31.5" customHeight="1">
      <c r="B133" s="145"/>
      <c r="C133" s="146" t="s">
        <v>282</v>
      </c>
      <c r="D133" s="146" t="s">
        <v>144</v>
      </c>
      <c r="E133" s="147" t="s">
        <v>228</v>
      </c>
      <c r="F133" s="220" t="s">
        <v>229</v>
      </c>
      <c r="G133" s="220"/>
      <c r="H133" s="220"/>
      <c r="I133" s="220"/>
      <c r="J133" s="148" t="s">
        <v>219</v>
      </c>
      <c r="K133" s="149">
        <v>301.296</v>
      </c>
      <c r="L133" s="221">
        <v>0</v>
      </c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36</v>
      </c>
      <c r="V133" s="152">
        <v>0.083</v>
      </c>
      <c r="W133" s="152">
        <f t="shared" si="1"/>
        <v>25.007568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142</v>
      </c>
      <c r="AT133" s="18" t="s">
        <v>144</v>
      </c>
      <c r="AU133" s="18" t="s">
        <v>86</v>
      </c>
      <c r="AY133" s="18" t="s">
        <v>143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79</v>
      </c>
      <c r="BK133" s="154">
        <f t="shared" si="9"/>
        <v>0</v>
      </c>
      <c r="BL133" s="18" t="s">
        <v>142</v>
      </c>
      <c r="BM133" s="18" t="s">
        <v>483</v>
      </c>
    </row>
    <row r="134" spans="2:65" s="1" customFormat="1" ht="44.25" customHeight="1">
      <c r="B134" s="145"/>
      <c r="C134" s="146" t="s">
        <v>286</v>
      </c>
      <c r="D134" s="146" t="s">
        <v>144</v>
      </c>
      <c r="E134" s="147" t="s">
        <v>231</v>
      </c>
      <c r="F134" s="220" t="s">
        <v>232</v>
      </c>
      <c r="G134" s="220"/>
      <c r="H134" s="220"/>
      <c r="I134" s="220"/>
      <c r="J134" s="148" t="s">
        <v>219</v>
      </c>
      <c r="K134" s="149">
        <v>3012.96</v>
      </c>
      <c r="L134" s="221">
        <v>0</v>
      </c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36</v>
      </c>
      <c r="V134" s="152">
        <v>0.004</v>
      </c>
      <c r="W134" s="152">
        <f t="shared" si="1"/>
        <v>12.05184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142</v>
      </c>
      <c r="AT134" s="18" t="s">
        <v>144</v>
      </c>
      <c r="AU134" s="18" t="s">
        <v>86</v>
      </c>
      <c r="AY134" s="18" t="s">
        <v>143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79</v>
      </c>
      <c r="BK134" s="154">
        <f t="shared" si="9"/>
        <v>0</v>
      </c>
      <c r="BL134" s="18" t="s">
        <v>142</v>
      </c>
      <c r="BM134" s="18" t="s">
        <v>484</v>
      </c>
    </row>
    <row r="135" spans="2:65" s="1" customFormat="1" ht="22.5" customHeight="1">
      <c r="B135" s="145"/>
      <c r="C135" s="146" t="s">
        <v>290</v>
      </c>
      <c r="D135" s="146" t="s">
        <v>144</v>
      </c>
      <c r="E135" s="147" t="s">
        <v>242</v>
      </c>
      <c r="F135" s="220" t="s">
        <v>243</v>
      </c>
      <c r="G135" s="220"/>
      <c r="H135" s="220"/>
      <c r="I135" s="220"/>
      <c r="J135" s="148" t="s">
        <v>219</v>
      </c>
      <c r="K135" s="149">
        <v>301.254</v>
      </c>
      <c r="L135" s="221">
        <v>0</v>
      </c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36</v>
      </c>
      <c r="V135" s="152">
        <v>0.009</v>
      </c>
      <c r="W135" s="152">
        <f t="shared" si="1"/>
        <v>2.711286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142</v>
      </c>
      <c r="AT135" s="18" t="s">
        <v>144</v>
      </c>
      <c r="AU135" s="18" t="s">
        <v>86</v>
      </c>
      <c r="AY135" s="18" t="s">
        <v>143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79</v>
      </c>
      <c r="BK135" s="154">
        <f t="shared" si="9"/>
        <v>0</v>
      </c>
      <c r="BL135" s="18" t="s">
        <v>142</v>
      </c>
      <c r="BM135" s="18" t="s">
        <v>485</v>
      </c>
    </row>
    <row r="136" spans="2:65" s="1" customFormat="1" ht="31.5" customHeight="1">
      <c r="B136" s="145"/>
      <c r="C136" s="146" t="s">
        <v>294</v>
      </c>
      <c r="D136" s="146" t="s">
        <v>144</v>
      </c>
      <c r="E136" s="147" t="s">
        <v>249</v>
      </c>
      <c r="F136" s="220" t="s">
        <v>250</v>
      </c>
      <c r="G136" s="220"/>
      <c r="H136" s="220"/>
      <c r="I136" s="220"/>
      <c r="J136" s="148" t="s">
        <v>251</v>
      </c>
      <c r="K136" s="149">
        <v>542.257</v>
      </c>
      <c r="L136" s="221">
        <v>0</v>
      </c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36</v>
      </c>
      <c r="V136" s="152">
        <v>0</v>
      </c>
      <c r="W136" s="152">
        <f t="shared" si="1"/>
        <v>0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142</v>
      </c>
      <c r="AT136" s="18" t="s">
        <v>144</v>
      </c>
      <c r="AU136" s="18" t="s">
        <v>86</v>
      </c>
      <c r="AY136" s="18" t="s">
        <v>143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79</v>
      </c>
      <c r="BK136" s="154">
        <f t="shared" si="9"/>
        <v>0</v>
      </c>
      <c r="BL136" s="18" t="s">
        <v>142</v>
      </c>
      <c r="BM136" s="18" t="s">
        <v>486</v>
      </c>
    </row>
    <row r="137" spans="2:65" s="1" customFormat="1" ht="31.5" customHeight="1">
      <c r="B137" s="145"/>
      <c r="C137" s="146" t="s">
        <v>298</v>
      </c>
      <c r="D137" s="146" t="s">
        <v>144</v>
      </c>
      <c r="E137" s="147" t="s">
        <v>487</v>
      </c>
      <c r="F137" s="220" t="s">
        <v>488</v>
      </c>
      <c r="G137" s="220"/>
      <c r="H137" s="220"/>
      <c r="I137" s="220"/>
      <c r="J137" s="148" t="s">
        <v>219</v>
      </c>
      <c r="K137" s="149">
        <v>957.326</v>
      </c>
      <c r="L137" s="221">
        <v>0</v>
      </c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36</v>
      </c>
      <c r="V137" s="152">
        <v>0.299</v>
      </c>
      <c r="W137" s="152">
        <f t="shared" si="1"/>
        <v>286.240474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142</v>
      </c>
      <c r="AT137" s="18" t="s">
        <v>144</v>
      </c>
      <c r="AU137" s="18" t="s">
        <v>86</v>
      </c>
      <c r="AY137" s="18" t="s">
        <v>143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79</v>
      </c>
      <c r="BK137" s="154">
        <f t="shared" si="9"/>
        <v>0</v>
      </c>
      <c r="BL137" s="18" t="s">
        <v>142</v>
      </c>
      <c r="BM137" s="18" t="s">
        <v>489</v>
      </c>
    </row>
    <row r="138" spans="2:65" s="1" customFormat="1" ht="31.5" customHeight="1">
      <c r="B138" s="145"/>
      <c r="C138" s="146" t="s">
        <v>302</v>
      </c>
      <c r="D138" s="146" t="s">
        <v>144</v>
      </c>
      <c r="E138" s="147" t="s">
        <v>490</v>
      </c>
      <c r="F138" s="220" t="s">
        <v>491</v>
      </c>
      <c r="G138" s="220"/>
      <c r="H138" s="220"/>
      <c r="I138" s="220"/>
      <c r="J138" s="148" t="s">
        <v>219</v>
      </c>
      <c r="K138" s="149">
        <v>219.716</v>
      </c>
      <c r="L138" s="221">
        <v>0</v>
      </c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36</v>
      </c>
      <c r="V138" s="152">
        <v>2.415</v>
      </c>
      <c r="W138" s="152">
        <f t="shared" si="1"/>
        <v>530.61414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142</v>
      </c>
      <c r="AT138" s="18" t="s">
        <v>144</v>
      </c>
      <c r="AU138" s="18" t="s">
        <v>86</v>
      </c>
      <c r="AY138" s="18" t="s">
        <v>143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79</v>
      </c>
      <c r="BK138" s="154">
        <f t="shared" si="9"/>
        <v>0</v>
      </c>
      <c r="BL138" s="18" t="s">
        <v>142</v>
      </c>
      <c r="BM138" s="18" t="s">
        <v>492</v>
      </c>
    </row>
    <row r="139" spans="2:65" s="1" customFormat="1" ht="31.5" customHeight="1">
      <c r="B139" s="145"/>
      <c r="C139" s="158" t="s">
        <v>493</v>
      </c>
      <c r="D139" s="158" t="s">
        <v>266</v>
      </c>
      <c r="E139" s="159" t="s">
        <v>494</v>
      </c>
      <c r="F139" s="228" t="s">
        <v>495</v>
      </c>
      <c r="G139" s="228"/>
      <c r="H139" s="228"/>
      <c r="I139" s="228"/>
      <c r="J139" s="160" t="s">
        <v>251</v>
      </c>
      <c r="K139" s="161">
        <v>395.489</v>
      </c>
      <c r="L139" s="229">
        <v>0</v>
      </c>
      <c r="M139" s="229"/>
      <c r="N139" s="229">
        <f t="shared" si="0"/>
        <v>0</v>
      </c>
      <c r="O139" s="221"/>
      <c r="P139" s="221"/>
      <c r="Q139" s="221"/>
      <c r="R139" s="150"/>
      <c r="T139" s="151" t="s">
        <v>5</v>
      </c>
      <c r="U139" s="41" t="s">
        <v>36</v>
      </c>
      <c r="V139" s="152">
        <v>0</v>
      </c>
      <c r="W139" s="152">
        <f t="shared" si="1"/>
        <v>0</v>
      </c>
      <c r="X139" s="152">
        <v>1</v>
      </c>
      <c r="Y139" s="152">
        <f t="shared" si="2"/>
        <v>395.489</v>
      </c>
      <c r="Z139" s="152">
        <v>0</v>
      </c>
      <c r="AA139" s="153">
        <f t="shared" si="3"/>
        <v>0</v>
      </c>
      <c r="AR139" s="18" t="s">
        <v>171</v>
      </c>
      <c r="AT139" s="18" t="s">
        <v>266</v>
      </c>
      <c r="AU139" s="18" t="s">
        <v>86</v>
      </c>
      <c r="AY139" s="18" t="s">
        <v>143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79</v>
      </c>
      <c r="BK139" s="154">
        <f t="shared" si="9"/>
        <v>0</v>
      </c>
      <c r="BL139" s="18" t="s">
        <v>142</v>
      </c>
      <c r="BM139" s="18" t="s">
        <v>496</v>
      </c>
    </row>
    <row r="140" spans="2:63" s="10" customFormat="1" ht="29.25" customHeight="1">
      <c r="B140" s="134"/>
      <c r="C140" s="135"/>
      <c r="D140" s="144" t="s">
        <v>450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30">
        <f>BK140</f>
        <v>0</v>
      </c>
      <c r="O140" s="231"/>
      <c r="P140" s="231"/>
      <c r="Q140" s="231"/>
      <c r="R140" s="137"/>
      <c r="T140" s="138"/>
      <c r="U140" s="135"/>
      <c r="V140" s="135"/>
      <c r="W140" s="139">
        <f>W141</f>
        <v>1.461504</v>
      </c>
      <c r="X140" s="135"/>
      <c r="Y140" s="139">
        <f>Y141</f>
        <v>3.5929062399999996</v>
      </c>
      <c r="Z140" s="135"/>
      <c r="AA140" s="140">
        <f>AA141</f>
        <v>0</v>
      </c>
      <c r="AR140" s="141" t="s">
        <v>79</v>
      </c>
      <c r="AT140" s="142" t="s">
        <v>70</v>
      </c>
      <c r="AU140" s="142" t="s">
        <v>79</v>
      </c>
      <c r="AY140" s="141" t="s">
        <v>143</v>
      </c>
      <c r="BK140" s="143">
        <f>BK141</f>
        <v>0</v>
      </c>
    </row>
    <row r="141" spans="2:65" s="1" customFormat="1" ht="31.5" customHeight="1">
      <c r="B141" s="145"/>
      <c r="C141" s="146" t="s">
        <v>261</v>
      </c>
      <c r="D141" s="146" t="s">
        <v>144</v>
      </c>
      <c r="E141" s="147" t="s">
        <v>497</v>
      </c>
      <c r="F141" s="220" t="s">
        <v>498</v>
      </c>
      <c r="G141" s="220"/>
      <c r="H141" s="220"/>
      <c r="I141" s="220"/>
      <c r="J141" s="148" t="s">
        <v>219</v>
      </c>
      <c r="K141" s="149">
        <v>1.408</v>
      </c>
      <c r="L141" s="221">
        <v>0</v>
      </c>
      <c r="M141" s="221"/>
      <c r="N141" s="221">
        <f>ROUND(L141*K141,2)</f>
        <v>0</v>
      </c>
      <c r="O141" s="221"/>
      <c r="P141" s="221"/>
      <c r="Q141" s="221"/>
      <c r="R141" s="150"/>
      <c r="T141" s="151" t="s">
        <v>5</v>
      </c>
      <c r="U141" s="41" t="s">
        <v>36</v>
      </c>
      <c r="V141" s="152">
        <v>1.038</v>
      </c>
      <c r="W141" s="152">
        <f>V141*K141</f>
        <v>1.461504</v>
      </c>
      <c r="X141" s="152">
        <v>2.55178</v>
      </c>
      <c r="Y141" s="152">
        <f>X141*K141</f>
        <v>3.5929062399999996</v>
      </c>
      <c r="Z141" s="152">
        <v>0</v>
      </c>
      <c r="AA141" s="153">
        <f>Z141*K141</f>
        <v>0</v>
      </c>
      <c r="AR141" s="18" t="s">
        <v>142</v>
      </c>
      <c r="AT141" s="18" t="s">
        <v>144</v>
      </c>
      <c r="AU141" s="18" t="s">
        <v>86</v>
      </c>
      <c r="AY141" s="18" t="s">
        <v>143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8" t="s">
        <v>79</v>
      </c>
      <c r="BK141" s="154">
        <f>ROUND(L141*K141,2)</f>
        <v>0</v>
      </c>
      <c r="BL141" s="18" t="s">
        <v>142</v>
      </c>
      <c r="BM141" s="18" t="s">
        <v>499</v>
      </c>
    </row>
    <row r="142" spans="2:63" s="10" customFormat="1" ht="29.25" customHeight="1">
      <c r="B142" s="134"/>
      <c r="C142" s="135"/>
      <c r="D142" s="144" t="s">
        <v>451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30">
        <f>BK142</f>
        <v>0</v>
      </c>
      <c r="O142" s="231"/>
      <c r="P142" s="231"/>
      <c r="Q142" s="231"/>
      <c r="R142" s="137"/>
      <c r="T142" s="138"/>
      <c r="U142" s="135"/>
      <c r="V142" s="135"/>
      <c r="W142" s="139">
        <f>SUM(W143:W146)</f>
        <v>189.22971</v>
      </c>
      <c r="X142" s="135"/>
      <c r="Y142" s="139">
        <f>SUM(Y143:Y146)</f>
        <v>29.47772262</v>
      </c>
      <c r="Z142" s="135"/>
      <c r="AA142" s="140">
        <f>SUM(AA143:AA146)</f>
        <v>0</v>
      </c>
      <c r="AR142" s="141" t="s">
        <v>79</v>
      </c>
      <c r="AT142" s="142" t="s">
        <v>70</v>
      </c>
      <c r="AU142" s="142" t="s">
        <v>79</v>
      </c>
      <c r="AY142" s="141" t="s">
        <v>143</v>
      </c>
      <c r="BK142" s="143">
        <f>SUM(BK143:BK146)</f>
        <v>0</v>
      </c>
    </row>
    <row r="143" spans="2:65" s="1" customFormat="1" ht="31.5" customHeight="1">
      <c r="B143" s="145"/>
      <c r="C143" s="146" t="s">
        <v>79</v>
      </c>
      <c r="D143" s="146" t="s">
        <v>144</v>
      </c>
      <c r="E143" s="147" t="s">
        <v>500</v>
      </c>
      <c r="F143" s="220" t="s">
        <v>501</v>
      </c>
      <c r="G143" s="220"/>
      <c r="H143" s="220"/>
      <c r="I143" s="220"/>
      <c r="J143" s="148" t="s">
        <v>219</v>
      </c>
      <c r="K143" s="149">
        <v>11.124</v>
      </c>
      <c r="L143" s="221">
        <v>0</v>
      </c>
      <c r="M143" s="221"/>
      <c r="N143" s="221">
        <f>ROUND(L143*K143,2)</f>
        <v>0</v>
      </c>
      <c r="O143" s="221"/>
      <c r="P143" s="221"/>
      <c r="Q143" s="221"/>
      <c r="R143" s="150"/>
      <c r="T143" s="151" t="s">
        <v>5</v>
      </c>
      <c r="U143" s="41" t="s">
        <v>36</v>
      </c>
      <c r="V143" s="152">
        <v>2.955</v>
      </c>
      <c r="W143" s="152">
        <f>V143*K143</f>
        <v>32.87142</v>
      </c>
      <c r="X143" s="152">
        <v>2.52423</v>
      </c>
      <c r="Y143" s="152">
        <f>X143*K143</f>
        <v>28.079534520000003</v>
      </c>
      <c r="Z143" s="152">
        <v>0</v>
      </c>
      <c r="AA143" s="153">
        <f>Z143*K143</f>
        <v>0</v>
      </c>
      <c r="AR143" s="18" t="s">
        <v>142</v>
      </c>
      <c r="AT143" s="18" t="s">
        <v>144</v>
      </c>
      <c r="AU143" s="18" t="s">
        <v>86</v>
      </c>
      <c r="AY143" s="18" t="s">
        <v>143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18" t="s">
        <v>79</v>
      </c>
      <c r="BK143" s="154">
        <f>ROUND(L143*K143,2)</f>
        <v>0</v>
      </c>
      <c r="BL143" s="18" t="s">
        <v>142</v>
      </c>
      <c r="BM143" s="18" t="s">
        <v>502</v>
      </c>
    </row>
    <row r="144" spans="2:65" s="1" customFormat="1" ht="44.25" customHeight="1">
      <c r="B144" s="145"/>
      <c r="C144" s="146" t="s">
        <v>152</v>
      </c>
      <c r="D144" s="146" t="s">
        <v>144</v>
      </c>
      <c r="E144" s="147" t="s">
        <v>503</v>
      </c>
      <c r="F144" s="220" t="s">
        <v>504</v>
      </c>
      <c r="G144" s="220"/>
      <c r="H144" s="220"/>
      <c r="I144" s="220"/>
      <c r="J144" s="148" t="s">
        <v>202</v>
      </c>
      <c r="K144" s="149">
        <v>62.88</v>
      </c>
      <c r="L144" s="221">
        <v>0</v>
      </c>
      <c r="M144" s="221"/>
      <c r="N144" s="221">
        <f>ROUND(L144*K144,2)</f>
        <v>0</v>
      </c>
      <c r="O144" s="221"/>
      <c r="P144" s="221"/>
      <c r="Q144" s="221"/>
      <c r="R144" s="150"/>
      <c r="T144" s="151" t="s">
        <v>5</v>
      </c>
      <c r="U144" s="41" t="s">
        <v>36</v>
      </c>
      <c r="V144" s="152">
        <v>1.51</v>
      </c>
      <c r="W144" s="152">
        <f>V144*K144</f>
        <v>94.9488</v>
      </c>
      <c r="X144" s="152">
        <v>0.00265</v>
      </c>
      <c r="Y144" s="152">
        <f>X144*K144</f>
        <v>0.166632</v>
      </c>
      <c r="Z144" s="152">
        <v>0</v>
      </c>
      <c r="AA144" s="153">
        <f>Z144*K144</f>
        <v>0</v>
      </c>
      <c r="AR144" s="18" t="s">
        <v>142</v>
      </c>
      <c r="AT144" s="18" t="s">
        <v>144</v>
      </c>
      <c r="AU144" s="18" t="s">
        <v>86</v>
      </c>
      <c r="AY144" s="18" t="s">
        <v>143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18" t="s">
        <v>79</v>
      </c>
      <c r="BK144" s="154">
        <f>ROUND(L144*K144,2)</f>
        <v>0</v>
      </c>
      <c r="BL144" s="18" t="s">
        <v>142</v>
      </c>
      <c r="BM144" s="18" t="s">
        <v>505</v>
      </c>
    </row>
    <row r="145" spans="2:65" s="1" customFormat="1" ht="44.25" customHeight="1">
      <c r="B145" s="145"/>
      <c r="C145" s="146" t="s">
        <v>142</v>
      </c>
      <c r="D145" s="146" t="s">
        <v>144</v>
      </c>
      <c r="E145" s="147" t="s">
        <v>506</v>
      </c>
      <c r="F145" s="220" t="s">
        <v>507</v>
      </c>
      <c r="G145" s="220"/>
      <c r="H145" s="220"/>
      <c r="I145" s="220"/>
      <c r="J145" s="148" t="s">
        <v>202</v>
      </c>
      <c r="K145" s="149">
        <v>62.88</v>
      </c>
      <c r="L145" s="221">
        <v>0</v>
      </c>
      <c r="M145" s="221"/>
      <c r="N145" s="221">
        <f>ROUND(L145*K145,2)</f>
        <v>0</v>
      </c>
      <c r="O145" s="221"/>
      <c r="P145" s="221"/>
      <c r="Q145" s="221"/>
      <c r="R145" s="150"/>
      <c r="T145" s="151" t="s">
        <v>5</v>
      </c>
      <c r="U145" s="41" t="s">
        <v>36</v>
      </c>
      <c r="V145" s="152">
        <v>0.359</v>
      </c>
      <c r="W145" s="152">
        <f>V145*K145</f>
        <v>22.57392</v>
      </c>
      <c r="X145" s="152">
        <v>0</v>
      </c>
      <c r="Y145" s="152">
        <f>X145*K145</f>
        <v>0</v>
      </c>
      <c r="Z145" s="152">
        <v>0</v>
      </c>
      <c r="AA145" s="153">
        <f>Z145*K145</f>
        <v>0</v>
      </c>
      <c r="AR145" s="18" t="s">
        <v>142</v>
      </c>
      <c r="AT145" s="18" t="s">
        <v>144</v>
      </c>
      <c r="AU145" s="18" t="s">
        <v>86</v>
      </c>
      <c r="AY145" s="18" t="s">
        <v>143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8" t="s">
        <v>79</v>
      </c>
      <c r="BK145" s="154">
        <f>ROUND(L145*K145,2)</f>
        <v>0</v>
      </c>
      <c r="BL145" s="18" t="s">
        <v>142</v>
      </c>
      <c r="BM145" s="18" t="s">
        <v>508</v>
      </c>
    </row>
    <row r="146" spans="2:65" s="1" customFormat="1" ht="31.5" customHeight="1">
      <c r="B146" s="145"/>
      <c r="C146" s="146" t="s">
        <v>86</v>
      </c>
      <c r="D146" s="146" t="s">
        <v>144</v>
      </c>
      <c r="E146" s="147" t="s">
        <v>509</v>
      </c>
      <c r="F146" s="220" t="s">
        <v>510</v>
      </c>
      <c r="G146" s="220"/>
      <c r="H146" s="220"/>
      <c r="I146" s="220"/>
      <c r="J146" s="148" t="s">
        <v>251</v>
      </c>
      <c r="K146" s="149">
        <v>1.11</v>
      </c>
      <c r="L146" s="221">
        <v>0</v>
      </c>
      <c r="M146" s="221"/>
      <c r="N146" s="221">
        <f>ROUND(L146*K146,2)</f>
        <v>0</v>
      </c>
      <c r="O146" s="221"/>
      <c r="P146" s="221"/>
      <c r="Q146" s="221"/>
      <c r="R146" s="150"/>
      <c r="T146" s="151" t="s">
        <v>5</v>
      </c>
      <c r="U146" s="41" t="s">
        <v>36</v>
      </c>
      <c r="V146" s="152">
        <v>34.987</v>
      </c>
      <c r="W146" s="152">
        <f>V146*K146</f>
        <v>38.835570000000004</v>
      </c>
      <c r="X146" s="152">
        <v>1.10951</v>
      </c>
      <c r="Y146" s="152">
        <f>X146*K146</f>
        <v>1.2315561000000002</v>
      </c>
      <c r="Z146" s="152">
        <v>0</v>
      </c>
      <c r="AA146" s="153">
        <f>Z146*K146</f>
        <v>0</v>
      </c>
      <c r="AR146" s="18" t="s">
        <v>142</v>
      </c>
      <c r="AT146" s="18" t="s">
        <v>144</v>
      </c>
      <c r="AU146" s="18" t="s">
        <v>86</v>
      </c>
      <c r="AY146" s="18" t="s">
        <v>143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8" t="s">
        <v>79</v>
      </c>
      <c r="BK146" s="154">
        <f>ROUND(L146*K146,2)</f>
        <v>0</v>
      </c>
      <c r="BL146" s="18" t="s">
        <v>142</v>
      </c>
      <c r="BM146" s="18" t="s">
        <v>511</v>
      </c>
    </row>
    <row r="147" spans="2:63" s="10" customFormat="1" ht="29.25" customHeight="1">
      <c r="B147" s="134"/>
      <c r="C147" s="135"/>
      <c r="D147" s="144" t="s">
        <v>452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30">
        <f>BK147</f>
        <v>0</v>
      </c>
      <c r="O147" s="231"/>
      <c r="P147" s="231"/>
      <c r="Q147" s="231"/>
      <c r="R147" s="137"/>
      <c r="T147" s="138"/>
      <c r="U147" s="135"/>
      <c r="V147" s="135"/>
      <c r="W147" s="139">
        <f>SUM(W148:W152)</f>
        <v>118.41491</v>
      </c>
      <c r="X147" s="135"/>
      <c r="Y147" s="139">
        <f>SUM(Y148:Y152)</f>
        <v>118.61149426</v>
      </c>
      <c r="Z147" s="135"/>
      <c r="AA147" s="140">
        <f>SUM(AA148:AA152)</f>
        <v>0</v>
      </c>
      <c r="AR147" s="141" t="s">
        <v>79</v>
      </c>
      <c r="AT147" s="142" t="s">
        <v>70</v>
      </c>
      <c r="AU147" s="142" t="s">
        <v>79</v>
      </c>
      <c r="AY147" s="141" t="s">
        <v>143</v>
      </c>
      <c r="BK147" s="143">
        <f>SUM(BK148:BK152)</f>
        <v>0</v>
      </c>
    </row>
    <row r="148" spans="2:65" s="1" customFormat="1" ht="31.5" customHeight="1">
      <c r="B148" s="145"/>
      <c r="C148" s="146" t="s">
        <v>175</v>
      </c>
      <c r="D148" s="146" t="s">
        <v>144</v>
      </c>
      <c r="E148" s="147" t="s">
        <v>512</v>
      </c>
      <c r="F148" s="220" t="s">
        <v>513</v>
      </c>
      <c r="G148" s="220"/>
      <c r="H148" s="220"/>
      <c r="I148" s="220"/>
      <c r="J148" s="148" t="s">
        <v>353</v>
      </c>
      <c r="K148" s="149">
        <v>1</v>
      </c>
      <c r="L148" s="221">
        <v>0</v>
      </c>
      <c r="M148" s="221"/>
      <c r="N148" s="221">
        <f>ROUND(L148*K148,2)</f>
        <v>0</v>
      </c>
      <c r="O148" s="221"/>
      <c r="P148" s="221"/>
      <c r="Q148" s="221"/>
      <c r="R148" s="150"/>
      <c r="T148" s="151" t="s">
        <v>5</v>
      </c>
      <c r="U148" s="41" t="s">
        <v>36</v>
      </c>
      <c r="V148" s="152">
        <v>0.881</v>
      </c>
      <c r="W148" s="152">
        <f>V148*K148</f>
        <v>0.881</v>
      </c>
      <c r="X148" s="152">
        <v>0.12993</v>
      </c>
      <c r="Y148" s="152">
        <f>X148*K148</f>
        <v>0.12993</v>
      </c>
      <c r="Z148" s="152">
        <v>0</v>
      </c>
      <c r="AA148" s="153">
        <f>Z148*K148</f>
        <v>0</v>
      </c>
      <c r="AR148" s="18" t="s">
        <v>142</v>
      </c>
      <c r="AT148" s="18" t="s">
        <v>144</v>
      </c>
      <c r="AU148" s="18" t="s">
        <v>86</v>
      </c>
      <c r="AY148" s="18" t="s">
        <v>143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8" t="s">
        <v>79</v>
      </c>
      <c r="BK148" s="154">
        <f>ROUND(L148*K148,2)</f>
        <v>0</v>
      </c>
      <c r="BL148" s="18" t="s">
        <v>142</v>
      </c>
      <c r="BM148" s="18" t="s">
        <v>514</v>
      </c>
    </row>
    <row r="149" spans="2:65" s="1" customFormat="1" ht="22.5" customHeight="1">
      <c r="B149" s="145"/>
      <c r="C149" s="158" t="s">
        <v>179</v>
      </c>
      <c r="D149" s="158" t="s">
        <v>266</v>
      </c>
      <c r="E149" s="159" t="s">
        <v>515</v>
      </c>
      <c r="F149" s="228" t="s">
        <v>516</v>
      </c>
      <c r="G149" s="228"/>
      <c r="H149" s="228"/>
      <c r="I149" s="228"/>
      <c r="J149" s="160" t="s">
        <v>353</v>
      </c>
      <c r="K149" s="161">
        <v>1</v>
      </c>
      <c r="L149" s="229">
        <v>0</v>
      </c>
      <c r="M149" s="229"/>
      <c r="N149" s="229">
        <f>ROUND(L149*K149,2)</f>
        <v>0</v>
      </c>
      <c r="O149" s="221"/>
      <c r="P149" s="221"/>
      <c r="Q149" s="221"/>
      <c r="R149" s="150"/>
      <c r="T149" s="151" t="s">
        <v>5</v>
      </c>
      <c r="U149" s="41" t="s">
        <v>36</v>
      </c>
      <c r="V149" s="152">
        <v>0</v>
      </c>
      <c r="W149" s="152">
        <f>V149*K149</f>
        <v>0</v>
      </c>
      <c r="X149" s="152">
        <v>1.41</v>
      </c>
      <c r="Y149" s="152">
        <f>X149*K149</f>
        <v>1.41</v>
      </c>
      <c r="Z149" s="152">
        <v>0</v>
      </c>
      <c r="AA149" s="153">
        <f>Z149*K149</f>
        <v>0</v>
      </c>
      <c r="AR149" s="18" t="s">
        <v>171</v>
      </c>
      <c r="AT149" s="18" t="s">
        <v>266</v>
      </c>
      <c r="AU149" s="18" t="s">
        <v>86</v>
      </c>
      <c r="AY149" s="18" t="s">
        <v>143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8" t="s">
        <v>79</v>
      </c>
      <c r="BK149" s="154">
        <f>ROUND(L149*K149,2)</f>
        <v>0</v>
      </c>
      <c r="BL149" s="18" t="s">
        <v>142</v>
      </c>
      <c r="BM149" s="18" t="s">
        <v>517</v>
      </c>
    </row>
    <row r="150" spans="2:65" s="1" customFormat="1" ht="31.5" customHeight="1">
      <c r="B150" s="145"/>
      <c r="C150" s="146" t="s">
        <v>518</v>
      </c>
      <c r="D150" s="146" t="s">
        <v>144</v>
      </c>
      <c r="E150" s="147" t="s">
        <v>519</v>
      </c>
      <c r="F150" s="220" t="s">
        <v>520</v>
      </c>
      <c r="G150" s="220"/>
      <c r="H150" s="220"/>
      <c r="I150" s="220"/>
      <c r="J150" s="148" t="s">
        <v>219</v>
      </c>
      <c r="K150" s="149">
        <v>61.538</v>
      </c>
      <c r="L150" s="221">
        <v>0</v>
      </c>
      <c r="M150" s="221"/>
      <c r="N150" s="221">
        <f>ROUND(L150*K150,2)</f>
        <v>0</v>
      </c>
      <c r="O150" s="221"/>
      <c r="P150" s="221"/>
      <c r="Q150" s="221"/>
      <c r="R150" s="150"/>
      <c r="T150" s="151" t="s">
        <v>5</v>
      </c>
      <c r="U150" s="41" t="s">
        <v>36</v>
      </c>
      <c r="V150" s="152">
        <v>1.695</v>
      </c>
      <c r="W150" s="152">
        <f>V150*K150</f>
        <v>104.30691</v>
      </c>
      <c r="X150" s="152">
        <v>1.89077</v>
      </c>
      <c r="Y150" s="152">
        <f>X150*K150</f>
        <v>116.35420426</v>
      </c>
      <c r="Z150" s="152">
        <v>0</v>
      </c>
      <c r="AA150" s="153">
        <f>Z150*K150</f>
        <v>0</v>
      </c>
      <c r="AR150" s="18" t="s">
        <v>142</v>
      </c>
      <c r="AT150" s="18" t="s">
        <v>144</v>
      </c>
      <c r="AU150" s="18" t="s">
        <v>86</v>
      </c>
      <c r="AY150" s="18" t="s">
        <v>143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8" t="s">
        <v>79</v>
      </c>
      <c r="BK150" s="154">
        <f>ROUND(L150*K150,2)</f>
        <v>0</v>
      </c>
      <c r="BL150" s="18" t="s">
        <v>142</v>
      </c>
      <c r="BM150" s="18" t="s">
        <v>521</v>
      </c>
    </row>
    <row r="151" spans="2:65" s="1" customFormat="1" ht="31.5" customHeight="1">
      <c r="B151" s="145"/>
      <c r="C151" s="146" t="s">
        <v>407</v>
      </c>
      <c r="D151" s="146" t="s">
        <v>144</v>
      </c>
      <c r="E151" s="147" t="s">
        <v>522</v>
      </c>
      <c r="F151" s="220" t="s">
        <v>523</v>
      </c>
      <c r="G151" s="220"/>
      <c r="H151" s="220"/>
      <c r="I151" s="220"/>
      <c r="J151" s="148" t="s">
        <v>353</v>
      </c>
      <c r="K151" s="149">
        <v>8</v>
      </c>
      <c r="L151" s="221">
        <v>0</v>
      </c>
      <c r="M151" s="221"/>
      <c r="N151" s="221">
        <f>ROUND(L151*K151,2)</f>
        <v>0</v>
      </c>
      <c r="O151" s="221"/>
      <c r="P151" s="221"/>
      <c r="Q151" s="221"/>
      <c r="R151" s="150"/>
      <c r="T151" s="151" t="s">
        <v>5</v>
      </c>
      <c r="U151" s="41" t="s">
        <v>36</v>
      </c>
      <c r="V151" s="152">
        <v>0.885</v>
      </c>
      <c r="W151" s="152">
        <f>V151*K151</f>
        <v>7.08</v>
      </c>
      <c r="X151" s="152">
        <v>0.08832</v>
      </c>
      <c r="Y151" s="152">
        <f>X151*K151</f>
        <v>0.70656</v>
      </c>
      <c r="Z151" s="152">
        <v>0</v>
      </c>
      <c r="AA151" s="153">
        <f>Z151*K151</f>
        <v>0</v>
      </c>
      <c r="AR151" s="18" t="s">
        <v>142</v>
      </c>
      <c r="AT151" s="18" t="s">
        <v>144</v>
      </c>
      <c r="AU151" s="18" t="s">
        <v>86</v>
      </c>
      <c r="AY151" s="18" t="s">
        <v>143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8" t="s">
        <v>79</v>
      </c>
      <c r="BK151" s="154">
        <f>ROUND(L151*K151,2)</f>
        <v>0</v>
      </c>
      <c r="BL151" s="18" t="s">
        <v>142</v>
      </c>
      <c r="BM151" s="18" t="s">
        <v>524</v>
      </c>
    </row>
    <row r="152" spans="2:65" s="1" customFormat="1" ht="31.5" customHeight="1">
      <c r="B152" s="145"/>
      <c r="C152" s="146" t="s">
        <v>159</v>
      </c>
      <c r="D152" s="146" t="s">
        <v>144</v>
      </c>
      <c r="E152" s="147" t="s">
        <v>525</v>
      </c>
      <c r="F152" s="220" t="s">
        <v>526</v>
      </c>
      <c r="G152" s="220"/>
      <c r="H152" s="220"/>
      <c r="I152" s="220"/>
      <c r="J152" s="148" t="s">
        <v>353</v>
      </c>
      <c r="K152" s="149">
        <v>3</v>
      </c>
      <c r="L152" s="221">
        <v>0</v>
      </c>
      <c r="M152" s="221"/>
      <c r="N152" s="221">
        <f>ROUND(L152*K152,2)</f>
        <v>0</v>
      </c>
      <c r="O152" s="221"/>
      <c r="P152" s="221"/>
      <c r="Q152" s="221"/>
      <c r="R152" s="150"/>
      <c r="T152" s="151" t="s">
        <v>5</v>
      </c>
      <c r="U152" s="41" t="s">
        <v>36</v>
      </c>
      <c r="V152" s="152">
        <v>2.049</v>
      </c>
      <c r="W152" s="152">
        <f>V152*K152</f>
        <v>6.147</v>
      </c>
      <c r="X152" s="152">
        <v>0.0036</v>
      </c>
      <c r="Y152" s="152">
        <f>X152*K152</f>
        <v>0.0108</v>
      </c>
      <c r="Z152" s="152">
        <v>0</v>
      </c>
      <c r="AA152" s="153">
        <f>Z152*K152</f>
        <v>0</v>
      </c>
      <c r="AR152" s="18" t="s">
        <v>142</v>
      </c>
      <c r="AT152" s="18" t="s">
        <v>144</v>
      </c>
      <c r="AU152" s="18" t="s">
        <v>86</v>
      </c>
      <c r="AY152" s="18" t="s">
        <v>143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8" t="s">
        <v>79</v>
      </c>
      <c r="BK152" s="154">
        <f>ROUND(L152*K152,2)</f>
        <v>0</v>
      </c>
      <c r="BL152" s="18" t="s">
        <v>142</v>
      </c>
      <c r="BM152" s="18" t="s">
        <v>527</v>
      </c>
    </row>
    <row r="153" spans="2:63" s="10" customFormat="1" ht="29.25" customHeight="1">
      <c r="B153" s="134"/>
      <c r="C153" s="135"/>
      <c r="D153" s="144" t="s">
        <v>453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30">
        <f>BK153</f>
        <v>0</v>
      </c>
      <c r="O153" s="231"/>
      <c r="P153" s="231"/>
      <c r="Q153" s="231"/>
      <c r="R153" s="137"/>
      <c r="T153" s="138"/>
      <c r="U153" s="135"/>
      <c r="V153" s="135"/>
      <c r="W153" s="139">
        <f>W154</f>
        <v>67.2912</v>
      </c>
      <c r="X153" s="135"/>
      <c r="Y153" s="139">
        <f>Y154</f>
        <v>9.36612</v>
      </c>
      <c r="Z153" s="135"/>
      <c r="AA153" s="140">
        <f>AA154</f>
        <v>0</v>
      </c>
      <c r="AR153" s="141" t="s">
        <v>79</v>
      </c>
      <c r="AT153" s="142" t="s">
        <v>70</v>
      </c>
      <c r="AU153" s="142" t="s">
        <v>79</v>
      </c>
      <c r="AY153" s="141" t="s">
        <v>143</v>
      </c>
      <c r="BK153" s="143">
        <f>BK154</f>
        <v>0</v>
      </c>
    </row>
    <row r="154" spans="2:65" s="1" customFormat="1" ht="44.25" customHeight="1">
      <c r="B154" s="145"/>
      <c r="C154" s="146" t="s">
        <v>257</v>
      </c>
      <c r="D154" s="146" t="s">
        <v>144</v>
      </c>
      <c r="E154" s="147" t="s">
        <v>528</v>
      </c>
      <c r="F154" s="220" t="s">
        <v>529</v>
      </c>
      <c r="G154" s="220"/>
      <c r="H154" s="220"/>
      <c r="I154" s="220"/>
      <c r="J154" s="148" t="s">
        <v>219</v>
      </c>
      <c r="K154" s="149">
        <v>3.6</v>
      </c>
      <c r="L154" s="221">
        <v>0</v>
      </c>
      <c r="M154" s="221"/>
      <c r="N154" s="221">
        <f>ROUND(L154*K154,2)</f>
        <v>0</v>
      </c>
      <c r="O154" s="221"/>
      <c r="P154" s="221"/>
      <c r="Q154" s="221"/>
      <c r="R154" s="150"/>
      <c r="T154" s="151" t="s">
        <v>5</v>
      </c>
      <c r="U154" s="41" t="s">
        <v>36</v>
      </c>
      <c r="V154" s="152">
        <v>18.692</v>
      </c>
      <c r="W154" s="152">
        <f>V154*K154</f>
        <v>67.2912</v>
      </c>
      <c r="X154" s="152">
        <v>2.6017</v>
      </c>
      <c r="Y154" s="152">
        <f>X154*K154</f>
        <v>9.36612</v>
      </c>
      <c r="Z154" s="152">
        <v>0</v>
      </c>
      <c r="AA154" s="153">
        <f>Z154*K154</f>
        <v>0</v>
      </c>
      <c r="AR154" s="18" t="s">
        <v>142</v>
      </c>
      <c r="AT154" s="18" t="s">
        <v>144</v>
      </c>
      <c r="AU154" s="18" t="s">
        <v>86</v>
      </c>
      <c r="AY154" s="18" t="s">
        <v>143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8" t="s">
        <v>79</v>
      </c>
      <c r="BK154" s="154">
        <f>ROUND(L154*K154,2)</f>
        <v>0</v>
      </c>
      <c r="BL154" s="18" t="s">
        <v>142</v>
      </c>
      <c r="BM154" s="18" t="s">
        <v>530</v>
      </c>
    </row>
    <row r="155" spans="2:63" s="10" customFormat="1" ht="29.25" customHeight="1">
      <c r="B155" s="134"/>
      <c r="C155" s="135"/>
      <c r="D155" s="144" t="s">
        <v>454</v>
      </c>
      <c r="E155" s="144"/>
      <c r="F155" s="144"/>
      <c r="G155" s="144"/>
      <c r="H155" s="144"/>
      <c r="I155" s="144"/>
      <c r="J155" s="144"/>
      <c r="K155" s="144"/>
      <c r="L155" s="144"/>
      <c r="M155" s="144"/>
      <c r="N155" s="230">
        <f>BK155</f>
        <v>0</v>
      </c>
      <c r="O155" s="231"/>
      <c r="P155" s="231"/>
      <c r="Q155" s="231"/>
      <c r="R155" s="137"/>
      <c r="T155" s="138"/>
      <c r="U155" s="135"/>
      <c r="V155" s="135"/>
      <c r="W155" s="139">
        <f>SUM(W156:W183)</f>
        <v>272.3934000000001</v>
      </c>
      <c r="X155" s="135"/>
      <c r="Y155" s="139">
        <f>SUM(Y156:Y183)</f>
        <v>47.75625000000001</v>
      </c>
      <c r="Z155" s="135"/>
      <c r="AA155" s="140">
        <f>SUM(AA156:AA183)</f>
        <v>0</v>
      </c>
      <c r="AR155" s="141" t="s">
        <v>79</v>
      </c>
      <c r="AT155" s="142" t="s">
        <v>70</v>
      </c>
      <c r="AU155" s="142" t="s">
        <v>79</v>
      </c>
      <c r="AY155" s="141" t="s">
        <v>143</v>
      </c>
      <c r="BK155" s="143">
        <f>SUM(BK156:BK183)</f>
        <v>0</v>
      </c>
    </row>
    <row r="156" spans="2:65" s="1" customFormat="1" ht="22.5" customHeight="1">
      <c r="B156" s="145"/>
      <c r="C156" s="146" t="s">
        <v>306</v>
      </c>
      <c r="D156" s="146" t="s">
        <v>144</v>
      </c>
      <c r="E156" s="147" t="s">
        <v>531</v>
      </c>
      <c r="F156" s="220" t="s">
        <v>532</v>
      </c>
      <c r="G156" s="220"/>
      <c r="H156" s="220"/>
      <c r="I156" s="220"/>
      <c r="J156" s="148" t="s">
        <v>147</v>
      </c>
      <c r="K156" s="149">
        <v>2</v>
      </c>
      <c r="L156" s="221">
        <v>0</v>
      </c>
      <c r="M156" s="221"/>
      <c r="N156" s="221">
        <f aca="true" t="shared" si="10" ref="N156:N183">ROUND(L156*K156,2)</f>
        <v>0</v>
      </c>
      <c r="O156" s="221"/>
      <c r="P156" s="221"/>
      <c r="Q156" s="221"/>
      <c r="R156" s="150"/>
      <c r="T156" s="151" t="s">
        <v>5</v>
      </c>
      <c r="U156" s="41" t="s">
        <v>36</v>
      </c>
      <c r="V156" s="152">
        <v>0</v>
      </c>
      <c r="W156" s="152">
        <f aca="true" t="shared" si="11" ref="W156:W183">V156*K156</f>
        <v>0</v>
      </c>
      <c r="X156" s="152">
        <v>0</v>
      </c>
      <c r="Y156" s="152">
        <f aca="true" t="shared" si="12" ref="Y156:Y183">X156*K156</f>
        <v>0</v>
      </c>
      <c r="Z156" s="152">
        <v>0</v>
      </c>
      <c r="AA156" s="153">
        <f aca="true" t="shared" si="13" ref="AA156:AA183">Z156*K156</f>
        <v>0</v>
      </c>
      <c r="AR156" s="18" t="s">
        <v>142</v>
      </c>
      <c r="AT156" s="18" t="s">
        <v>144</v>
      </c>
      <c r="AU156" s="18" t="s">
        <v>86</v>
      </c>
      <c r="AY156" s="18" t="s">
        <v>143</v>
      </c>
      <c r="BE156" s="154">
        <f aca="true" t="shared" si="14" ref="BE156:BE183">IF(U156="základní",N156,0)</f>
        <v>0</v>
      </c>
      <c r="BF156" s="154">
        <f aca="true" t="shared" si="15" ref="BF156:BF183">IF(U156="snížená",N156,0)</f>
        <v>0</v>
      </c>
      <c r="BG156" s="154">
        <f aca="true" t="shared" si="16" ref="BG156:BG183">IF(U156="zákl. přenesená",N156,0)</f>
        <v>0</v>
      </c>
      <c r="BH156" s="154">
        <f aca="true" t="shared" si="17" ref="BH156:BH183">IF(U156="sníž. přenesená",N156,0)</f>
        <v>0</v>
      </c>
      <c r="BI156" s="154">
        <f aca="true" t="shared" si="18" ref="BI156:BI183">IF(U156="nulová",N156,0)</f>
        <v>0</v>
      </c>
      <c r="BJ156" s="18" t="s">
        <v>79</v>
      </c>
      <c r="BK156" s="154">
        <f aca="true" t="shared" si="19" ref="BK156:BK183">ROUND(L156*K156,2)</f>
        <v>0</v>
      </c>
      <c r="BL156" s="18" t="s">
        <v>142</v>
      </c>
      <c r="BM156" s="18" t="s">
        <v>533</v>
      </c>
    </row>
    <row r="157" spans="2:65" s="1" customFormat="1" ht="22.5" customHeight="1">
      <c r="B157" s="145"/>
      <c r="C157" s="146" t="s">
        <v>534</v>
      </c>
      <c r="D157" s="146" t="s">
        <v>144</v>
      </c>
      <c r="E157" s="147" t="s">
        <v>535</v>
      </c>
      <c r="F157" s="220" t="s">
        <v>536</v>
      </c>
      <c r="G157" s="220"/>
      <c r="H157" s="220"/>
      <c r="I157" s="220"/>
      <c r="J157" s="148" t="s">
        <v>147</v>
      </c>
      <c r="K157" s="149">
        <v>5</v>
      </c>
      <c r="L157" s="221">
        <v>0</v>
      </c>
      <c r="M157" s="221"/>
      <c r="N157" s="221">
        <f t="shared" si="10"/>
        <v>0</v>
      </c>
      <c r="O157" s="221"/>
      <c r="P157" s="221"/>
      <c r="Q157" s="221"/>
      <c r="R157" s="150"/>
      <c r="T157" s="151" t="s">
        <v>5</v>
      </c>
      <c r="U157" s="41" t="s">
        <v>36</v>
      </c>
      <c r="V157" s="152">
        <v>0</v>
      </c>
      <c r="W157" s="152">
        <f t="shared" si="11"/>
        <v>0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8" t="s">
        <v>142</v>
      </c>
      <c r="AT157" s="18" t="s">
        <v>144</v>
      </c>
      <c r="AU157" s="18" t="s">
        <v>86</v>
      </c>
      <c r="AY157" s="18" t="s">
        <v>143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8" t="s">
        <v>79</v>
      </c>
      <c r="BK157" s="154">
        <f t="shared" si="19"/>
        <v>0</v>
      </c>
      <c r="BL157" s="18" t="s">
        <v>142</v>
      </c>
      <c r="BM157" s="18" t="s">
        <v>537</v>
      </c>
    </row>
    <row r="158" spans="2:65" s="1" customFormat="1" ht="31.5" customHeight="1">
      <c r="B158" s="145"/>
      <c r="C158" s="146" t="s">
        <v>538</v>
      </c>
      <c r="D158" s="146" t="s">
        <v>144</v>
      </c>
      <c r="E158" s="147" t="s">
        <v>539</v>
      </c>
      <c r="F158" s="220" t="s">
        <v>540</v>
      </c>
      <c r="G158" s="220"/>
      <c r="H158" s="220"/>
      <c r="I158" s="220"/>
      <c r="J158" s="148" t="s">
        <v>215</v>
      </c>
      <c r="K158" s="149">
        <v>25.2</v>
      </c>
      <c r="L158" s="221">
        <v>0</v>
      </c>
      <c r="M158" s="221"/>
      <c r="N158" s="221">
        <f t="shared" si="10"/>
        <v>0</v>
      </c>
      <c r="O158" s="221"/>
      <c r="P158" s="221"/>
      <c r="Q158" s="221"/>
      <c r="R158" s="150"/>
      <c r="T158" s="151" t="s">
        <v>5</v>
      </c>
      <c r="U158" s="41" t="s">
        <v>36</v>
      </c>
      <c r="V158" s="152">
        <v>0.324</v>
      </c>
      <c r="W158" s="152">
        <f t="shared" si="11"/>
        <v>8.1648</v>
      </c>
      <c r="X158" s="152">
        <v>1E-05</v>
      </c>
      <c r="Y158" s="152">
        <f t="shared" si="12"/>
        <v>0.000252</v>
      </c>
      <c r="Z158" s="152">
        <v>0</v>
      </c>
      <c r="AA158" s="153">
        <f t="shared" si="13"/>
        <v>0</v>
      </c>
      <c r="AR158" s="18" t="s">
        <v>142</v>
      </c>
      <c r="AT158" s="18" t="s">
        <v>144</v>
      </c>
      <c r="AU158" s="18" t="s">
        <v>86</v>
      </c>
      <c r="AY158" s="18" t="s">
        <v>143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8" t="s">
        <v>79</v>
      </c>
      <c r="BK158" s="154">
        <f t="shared" si="19"/>
        <v>0</v>
      </c>
      <c r="BL158" s="18" t="s">
        <v>142</v>
      </c>
      <c r="BM158" s="18" t="s">
        <v>541</v>
      </c>
    </row>
    <row r="159" spans="2:65" s="1" customFormat="1" ht="22.5" customHeight="1">
      <c r="B159" s="145"/>
      <c r="C159" s="158" t="s">
        <v>542</v>
      </c>
      <c r="D159" s="158" t="s">
        <v>266</v>
      </c>
      <c r="E159" s="159" t="s">
        <v>543</v>
      </c>
      <c r="F159" s="228" t="s">
        <v>544</v>
      </c>
      <c r="G159" s="228"/>
      <c r="H159" s="228"/>
      <c r="I159" s="228"/>
      <c r="J159" s="160" t="s">
        <v>215</v>
      </c>
      <c r="K159" s="161">
        <v>27</v>
      </c>
      <c r="L159" s="229">
        <v>0</v>
      </c>
      <c r="M159" s="229"/>
      <c r="N159" s="229">
        <f t="shared" si="10"/>
        <v>0</v>
      </c>
      <c r="O159" s="221"/>
      <c r="P159" s="221"/>
      <c r="Q159" s="221"/>
      <c r="R159" s="150"/>
      <c r="T159" s="151" t="s">
        <v>5</v>
      </c>
      <c r="U159" s="41" t="s">
        <v>36</v>
      </c>
      <c r="V159" s="152">
        <v>0</v>
      </c>
      <c r="W159" s="152">
        <f t="shared" si="11"/>
        <v>0</v>
      </c>
      <c r="X159" s="152">
        <v>0.0145</v>
      </c>
      <c r="Y159" s="152">
        <f t="shared" si="12"/>
        <v>0.3915</v>
      </c>
      <c r="Z159" s="152">
        <v>0</v>
      </c>
      <c r="AA159" s="153">
        <f t="shared" si="13"/>
        <v>0</v>
      </c>
      <c r="AR159" s="18" t="s">
        <v>171</v>
      </c>
      <c r="AT159" s="18" t="s">
        <v>266</v>
      </c>
      <c r="AU159" s="18" t="s">
        <v>86</v>
      </c>
      <c r="AY159" s="18" t="s">
        <v>143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8" t="s">
        <v>79</v>
      </c>
      <c r="BK159" s="154">
        <f t="shared" si="19"/>
        <v>0</v>
      </c>
      <c r="BL159" s="18" t="s">
        <v>142</v>
      </c>
      <c r="BM159" s="18" t="s">
        <v>545</v>
      </c>
    </row>
    <row r="160" spans="2:65" s="1" customFormat="1" ht="31.5" customHeight="1">
      <c r="B160" s="145"/>
      <c r="C160" s="146" t="s">
        <v>310</v>
      </c>
      <c r="D160" s="146" t="s">
        <v>144</v>
      </c>
      <c r="E160" s="147" t="s">
        <v>546</v>
      </c>
      <c r="F160" s="220" t="s">
        <v>547</v>
      </c>
      <c r="G160" s="220"/>
      <c r="H160" s="220"/>
      <c r="I160" s="220"/>
      <c r="J160" s="148" t="s">
        <v>215</v>
      </c>
      <c r="K160" s="149">
        <v>148.2</v>
      </c>
      <c r="L160" s="221">
        <v>0</v>
      </c>
      <c r="M160" s="221"/>
      <c r="N160" s="221">
        <f t="shared" si="10"/>
        <v>0</v>
      </c>
      <c r="O160" s="221"/>
      <c r="P160" s="221"/>
      <c r="Q160" s="221"/>
      <c r="R160" s="150"/>
      <c r="T160" s="151" t="s">
        <v>5</v>
      </c>
      <c r="U160" s="41" t="s">
        <v>36</v>
      </c>
      <c r="V160" s="152">
        <v>0.462</v>
      </c>
      <c r="W160" s="152">
        <f t="shared" si="11"/>
        <v>68.4684</v>
      </c>
      <c r="X160" s="152">
        <v>2E-05</v>
      </c>
      <c r="Y160" s="152">
        <f t="shared" si="12"/>
        <v>0.002964</v>
      </c>
      <c r="Z160" s="152">
        <v>0</v>
      </c>
      <c r="AA160" s="153">
        <f t="shared" si="13"/>
        <v>0</v>
      </c>
      <c r="AR160" s="18" t="s">
        <v>142</v>
      </c>
      <c r="AT160" s="18" t="s">
        <v>144</v>
      </c>
      <c r="AU160" s="18" t="s">
        <v>86</v>
      </c>
      <c r="AY160" s="18" t="s">
        <v>143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8" t="s">
        <v>79</v>
      </c>
      <c r="BK160" s="154">
        <f t="shared" si="19"/>
        <v>0</v>
      </c>
      <c r="BL160" s="18" t="s">
        <v>142</v>
      </c>
      <c r="BM160" s="18" t="s">
        <v>548</v>
      </c>
    </row>
    <row r="161" spans="2:65" s="1" customFormat="1" ht="22.5" customHeight="1">
      <c r="B161" s="145"/>
      <c r="C161" s="158" t="s">
        <v>314</v>
      </c>
      <c r="D161" s="158" t="s">
        <v>266</v>
      </c>
      <c r="E161" s="159" t="s">
        <v>549</v>
      </c>
      <c r="F161" s="228" t="s">
        <v>550</v>
      </c>
      <c r="G161" s="228"/>
      <c r="H161" s="228"/>
      <c r="I161" s="228"/>
      <c r="J161" s="160" t="s">
        <v>215</v>
      </c>
      <c r="K161" s="161">
        <v>150</v>
      </c>
      <c r="L161" s="229">
        <v>0</v>
      </c>
      <c r="M161" s="229"/>
      <c r="N161" s="229">
        <f t="shared" si="10"/>
        <v>0</v>
      </c>
      <c r="O161" s="221"/>
      <c r="P161" s="221"/>
      <c r="Q161" s="221"/>
      <c r="R161" s="150"/>
      <c r="T161" s="151" t="s">
        <v>5</v>
      </c>
      <c r="U161" s="41" t="s">
        <v>36</v>
      </c>
      <c r="V161" s="152">
        <v>0</v>
      </c>
      <c r="W161" s="152">
        <f t="shared" si="11"/>
        <v>0</v>
      </c>
      <c r="X161" s="152">
        <v>0.02893</v>
      </c>
      <c r="Y161" s="152">
        <f t="shared" si="12"/>
        <v>4.3395</v>
      </c>
      <c r="Z161" s="152">
        <v>0</v>
      </c>
      <c r="AA161" s="153">
        <f t="shared" si="13"/>
        <v>0</v>
      </c>
      <c r="AR161" s="18" t="s">
        <v>171</v>
      </c>
      <c r="AT161" s="18" t="s">
        <v>266</v>
      </c>
      <c r="AU161" s="18" t="s">
        <v>86</v>
      </c>
      <c r="AY161" s="18" t="s">
        <v>143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8" t="s">
        <v>79</v>
      </c>
      <c r="BK161" s="154">
        <f t="shared" si="19"/>
        <v>0</v>
      </c>
      <c r="BL161" s="18" t="s">
        <v>142</v>
      </c>
      <c r="BM161" s="18" t="s">
        <v>551</v>
      </c>
    </row>
    <row r="162" spans="2:65" s="1" customFormat="1" ht="31.5" customHeight="1">
      <c r="B162" s="145"/>
      <c r="C162" s="146" t="s">
        <v>552</v>
      </c>
      <c r="D162" s="146" t="s">
        <v>144</v>
      </c>
      <c r="E162" s="147" t="s">
        <v>553</v>
      </c>
      <c r="F162" s="220" t="s">
        <v>554</v>
      </c>
      <c r="G162" s="220"/>
      <c r="H162" s="220"/>
      <c r="I162" s="220"/>
      <c r="J162" s="148" t="s">
        <v>215</v>
      </c>
      <c r="K162" s="149">
        <v>145.8</v>
      </c>
      <c r="L162" s="221">
        <v>0</v>
      </c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36</v>
      </c>
      <c r="V162" s="152">
        <v>0.744</v>
      </c>
      <c r="W162" s="152">
        <f t="shared" si="11"/>
        <v>108.4752</v>
      </c>
      <c r="X162" s="152">
        <v>3E-05</v>
      </c>
      <c r="Y162" s="152">
        <f t="shared" si="12"/>
        <v>0.004374</v>
      </c>
      <c r="Z162" s="152">
        <v>0</v>
      </c>
      <c r="AA162" s="153">
        <f t="shared" si="13"/>
        <v>0</v>
      </c>
      <c r="AR162" s="18" t="s">
        <v>142</v>
      </c>
      <c r="AT162" s="18" t="s">
        <v>144</v>
      </c>
      <c r="AU162" s="18" t="s">
        <v>86</v>
      </c>
      <c r="AY162" s="18" t="s">
        <v>143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8" t="s">
        <v>79</v>
      </c>
      <c r="BK162" s="154">
        <f t="shared" si="19"/>
        <v>0</v>
      </c>
      <c r="BL162" s="18" t="s">
        <v>142</v>
      </c>
      <c r="BM162" s="18" t="s">
        <v>555</v>
      </c>
    </row>
    <row r="163" spans="2:65" s="1" customFormat="1" ht="22.5" customHeight="1">
      <c r="B163" s="145"/>
      <c r="C163" s="158" t="s">
        <v>556</v>
      </c>
      <c r="D163" s="158" t="s">
        <v>266</v>
      </c>
      <c r="E163" s="159" t="s">
        <v>557</v>
      </c>
      <c r="F163" s="228" t="s">
        <v>558</v>
      </c>
      <c r="G163" s="228"/>
      <c r="H163" s="228"/>
      <c r="I163" s="228"/>
      <c r="J163" s="160" t="s">
        <v>215</v>
      </c>
      <c r="K163" s="161">
        <v>150</v>
      </c>
      <c r="L163" s="229">
        <v>0</v>
      </c>
      <c r="M163" s="229"/>
      <c r="N163" s="229">
        <f t="shared" si="10"/>
        <v>0</v>
      </c>
      <c r="O163" s="221"/>
      <c r="P163" s="221"/>
      <c r="Q163" s="221"/>
      <c r="R163" s="150"/>
      <c r="T163" s="151" t="s">
        <v>5</v>
      </c>
      <c r="U163" s="41" t="s">
        <v>36</v>
      </c>
      <c r="V163" s="152">
        <v>0</v>
      </c>
      <c r="W163" s="152">
        <f t="shared" si="11"/>
        <v>0</v>
      </c>
      <c r="X163" s="152">
        <v>0.07894</v>
      </c>
      <c r="Y163" s="152">
        <f t="shared" si="12"/>
        <v>11.841</v>
      </c>
      <c r="Z163" s="152">
        <v>0</v>
      </c>
      <c r="AA163" s="153">
        <f t="shared" si="13"/>
        <v>0</v>
      </c>
      <c r="AR163" s="18" t="s">
        <v>171</v>
      </c>
      <c r="AT163" s="18" t="s">
        <v>266</v>
      </c>
      <c r="AU163" s="18" t="s">
        <v>86</v>
      </c>
      <c r="AY163" s="18" t="s">
        <v>143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8" t="s">
        <v>79</v>
      </c>
      <c r="BK163" s="154">
        <f t="shared" si="19"/>
        <v>0</v>
      </c>
      <c r="BL163" s="18" t="s">
        <v>142</v>
      </c>
      <c r="BM163" s="18" t="s">
        <v>559</v>
      </c>
    </row>
    <row r="164" spans="2:65" s="1" customFormat="1" ht="31.5" customHeight="1">
      <c r="B164" s="145"/>
      <c r="C164" s="146" t="s">
        <v>387</v>
      </c>
      <c r="D164" s="146" t="s">
        <v>144</v>
      </c>
      <c r="E164" s="147" t="s">
        <v>560</v>
      </c>
      <c r="F164" s="220" t="s">
        <v>561</v>
      </c>
      <c r="G164" s="220"/>
      <c r="H164" s="220"/>
      <c r="I164" s="220"/>
      <c r="J164" s="148" t="s">
        <v>353</v>
      </c>
      <c r="K164" s="149">
        <v>8</v>
      </c>
      <c r="L164" s="221">
        <v>0</v>
      </c>
      <c r="M164" s="221"/>
      <c r="N164" s="221">
        <f t="shared" si="10"/>
        <v>0</v>
      </c>
      <c r="O164" s="221"/>
      <c r="P164" s="221"/>
      <c r="Q164" s="221"/>
      <c r="R164" s="150"/>
      <c r="T164" s="151" t="s">
        <v>5</v>
      </c>
      <c r="U164" s="41" t="s">
        <v>36</v>
      </c>
      <c r="V164" s="152">
        <v>1.562</v>
      </c>
      <c r="W164" s="152">
        <f t="shared" si="11"/>
        <v>12.496</v>
      </c>
      <c r="X164" s="152">
        <v>0.00918</v>
      </c>
      <c r="Y164" s="152">
        <f t="shared" si="12"/>
        <v>0.07344</v>
      </c>
      <c r="Z164" s="152">
        <v>0</v>
      </c>
      <c r="AA164" s="153">
        <f t="shared" si="13"/>
        <v>0</v>
      </c>
      <c r="AR164" s="18" t="s">
        <v>142</v>
      </c>
      <c r="AT164" s="18" t="s">
        <v>144</v>
      </c>
      <c r="AU164" s="18" t="s">
        <v>86</v>
      </c>
      <c r="AY164" s="18" t="s">
        <v>143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8" t="s">
        <v>79</v>
      </c>
      <c r="BK164" s="154">
        <f t="shared" si="19"/>
        <v>0</v>
      </c>
      <c r="BL164" s="18" t="s">
        <v>142</v>
      </c>
      <c r="BM164" s="18" t="s">
        <v>562</v>
      </c>
    </row>
    <row r="165" spans="2:65" s="1" customFormat="1" ht="31.5" customHeight="1">
      <c r="B165" s="145"/>
      <c r="C165" s="158" t="s">
        <v>391</v>
      </c>
      <c r="D165" s="158" t="s">
        <v>266</v>
      </c>
      <c r="E165" s="159" t="s">
        <v>563</v>
      </c>
      <c r="F165" s="228" t="s">
        <v>564</v>
      </c>
      <c r="G165" s="228"/>
      <c r="H165" s="228"/>
      <c r="I165" s="228"/>
      <c r="J165" s="160" t="s">
        <v>353</v>
      </c>
      <c r="K165" s="161">
        <v>8</v>
      </c>
      <c r="L165" s="229">
        <v>0</v>
      </c>
      <c r="M165" s="229"/>
      <c r="N165" s="229">
        <f t="shared" si="10"/>
        <v>0</v>
      </c>
      <c r="O165" s="221"/>
      <c r="P165" s="221"/>
      <c r="Q165" s="221"/>
      <c r="R165" s="150"/>
      <c r="T165" s="151" t="s">
        <v>5</v>
      </c>
      <c r="U165" s="41" t="s">
        <v>36</v>
      </c>
      <c r="V165" s="152">
        <v>0</v>
      </c>
      <c r="W165" s="152">
        <f t="shared" si="11"/>
        <v>0</v>
      </c>
      <c r="X165" s="152">
        <v>0.74</v>
      </c>
      <c r="Y165" s="152">
        <f t="shared" si="12"/>
        <v>5.92</v>
      </c>
      <c r="Z165" s="152">
        <v>0</v>
      </c>
      <c r="AA165" s="153">
        <f t="shared" si="13"/>
        <v>0</v>
      </c>
      <c r="AR165" s="18" t="s">
        <v>171</v>
      </c>
      <c r="AT165" s="18" t="s">
        <v>266</v>
      </c>
      <c r="AU165" s="18" t="s">
        <v>86</v>
      </c>
      <c r="AY165" s="18" t="s">
        <v>143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8" t="s">
        <v>79</v>
      </c>
      <c r="BK165" s="154">
        <f t="shared" si="19"/>
        <v>0</v>
      </c>
      <c r="BL165" s="18" t="s">
        <v>142</v>
      </c>
      <c r="BM165" s="18" t="s">
        <v>565</v>
      </c>
    </row>
    <row r="166" spans="2:65" s="1" customFormat="1" ht="31.5" customHeight="1">
      <c r="B166" s="145"/>
      <c r="C166" s="146" t="s">
        <v>395</v>
      </c>
      <c r="D166" s="146" t="s">
        <v>144</v>
      </c>
      <c r="E166" s="147" t="s">
        <v>566</v>
      </c>
      <c r="F166" s="220" t="s">
        <v>567</v>
      </c>
      <c r="G166" s="220"/>
      <c r="H166" s="220"/>
      <c r="I166" s="220"/>
      <c r="J166" s="148" t="s">
        <v>353</v>
      </c>
      <c r="K166" s="149">
        <v>8</v>
      </c>
      <c r="L166" s="221">
        <v>0</v>
      </c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36</v>
      </c>
      <c r="V166" s="152">
        <v>1.664</v>
      </c>
      <c r="W166" s="152">
        <f t="shared" si="11"/>
        <v>13.312</v>
      </c>
      <c r="X166" s="152">
        <v>0.01147</v>
      </c>
      <c r="Y166" s="152">
        <f t="shared" si="12"/>
        <v>0.09176</v>
      </c>
      <c r="Z166" s="152">
        <v>0</v>
      </c>
      <c r="AA166" s="153">
        <f t="shared" si="13"/>
        <v>0</v>
      </c>
      <c r="AR166" s="18" t="s">
        <v>142</v>
      </c>
      <c r="AT166" s="18" t="s">
        <v>144</v>
      </c>
      <c r="AU166" s="18" t="s">
        <v>86</v>
      </c>
      <c r="AY166" s="18" t="s">
        <v>143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8" t="s">
        <v>79</v>
      </c>
      <c r="BK166" s="154">
        <f t="shared" si="19"/>
        <v>0</v>
      </c>
      <c r="BL166" s="18" t="s">
        <v>142</v>
      </c>
      <c r="BM166" s="18" t="s">
        <v>568</v>
      </c>
    </row>
    <row r="167" spans="2:65" s="1" customFormat="1" ht="31.5" customHeight="1">
      <c r="B167" s="145"/>
      <c r="C167" s="158" t="s">
        <v>399</v>
      </c>
      <c r="D167" s="158" t="s">
        <v>266</v>
      </c>
      <c r="E167" s="159" t="s">
        <v>569</v>
      </c>
      <c r="F167" s="228" t="s">
        <v>570</v>
      </c>
      <c r="G167" s="228"/>
      <c r="H167" s="228"/>
      <c r="I167" s="228"/>
      <c r="J167" s="160" t="s">
        <v>353</v>
      </c>
      <c r="K167" s="161">
        <v>8</v>
      </c>
      <c r="L167" s="229">
        <v>0</v>
      </c>
      <c r="M167" s="229"/>
      <c r="N167" s="229">
        <f t="shared" si="10"/>
        <v>0</v>
      </c>
      <c r="O167" s="221"/>
      <c r="P167" s="221"/>
      <c r="Q167" s="221"/>
      <c r="R167" s="150"/>
      <c r="T167" s="151" t="s">
        <v>5</v>
      </c>
      <c r="U167" s="41" t="s">
        <v>36</v>
      </c>
      <c r="V167" s="152">
        <v>0</v>
      </c>
      <c r="W167" s="152">
        <f t="shared" si="11"/>
        <v>0</v>
      </c>
      <c r="X167" s="152">
        <v>0.396</v>
      </c>
      <c r="Y167" s="152">
        <f t="shared" si="12"/>
        <v>3.168</v>
      </c>
      <c r="Z167" s="152">
        <v>0</v>
      </c>
      <c r="AA167" s="153">
        <f t="shared" si="13"/>
        <v>0</v>
      </c>
      <c r="AR167" s="18" t="s">
        <v>171</v>
      </c>
      <c r="AT167" s="18" t="s">
        <v>266</v>
      </c>
      <c r="AU167" s="18" t="s">
        <v>86</v>
      </c>
      <c r="AY167" s="18" t="s">
        <v>143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8" t="s">
        <v>79</v>
      </c>
      <c r="BK167" s="154">
        <f t="shared" si="19"/>
        <v>0</v>
      </c>
      <c r="BL167" s="18" t="s">
        <v>142</v>
      </c>
      <c r="BM167" s="18" t="s">
        <v>571</v>
      </c>
    </row>
    <row r="168" spans="2:65" s="1" customFormat="1" ht="31.5" customHeight="1">
      <c r="B168" s="145"/>
      <c r="C168" s="146" t="s">
        <v>367</v>
      </c>
      <c r="D168" s="146" t="s">
        <v>144</v>
      </c>
      <c r="E168" s="147" t="s">
        <v>572</v>
      </c>
      <c r="F168" s="220" t="s">
        <v>573</v>
      </c>
      <c r="G168" s="220"/>
      <c r="H168" s="220"/>
      <c r="I168" s="220"/>
      <c r="J168" s="148" t="s">
        <v>353</v>
      </c>
      <c r="K168" s="149">
        <v>8</v>
      </c>
      <c r="L168" s="221">
        <v>0</v>
      </c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36</v>
      </c>
      <c r="V168" s="152">
        <v>2.08</v>
      </c>
      <c r="W168" s="152">
        <f t="shared" si="11"/>
        <v>16.64</v>
      </c>
      <c r="X168" s="152">
        <v>0.02753</v>
      </c>
      <c r="Y168" s="152">
        <f t="shared" si="12"/>
        <v>0.22024</v>
      </c>
      <c r="Z168" s="152">
        <v>0</v>
      </c>
      <c r="AA168" s="153">
        <f t="shared" si="13"/>
        <v>0</v>
      </c>
      <c r="AR168" s="18" t="s">
        <v>142</v>
      </c>
      <c r="AT168" s="18" t="s">
        <v>144</v>
      </c>
      <c r="AU168" s="18" t="s">
        <v>86</v>
      </c>
      <c r="AY168" s="18" t="s">
        <v>143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8" t="s">
        <v>79</v>
      </c>
      <c r="BK168" s="154">
        <f t="shared" si="19"/>
        <v>0</v>
      </c>
      <c r="BL168" s="18" t="s">
        <v>142</v>
      </c>
      <c r="BM168" s="18" t="s">
        <v>574</v>
      </c>
    </row>
    <row r="169" spans="2:65" s="1" customFormat="1" ht="31.5" customHeight="1">
      <c r="B169" s="145"/>
      <c r="C169" s="158" t="s">
        <v>371</v>
      </c>
      <c r="D169" s="158" t="s">
        <v>266</v>
      </c>
      <c r="E169" s="159" t="s">
        <v>575</v>
      </c>
      <c r="F169" s="228" t="s">
        <v>576</v>
      </c>
      <c r="G169" s="228"/>
      <c r="H169" s="228"/>
      <c r="I169" s="228"/>
      <c r="J169" s="160" t="s">
        <v>353</v>
      </c>
      <c r="K169" s="161">
        <v>2</v>
      </c>
      <c r="L169" s="229">
        <v>0</v>
      </c>
      <c r="M169" s="229"/>
      <c r="N169" s="229">
        <f t="shared" si="10"/>
        <v>0</v>
      </c>
      <c r="O169" s="221"/>
      <c r="P169" s="221"/>
      <c r="Q169" s="221"/>
      <c r="R169" s="150"/>
      <c r="T169" s="151" t="s">
        <v>5</v>
      </c>
      <c r="U169" s="41" t="s">
        <v>36</v>
      </c>
      <c r="V169" s="152">
        <v>0</v>
      </c>
      <c r="W169" s="152">
        <f t="shared" si="11"/>
        <v>0</v>
      </c>
      <c r="X169" s="152">
        <v>1.6</v>
      </c>
      <c r="Y169" s="152">
        <f t="shared" si="12"/>
        <v>3.2</v>
      </c>
      <c r="Z169" s="152">
        <v>0</v>
      </c>
      <c r="AA169" s="153">
        <f t="shared" si="13"/>
        <v>0</v>
      </c>
      <c r="AR169" s="18" t="s">
        <v>171</v>
      </c>
      <c r="AT169" s="18" t="s">
        <v>266</v>
      </c>
      <c r="AU169" s="18" t="s">
        <v>86</v>
      </c>
      <c r="AY169" s="18" t="s">
        <v>143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8" t="s">
        <v>79</v>
      </c>
      <c r="BK169" s="154">
        <f t="shared" si="19"/>
        <v>0</v>
      </c>
      <c r="BL169" s="18" t="s">
        <v>142</v>
      </c>
      <c r="BM169" s="18" t="s">
        <v>577</v>
      </c>
    </row>
    <row r="170" spans="2:65" s="1" customFormat="1" ht="31.5" customHeight="1">
      <c r="B170" s="145"/>
      <c r="C170" s="158" t="s">
        <v>375</v>
      </c>
      <c r="D170" s="158" t="s">
        <v>266</v>
      </c>
      <c r="E170" s="159" t="s">
        <v>578</v>
      </c>
      <c r="F170" s="228" t="s">
        <v>579</v>
      </c>
      <c r="G170" s="228"/>
      <c r="H170" s="228"/>
      <c r="I170" s="228"/>
      <c r="J170" s="160" t="s">
        <v>353</v>
      </c>
      <c r="K170" s="161">
        <v>2</v>
      </c>
      <c r="L170" s="229">
        <v>0</v>
      </c>
      <c r="M170" s="229"/>
      <c r="N170" s="229">
        <f t="shared" si="10"/>
        <v>0</v>
      </c>
      <c r="O170" s="221"/>
      <c r="P170" s="221"/>
      <c r="Q170" s="221"/>
      <c r="R170" s="150"/>
      <c r="T170" s="151" t="s">
        <v>5</v>
      </c>
      <c r="U170" s="41" t="s">
        <v>36</v>
      </c>
      <c r="V170" s="152">
        <v>0</v>
      </c>
      <c r="W170" s="152">
        <f t="shared" si="11"/>
        <v>0</v>
      </c>
      <c r="X170" s="152">
        <v>1.6</v>
      </c>
      <c r="Y170" s="152">
        <f t="shared" si="12"/>
        <v>3.2</v>
      </c>
      <c r="Z170" s="152">
        <v>0</v>
      </c>
      <c r="AA170" s="153">
        <f t="shared" si="13"/>
        <v>0</v>
      </c>
      <c r="AR170" s="18" t="s">
        <v>171</v>
      </c>
      <c r="AT170" s="18" t="s">
        <v>266</v>
      </c>
      <c r="AU170" s="18" t="s">
        <v>86</v>
      </c>
      <c r="AY170" s="18" t="s">
        <v>143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8" t="s">
        <v>79</v>
      </c>
      <c r="BK170" s="154">
        <f t="shared" si="19"/>
        <v>0</v>
      </c>
      <c r="BL170" s="18" t="s">
        <v>142</v>
      </c>
      <c r="BM170" s="18" t="s">
        <v>580</v>
      </c>
    </row>
    <row r="171" spans="2:65" s="1" customFormat="1" ht="31.5" customHeight="1">
      <c r="B171" s="145"/>
      <c r="C171" s="158" t="s">
        <v>379</v>
      </c>
      <c r="D171" s="158" t="s">
        <v>266</v>
      </c>
      <c r="E171" s="159" t="s">
        <v>581</v>
      </c>
      <c r="F171" s="228" t="s">
        <v>582</v>
      </c>
      <c r="G171" s="228"/>
      <c r="H171" s="228"/>
      <c r="I171" s="228"/>
      <c r="J171" s="160" t="s">
        <v>353</v>
      </c>
      <c r="K171" s="161">
        <v>2</v>
      </c>
      <c r="L171" s="229">
        <v>0</v>
      </c>
      <c r="M171" s="229"/>
      <c r="N171" s="229">
        <f t="shared" si="10"/>
        <v>0</v>
      </c>
      <c r="O171" s="221"/>
      <c r="P171" s="221"/>
      <c r="Q171" s="221"/>
      <c r="R171" s="150"/>
      <c r="T171" s="151" t="s">
        <v>5</v>
      </c>
      <c r="U171" s="41" t="s">
        <v>36</v>
      </c>
      <c r="V171" s="152">
        <v>0</v>
      </c>
      <c r="W171" s="152">
        <f t="shared" si="11"/>
        <v>0</v>
      </c>
      <c r="X171" s="152">
        <v>1.87</v>
      </c>
      <c r="Y171" s="152">
        <f t="shared" si="12"/>
        <v>3.74</v>
      </c>
      <c r="Z171" s="152">
        <v>0</v>
      </c>
      <c r="AA171" s="153">
        <f t="shared" si="13"/>
        <v>0</v>
      </c>
      <c r="AR171" s="18" t="s">
        <v>171</v>
      </c>
      <c r="AT171" s="18" t="s">
        <v>266</v>
      </c>
      <c r="AU171" s="18" t="s">
        <v>86</v>
      </c>
      <c r="AY171" s="18" t="s">
        <v>143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8" t="s">
        <v>79</v>
      </c>
      <c r="BK171" s="154">
        <f t="shared" si="19"/>
        <v>0</v>
      </c>
      <c r="BL171" s="18" t="s">
        <v>142</v>
      </c>
      <c r="BM171" s="18" t="s">
        <v>583</v>
      </c>
    </row>
    <row r="172" spans="2:65" s="1" customFormat="1" ht="31.5" customHeight="1">
      <c r="B172" s="145"/>
      <c r="C172" s="158" t="s">
        <v>383</v>
      </c>
      <c r="D172" s="158" t="s">
        <v>266</v>
      </c>
      <c r="E172" s="159" t="s">
        <v>584</v>
      </c>
      <c r="F172" s="228" t="s">
        <v>585</v>
      </c>
      <c r="G172" s="228"/>
      <c r="H172" s="228"/>
      <c r="I172" s="228"/>
      <c r="J172" s="160" t="s">
        <v>353</v>
      </c>
      <c r="K172" s="161">
        <v>2</v>
      </c>
      <c r="L172" s="229">
        <v>0</v>
      </c>
      <c r="M172" s="229"/>
      <c r="N172" s="229">
        <f t="shared" si="10"/>
        <v>0</v>
      </c>
      <c r="O172" s="221"/>
      <c r="P172" s="221"/>
      <c r="Q172" s="221"/>
      <c r="R172" s="150"/>
      <c r="T172" s="151" t="s">
        <v>5</v>
      </c>
      <c r="U172" s="41" t="s">
        <v>36</v>
      </c>
      <c r="V172" s="152">
        <v>0</v>
      </c>
      <c r="W172" s="152">
        <f t="shared" si="11"/>
        <v>0</v>
      </c>
      <c r="X172" s="152">
        <v>1.87</v>
      </c>
      <c r="Y172" s="152">
        <f t="shared" si="12"/>
        <v>3.74</v>
      </c>
      <c r="Z172" s="152">
        <v>0</v>
      </c>
      <c r="AA172" s="153">
        <f t="shared" si="13"/>
        <v>0</v>
      </c>
      <c r="AR172" s="18" t="s">
        <v>171</v>
      </c>
      <c r="AT172" s="18" t="s">
        <v>266</v>
      </c>
      <c r="AU172" s="18" t="s">
        <v>86</v>
      </c>
      <c r="AY172" s="18" t="s">
        <v>143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8" t="s">
        <v>79</v>
      </c>
      <c r="BK172" s="154">
        <f t="shared" si="19"/>
        <v>0</v>
      </c>
      <c r="BL172" s="18" t="s">
        <v>142</v>
      </c>
      <c r="BM172" s="18" t="s">
        <v>586</v>
      </c>
    </row>
    <row r="173" spans="2:65" s="1" customFormat="1" ht="31.5" customHeight="1">
      <c r="B173" s="145"/>
      <c r="C173" s="146" t="s">
        <v>322</v>
      </c>
      <c r="D173" s="146" t="s">
        <v>144</v>
      </c>
      <c r="E173" s="147" t="s">
        <v>587</v>
      </c>
      <c r="F173" s="220" t="s">
        <v>588</v>
      </c>
      <c r="G173" s="220"/>
      <c r="H173" s="220"/>
      <c r="I173" s="220"/>
      <c r="J173" s="148" t="s">
        <v>353</v>
      </c>
      <c r="K173" s="149">
        <v>7</v>
      </c>
      <c r="L173" s="221">
        <v>0</v>
      </c>
      <c r="M173" s="221"/>
      <c r="N173" s="221">
        <f t="shared" si="10"/>
        <v>0</v>
      </c>
      <c r="O173" s="221"/>
      <c r="P173" s="221"/>
      <c r="Q173" s="221"/>
      <c r="R173" s="150"/>
      <c r="T173" s="151" t="s">
        <v>5</v>
      </c>
      <c r="U173" s="41" t="s">
        <v>36</v>
      </c>
      <c r="V173" s="152">
        <v>4.198</v>
      </c>
      <c r="W173" s="152">
        <f t="shared" si="11"/>
        <v>29.386000000000003</v>
      </c>
      <c r="X173" s="152">
        <v>0.3409</v>
      </c>
      <c r="Y173" s="152">
        <f t="shared" si="12"/>
        <v>2.3863</v>
      </c>
      <c r="Z173" s="152">
        <v>0</v>
      </c>
      <c r="AA173" s="153">
        <f t="shared" si="13"/>
        <v>0</v>
      </c>
      <c r="AR173" s="18" t="s">
        <v>142</v>
      </c>
      <c r="AT173" s="18" t="s">
        <v>144</v>
      </c>
      <c r="AU173" s="18" t="s">
        <v>86</v>
      </c>
      <c r="AY173" s="18" t="s">
        <v>143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8" t="s">
        <v>79</v>
      </c>
      <c r="BK173" s="154">
        <f t="shared" si="19"/>
        <v>0</v>
      </c>
      <c r="BL173" s="18" t="s">
        <v>142</v>
      </c>
      <c r="BM173" s="18" t="s">
        <v>589</v>
      </c>
    </row>
    <row r="174" spans="2:65" s="1" customFormat="1" ht="22.5" customHeight="1">
      <c r="B174" s="145"/>
      <c r="C174" s="158" t="s">
        <v>326</v>
      </c>
      <c r="D174" s="158" t="s">
        <v>266</v>
      </c>
      <c r="E174" s="159" t="s">
        <v>590</v>
      </c>
      <c r="F174" s="228" t="s">
        <v>591</v>
      </c>
      <c r="G174" s="228"/>
      <c r="H174" s="228"/>
      <c r="I174" s="228"/>
      <c r="J174" s="160" t="s">
        <v>353</v>
      </c>
      <c r="K174" s="161">
        <v>7</v>
      </c>
      <c r="L174" s="229">
        <v>0</v>
      </c>
      <c r="M174" s="229"/>
      <c r="N174" s="229">
        <f t="shared" si="10"/>
        <v>0</v>
      </c>
      <c r="O174" s="221"/>
      <c r="P174" s="221"/>
      <c r="Q174" s="221"/>
      <c r="R174" s="150"/>
      <c r="T174" s="151" t="s">
        <v>5</v>
      </c>
      <c r="U174" s="41" t="s">
        <v>36</v>
      </c>
      <c r="V174" s="152">
        <v>0</v>
      </c>
      <c r="W174" s="152">
        <f t="shared" si="11"/>
        <v>0</v>
      </c>
      <c r="X174" s="152">
        <v>0.175</v>
      </c>
      <c r="Y174" s="152">
        <f t="shared" si="12"/>
        <v>1.2249999999999999</v>
      </c>
      <c r="Z174" s="152">
        <v>0</v>
      </c>
      <c r="AA174" s="153">
        <f t="shared" si="13"/>
        <v>0</v>
      </c>
      <c r="AR174" s="18" t="s">
        <v>171</v>
      </c>
      <c r="AT174" s="18" t="s">
        <v>266</v>
      </c>
      <c r="AU174" s="18" t="s">
        <v>86</v>
      </c>
      <c r="AY174" s="18" t="s">
        <v>143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8" t="s">
        <v>79</v>
      </c>
      <c r="BK174" s="154">
        <f t="shared" si="19"/>
        <v>0</v>
      </c>
      <c r="BL174" s="18" t="s">
        <v>142</v>
      </c>
      <c r="BM174" s="18" t="s">
        <v>592</v>
      </c>
    </row>
    <row r="175" spans="2:65" s="1" customFormat="1" ht="22.5" customHeight="1">
      <c r="B175" s="145"/>
      <c r="C175" s="158" t="s">
        <v>330</v>
      </c>
      <c r="D175" s="158" t="s">
        <v>266</v>
      </c>
      <c r="E175" s="159" t="s">
        <v>593</v>
      </c>
      <c r="F175" s="228" t="s">
        <v>594</v>
      </c>
      <c r="G175" s="228"/>
      <c r="H175" s="228"/>
      <c r="I175" s="228"/>
      <c r="J175" s="160" t="s">
        <v>353</v>
      </c>
      <c r="K175" s="161">
        <v>7</v>
      </c>
      <c r="L175" s="229">
        <v>0</v>
      </c>
      <c r="M175" s="229"/>
      <c r="N175" s="229">
        <f t="shared" si="10"/>
        <v>0</v>
      </c>
      <c r="O175" s="221"/>
      <c r="P175" s="221"/>
      <c r="Q175" s="221"/>
      <c r="R175" s="150"/>
      <c r="T175" s="151" t="s">
        <v>5</v>
      </c>
      <c r="U175" s="41" t="s">
        <v>36</v>
      </c>
      <c r="V175" s="152">
        <v>0</v>
      </c>
      <c r="W175" s="152">
        <f t="shared" si="11"/>
        <v>0</v>
      </c>
      <c r="X175" s="152">
        <v>0.072</v>
      </c>
      <c r="Y175" s="152">
        <f t="shared" si="12"/>
        <v>0.504</v>
      </c>
      <c r="Z175" s="152">
        <v>0</v>
      </c>
      <c r="AA175" s="153">
        <f t="shared" si="13"/>
        <v>0</v>
      </c>
      <c r="AR175" s="18" t="s">
        <v>171</v>
      </c>
      <c r="AT175" s="18" t="s">
        <v>266</v>
      </c>
      <c r="AU175" s="18" t="s">
        <v>86</v>
      </c>
      <c r="AY175" s="18" t="s">
        <v>143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8" t="s">
        <v>79</v>
      </c>
      <c r="BK175" s="154">
        <f t="shared" si="19"/>
        <v>0</v>
      </c>
      <c r="BL175" s="18" t="s">
        <v>142</v>
      </c>
      <c r="BM175" s="18" t="s">
        <v>595</v>
      </c>
    </row>
    <row r="176" spans="2:65" s="1" customFormat="1" ht="31.5" customHeight="1">
      <c r="B176" s="145"/>
      <c r="C176" s="158" t="s">
        <v>334</v>
      </c>
      <c r="D176" s="158" t="s">
        <v>266</v>
      </c>
      <c r="E176" s="159" t="s">
        <v>596</v>
      </c>
      <c r="F176" s="228" t="s">
        <v>597</v>
      </c>
      <c r="G176" s="228"/>
      <c r="H176" s="228"/>
      <c r="I176" s="228"/>
      <c r="J176" s="160" t="s">
        <v>353</v>
      </c>
      <c r="K176" s="161">
        <v>7</v>
      </c>
      <c r="L176" s="229">
        <v>0</v>
      </c>
      <c r="M176" s="229"/>
      <c r="N176" s="229">
        <f t="shared" si="10"/>
        <v>0</v>
      </c>
      <c r="O176" s="221"/>
      <c r="P176" s="221"/>
      <c r="Q176" s="221"/>
      <c r="R176" s="150"/>
      <c r="T176" s="151" t="s">
        <v>5</v>
      </c>
      <c r="U176" s="41" t="s">
        <v>36</v>
      </c>
      <c r="V176" s="152">
        <v>0</v>
      </c>
      <c r="W176" s="152">
        <f t="shared" si="11"/>
        <v>0</v>
      </c>
      <c r="X176" s="152">
        <v>0.08</v>
      </c>
      <c r="Y176" s="152">
        <f t="shared" si="12"/>
        <v>0.56</v>
      </c>
      <c r="Z176" s="152">
        <v>0</v>
      </c>
      <c r="AA176" s="153">
        <f t="shared" si="13"/>
        <v>0</v>
      </c>
      <c r="AR176" s="18" t="s">
        <v>171</v>
      </c>
      <c r="AT176" s="18" t="s">
        <v>266</v>
      </c>
      <c r="AU176" s="18" t="s">
        <v>86</v>
      </c>
      <c r="AY176" s="18" t="s">
        <v>143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8" t="s">
        <v>79</v>
      </c>
      <c r="BK176" s="154">
        <f t="shared" si="19"/>
        <v>0</v>
      </c>
      <c r="BL176" s="18" t="s">
        <v>142</v>
      </c>
      <c r="BM176" s="18" t="s">
        <v>598</v>
      </c>
    </row>
    <row r="177" spans="2:65" s="1" customFormat="1" ht="22.5" customHeight="1">
      <c r="B177" s="145"/>
      <c r="C177" s="158" t="s">
        <v>338</v>
      </c>
      <c r="D177" s="158" t="s">
        <v>266</v>
      </c>
      <c r="E177" s="159" t="s">
        <v>599</v>
      </c>
      <c r="F177" s="228" t="s">
        <v>600</v>
      </c>
      <c r="G177" s="228"/>
      <c r="H177" s="228"/>
      <c r="I177" s="228"/>
      <c r="J177" s="160" t="s">
        <v>353</v>
      </c>
      <c r="K177" s="161">
        <v>14</v>
      </c>
      <c r="L177" s="229">
        <v>0</v>
      </c>
      <c r="M177" s="229"/>
      <c r="N177" s="229">
        <f t="shared" si="10"/>
        <v>0</v>
      </c>
      <c r="O177" s="221"/>
      <c r="P177" s="221"/>
      <c r="Q177" s="221"/>
      <c r="R177" s="150"/>
      <c r="T177" s="151" t="s">
        <v>5</v>
      </c>
      <c r="U177" s="41" t="s">
        <v>36</v>
      </c>
      <c r="V177" s="152">
        <v>0</v>
      </c>
      <c r="W177" s="152">
        <f t="shared" si="11"/>
        <v>0</v>
      </c>
      <c r="X177" s="152">
        <v>0.061</v>
      </c>
      <c r="Y177" s="152">
        <f t="shared" si="12"/>
        <v>0.854</v>
      </c>
      <c r="Z177" s="152">
        <v>0</v>
      </c>
      <c r="AA177" s="153">
        <f t="shared" si="13"/>
        <v>0</v>
      </c>
      <c r="AR177" s="18" t="s">
        <v>171</v>
      </c>
      <c r="AT177" s="18" t="s">
        <v>266</v>
      </c>
      <c r="AU177" s="18" t="s">
        <v>86</v>
      </c>
      <c r="AY177" s="18" t="s">
        <v>143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8" t="s">
        <v>79</v>
      </c>
      <c r="BK177" s="154">
        <f t="shared" si="19"/>
        <v>0</v>
      </c>
      <c r="BL177" s="18" t="s">
        <v>142</v>
      </c>
      <c r="BM177" s="18" t="s">
        <v>601</v>
      </c>
    </row>
    <row r="178" spans="2:65" s="1" customFormat="1" ht="31.5" customHeight="1">
      <c r="B178" s="145"/>
      <c r="C178" s="158" t="s">
        <v>342</v>
      </c>
      <c r="D178" s="158" t="s">
        <v>266</v>
      </c>
      <c r="E178" s="159" t="s">
        <v>602</v>
      </c>
      <c r="F178" s="228" t="s">
        <v>603</v>
      </c>
      <c r="G178" s="228"/>
      <c r="H178" s="228"/>
      <c r="I178" s="228"/>
      <c r="J178" s="160" t="s">
        <v>353</v>
      </c>
      <c r="K178" s="161">
        <v>7</v>
      </c>
      <c r="L178" s="229">
        <v>0</v>
      </c>
      <c r="M178" s="229"/>
      <c r="N178" s="229">
        <f t="shared" si="10"/>
        <v>0</v>
      </c>
      <c r="O178" s="221"/>
      <c r="P178" s="221"/>
      <c r="Q178" s="221"/>
      <c r="R178" s="150"/>
      <c r="T178" s="151" t="s">
        <v>5</v>
      </c>
      <c r="U178" s="41" t="s">
        <v>36</v>
      </c>
      <c r="V178" s="152">
        <v>0</v>
      </c>
      <c r="W178" s="152">
        <f t="shared" si="11"/>
        <v>0</v>
      </c>
      <c r="X178" s="152">
        <v>0.027</v>
      </c>
      <c r="Y178" s="152">
        <f t="shared" si="12"/>
        <v>0.189</v>
      </c>
      <c r="Z178" s="152">
        <v>0</v>
      </c>
      <c r="AA178" s="153">
        <f t="shared" si="13"/>
        <v>0</v>
      </c>
      <c r="AR178" s="18" t="s">
        <v>171</v>
      </c>
      <c r="AT178" s="18" t="s">
        <v>266</v>
      </c>
      <c r="AU178" s="18" t="s">
        <v>86</v>
      </c>
      <c r="AY178" s="18" t="s">
        <v>143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8" t="s">
        <v>79</v>
      </c>
      <c r="BK178" s="154">
        <f t="shared" si="19"/>
        <v>0</v>
      </c>
      <c r="BL178" s="18" t="s">
        <v>142</v>
      </c>
      <c r="BM178" s="18" t="s">
        <v>604</v>
      </c>
    </row>
    <row r="179" spans="2:65" s="1" customFormat="1" ht="31.5" customHeight="1">
      <c r="B179" s="145"/>
      <c r="C179" s="146" t="s">
        <v>359</v>
      </c>
      <c r="D179" s="146" t="s">
        <v>144</v>
      </c>
      <c r="E179" s="147" t="s">
        <v>605</v>
      </c>
      <c r="F179" s="220" t="s">
        <v>606</v>
      </c>
      <c r="G179" s="220"/>
      <c r="H179" s="220"/>
      <c r="I179" s="220"/>
      <c r="J179" s="148" t="s">
        <v>353</v>
      </c>
      <c r="K179" s="149">
        <v>8</v>
      </c>
      <c r="L179" s="221">
        <v>0</v>
      </c>
      <c r="M179" s="221"/>
      <c r="N179" s="221">
        <f t="shared" si="10"/>
        <v>0</v>
      </c>
      <c r="O179" s="221"/>
      <c r="P179" s="221"/>
      <c r="Q179" s="221"/>
      <c r="R179" s="150"/>
      <c r="T179" s="151" t="s">
        <v>5</v>
      </c>
      <c r="U179" s="41" t="s">
        <v>36</v>
      </c>
      <c r="V179" s="152">
        <v>1.094</v>
      </c>
      <c r="W179" s="152">
        <f t="shared" si="11"/>
        <v>8.752</v>
      </c>
      <c r="X179" s="152">
        <v>0.00702</v>
      </c>
      <c r="Y179" s="152">
        <f t="shared" si="12"/>
        <v>0.05616</v>
      </c>
      <c r="Z179" s="152">
        <v>0</v>
      </c>
      <c r="AA179" s="153">
        <f t="shared" si="13"/>
        <v>0</v>
      </c>
      <c r="AR179" s="18" t="s">
        <v>142</v>
      </c>
      <c r="AT179" s="18" t="s">
        <v>144</v>
      </c>
      <c r="AU179" s="18" t="s">
        <v>86</v>
      </c>
      <c r="AY179" s="18" t="s">
        <v>143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8" t="s">
        <v>79</v>
      </c>
      <c r="BK179" s="154">
        <f t="shared" si="19"/>
        <v>0</v>
      </c>
      <c r="BL179" s="18" t="s">
        <v>142</v>
      </c>
      <c r="BM179" s="18" t="s">
        <v>607</v>
      </c>
    </row>
    <row r="180" spans="2:65" s="1" customFormat="1" ht="22.5" customHeight="1">
      <c r="B180" s="145"/>
      <c r="C180" s="158" t="s">
        <v>363</v>
      </c>
      <c r="D180" s="158" t="s">
        <v>266</v>
      </c>
      <c r="E180" s="159" t="s">
        <v>608</v>
      </c>
      <c r="F180" s="228" t="s">
        <v>609</v>
      </c>
      <c r="G180" s="228"/>
      <c r="H180" s="228"/>
      <c r="I180" s="228"/>
      <c r="J180" s="160" t="s">
        <v>353</v>
      </c>
      <c r="K180" s="161">
        <v>8</v>
      </c>
      <c r="L180" s="229">
        <v>0</v>
      </c>
      <c r="M180" s="229"/>
      <c r="N180" s="229">
        <f t="shared" si="10"/>
        <v>0</v>
      </c>
      <c r="O180" s="221"/>
      <c r="P180" s="221"/>
      <c r="Q180" s="221"/>
      <c r="R180" s="150"/>
      <c r="T180" s="151" t="s">
        <v>5</v>
      </c>
      <c r="U180" s="41" t="s">
        <v>36</v>
      </c>
      <c r="V180" s="152">
        <v>0</v>
      </c>
      <c r="W180" s="152">
        <f t="shared" si="11"/>
        <v>0</v>
      </c>
      <c r="X180" s="152">
        <v>0.196</v>
      </c>
      <c r="Y180" s="152">
        <f t="shared" si="12"/>
        <v>1.568</v>
      </c>
      <c r="Z180" s="152">
        <v>0</v>
      </c>
      <c r="AA180" s="153">
        <f t="shared" si="13"/>
        <v>0</v>
      </c>
      <c r="AR180" s="18" t="s">
        <v>171</v>
      </c>
      <c r="AT180" s="18" t="s">
        <v>266</v>
      </c>
      <c r="AU180" s="18" t="s">
        <v>86</v>
      </c>
      <c r="AY180" s="18" t="s">
        <v>143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8" t="s">
        <v>79</v>
      </c>
      <c r="BK180" s="154">
        <f t="shared" si="19"/>
        <v>0</v>
      </c>
      <c r="BL180" s="18" t="s">
        <v>142</v>
      </c>
      <c r="BM180" s="18" t="s">
        <v>610</v>
      </c>
    </row>
    <row r="181" spans="2:65" s="1" customFormat="1" ht="31.5" customHeight="1">
      <c r="B181" s="145"/>
      <c r="C181" s="146" t="s">
        <v>355</v>
      </c>
      <c r="D181" s="146" t="s">
        <v>144</v>
      </c>
      <c r="E181" s="147" t="s">
        <v>611</v>
      </c>
      <c r="F181" s="220" t="s">
        <v>612</v>
      </c>
      <c r="G181" s="220"/>
      <c r="H181" s="220"/>
      <c r="I181" s="220"/>
      <c r="J181" s="148" t="s">
        <v>353</v>
      </c>
      <c r="K181" s="149">
        <v>7</v>
      </c>
      <c r="L181" s="221">
        <v>0</v>
      </c>
      <c r="M181" s="221"/>
      <c r="N181" s="221">
        <f t="shared" si="10"/>
        <v>0</v>
      </c>
      <c r="O181" s="221"/>
      <c r="P181" s="221"/>
      <c r="Q181" s="221"/>
      <c r="R181" s="150"/>
      <c r="T181" s="151" t="s">
        <v>5</v>
      </c>
      <c r="U181" s="41" t="s">
        <v>36</v>
      </c>
      <c r="V181" s="152">
        <v>0.957</v>
      </c>
      <c r="W181" s="152">
        <f t="shared" si="11"/>
        <v>6.699</v>
      </c>
      <c r="X181" s="152">
        <v>0.00468</v>
      </c>
      <c r="Y181" s="152">
        <f t="shared" si="12"/>
        <v>0.03276</v>
      </c>
      <c r="Z181" s="152">
        <v>0</v>
      </c>
      <c r="AA181" s="153">
        <f t="shared" si="13"/>
        <v>0</v>
      </c>
      <c r="AR181" s="18" t="s">
        <v>142</v>
      </c>
      <c r="AT181" s="18" t="s">
        <v>144</v>
      </c>
      <c r="AU181" s="18" t="s">
        <v>86</v>
      </c>
      <c r="AY181" s="18" t="s">
        <v>143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8" t="s">
        <v>79</v>
      </c>
      <c r="BK181" s="154">
        <f t="shared" si="19"/>
        <v>0</v>
      </c>
      <c r="BL181" s="18" t="s">
        <v>142</v>
      </c>
      <c r="BM181" s="18" t="s">
        <v>613</v>
      </c>
    </row>
    <row r="182" spans="2:65" s="1" customFormat="1" ht="22.5" customHeight="1">
      <c r="B182" s="145"/>
      <c r="C182" s="158" t="s">
        <v>346</v>
      </c>
      <c r="D182" s="158" t="s">
        <v>266</v>
      </c>
      <c r="E182" s="159" t="s">
        <v>614</v>
      </c>
      <c r="F182" s="228" t="s">
        <v>615</v>
      </c>
      <c r="G182" s="228"/>
      <c r="H182" s="228"/>
      <c r="I182" s="228"/>
      <c r="J182" s="160" t="s">
        <v>353</v>
      </c>
      <c r="K182" s="161">
        <v>7</v>
      </c>
      <c r="L182" s="229">
        <v>0</v>
      </c>
      <c r="M182" s="229"/>
      <c r="N182" s="229">
        <f t="shared" si="10"/>
        <v>0</v>
      </c>
      <c r="O182" s="221"/>
      <c r="P182" s="221"/>
      <c r="Q182" s="221"/>
      <c r="R182" s="150"/>
      <c r="T182" s="151" t="s">
        <v>5</v>
      </c>
      <c r="U182" s="41" t="s">
        <v>36</v>
      </c>
      <c r="V182" s="152">
        <v>0</v>
      </c>
      <c r="W182" s="152">
        <f t="shared" si="11"/>
        <v>0</v>
      </c>
      <c r="X182" s="152">
        <v>0.058</v>
      </c>
      <c r="Y182" s="152">
        <f t="shared" si="12"/>
        <v>0.406</v>
      </c>
      <c r="Z182" s="152">
        <v>0</v>
      </c>
      <c r="AA182" s="153">
        <f t="shared" si="13"/>
        <v>0</v>
      </c>
      <c r="AR182" s="18" t="s">
        <v>171</v>
      </c>
      <c r="AT182" s="18" t="s">
        <v>266</v>
      </c>
      <c r="AU182" s="18" t="s">
        <v>86</v>
      </c>
      <c r="AY182" s="18" t="s">
        <v>143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8" t="s">
        <v>79</v>
      </c>
      <c r="BK182" s="154">
        <f t="shared" si="19"/>
        <v>0</v>
      </c>
      <c r="BL182" s="18" t="s">
        <v>142</v>
      </c>
      <c r="BM182" s="18" t="s">
        <v>616</v>
      </c>
    </row>
    <row r="183" spans="2:65" s="1" customFormat="1" ht="31.5" customHeight="1">
      <c r="B183" s="145"/>
      <c r="C183" s="158" t="s">
        <v>350</v>
      </c>
      <c r="D183" s="158" t="s">
        <v>266</v>
      </c>
      <c r="E183" s="159" t="s">
        <v>617</v>
      </c>
      <c r="F183" s="228" t="s">
        <v>618</v>
      </c>
      <c r="G183" s="228"/>
      <c r="H183" s="228"/>
      <c r="I183" s="228"/>
      <c r="J183" s="160" t="s">
        <v>353</v>
      </c>
      <c r="K183" s="161">
        <v>7</v>
      </c>
      <c r="L183" s="229">
        <v>0</v>
      </c>
      <c r="M183" s="229"/>
      <c r="N183" s="229">
        <f t="shared" si="10"/>
        <v>0</v>
      </c>
      <c r="O183" s="221"/>
      <c r="P183" s="221"/>
      <c r="Q183" s="221"/>
      <c r="R183" s="150"/>
      <c r="T183" s="151" t="s">
        <v>5</v>
      </c>
      <c r="U183" s="41" t="s">
        <v>36</v>
      </c>
      <c r="V183" s="152">
        <v>0</v>
      </c>
      <c r="W183" s="152">
        <f t="shared" si="11"/>
        <v>0</v>
      </c>
      <c r="X183" s="152">
        <v>0.006</v>
      </c>
      <c r="Y183" s="152">
        <f t="shared" si="12"/>
        <v>0.042</v>
      </c>
      <c r="Z183" s="152">
        <v>0</v>
      </c>
      <c r="AA183" s="153">
        <f t="shared" si="13"/>
        <v>0</v>
      </c>
      <c r="AR183" s="18" t="s">
        <v>171</v>
      </c>
      <c r="AT183" s="18" t="s">
        <v>266</v>
      </c>
      <c r="AU183" s="18" t="s">
        <v>86</v>
      </c>
      <c r="AY183" s="18" t="s">
        <v>143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8" t="s">
        <v>79</v>
      </c>
      <c r="BK183" s="154">
        <f t="shared" si="19"/>
        <v>0</v>
      </c>
      <c r="BL183" s="18" t="s">
        <v>142</v>
      </c>
      <c r="BM183" s="18" t="s">
        <v>619</v>
      </c>
    </row>
    <row r="184" spans="2:63" s="10" customFormat="1" ht="29.25" customHeight="1">
      <c r="B184" s="134"/>
      <c r="C184" s="135"/>
      <c r="D184" s="144" t="s">
        <v>197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230">
        <f>BK184</f>
        <v>0</v>
      </c>
      <c r="O184" s="231"/>
      <c r="P184" s="231"/>
      <c r="Q184" s="231"/>
      <c r="R184" s="137"/>
      <c r="T184" s="138"/>
      <c r="U184" s="135"/>
      <c r="V184" s="135"/>
      <c r="W184" s="139">
        <f>SUM(W185:W190)</f>
        <v>17.4464</v>
      </c>
      <c r="X184" s="135"/>
      <c r="Y184" s="139">
        <f>SUM(Y185:Y190)</f>
        <v>0.4512484</v>
      </c>
      <c r="Z184" s="135"/>
      <c r="AA184" s="140">
        <f>SUM(AA185:AA190)</f>
        <v>0</v>
      </c>
      <c r="AR184" s="141" t="s">
        <v>79</v>
      </c>
      <c r="AT184" s="142" t="s">
        <v>70</v>
      </c>
      <c r="AU184" s="142" t="s">
        <v>79</v>
      </c>
      <c r="AY184" s="141" t="s">
        <v>143</v>
      </c>
      <c r="BK184" s="143">
        <f>SUM(BK185:BK190)</f>
        <v>0</v>
      </c>
    </row>
    <row r="185" spans="2:65" s="1" customFormat="1" ht="31.5" customHeight="1">
      <c r="B185" s="145"/>
      <c r="C185" s="146" t="s">
        <v>163</v>
      </c>
      <c r="D185" s="146" t="s">
        <v>144</v>
      </c>
      <c r="E185" s="147" t="s">
        <v>620</v>
      </c>
      <c r="F185" s="220" t="s">
        <v>621</v>
      </c>
      <c r="G185" s="220"/>
      <c r="H185" s="220"/>
      <c r="I185" s="220"/>
      <c r="J185" s="148" t="s">
        <v>215</v>
      </c>
      <c r="K185" s="149">
        <v>10.8</v>
      </c>
      <c r="L185" s="221">
        <v>0</v>
      </c>
      <c r="M185" s="221"/>
      <c r="N185" s="221">
        <f aca="true" t="shared" si="20" ref="N185:N190">ROUND(L185*K185,2)</f>
        <v>0</v>
      </c>
      <c r="O185" s="221"/>
      <c r="P185" s="221"/>
      <c r="Q185" s="221"/>
      <c r="R185" s="150"/>
      <c r="T185" s="151" t="s">
        <v>5</v>
      </c>
      <c r="U185" s="41" t="s">
        <v>36</v>
      </c>
      <c r="V185" s="152">
        <v>0.705</v>
      </c>
      <c r="W185" s="152">
        <f aca="true" t="shared" si="21" ref="W185:W190">V185*K185</f>
        <v>7.614</v>
      </c>
      <c r="X185" s="152">
        <v>0.01688</v>
      </c>
      <c r="Y185" s="152">
        <f aca="true" t="shared" si="22" ref="Y185:Y190">X185*K185</f>
        <v>0.182304</v>
      </c>
      <c r="Z185" s="152">
        <v>0</v>
      </c>
      <c r="AA185" s="153">
        <f aca="true" t="shared" si="23" ref="AA185:AA190">Z185*K185</f>
        <v>0</v>
      </c>
      <c r="AR185" s="18" t="s">
        <v>142</v>
      </c>
      <c r="AT185" s="18" t="s">
        <v>144</v>
      </c>
      <c r="AU185" s="18" t="s">
        <v>86</v>
      </c>
      <c r="AY185" s="18" t="s">
        <v>143</v>
      </c>
      <c r="BE185" s="154">
        <f aca="true" t="shared" si="24" ref="BE185:BE190">IF(U185="základní",N185,0)</f>
        <v>0</v>
      </c>
      <c r="BF185" s="154">
        <f aca="true" t="shared" si="25" ref="BF185:BF190">IF(U185="snížená",N185,0)</f>
        <v>0</v>
      </c>
      <c r="BG185" s="154">
        <f aca="true" t="shared" si="26" ref="BG185:BG190">IF(U185="zákl. přenesená",N185,0)</f>
        <v>0</v>
      </c>
      <c r="BH185" s="154">
        <f aca="true" t="shared" si="27" ref="BH185:BH190">IF(U185="sníž. přenesená",N185,0)</f>
        <v>0</v>
      </c>
      <c r="BI185" s="154">
        <f aca="true" t="shared" si="28" ref="BI185:BI190">IF(U185="nulová",N185,0)</f>
        <v>0</v>
      </c>
      <c r="BJ185" s="18" t="s">
        <v>79</v>
      </c>
      <c r="BK185" s="154">
        <f aca="true" t="shared" si="29" ref="BK185:BK190">ROUND(L185*K185,2)</f>
        <v>0</v>
      </c>
      <c r="BL185" s="18" t="s">
        <v>142</v>
      </c>
      <c r="BM185" s="18" t="s">
        <v>622</v>
      </c>
    </row>
    <row r="186" spans="2:65" s="1" customFormat="1" ht="22.5" customHeight="1">
      <c r="B186" s="145"/>
      <c r="C186" s="146" t="s">
        <v>167</v>
      </c>
      <c r="D186" s="146" t="s">
        <v>144</v>
      </c>
      <c r="E186" s="147" t="s">
        <v>623</v>
      </c>
      <c r="F186" s="220" t="s">
        <v>624</v>
      </c>
      <c r="G186" s="220"/>
      <c r="H186" s="220"/>
      <c r="I186" s="220"/>
      <c r="J186" s="148" t="s">
        <v>215</v>
      </c>
      <c r="K186" s="149">
        <v>11.88</v>
      </c>
      <c r="L186" s="221">
        <v>0</v>
      </c>
      <c r="M186" s="221"/>
      <c r="N186" s="221">
        <f t="shared" si="20"/>
        <v>0</v>
      </c>
      <c r="O186" s="221"/>
      <c r="P186" s="221"/>
      <c r="Q186" s="221"/>
      <c r="R186" s="150"/>
      <c r="T186" s="151" t="s">
        <v>5</v>
      </c>
      <c r="U186" s="41" t="s">
        <v>36</v>
      </c>
      <c r="V186" s="152">
        <v>0.705</v>
      </c>
      <c r="W186" s="152">
        <f t="shared" si="21"/>
        <v>8.3754</v>
      </c>
      <c r="X186" s="152">
        <v>0.01688</v>
      </c>
      <c r="Y186" s="152">
        <f t="shared" si="22"/>
        <v>0.2005344</v>
      </c>
      <c r="Z186" s="152">
        <v>0</v>
      </c>
      <c r="AA186" s="153">
        <f t="shared" si="23"/>
        <v>0</v>
      </c>
      <c r="AR186" s="18" t="s">
        <v>142</v>
      </c>
      <c r="AT186" s="18" t="s">
        <v>144</v>
      </c>
      <c r="AU186" s="18" t="s">
        <v>86</v>
      </c>
      <c r="AY186" s="18" t="s">
        <v>143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8" t="s">
        <v>79</v>
      </c>
      <c r="BK186" s="154">
        <f t="shared" si="29"/>
        <v>0</v>
      </c>
      <c r="BL186" s="18" t="s">
        <v>142</v>
      </c>
      <c r="BM186" s="18" t="s">
        <v>625</v>
      </c>
    </row>
    <row r="187" spans="2:65" s="1" customFormat="1" ht="31.5" customHeight="1">
      <c r="B187" s="145"/>
      <c r="C187" s="146" t="s">
        <v>183</v>
      </c>
      <c r="D187" s="146" t="s">
        <v>144</v>
      </c>
      <c r="E187" s="147" t="s">
        <v>626</v>
      </c>
      <c r="F187" s="220" t="s">
        <v>627</v>
      </c>
      <c r="G187" s="220"/>
      <c r="H187" s="220"/>
      <c r="I187" s="220"/>
      <c r="J187" s="148" t="s">
        <v>353</v>
      </c>
      <c r="K187" s="149">
        <v>1</v>
      </c>
      <c r="L187" s="221">
        <v>0</v>
      </c>
      <c r="M187" s="221"/>
      <c r="N187" s="221">
        <f t="shared" si="20"/>
        <v>0</v>
      </c>
      <c r="O187" s="221"/>
      <c r="P187" s="221"/>
      <c r="Q187" s="221"/>
      <c r="R187" s="150"/>
      <c r="T187" s="151" t="s">
        <v>5</v>
      </c>
      <c r="U187" s="41" t="s">
        <v>36</v>
      </c>
      <c r="V187" s="152">
        <v>0.707</v>
      </c>
      <c r="W187" s="152">
        <f t="shared" si="21"/>
        <v>0.707</v>
      </c>
      <c r="X187" s="152">
        <v>0.00459</v>
      </c>
      <c r="Y187" s="152">
        <f t="shared" si="22"/>
        <v>0.00459</v>
      </c>
      <c r="Z187" s="152">
        <v>0</v>
      </c>
      <c r="AA187" s="153">
        <f t="shared" si="23"/>
        <v>0</v>
      </c>
      <c r="AR187" s="18" t="s">
        <v>142</v>
      </c>
      <c r="AT187" s="18" t="s">
        <v>144</v>
      </c>
      <c r="AU187" s="18" t="s">
        <v>86</v>
      </c>
      <c r="AY187" s="18" t="s">
        <v>143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8" t="s">
        <v>79</v>
      </c>
      <c r="BK187" s="154">
        <f t="shared" si="29"/>
        <v>0</v>
      </c>
      <c r="BL187" s="18" t="s">
        <v>142</v>
      </c>
      <c r="BM187" s="18" t="s">
        <v>628</v>
      </c>
    </row>
    <row r="188" spans="2:65" s="1" customFormat="1" ht="22.5" customHeight="1">
      <c r="B188" s="145"/>
      <c r="C188" s="158" t="s">
        <v>187</v>
      </c>
      <c r="D188" s="158" t="s">
        <v>266</v>
      </c>
      <c r="E188" s="159" t="s">
        <v>629</v>
      </c>
      <c r="F188" s="228" t="s">
        <v>630</v>
      </c>
      <c r="G188" s="228"/>
      <c r="H188" s="228"/>
      <c r="I188" s="228"/>
      <c r="J188" s="160" t="s">
        <v>353</v>
      </c>
      <c r="K188" s="161">
        <v>1</v>
      </c>
      <c r="L188" s="229">
        <v>0</v>
      </c>
      <c r="M188" s="229"/>
      <c r="N188" s="229">
        <f t="shared" si="20"/>
        <v>0</v>
      </c>
      <c r="O188" s="221"/>
      <c r="P188" s="221"/>
      <c r="Q188" s="221"/>
      <c r="R188" s="150"/>
      <c r="T188" s="151" t="s">
        <v>5</v>
      </c>
      <c r="U188" s="41" t="s">
        <v>36</v>
      </c>
      <c r="V188" s="152">
        <v>0</v>
      </c>
      <c r="W188" s="152">
        <f t="shared" si="21"/>
        <v>0</v>
      </c>
      <c r="X188" s="152">
        <v>0.046</v>
      </c>
      <c r="Y188" s="152">
        <f t="shared" si="22"/>
        <v>0.046</v>
      </c>
      <c r="Z188" s="152">
        <v>0</v>
      </c>
      <c r="AA188" s="153">
        <f t="shared" si="23"/>
        <v>0</v>
      </c>
      <c r="AR188" s="18" t="s">
        <v>171</v>
      </c>
      <c r="AT188" s="18" t="s">
        <v>266</v>
      </c>
      <c r="AU188" s="18" t="s">
        <v>86</v>
      </c>
      <c r="AY188" s="18" t="s">
        <v>143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8" t="s">
        <v>79</v>
      </c>
      <c r="BK188" s="154">
        <f t="shared" si="29"/>
        <v>0</v>
      </c>
      <c r="BL188" s="18" t="s">
        <v>142</v>
      </c>
      <c r="BM188" s="18" t="s">
        <v>631</v>
      </c>
    </row>
    <row r="189" spans="2:65" s="1" customFormat="1" ht="31.5" customHeight="1">
      <c r="B189" s="145"/>
      <c r="C189" s="146" t="s">
        <v>237</v>
      </c>
      <c r="D189" s="146" t="s">
        <v>144</v>
      </c>
      <c r="E189" s="147" t="s">
        <v>632</v>
      </c>
      <c r="F189" s="220" t="s">
        <v>633</v>
      </c>
      <c r="G189" s="220"/>
      <c r="H189" s="220"/>
      <c r="I189" s="220"/>
      <c r="J189" s="148" t="s">
        <v>353</v>
      </c>
      <c r="K189" s="149">
        <v>6</v>
      </c>
      <c r="L189" s="221">
        <v>0</v>
      </c>
      <c r="M189" s="221"/>
      <c r="N189" s="221">
        <f t="shared" si="20"/>
        <v>0</v>
      </c>
      <c r="O189" s="221"/>
      <c r="P189" s="221"/>
      <c r="Q189" s="221"/>
      <c r="R189" s="150"/>
      <c r="T189" s="151" t="s">
        <v>5</v>
      </c>
      <c r="U189" s="41" t="s">
        <v>36</v>
      </c>
      <c r="V189" s="152">
        <v>0.125</v>
      </c>
      <c r="W189" s="152">
        <f t="shared" si="21"/>
        <v>0.75</v>
      </c>
      <c r="X189" s="152">
        <v>0.00181</v>
      </c>
      <c r="Y189" s="152">
        <f t="shared" si="22"/>
        <v>0.01086</v>
      </c>
      <c r="Z189" s="152">
        <v>0</v>
      </c>
      <c r="AA189" s="153">
        <f t="shared" si="23"/>
        <v>0</v>
      </c>
      <c r="AR189" s="18" t="s">
        <v>142</v>
      </c>
      <c r="AT189" s="18" t="s">
        <v>144</v>
      </c>
      <c r="AU189" s="18" t="s">
        <v>86</v>
      </c>
      <c r="AY189" s="18" t="s">
        <v>143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8" t="s">
        <v>79</v>
      </c>
      <c r="BK189" s="154">
        <f t="shared" si="29"/>
        <v>0</v>
      </c>
      <c r="BL189" s="18" t="s">
        <v>142</v>
      </c>
      <c r="BM189" s="18" t="s">
        <v>634</v>
      </c>
    </row>
    <row r="190" spans="2:65" s="1" customFormat="1" ht="22.5" customHeight="1">
      <c r="B190" s="145"/>
      <c r="C190" s="158" t="s">
        <v>241</v>
      </c>
      <c r="D190" s="158" t="s">
        <v>266</v>
      </c>
      <c r="E190" s="159" t="s">
        <v>635</v>
      </c>
      <c r="F190" s="228" t="s">
        <v>636</v>
      </c>
      <c r="G190" s="228"/>
      <c r="H190" s="228"/>
      <c r="I190" s="228"/>
      <c r="J190" s="160" t="s">
        <v>353</v>
      </c>
      <c r="K190" s="161">
        <v>6</v>
      </c>
      <c r="L190" s="229">
        <v>0</v>
      </c>
      <c r="M190" s="229"/>
      <c r="N190" s="229">
        <f t="shared" si="20"/>
        <v>0</v>
      </c>
      <c r="O190" s="221"/>
      <c r="P190" s="221"/>
      <c r="Q190" s="221"/>
      <c r="R190" s="150"/>
      <c r="T190" s="151" t="s">
        <v>5</v>
      </c>
      <c r="U190" s="41" t="s">
        <v>36</v>
      </c>
      <c r="V190" s="152">
        <v>0</v>
      </c>
      <c r="W190" s="152">
        <f t="shared" si="21"/>
        <v>0</v>
      </c>
      <c r="X190" s="152">
        <v>0.00116</v>
      </c>
      <c r="Y190" s="152">
        <f t="shared" si="22"/>
        <v>0.00696</v>
      </c>
      <c r="Z190" s="152">
        <v>0</v>
      </c>
      <c r="AA190" s="153">
        <f t="shared" si="23"/>
        <v>0</v>
      </c>
      <c r="AR190" s="18" t="s">
        <v>171</v>
      </c>
      <c r="AT190" s="18" t="s">
        <v>266</v>
      </c>
      <c r="AU190" s="18" t="s">
        <v>86</v>
      </c>
      <c r="AY190" s="18" t="s">
        <v>143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8" t="s">
        <v>79</v>
      </c>
      <c r="BK190" s="154">
        <f t="shared" si="29"/>
        <v>0</v>
      </c>
      <c r="BL190" s="18" t="s">
        <v>142</v>
      </c>
      <c r="BM190" s="18" t="s">
        <v>637</v>
      </c>
    </row>
    <row r="191" spans="2:63" s="10" customFormat="1" ht="29.25" customHeight="1">
      <c r="B191" s="134"/>
      <c r="C191" s="135"/>
      <c r="D191" s="144" t="s">
        <v>199</v>
      </c>
      <c r="E191" s="144"/>
      <c r="F191" s="144"/>
      <c r="G191" s="144"/>
      <c r="H191" s="144"/>
      <c r="I191" s="144"/>
      <c r="J191" s="144"/>
      <c r="K191" s="144"/>
      <c r="L191" s="144"/>
      <c r="M191" s="144"/>
      <c r="N191" s="230">
        <f>BK191</f>
        <v>0</v>
      </c>
      <c r="O191" s="231"/>
      <c r="P191" s="231"/>
      <c r="Q191" s="231"/>
      <c r="R191" s="137"/>
      <c r="T191" s="138"/>
      <c r="U191" s="135"/>
      <c r="V191" s="135"/>
      <c r="W191" s="139">
        <f>W192</f>
        <v>897.27516</v>
      </c>
      <c r="X191" s="135"/>
      <c r="Y191" s="139">
        <f>Y192</f>
        <v>0</v>
      </c>
      <c r="Z191" s="135"/>
      <c r="AA191" s="140">
        <f>AA192</f>
        <v>0</v>
      </c>
      <c r="AR191" s="141" t="s">
        <v>79</v>
      </c>
      <c r="AT191" s="142" t="s">
        <v>70</v>
      </c>
      <c r="AU191" s="142" t="s">
        <v>79</v>
      </c>
      <c r="AY191" s="141" t="s">
        <v>143</v>
      </c>
      <c r="BK191" s="143">
        <f>BK192</f>
        <v>0</v>
      </c>
    </row>
    <row r="192" spans="2:65" s="1" customFormat="1" ht="31.5" customHeight="1">
      <c r="B192" s="145"/>
      <c r="C192" s="146" t="s">
        <v>318</v>
      </c>
      <c r="D192" s="146" t="s">
        <v>144</v>
      </c>
      <c r="E192" s="147" t="s">
        <v>638</v>
      </c>
      <c r="F192" s="220" t="s">
        <v>639</v>
      </c>
      <c r="G192" s="220"/>
      <c r="H192" s="220"/>
      <c r="I192" s="220"/>
      <c r="J192" s="148" t="s">
        <v>251</v>
      </c>
      <c r="K192" s="149">
        <v>606.267</v>
      </c>
      <c r="L192" s="221">
        <v>0</v>
      </c>
      <c r="M192" s="221"/>
      <c r="N192" s="221">
        <f>ROUND(L192*K192,2)</f>
        <v>0</v>
      </c>
      <c r="O192" s="221"/>
      <c r="P192" s="221"/>
      <c r="Q192" s="221"/>
      <c r="R192" s="150"/>
      <c r="T192" s="151" t="s">
        <v>5</v>
      </c>
      <c r="U192" s="41" t="s">
        <v>36</v>
      </c>
      <c r="V192" s="152">
        <v>1.48</v>
      </c>
      <c r="W192" s="152">
        <f>V192*K192</f>
        <v>897.27516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18" t="s">
        <v>142</v>
      </c>
      <c r="AT192" s="18" t="s">
        <v>144</v>
      </c>
      <c r="AU192" s="18" t="s">
        <v>86</v>
      </c>
      <c r="AY192" s="18" t="s">
        <v>143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8" t="s">
        <v>79</v>
      </c>
      <c r="BK192" s="154">
        <f>ROUND(L192*K192,2)</f>
        <v>0</v>
      </c>
      <c r="BL192" s="18" t="s">
        <v>142</v>
      </c>
      <c r="BM192" s="18" t="s">
        <v>640</v>
      </c>
    </row>
    <row r="193" spans="2:63" s="10" customFormat="1" ht="36.75" customHeight="1">
      <c r="B193" s="134"/>
      <c r="C193" s="135"/>
      <c r="D193" s="136" t="s">
        <v>455</v>
      </c>
      <c r="E193" s="136"/>
      <c r="F193" s="136"/>
      <c r="G193" s="136"/>
      <c r="H193" s="136"/>
      <c r="I193" s="136"/>
      <c r="J193" s="136"/>
      <c r="K193" s="136"/>
      <c r="L193" s="136"/>
      <c r="M193" s="136"/>
      <c r="N193" s="232">
        <f>BK193</f>
        <v>0</v>
      </c>
      <c r="O193" s="233"/>
      <c r="P193" s="233"/>
      <c r="Q193" s="233"/>
      <c r="R193" s="137"/>
      <c r="T193" s="138"/>
      <c r="U193" s="135"/>
      <c r="V193" s="135"/>
      <c r="W193" s="139">
        <f>W194</f>
        <v>14.257599999999998</v>
      </c>
      <c r="X193" s="135"/>
      <c r="Y193" s="139">
        <f>Y194</f>
        <v>2.405088</v>
      </c>
      <c r="Z193" s="135"/>
      <c r="AA193" s="140">
        <f>AA194</f>
        <v>0</v>
      </c>
      <c r="AR193" s="141" t="s">
        <v>86</v>
      </c>
      <c r="AT193" s="142" t="s">
        <v>70</v>
      </c>
      <c r="AU193" s="142" t="s">
        <v>71</v>
      </c>
      <c r="AY193" s="141" t="s">
        <v>143</v>
      </c>
      <c r="BK193" s="143">
        <f>BK194</f>
        <v>0</v>
      </c>
    </row>
    <row r="194" spans="2:63" s="10" customFormat="1" ht="19.5" customHeight="1">
      <c r="B194" s="134"/>
      <c r="C194" s="135"/>
      <c r="D194" s="144" t="s">
        <v>456</v>
      </c>
      <c r="E194" s="144"/>
      <c r="F194" s="144"/>
      <c r="G194" s="144"/>
      <c r="H194" s="144"/>
      <c r="I194" s="144"/>
      <c r="J194" s="144"/>
      <c r="K194" s="144"/>
      <c r="L194" s="144"/>
      <c r="M194" s="144"/>
      <c r="N194" s="226">
        <f>BK194</f>
        <v>0</v>
      </c>
      <c r="O194" s="227"/>
      <c r="P194" s="227"/>
      <c r="Q194" s="227"/>
      <c r="R194" s="137"/>
      <c r="T194" s="138"/>
      <c r="U194" s="135"/>
      <c r="V194" s="135"/>
      <c r="W194" s="139">
        <f>SUM(W195:W197)</f>
        <v>14.257599999999998</v>
      </c>
      <c r="X194" s="135"/>
      <c r="Y194" s="139">
        <f>SUM(Y195:Y197)</f>
        <v>2.405088</v>
      </c>
      <c r="Z194" s="135"/>
      <c r="AA194" s="140">
        <f>SUM(AA195:AA197)</f>
        <v>0</v>
      </c>
      <c r="AR194" s="141" t="s">
        <v>86</v>
      </c>
      <c r="AT194" s="142" t="s">
        <v>70</v>
      </c>
      <c r="AU194" s="142" t="s">
        <v>79</v>
      </c>
      <c r="AY194" s="141" t="s">
        <v>143</v>
      </c>
      <c r="BK194" s="143">
        <f>SUM(BK195:BK197)</f>
        <v>0</v>
      </c>
    </row>
    <row r="195" spans="2:65" s="1" customFormat="1" ht="44.25" customHeight="1">
      <c r="B195" s="145"/>
      <c r="C195" s="146" t="s">
        <v>11</v>
      </c>
      <c r="D195" s="146" t="s">
        <v>144</v>
      </c>
      <c r="E195" s="147" t="s">
        <v>641</v>
      </c>
      <c r="F195" s="220" t="s">
        <v>642</v>
      </c>
      <c r="G195" s="220"/>
      <c r="H195" s="220"/>
      <c r="I195" s="220"/>
      <c r="J195" s="148" t="s">
        <v>202</v>
      </c>
      <c r="K195" s="149">
        <v>11.2</v>
      </c>
      <c r="L195" s="221">
        <v>0</v>
      </c>
      <c r="M195" s="221"/>
      <c r="N195" s="221">
        <f>ROUND(L195*K195,2)</f>
        <v>0</v>
      </c>
      <c r="O195" s="221"/>
      <c r="P195" s="221"/>
      <c r="Q195" s="221"/>
      <c r="R195" s="150"/>
      <c r="T195" s="151" t="s">
        <v>5</v>
      </c>
      <c r="U195" s="41" t="s">
        <v>36</v>
      </c>
      <c r="V195" s="152">
        <v>1.273</v>
      </c>
      <c r="W195" s="152">
        <f>V195*K195</f>
        <v>14.257599999999998</v>
      </c>
      <c r="X195" s="152">
        <v>0.00024</v>
      </c>
      <c r="Y195" s="152">
        <f>X195*K195</f>
        <v>0.002688</v>
      </c>
      <c r="Z195" s="152">
        <v>0</v>
      </c>
      <c r="AA195" s="153">
        <f>Z195*K195</f>
        <v>0</v>
      </c>
      <c r="AR195" s="18" t="s">
        <v>248</v>
      </c>
      <c r="AT195" s="18" t="s">
        <v>144</v>
      </c>
      <c r="AU195" s="18" t="s">
        <v>86</v>
      </c>
      <c r="AY195" s="18" t="s">
        <v>143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8" t="s">
        <v>79</v>
      </c>
      <c r="BK195" s="154">
        <f>ROUND(L195*K195,2)</f>
        <v>0</v>
      </c>
      <c r="BL195" s="18" t="s">
        <v>248</v>
      </c>
      <c r="BM195" s="18" t="s">
        <v>643</v>
      </c>
    </row>
    <row r="196" spans="2:65" s="1" customFormat="1" ht="22.5" customHeight="1">
      <c r="B196" s="145"/>
      <c r="C196" s="158" t="s">
        <v>248</v>
      </c>
      <c r="D196" s="158" t="s">
        <v>266</v>
      </c>
      <c r="E196" s="159" t="s">
        <v>644</v>
      </c>
      <c r="F196" s="228" t="s">
        <v>645</v>
      </c>
      <c r="G196" s="228"/>
      <c r="H196" s="228"/>
      <c r="I196" s="228"/>
      <c r="J196" s="160" t="s">
        <v>353</v>
      </c>
      <c r="K196" s="161">
        <v>616</v>
      </c>
      <c r="L196" s="229">
        <v>0</v>
      </c>
      <c r="M196" s="229"/>
      <c r="N196" s="229">
        <f>ROUND(L196*K196,2)</f>
        <v>0</v>
      </c>
      <c r="O196" s="221"/>
      <c r="P196" s="221"/>
      <c r="Q196" s="221"/>
      <c r="R196" s="150"/>
      <c r="T196" s="151" t="s">
        <v>5</v>
      </c>
      <c r="U196" s="41" t="s">
        <v>36</v>
      </c>
      <c r="V196" s="152">
        <v>0</v>
      </c>
      <c r="W196" s="152">
        <f>V196*K196</f>
        <v>0</v>
      </c>
      <c r="X196" s="152">
        <v>0.0039</v>
      </c>
      <c r="Y196" s="152">
        <f>X196*K196</f>
        <v>2.4024</v>
      </c>
      <c r="Z196" s="152">
        <v>0</v>
      </c>
      <c r="AA196" s="153">
        <f>Z196*K196</f>
        <v>0</v>
      </c>
      <c r="AR196" s="18" t="s">
        <v>306</v>
      </c>
      <c r="AT196" s="18" t="s">
        <v>266</v>
      </c>
      <c r="AU196" s="18" t="s">
        <v>86</v>
      </c>
      <c r="AY196" s="18" t="s">
        <v>143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18" t="s">
        <v>79</v>
      </c>
      <c r="BK196" s="154">
        <f>ROUND(L196*K196,2)</f>
        <v>0</v>
      </c>
      <c r="BL196" s="18" t="s">
        <v>248</v>
      </c>
      <c r="BM196" s="18" t="s">
        <v>646</v>
      </c>
    </row>
    <row r="197" spans="2:65" s="1" customFormat="1" ht="31.5" customHeight="1">
      <c r="B197" s="145"/>
      <c r="C197" s="146" t="s">
        <v>253</v>
      </c>
      <c r="D197" s="146" t="s">
        <v>144</v>
      </c>
      <c r="E197" s="147" t="s">
        <v>647</v>
      </c>
      <c r="F197" s="220" t="s">
        <v>648</v>
      </c>
      <c r="G197" s="220"/>
      <c r="H197" s="220"/>
      <c r="I197" s="220"/>
      <c r="J197" s="148" t="s">
        <v>649</v>
      </c>
      <c r="K197" s="149">
        <v>335.384</v>
      </c>
      <c r="L197" s="221">
        <v>0</v>
      </c>
      <c r="M197" s="221"/>
      <c r="N197" s="221">
        <f>ROUND(L197*K197,2)</f>
        <v>0</v>
      </c>
      <c r="O197" s="221"/>
      <c r="P197" s="221"/>
      <c r="Q197" s="221"/>
      <c r="R197" s="150"/>
      <c r="T197" s="151" t="s">
        <v>5</v>
      </c>
      <c r="U197" s="155" t="s">
        <v>36</v>
      </c>
      <c r="V197" s="156">
        <v>0</v>
      </c>
      <c r="W197" s="156">
        <f>V197*K197</f>
        <v>0</v>
      </c>
      <c r="X197" s="156">
        <v>0</v>
      </c>
      <c r="Y197" s="156">
        <f>X197*K197</f>
        <v>0</v>
      </c>
      <c r="Z197" s="156">
        <v>0</v>
      </c>
      <c r="AA197" s="157">
        <f>Z197*K197</f>
        <v>0</v>
      </c>
      <c r="AR197" s="18" t="s">
        <v>248</v>
      </c>
      <c r="AT197" s="18" t="s">
        <v>144</v>
      </c>
      <c r="AU197" s="18" t="s">
        <v>86</v>
      </c>
      <c r="AY197" s="18" t="s">
        <v>143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8" t="s">
        <v>79</v>
      </c>
      <c r="BK197" s="154">
        <f>ROUND(L197*K197,2)</f>
        <v>0</v>
      </c>
      <c r="BL197" s="18" t="s">
        <v>248</v>
      </c>
      <c r="BM197" s="18" t="s">
        <v>650</v>
      </c>
    </row>
    <row r="198" spans="2:18" s="1" customFormat="1" ht="6.75" customHeight="1"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</sheetData>
  <sheetProtection/>
  <mergeCells count="268">
    <mergeCell ref="F114:P114"/>
    <mergeCell ref="N89:Q89"/>
    <mergeCell ref="N90:Q90"/>
    <mergeCell ref="N193:Q193"/>
    <mergeCell ref="N194:Q194"/>
    <mergeCell ref="N187:Q187"/>
    <mergeCell ref="M116:P116"/>
    <mergeCell ref="M118:Q118"/>
    <mergeCell ref="M119:Q119"/>
    <mergeCell ref="L192:M192"/>
    <mergeCell ref="S2:AC2"/>
    <mergeCell ref="N142:Q142"/>
    <mergeCell ref="N147:Q147"/>
    <mergeCell ref="N153:Q153"/>
    <mergeCell ref="N155:Q155"/>
    <mergeCell ref="N184:Q184"/>
    <mergeCell ref="N98:Q98"/>
    <mergeCell ref="N99:Q99"/>
    <mergeCell ref="N100:Q100"/>
    <mergeCell ref="N102:Q102"/>
    <mergeCell ref="N192:Q192"/>
    <mergeCell ref="F186:I186"/>
    <mergeCell ref="L186:M186"/>
    <mergeCell ref="N186:Q186"/>
    <mergeCell ref="F187:I187"/>
    <mergeCell ref="L187:M187"/>
    <mergeCell ref="N191:Q191"/>
    <mergeCell ref="F197:I197"/>
    <mergeCell ref="L197:M197"/>
    <mergeCell ref="N197:Q197"/>
    <mergeCell ref="F189:I189"/>
    <mergeCell ref="L189:M189"/>
    <mergeCell ref="N189:Q189"/>
    <mergeCell ref="F190:I190"/>
    <mergeCell ref="L190:M190"/>
    <mergeCell ref="N190:Q190"/>
    <mergeCell ref="F192:I192"/>
    <mergeCell ref="F195:I195"/>
    <mergeCell ref="L195:M195"/>
    <mergeCell ref="N195:Q195"/>
    <mergeCell ref="F196:I196"/>
    <mergeCell ref="L196:M196"/>
    <mergeCell ref="N196:Q196"/>
    <mergeCell ref="L183:M183"/>
    <mergeCell ref="N183:Q183"/>
    <mergeCell ref="F185:I185"/>
    <mergeCell ref="L185:M185"/>
    <mergeCell ref="N185:Q185"/>
    <mergeCell ref="H1:K1"/>
    <mergeCell ref="L104:Q104"/>
    <mergeCell ref="C110:Q110"/>
    <mergeCell ref="F112:P112"/>
    <mergeCell ref="F113:P113"/>
    <mergeCell ref="F181:I181"/>
    <mergeCell ref="L181:M181"/>
    <mergeCell ref="N181:Q181"/>
    <mergeCell ref="F188:I188"/>
    <mergeCell ref="L188:M188"/>
    <mergeCell ref="N188:Q188"/>
    <mergeCell ref="F182:I182"/>
    <mergeCell ref="L182:M182"/>
    <mergeCell ref="N182:Q182"/>
    <mergeCell ref="F183:I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N140:Q140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N124:Q124"/>
    <mergeCell ref="F126:I126"/>
    <mergeCell ref="L126:M126"/>
    <mergeCell ref="N126:Q126"/>
    <mergeCell ref="F127:I127"/>
    <mergeCell ref="L127:M127"/>
    <mergeCell ref="N127:Q127"/>
    <mergeCell ref="C87:G87"/>
    <mergeCell ref="N87:Q87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H36:J36"/>
    <mergeCell ref="M36:P36"/>
    <mergeCell ref="H37:J37"/>
    <mergeCell ref="M37:P37"/>
    <mergeCell ref="N91:Q91"/>
    <mergeCell ref="N92:Q92"/>
    <mergeCell ref="M82:P82"/>
    <mergeCell ref="M84:Q84"/>
    <mergeCell ref="M85:Q85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7"/>
  <sheetViews>
    <sheetView showGridLines="0" zoomScalePageLayoutView="0" workbookViewId="0" topLeftCell="A1">
      <pane ySplit="1" topLeftCell="A119" activePane="bottomLeft" state="frozen"/>
      <selection pane="topLeft" activeCell="A1" sqref="A1"/>
      <selection pane="bottomLeft" activeCell="L147" sqref="L1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99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ht="24.75" customHeight="1">
      <c r="B7" s="22"/>
      <c r="C7" s="25"/>
      <c r="D7" s="29" t="s">
        <v>116</v>
      </c>
      <c r="E7" s="25"/>
      <c r="F7" s="203" t="s">
        <v>448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5"/>
      <c r="R7" s="23"/>
    </row>
    <row r="8" spans="2:18" s="1" customFormat="1" ht="32.25" customHeight="1">
      <c r="B8" s="32"/>
      <c r="C8" s="33"/>
      <c r="D8" s="28" t="s">
        <v>192</v>
      </c>
      <c r="E8" s="33"/>
      <c r="F8" s="171" t="s">
        <v>651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2:18" s="1" customFormat="1" ht="14.2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06" t="str">
        <f>'Rekapitulace stavby'!AN8</f>
        <v>17. 9. 2017</v>
      </c>
      <c r="P10" s="206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24</v>
      </c>
      <c r="E12" s="33"/>
      <c r="F12" s="33"/>
      <c r="G12" s="33"/>
      <c r="H12" s="33"/>
      <c r="I12" s="33"/>
      <c r="J12" s="33"/>
      <c r="K12" s="33"/>
      <c r="L12" s="33"/>
      <c r="M12" s="29" t="s">
        <v>25</v>
      </c>
      <c r="N12" s="33"/>
      <c r="O12" s="169">
        <f>IF('Rekapitulace stavby'!AN10="","",'Rekapitulace stavby'!AN10)</f>
      </c>
      <c r="P12" s="169"/>
      <c r="Q12" s="33"/>
      <c r="R12" s="34"/>
    </row>
    <row r="13" spans="2:18" s="1" customFormat="1" ht="18" customHeight="1">
      <c r="B13" s="32"/>
      <c r="C13" s="33"/>
      <c r="D13" s="33"/>
      <c r="E13" s="27" t="str">
        <f>IF('Rekapitulace stavby'!E11="","",'Rekapitulace stavby'!E11)</f>
        <v>Město Sezimovo Ústí, VST s.r.o.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69">
        <f>IF('Rekapitulace stavby'!AN11="","",'Rekapitulace stavby'!AN11)</f>
      </c>
      <c r="P13" s="169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25</v>
      </c>
      <c r="N15" s="33"/>
      <c r="O15" s="169">
        <f>IF('Rekapitulace stavby'!AN13="","",'Rekapitulace stavby'!AN13)</f>
      </c>
      <c r="P15" s="169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69">
        <f>IF('Rekapitulace stavby'!AN14="","",'Rekapitulace stavby'!AN14)</f>
      </c>
      <c r="P16" s="169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28</v>
      </c>
      <c r="E18" s="33"/>
      <c r="F18" s="33"/>
      <c r="G18" s="33"/>
      <c r="H18" s="33"/>
      <c r="I18" s="33"/>
      <c r="J18" s="33"/>
      <c r="K18" s="33"/>
      <c r="L18" s="33"/>
      <c r="M18" s="29" t="s">
        <v>25</v>
      </c>
      <c r="N18" s="33"/>
      <c r="O18" s="169">
        <f>IF('Rekapitulace stavby'!AN16="","",'Rekapitulace stavby'!AN16)</f>
        <v>72173831</v>
      </c>
      <c r="P18" s="169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>Ing. Vít Semrád, SV-statika,projekce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69">
        <f>IF('Rekapitulace stavby'!AN17="","",'Rekapitulace stavby'!AN17)</f>
      </c>
      <c r="P19" s="169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25</v>
      </c>
      <c r="N21" s="33"/>
      <c r="O21" s="169">
        <f>IF('Rekapitulace stavby'!AN19="","",'Rekapitulace stavby'!AN19)</f>
        <v>72173831</v>
      </c>
      <c r="P21" s="169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>Ing. Vít Semrád, SV-statika,projekce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69">
        <f>IF('Rekapitulace stavby'!AN20="","",'Rekapitulace stavby'!AN20)</f>
      </c>
      <c r="P22" s="169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72" t="s">
        <v>5</v>
      </c>
      <c r="F25" s="172"/>
      <c r="G25" s="172"/>
      <c r="H25" s="172"/>
      <c r="I25" s="172"/>
      <c r="J25" s="172"/>
      <c r="K25" s="172"/>
      <c r="L25" s="172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1" t="s">
        <v>118</v>
      </c>
      <c r="E28" s="33"/>
      <c r="F28" s="33"/>
      <c r="G28" s="33"/>
      <c r="H28" s="33"/>
      <c r="I28" s="33"/>
      <c r="J28" s="33"/>
      <c r="K28" s="33"/>
      <c r="L28" s="33"/>
      <c r="M28" s="200">
        <f>N89</f>
        <v>0</v>
      </c>
      <c r="N28" s="200"/>
      <c r="O28" s="200"/>
      <c r="P28" s="200"/>
      <c r="Q28" s="33"/>
      <c r="R28" s="34"/>
    </row>
    <row r="29" spans="2:18" s="1" customFormat="1" ht="14.25" customHeight="1">
      <c r="B29" s="32"/>
      <c r="C29" s="33"/>
      <c r="D29" s="31" t="s">
        <v>119</v>
      </c>
      <c r="E29" s="33"/>
      <c r="F29" s="33"/>
      <c r="G29" s="33"/>
      <c r="H29" s="33"/>
      <c r="I29" s="33"/>
      <c r="J29" s="33"/>
      <c r="K29" s="33"/>
      <c r="L29" s="33"/>
      <c r="M29" s="200">
        <f>N96</f>
        <v>0</v>
      </c>
      <c r="N29" s="200"/>
      <c r="O29" s="200"/>
      <c r="P29" s="200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2" t="s">
        <v>34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35</v>
      </c>
      <c r="E33" s="39" t="s">
        <v>36</v>
      </c>
      <c r="F33" s="40">
        <v>0.21</v>
      </c>
      <c r="G33" s="113" t="s">
        <v>37</v>
      </c>
      <c r="H33" s="208">
        <f>ROUND((SUM(BE96:BE97)+SUM(BE116:BE146)),2)</f>
        <v>0</v>
      </c>
      <c r="I33" s="205"/>
      <c r="J33" s="205"/>
      <c r="K33" s="33"/>
      <c r="L33" s="33"/>
      <c r="M33" s="208">
        <f>ROUND(ROUND((SUM(BE96:BE97)+SUM(BE116:BE146)),2)*F33,2)</f>
        <v>0</v>
      </c>
      <c r="N33" s="205"/>
      <c r="O33" s="205"/>
      <c r="P33" s="205"/>
      <c r="Q33" s="33"/>
      <c r="R33" s="34"/>
    </row>
    <row r="34" spans="2:18" s="1" customFormat="1" ht="14.25" customHeight="1">
      <c r="B34" s="32"/>
      <c r="C34" s="33"/>
      <c r="D34" s="33"/>
      <c r="E34" s="39" t="s">
        <v>38</v>
      </c>
      <c r="F34" s="40">
        <v>0.15</v>
      </c>
      <c r="G34" s="113" t="s">
        <v>37</v>
      </c>
      <c r="H34" s="208">
        <f>ROUND((SUM(BF96:BF97)+SUM(BF116:BF146)),2)</f>
        <v>0</v>
      </c>
      <c r="I34" s="205"/>
      <c r="J34" s="205"/>
      <c r="K34" s="33"/>
      <c r="L34" s="33"/>
      <c r="M34" s="208">
        <f>ROUND(ROUND((SUM(BF96:BF97)+SUM(BF116:BF146)),2)*F34,2)</f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39</v>
      </c>
      <c r="F35" s="40">
        <v>0.21</v>
      </c>
      <c r="G35" s="113" t="s">
        <v>37</v>
      </c>
      <c r="H35" s="208">
        <f>ROUND((SUM(BG96:BG97)+SUM(BG116:BG146)),2)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40</v>
      </c>
      <c r="F36" s="40">
        <v>0.15</v>
      </c>
      <c r="G36" s="113" t="s">
        <v>37</v>
      </c>
      <c r="H36" s="208">
        <f>ROUND((SUM(BH96:BH97)+SUM(BH116:BH146)),2)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41</v>
      </c>
      <c r="F37" s="40">
        <v>0</v>
      </c>
      <c r="G37" s="113" t="s">
        <v>37</v>
      </c>
      <c r="H37" s="208">
        <f>ROUND((SUM(BI96:BI97)+SUM(BI116:BI146)),2)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09"/>
      <c r="D39" s="114" t="s">
        <v>42</v>
      </c>
      <c r="E39" s="72"/>
      <c r="F39" s="72"/>
      <c r="G39" s="115" t="s">
        <v>43</v>
      </c>
      <c r="H39" s="116" t="s">
        <v>44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116</v>
      </c>
      <c r="D79" s="25"/>
      <c r="E79" s="25"/>
      <c r="F79" s="203" t="s">
        <v>448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5"/>
      <c r="R79" s="23"/>
    </row>
    <row r="80" spans="2:18" s="1" customFormat="1" ht="36.75" customHeight="1">
      <c r="B80" s="32"/>
      <c r="C80" s="66" t="s">
        <v>192</v>
      </c>
      <c r="D80" s="33"/>
      <c r="E80" s="33"/>
      <c r="F80" s="181" t="str">
        <f>F8</f>
        <v>02-02 - Kanalizace - přípojky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20</v>
      </c>
      <c r="D82" s="33"/>
      <c r="E82" s="33"/>
      <c r="F82" s="27" t="str">
        <f>F10</f>
        <v> </v>
      </c>
      <c r="G82" s="33"/>
      <c r="H82" s="33"/>
      <c r="I82" s="33"/>
      <c r="J82" s="33"/>
      <c r="K82" s="29" t="s">
        <v>22</v>
      </c>
      <c r="L82" s="33"/>
      <c r="M82" s="206" t="str">
        <f>IF(O10="","",O10)</f>
        <v>17. 9. 2017</v>
      </c>
      <c r="N82" s="206"/>
      <c r="O82" s="206"/>
      <c r="P82" s="206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24</v>
      </c>
      <c r="D84" s="33"/>
      <c r="E84" s="33"/>
      <c r="F84" s="27" t="str">
        <f>E13</f>
        <v>Město Sezimovo Ústí, VST s.r.o.</v>
      </c>
      <c r="G84" s="33"/>
      <c r="H84" s="33"/>
      <c r="I84" s="33"/>
      <c r="J84" s="33"/>
      <c r="K84" s="29" t="s">
        <v>28</v>
      </c>
      <c r="L84" s="33"/>
      <c r="M84" s="169" t="str">
        <f>E19</f>
        <v>Ing. Vít Semrád, SV-statika,projekce</v>
      </c>
      <c r="N84" s="169"/>
      <c r="O84" s="169"/>
      <c r="P84" s="169"/>
      <c r="Q84" s="169"/>
      <c r="R84" s="34"/>
    </row>
    <row r="85" spans="2:18" s="1" customFormat="1" ht="14.25" customHeight="1">
      <c r="B85" s="32"/>
      <c r="C85" s="29" t="s">
        <v>27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30</v>
      </c>
      <c r="L85" s="33"/>
      <c r="M85" s="169" t="str">
        <f>E22</f>
        <v>Ing. Vít Semrád, SV-statika,projekce</v>
      </c>
      <c r="N85" s="169"/>
      <c r="O85" s="169"/>
      <c r="P85" s="169"/>
      <c r="Q85" s="169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121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122</v>
      </c>
      <c r="O87" s="212"/>
      <c r="P87" s="212"/>
      <c r="Q87" s="212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2">
        <f>N116</f>
        <v>0</v>
      </c>
      <c r="O89" s="213"/>
      <c r="P89" s="213"/>
      <c r="Q89" s="213"/>
      <c r="R89" s="34"/>
      <c r="AU89" s="18" t="s">
        <v>124</v>
      </c>
    </row>
    <row r="90" spans="2:18" s="7" customFormat="1" ht="24.75" customHeight="1">
      <c r="B90" s="118"/>
      <c r="C90" s="119"/>
      <c r="D90" s="120" t="s">
        <v>194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N117</f>
        <v>0</v>
      </c>
      <c r="O90" s="215"/>
      <c r="P90" s="215"/>
      <c r="Q90" s="215"/>
      <c r="R90" s="121"/>
    </row>
    <row r="91" spans="2:18" s="8" customFormat="1" ht="19.5" customHeight="1">
      <c r="B91" s="122"/>
      <c r="C91" s="96"/>
      <c r="D91" s="123" t="s">
        <v>195</v>
      </c>
      <c r="E91" s="96"/>
      <c r="F91" s="96"/>
      <c r="G91" s="96"/>
      <c r="H91" s="96"/>
      <c r="I91" s="96"/>
      <c r="J91" s="96"/>
      <c r="K91" s="96"/>
      <c r="L91" s="96"/>
      <c r="M91" s="96"/>
      <c r="N91" s="189">
        <f>N118</f>
        <v>0</v>
      </c>
      <c r="O91" s="190"/>
      <c r="P91" s="190"/>
      <c r="Q91" s="190"/>
      <c r="R91" s="124"/>
    </row>
    <row r="92" spans="2:18" s="8" customFormat="1" ht="19.5" customHeight="1">
      <c r="B92" s="122"/>
      <c r="C92" s="96"/>
      <c r="D92" s="123" t="s">
        <v>452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N134</f>
        <v>0</v>
      </c>
      <c r="O92" s="190"/>
      <c r="P92" s="190"/>
      <c r="Q92" s="190"/>
      <c r="R92" s="124"/>
    </row>
    <row r="93" spans="2:18" s="8" customFormat="1" ht="19.5" customHeight="1">
      <c r="B93" s="122"/>
      <c r="C93" s="96"/>
      <c r="D93" s="123" t="s">
        <v>454</v>
      </c>
      <c r="E93" s="96"/>
      <c r="F93" s="96"/>
      <c r="G93" s="96"/>
      <c r="H93" s="96"/>
      <c r="I93" s="96"/>
      <c r="J93" s="96"/>
      <c r="K93" s="96"/>
      <c r="L93" s="96"/>
      <c r="M93" s="96"/>
      <c r="N93" s="189">
        <f>N136</f>
        <v>0</v>
      </c>
      <c r="O93" s="190"/>
      <c r="P93" s="190"/>
      <c r="Q93" s="190"/>
      <c r="R93" s="124"/>
    </row>
    <row r="94" spans="2:18" s="8" customFormat="1" ht="19.5" customHeight="1">
      <c r="B94" s="122"/>
      <c r="C94" s="96"/>
      <c r="D94" s="123" t="s">
        <v>199</v>
      </c>
      <c r="E94" s="96"/>
      <c r="F94" s="96"/>
      <c r="G94" s="96"/>
      <c r="H94" s="96"/>
      <c r="I94" s="96"/>
      <c r="J94" s="96"/>
      <c r="K94" s="96"/>
      <c r="L94" s="96"/>
      <c r="M94" s="96"/>
      <c r="N94" s="189">
        <f>N145</f>
        <v>0</v>
      </c>
      <c r="O94" s="190"/>
      <c r="P94" s="190"/>
      <c r="Q94" s="190"/>
      <c r="R94" s="124"/>
    </row>
    <row r="95" spans="2:18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21" s="1" customFormat="1" ht="29.25" customHeight="1">
      <c r="B96" s="32"/>
      <c r="C96" s="117" t="s">
        <v>127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3">
        <v>0</v>
      </c>
      <c r="O96" s="216"/>
      <c r="P96" s="216"/>
      <c r="Q96" s="216"/>
      <c r="R96" s="34"/>
      <c r="T96" s="125"/>
      <c r="U96" s="126" t="s">
        <v>35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109</v>
      </c>
      <c r="D98" s="109"/>
      <c r="E98" s="109"/>
      <c r="F98" s="109"/>
      <c r="G98" s="109"/>
      <c r="H98" s="109"/>
      <c r="I98" s="109"/>
      <c r="J98" s="109"/>
      <c r="K98" s="109"/>
      <c r="L98" s="193">
        <f>ROUND(SUM(N89+N96),2)</f>
        <v>0</v>
      </c>
      <c r="M98" s="193"/>
      <c r="N98" s="193"/>
      <c r="O98" s="193"/>
      <c r="P98" s="193"/>
      <c r="Q98" s="193"/>
      <c r="R98" s="34"/>
    </row>
    <row r="99" spans="2:18" s="1" customFormat="1" ht="6.7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7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75" customHeight="1">
      <c r="B104" s="32"/>
      <c r="C104" s="167" t="s">
        <v>128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34"/>
    </row>
    <row r="105" spans="2:18" s="1" customFormat="1" ht="6.7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16</v>
      </c>
      <c r="D106" s="33"/>
      <c r="E106" s="33"/>
      <c r="F106" s="203" t="str">
        <f>F6</f>
        <v>Stavební úpravy  ulice Ke Hvězdárně, Sezimovo Ústí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33"/>
      <c r="R106" s="34"/>
    </row>
    <row r="107" spans="2:18" ht="30" customHeight="1">
      <c r="B107" s="22"/>
      <c r="C107" s="29" t="s">
        <v>116</v>
      </c>
      <c r="D107" s="25"/>
      <c r="E107" s="25"/>
      <c r="F107" s="203" t="s">
        <v>448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25"/>
      <c r="R107" s="23"/>
    </row>
    <row r="108" spans="2:18" s="1" customFormat="1" ht="36.75" customHeight="1">
      <c r="B108" s="32"/>
      <c r="C108" s="66" t="s">
        <v>192</v>
      </c>
      <c r="D108" s="33"/>
      <c r="E108" s="33"/>
      <c r="F108" s="181" t="str">
        <f>F8</f>
        <v>02-02 - Kanalizace - přípojky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33"/>
      <c r="R108" s="34"/>
    </row>
    <row r="109" spans="2:18" s="1" customFormat="1" ht="6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20</v>
      </c>
      <c r="D110" s="33"/>
      <c r="E110" s="33"/>
      <c r="F110" s="27" t="str">
        <f>F10</f>
        <v> </v>
      </c>
      <c r="G110" s="33"/>
      <c r="H110" s="33"/>
      <c r="I110" s="33"/>
      <c r="J110" s="33"/>
      <c r="K110" s="29" t="s">
        <v>22</v>
      </c>
      <c r="L110" s="33"/>
      <c r="M110" s="206" t="str">
        <f>IF(O10="","",O10)</f>
        <v>17. 9. 2017</v>
      </c>
      <c r="N110" s="206"/>
      <c r="O110" s="206"/>
      <c r="P110" s="206"/>
      <c r="Q110" s="33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5">
      <c r="B112" s="32"/>
      <c r="C112" s="29" t="s">
        <v>24</v>
      </c>
      <c r="D112" s="33"/>
      <c r="E112" s="33"/>
      <c r="F112" s="27" t="str">
        <f>E13</f>
        <v>Město Sezimovo Ústí, VST s.r.o.</v>
      </c>
      <c r="G112" s="33"/>
      <c r="H112" s="33"/>
      <c r="I112" s="33"/>
      <c r="J112" s="33"/>
      <c r="K112" s="29" t="s">
        <v>28</v>
      </c>
      <c r="L112" s="33"/>
      <c r="M112" s="169" t="str">
        <f>E19</f>
        <v>Ing. Vít Semrád, SV-statika,projekce</v>
      </c>
      <c r="N112" s="169"/>
      <c r="O112" s="169"/>
      <c r="P112" s="169"/>
      <c r="Q112" s="169"/>
      <c r="R112" s="34"/>
    </row>
    <row r="113" spans="2:18" s="1" customFormat="1" ht="14.25" customHeight="1">
      <c r="B113" s="32"/>
      <c r="C113" s="29" t="s">
        <v>27</v>
      </c>
      <c r="D113" s="33"/>
      <c r="E113" s="33"/>
      <c r="F113" s="27" t="str">
        <f>IF(E16="","",E16)</f>
        <v> </v>
      </c>
      <c r="G113" s="33"/>
      <c r="H113" s="33"/>
      <c r="I113" s="33"/>
      <c r="J113" s="33"/>
      <c r="K113" s="29" t="s">
        <v>30</v>
      </c>
      <c r="L113" s="33"/>
      <c r="M113" s="169" t="str">
        <f>E22</f>
        <v>Ing. Vít Semrád, SV-statika,projekce</v>
      </c>
      <c r="N113" s="169"/>
      <c r="O113" s="169"/>
      <c r="P113" s="169"/>
      <c r="Q113" s="169"/>
      <c r="R113" s="34"/>
    </row>
    <row r="114" spans="2:18" s="1" customFormat="1" ht="9.7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27" s="9" customFormat="1" ht="29.25" customHeight="1">
      <c r="B115" s="127"/>
      <c r="C115" s="128" t="s">
        <v>129</v>
      </c>
      <c r="D115" s="129" t="s">
        <v>130</v>
      </c>
      <c r="E115" s="129" t="s">
        <v>53</v>
      </c>
      <c r="F115" s="217" t="s">
        <v>131</v>
      </c>
      <c r="G115" s="217"/>
      <c r="H115" s="217"/>
      <c r="I115" s="217"/>
      <c r="J115" s="129" t="s">
        <v>132</v>
      </c>
      <c r="K115" s="129" t="s">
        <v>133</v>
      </c>
      <c r="L115" s="218" t="s">
        <v>134</v>
      </c>
      <c r="M115" s="218"/>
      <c r="N115" s="217" t="s">
        <v>122</v>
      </c>
      <c r="O115" s="217"/>
      <c r="P115" s="217"/>
      <c r="Q115" s="219"/>
      <c r="R115" s="130"/>
      <c r="T115" s="73" t="s">
        <v>135</v>
      </c>
      <c r="U115" s="74" t="s">
        <v>35</v>
      </c>
      <c r="V115" s="74" t="s">
        <v>136</v>
      </c>
      <c r="W115" s="74" t="s">
        <v>137</v>
      </c>
      <c r="X115" s="74" t="s">
        <v>138</v>
      </c>
      <c r="Y115" s="74" t="s">
        <v>139</v>
      </c>
      <c r="Z115" s="74" t="s">
        <v>140</v>
      </c>
      <c r="AA115" s="75" t="s">
        <v>141</v>
      </c>
    </row>
    <row r="116" spans="2:63" s="1" customFormat="1" ht="29.25" customHeight="1">
      <c r="B116" s="32"/>
      <c r="C116" s="77" t="s">
        <v>118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23">
        <f>BK116</f>
        <v>0</v>
      </c>
      <c r="O116" s="224"/>
      <c r="P116" s="224"/>
      <c r="Q116" s="224"/>
      <c r="R116" s="34"/>
      <c r="T116" s="76"/>
      <c r="U116" s="48"/>
      <c r="V116" s="48"/>
      <c r="W116" s="131">
        <f>W117</f>
        <v>1069.250618</v>
      </c>
      <c r="X116" s="48"/>
      <c r="Y116" s="131">
        <f>Y117</f>
        <v>91.19263146</v>
      </c>
      <c r="Z116" s="48"/>
      <c r="AA116" s="132">
        <f>AA117</f>
        <v>0</v>
      </c>
      <c r="AT116" s="18" t="s">
        <v>70</v>
      </c>
      <c r="AU116" s="18" t="s">
        <v>124</v>
      </c>
      <c r="BK116" s="133">
        <f>BK117</f>
        <v>0</v>
      </c>
    </row>
    <row r="117" spans="2:63" s="10" customFormat="1" ht="36.75" customHeight="1">
      <c r="B117" s="134"/>
      <c r="C117" s="135"/>
      <c r="D117" s="136" t="s">
        <v>194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25">
        <f>BK117</f>
        <v>0</v>
      </c>
      <c r="O117" s="214"/>
      <c r="P117" s="214"/>
      <c r="Q117" s="214"/>
      <c r="R117" s="137"/>
      <c r="T117" s="138"/>
      <c r="U117" s="135"/>
      <c r="V117" s="135"/>
      <c r="W117" s="139">
        <f>W118+W134+W136+W145</f>
        <v>1069.250618</v>
      </c>
      <c r="X117" s="135"/>
      <c r="Y117" s="139">
        <f>Y118+Y134+Y136+Y145</f>
        <v>91.19263146</v>
      </c>
      <c r="Z117" s="135"/>
      <c r="AA117" s="140">
        <f>AA118+AA134+AA136+AA145</f>
        <v>0</v>
      </c>
      <c r="AR117" s="141" t="s">
        <v>79</v>
      </c>
      <c r="AT117" s="142" t="s">
        <v>70</v>
      </c>
      <c r="AU117" s="142" t="s">
        <v>71</v>
      </c>
      <c r="AY117" s="141" t="s">
        <v>143</v>
      </c>
      <c r="BK117" s="143">
        <f>BK118+BK134+BK136+BK145</f>
        <v>0</v>
      </c>
    </row>
    <row r="118" spans="2:63" s="10" customFormat="1" ht="19.5" customHeight="1">
      <c r="B118" s="134"/>
      <c r="C118" s="135"/>
      <c r="D118" s="144" t="s">
        <v>195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6">
        <f>BK118</f>
        <v>0</v>
      </c>
      <c r="O118" s="227"/>
      <c r="P118" s="227"/>
      <c r="Q118" s="227"/>
      <c r="R118" s="137"/>
      <c r="T118" s="138"/>
      <c r="U118" s="135"/>
      <c r="V118" s="135"/>
      <c r="W118" s="139">
        <f>SUM(W119:W133)</f>
        <v>861.8360429999999</v>
      </c>
      <c r="X118" s="135"/>
      <c r="Y118" s="139">
        <f>SUM(Y119:Y133)</f>
        <v>64.65726445</v>
      </c>
      <c r="Z118" s="135"/>
      <c r="AA118" s="140">
        <f>SUM(AA119:AA133)</f>
        <v>0</v>
      </c>
      <c r="AR118" s="141" t="s">
        <v>79</v>
      </c>
      <c r="AT118" s="142" t="s">
        <v>70</v>
      </c>
      <c r="AU118" s="142" t="s">
        <v>79</v>
      </c>
      <c r="AY118" s="141" t="s">
        <v>143</v>
      </c>
      <c r="BK118" s="143">
        <f>SUM(BK119:BK133)</f>
        <v>0</v>
      </c>
    </row>
    <row r="119" spans="2:65" s="1" customFormat="1" ht="31.5" customHeight="1">
      <c r="B119" s="145"/>
      <c r="C119" s="146" t="s">
        <v>286</v>
      </c>
      <c r="D119" s="146" t="s">
        <v>144</v>
      </c>
      <c r="E119" s="147" t="s">
        <v>457</v>
      </c>
      <c r="F119" s="220" t="s">
        <v>458</v>
      </c>
      <c r="G119" s="220"/>
      <c r="H119" s="220"/>
      <c r="I119" s="220"/>
      <c r="J119" s="148" t="s">
        <v>219</v>
      </c>
      <c r="K119" s="149">
        <v>50.4</v>
      </c>
      <c r="L119" s="221">
        <v>0</v>
      </c>
      <c r="M119" s="221"/>
      <c r="N119" s="221">
        <f aca="true" t="shared" si="0" ref="N119:N133">ROUND(L119*K119,2)</f>
        <v>0</v>
      </c>
      <c r="O119" s="221"/>
      <c r="P119" s="221"/>
      <c r="Q119" s="221"/>
      <c r="R119" s="150"/>
      <c r="T119" s="151" t="s">
        <v>5</v>
      </c>
      <c r="U119" s="41" t="s">
        <v>36</v>
      </c>
      <c r="V119" s="152">
        <v>1.548</v>
      </c>
      <c r="W119" s="152">
        <f aca="true" t="shared" si="1" ref="W119:W133">V119*K119</f>
        <v>78.0192</v>
      </c>
      <c r="X119" s="152">
        <v>0</v>
      </c>
      <c r="Y119" s="152">
        <f aca="true" t="shared" si="2" ref="Y119:Y133">X119*K119</f>
        <v>0</v>
      </c>
      <c r="Z119" s="152">
        <v>0</v>
      </c>
      <c r="AA119" s="153">
        <f aca="true" t="shared" si="3" ref="AA119:AA133">Z119*K119</f>
        <v>0</v>
      </c>
      <c r="AR119" s="18" t="s">
        <v>142</v>
      </c>
      <c r="AT119" s="18" t="s">
        <v>144</v>
      </c>
      <c r="AU119" s="18" t="s">
        <v>86</v>
      </c>
      <c r="AY119" s="18" t="s">
        <v>143</v>
      </c>
      <c r="BE119" s="154">
        <f aca="true" t="shared" si="4" ref="BE119:BE133">IF(U119="základní",N119,0)</f>
        <v>0</v>
      </c>
      <c r="BF119" s="154">
        <f aca="true" t="shared" si="5" ref="BF119:BF133">IF(U119="snížená",N119,0)</f>
        <v>0</v>
      </c>
      <c r="BG119" s="154">
        <f aca="true" t="shared" si="6" ref="BG119:BG133">IF(U119="zákl. přenesená",N119,0)</f>
        <v>0</v>
      </c>
      <c r="BH119" s="154">
        <f aca="true" t="shared" si="7" ref="BH119:BH133">IF(U119="sníž. přenesená",N119,0)</f>
        <v>0</v>
      </c>
      <c r="BI119" s="154">
        <f aca="true" t="shared" si="8" ref="BI119:BI133">IF(U119="nulová",N119,0)</f>
        <v>0</v>
      </c>
      <c r="BJ119" s="18" t="s">
        <v>79</v>
      </c>
      <c r="BK119" s="154">
        <f aca="true" t="shared" si="9" ref="BK119:BK133">ROUND(L119*K119,2)</f>
        <v>0</v>
      </c>
      <c r="BL119" s="18" t="s">
        <v>142</v>
      </c>
      <c r="BM119" s="18" t="s">
        <v>652</v>
      </c>
    </row>
    <row r="120" spans="2:65" s="1" customFormat="1" ht="31.5" customHeight="1">
      <c r="B120" s="145"/>
      <c r="C120" s="146" t="s">
        <v>183</v>
      </c>
      <c r="D120" s="146" t="s">
        <v>144</v>
      </c>
      <c r="E120" s="147" t="s">
        <v>460</v>
      </c>
      <c r="F120" s="220" t="s">
        <v>461</v>
      </c>
      <c r="G120" s="220"/>
      <c r="H120" s="220"/>
      <c r="I120" s="220"/>
      <c r="J120" s="148" t="s">
        <v>219</v>
      </c>
      <c r="K120" s="149">
        <v>115.505</v>
      </c>
      <c r="L120" s="221">
        <v>0</v>
      </c>
      <c r="M120" s="221"/>
      <c r="N120" s="221">
        <f t="shared" si="0"/>
        <v>0</v>
      </c>
      <c r="O120" s="221"/>
      <c r="P120" s="221"/>
      <c r="Q120" s="221"/>
      <c r="R120" s="150"/>
      <c r="T120" s="151" t="s">
        <v>5</v>
      </c>
      <c r="U120" s="41" t="s">
        <v>36</v>
      </c>
      <c r="V120" s="152">
        <v>0.825</v>
      </c>
      <c r="W120" s="152">
        <f t="shared" si="1"/>
        <v>95.291625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8" t="s">
        <v>142</v>
      </c>
      <c r="AT120" s="18" t="s">
        <v>144</v>
      </c>
      <c r="AU120" s="18" t="s">
        <v>86</v>
      </c>
      <c r="AY120" s="18" t="s">
        <v>143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79</v>
      </c>
      <c r="BK120" s="154">
        <f t="shared" si="9"/>
        <v>0</v>
      </c>
      <c r="BL120" s="18" t="s">
        <v>142</v>
      </c>
      <c r="BM120" s="18" t="s">
        <v>653</v>
      </c>
    </row>
    <row r="121" spans="2:65" s="1" customFormat="1" ht="31.5" customHeight="1">
      <c r="B121" s="145"/>
      <c r="C121" s="146" t="s">
        <v>290</v>
      </c>
      <c r="D121" s="146" t="s">
        <v>144</v>
      </c>
      <c r="E121" s="147" t="s">
        <v>463</v>
      </c>
      <c r="F121" s="220" t="s">
        <v>464</v>
      </c>
      <c r="G121" s="220"/>
      <c r="H121" s="220"/>
      <c r="I121" s="220"/>
      <c r="J121" s="148" t="s">
        <v>219</v>
      </c>
      <c r="K121" s="149">
        <v>115.505</v>
      </c>
      <c r="L121" s="221">
        <v>0</v>
      </c>
      <c r="M121" s="221"/>
      <c r="N121" s="221">
        <f t="shared" si="0"/>
        <v>0</v>
      </c>
      <c r="O121" s="221"/>
      <c r="P121" s="221"/>
      <c r="Q121" s="221"/>
      <c r="R121" s="150"/>
      <c r="T121" s="151" t="s">
        <v>5</v>
      </c>
      <c r="U121" s="41" t="s">
        <v>36</v>
      </c>
      <c r="V121" s="152">
        <v>0.1</v>
      </c>
      <c r="W121" s="152">
        <f t="shared" si="1"/>
        <v>11.5505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8" t="s">
        <v>142</v>
      </c>
      <c r="AT121" s="18" t="s">
        <v>144</v>
      </c>
      <c r="AU121" s="18" t="s">
        <v>86</v>
      </c>
      <c r="AY121" s="18" t="s">
        <v>143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79</v>
      </c>
      <c r="BK121" s="154">
        <f t="shared" si="9"/>
        <v>0</v>
      </c>
      <c r="BL121" s="18" t="s">
        <v>142</v>
      </c>
      <c r="BM121" s="18" t="s">
        <v>654</v>
      </c>
    </row>
    <row r="122" spans="2:65" s="1" customFormat="1" ht="31.5" customHeight="1">
      <c r="B122" s="145"/>
      <c r="C122" s="146" t="s">
        <v>187</v>
      </c>
      <c r="D122" s="146" t="s">
        <v>144</v>
      </c>
      <c r="E122" s="147" t="s">
        <v>466</v>
      </c>
      <c r="F122" s="220" t="s">
        <v>467</v>
      </c>
      <c r="G122" s="220"/>
      <c r="H122" s="220"/>
      <c r="I122" s="220"/>
      <c r="J122" s="148" t="s">
        <v>219</v>
      </c>
      <c r="K122" s="149">
        <v>115.505</v>
      </c>
      <c r="L122" s="221">
        <v>0</v>
      </c>
      <c r="M122" s="221"/>
      <c r="N122" s="221">
        <f t="shared" si="0"/>
        <v>0</v>
      </c>
      <c r="O122" s="221"/>
      <c r="P122" s="221"/>
      <c r="Q122" s="221"/>
      <c r="R122" s="150"/>
      <c r="T122" s="151" t="s">
        <v>5</v>
      </c>
      <c r="U122" s="41" t="s">
        <v>36</v>
      </c>
      <c r="V122" s="152">
        <v>1.355</v>
      </c>
      <c r="W122" s="152">
        <f t="shared" si="1"/>
        <v>156.509275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142</v>
      </c>
      <c r="AT122" s="18" t="s">
        <v>144</v>
      </c>
      <c r="AU122" s="18" t="s">
        <v>86</v>
      </c>
      <c r="AY122" s="18" t="s">
        <v>143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79</v>
      </c>
      <c r="BK122" s="154">
        <f t="shared" si="9"/>
        <v>0</v>
      </c>
      <c r="BL122" s="18" t="s">
        <v>142</v>
      </c>
      <c r="BM122" s="18" t="s">
        <v>655</v>
      </c>
    </row>
    <row r="123" spans="2:65" s="1" customFormat="1" ht="31.5" customHeight="1">
      <c r="B123" s="145"/>
      <c r="C123" s="146" t="s">
        <v>294</v>
      </c>
      <c r="D123" s="146" t="s">
        <v>144</v>
      </c>
      <c r="E123" s="147" t="s">
        <v>469</v>
      </c>
      <c r="F123" s="220" t="s">
        <v>470</v>
      </c>
      <c r="G123" s="220"/>
      <c r="H123" s="220"/>
      <c r="I123" s="220"/>
      <c r="J123" s="148" t="s">
        <v>219</v>
      </c>
      <c r="K123" s="149">
        <v>115.505</v>
      </c>
      <c r="L123" s="221">
        <v>0</v>
      </c>
      <c r="M123" s="221"/>
      <c r="N123" s="221">
        <f t="shared" si="0"/>
        <v>0</v>
      </c>
      <c r="O123" s="221"/>
      <c r="P123" s="221"/>
      <c r="Q123" s="221"/>
      <c r="R123" s="150"/>
      <c r="T123" s="151" t="s">
        <v>5</v>
      </c>
      <c r="U123" s="41" t="s">
        <v>36</v>
      </c>
      <c r="V123" s="152">
        <v>0.198</v>
      </c>
      <c r="W123" s="152">
        <f t="shared" si="1"/>
        <v>22.86999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142</v>
      </c>
      <c r="AT123" s="18" t="s">
        <v>144</v>
      </c>
      <c r="AU123" s="18" t="s">
        <v>86</v>
      </c>
      <c r="AY123" s="18" t="s">
        <v>143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79</v>
      </c>
      <c r="BK123" s="154">
        <f t="shared" si="9"/>
        <v>0</v>
      </c>
      <c r="BL123" s="18" t="s">
        <v>142</v>
      </c>
      <c r="BM123" s="18" t="s">
        <v>656</v>
      </c>
    </row>
    <row r="124" spans="2:65" s="1" customFormat="1" ht="31.5" customHeight="1">
      <c r="B124" s="145"/>
      <c r="C124" s="146" t="s">
        <v>302</v>
      </c>
      <c r="D124" s="146" t="s">
        <v>144</v>
      </c>
      <c r="E124" s="147" t="s">
        <v>473</v>
      </c>
      <c r="F124" s="220" t="s">
        <v>474</v>
      </c>
      <c r="G124" s="220"/>
      <c r="H124" s="220"/>
      <c r="I124" s="220"/>
      <c r="J124" s="148" t="s">
        <v>202</v>
      </c>
      <c r="K124" s="149">
        <v>385.017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36</v>
      </c>
      <c r="V124" s="152">
        <v>0.479</v>
      </c>
      <c r="W124" s="152">
        <f t="shared" si="1"/>
        <v>184.42314299999998</v>
      </c>
      <c r="X124" s="152">
        <v>0.00085</v>
      </c>
      <c r="Y124" s="152">
        <f t="shared" si="2"/>
        <v>0.32726445</v>
      </c>
      <c r="Z124" s="152">
        <v>0</v>
      </c>
      <c r="AA124" s="153">
        <f t="shared" si="3"/>
        <v>0</v>
      </c>
      <c r="AR124" s="18" t="s">
        <v>142</v>
      </c>
      <c r="AT124" s="18" t="s">
        <v>144</v>
      </c>
      <c r="AU124" s="18" t="s">
        <v>86</v>
      </c>
      <c r="AY124" s="18" t="s">
        <v>143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79</v>
      </c>
      <c r="BK124" s="154">
        <f t="shared" si="9"/>
        <v>0</v>
      </c>
      <c r="BL124" s="18" t="s">
        <v>142</v>
      </c>
      <c r="BM124" s="18" t="s">
        <v>657</v>
      </c>
    </row>
    <row r="125" spans="2:65" s="1" customFormat="1" ht="31.5" customHeight="1">
      <c r="B125" s="145"/>
      <c r="C125" s="146" t="s">
        <v>493</v>
      </c>
      <c r="D125" s="146" t="s">
        <v>144</v>
      </c>
      <c r="E125" s="147" t="s">
        <v>477</v>
      </c>
      <c r="F125" s="220" t="s">
        <v>478</v>
      </c>
      <c r="G125" s="220"/>
      <c r="H125" s="220"/>
      <c r="I125" s="220"/>
      <c r="J125" s="148" t="s">
        <v>202</v>
      </c>
      <c r="K125" s="149">
        <v>385.017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36</v>
      </c>
      <c r="V125" s="152">
        <v>0.327</v>
      </c>
      <c r="W125" s="152">
        <f t="shared" si="1"/>
        <v>125.900559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142</v>
      </c>
      <c r="AT125" s="18" t="s">
        <v>144</v>
      </c>
      <c r="AU125" s="18" t="s">
        <v>86</v>
      </c>
      <c r="AY125" s="18" t="s">
        <v>143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79</v>
      </c>
      <c r="BK125" s="154">
        <f t="shared" si="9"/>
        <v>0</v>
      </c>
      <c r="BL125" s="18" t="s">
        <v>142</v>
      </c>
      <c r="BM125" s="18" t="s">
        <v>658</v>
      </c>
    </row>
    <row r="126" spans="2:65" s="1" customFormat="1" ht="31.5" customHeight="1">
      <c r="B126" s="145"/>
      <c r="C126" s="146" t="s">
        <v>298</v>
      </c>
      <c r="D126" s="146" t="s">
        <v>144</v>
      </c>
      <c r="E126" s="147" t="s">
        <v>480</v>
      </c>
      <c r="F126" s="220" t="s">
        <v>481</v>
      </c>
      <c r="G126" s="220"/>
      <c r="H126" s="220"/>
      <c r="I126" s="220"/>
      <c r="J126" s="148" t="s">
        <v>219</v>
      </c>
      <c r="K126" s="149">
        <v>115.51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36</v>
      </c>
      <c r="V126" s="152">
        <v>0.345</v>
      </c>
      <c r="W126" s="152">
        <f t="shared" si="1"/>
        <v>39.85095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142</v>
      </c>
      <c r="AT126" s="18" t="s">
        <v>144</v>
      </c>
      <c r="AU126" s="18" t="s">
        <v>86</v>
      </c>
      <c r="AY126" s="18" t="s">
        <v>143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79</v>
      </c>
      <c r="BK126" s="154">
        <f t="shared" si="9"/>
        <v>0</v>
      </c>
      <c r="BL126" s="18" t="s">
        <v>142</v>
      </c>
      <c r="BM126" s="18" t="s">
        <v>659</v>
      </c>
    </row>
    <row r="127" spans="2:65" s="1" customFormat="1" ht="31.5" customHeight="1">
      <c r="B127" s="145"/>
      <c r="C127" s="146" t="s">
        <v>265</v>
      </c>
      <c r="D127" s="146" t="s">
        <v>144</v>
      </c>
      <c r="E127" s="147" t="s">
        <v>228</v>
      </c>
      <c r="F127" s="220" t="s">
        <v>229</v>
      </c>
      <c r="G127" s="220"/>
      <c r="H127" s="220"/>
      <c r="I127" s="220"/>
      <c r="J127" s="148" t="s">
        <v>219</v>
      </c>
      <c r="K127" s="149">
        <v>47.652</v>
      </c>
      <c r="L127" s="221">
        <v>0</v>
      </c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36</v>
      </c>
      <c r="V127" s="152">
        <v>0.083</v>
      </c>
      <c r="W127" s="152">
        <f t="shared" si="1"/>
        <v>3.9551160000000003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142</v>
      </c>
      <c r="AT127" s="18" t="s">
        <v>144</v>
      </c>
      <c r="AU127" s="18" t="s">
        <v>86</v>
      </c>
      <c r="AY127" s="18" t="s">
        <v>143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79</v>
      </c>
      <c r="BK127" s="154">
        <f t="shared" si="9"/>
        <v>0</v>
      </c>
      <c r="BL127" s="18" t="s">
        <v>142</v>
      </c>
      <c r="BM127" s="18" t="s">
        <v>660</v>
      </c>
    </row>
    <row r="128" spans="2:65" s="1" customFormat="1" ht="44.25" customHeight="1">
      <c r="B128" s="145"/>
      <c r="C128" s="146" t="s">
        <v>10</v>
      </c>
      <c r="D128" s="146" t="s">
        <v>144</v>
      </c>
      <c r="E128" s="147" t="s">
        <v>231</v>
      </c>
      <c r="F128" s="220" t="s">
        <v>232</v>
      </c>
      <c r="G128" s="220"/>
      <c r="H128" s="220"/>
      <c r="I128" s="220"/>
      <c r="J128" s="148" t="s">
        <v>219</v>
      </c>
      <c r="K128" s="149">
        <v>476.52</v>
      </c>
      <c r="L128" s="221">
        <v>0</v>
      </c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36</v>
      </c>
      <c r="V128" s="152">
        <v>0.004</v>
      </c>
      <c r="W128" s="152">
        <f t="shared" si="1"/>
        <v>1.90608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142</v>
      </c>
      <c r="AT128" s="18" t="s">
        <v>144</v>
      </c>
      <c r="AU128" s="18" t="s">
        <v>86</v>
      </c>
      <c r="AY128" s="18" t="s">
        <v>143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79</v>
      </c>
      <c r="BK128" s="154">
        <f t="shared" si="9"/>
        <v>0</v>
      </c>
      <c r="BL128" s="18" t="s">
        <v>142</v>
      </c>
      <c r="BM128" s="18" t="s">
        <v>661</v>
      </c>
    </row>
    <row r="129" spans="2:65" s="1" customFormat="1" ht="22.5" customHeight="1">
      <c r="B129" s="145"/>
      <c r="C129" s="146" t="s">
        <v>274</v>
      </c>
      <c r="D129" s="146" t="s">
        <v>144</v>
      </c>
      <c r="E129" s="147" t="s">
        <v>242</v>
      </c>
      <c r="F129" s="220" t="s">
        <v>243</v>
      </c>
      <c r="G129" s="220"/>
      <c r="H129" s="220"/>
      <c r="I129" s="220"/>
      <c r="J129" s="148" t="s">
        <v>219</v>
      </c>
      <c r="K129" s="149">
        <v>47.652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36</v>
      </c>
      <c r="V129" s="152">
        <v>0.009</v>
      </c>
      <c r="W129" s="152">
        <f t="shared" si="1"/>
        <v>0.42886799999999997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142</v>
      </c>
      <c r="AT129" s="18" t="s">
        <v>144</v>
      </c>
      <c r="AU129" s="18" t="s">
        <v>86</v>
      </c>
      <c r="AY129" s="18" t="s">
        <v>143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79</v>
      </c>
      <c r="BK129" s="154">
        <f t="shared" si="9"/>
        <v>0</v>
      </c>
      <c r="BL129" s="18" t="s">
        <v>142</v>
      </c>
      <c r="BM129" s="18" t="s">
        <v>662</v>
      </c>
    </row>
    <row r="130" spans="2:65" s="1" customFormat="1" ht="31.5" customHeight="1">
      <c r="B130" s="145"/>
      <c r="C130" s="146" t="s">
        <v>278</v>
      </c>
      <c r="D130" s="146" t="s">
        <v>144</v>
      </c>
      <c r="E130" s="147" t="s">
        <v>249</v>
      </c>
      <c r="F130" s="220" t="s">
        <v>250</v>
      </c>
      <c r="G130" s="220"/>
      <c r="H130" s="220"/>
      <c r="I130" s="220"/>
      <c r="J130" s="148" t="s">
        <v>251</v>
      </c>
      <c r="K130" s="149">
        <v>85.774</v>
      </c>
      <c r="L130" s="221">
        <v>0</v>
      </c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36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142</v>
      </c>
      <c r="AT130" s="18" t="s">
        <v>144</v>
      </c>
      <c r="AU130" s="18" t="s">
        <v>86</v>
      </c>
      <c r="AY130" s="18" t="s">
        <v>143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79</v>
      </c>
      <c r="BK130" s="154">
        <f t="shared" si="9"/>
        <v>0</v>
      </c>
      <c r="BL130" s="18" t="s">
        <v>142</v>
      </c>
      <c r="BM130" s="18" t="s">
        <v>663</v>
      </c>
    </row>
    <row r="131" spans="2:65" s="1" customFormat="1" ht="31.5" customHeight="1">
      <c r="B131" s="145"/>
      <c r="C131" s="146" t="s">
        <v>248</v>
      </c>
      <c r="D131" s="146" t="s">
        <v>144</v>
      </c>
      <c r="E131" s="147" t="s">
        <v>487</v>
      </c>
      <c r="F131" s="220" t="s">
        <v>488</v>
      </c>
      <c r="G131" s="220"/>
      <c r="H131" s="220"/>
      <c r="I131" s="220"/>
      <c r="J131" s="148" t="s">
        <v>219</v>
      </c>
      <c r="K131" s="149">
        <v>183.348</v>
      </c>
      <c r="L131" s="221">
        <v>0</v>
      </c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36</v>
      </c>
      <c r="V131" s="152">
        <v>0.299</v>
      </c>
      <c r="W131" s="152">
        <f t="shared" si="1"/>
        <v>54.821052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142</v>
      </c>
      <c r="AT131" s="18" t="s">
        <v>144</v>
      </c>
      <c r="AU131" s="18" t="s">
        <v>86</v>
      </c>
      <c r="AY131" s="18" t="s">
        <v>143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79</v>
      </c>
      <c r="BK131" s="154">
        <f t="shared" si="9"/>
        <v>0</v>
      </c>
      <c r="BL131" s="18" t="s">
        <v>142</v>
      </c>
      <c r="BM131" s="18" t="s">
        <v>664</v>
      </c>
    </row>
    <row r="132" spans="2:65" s="1" customFormat="1" ht="31.5" customHeight="1">
      <c r="B132" s="145"/>
      <c r="C132" s="146" t="s">
        <v>253</v>
      </c>
      <c r="D132" s="146" t="s">
        <v>144</v>
      </c>
      <c r="E132" s="147" t="s">
        <v>490</v>
      </c>
      <c r="F132" s="220" t="s">
        <v>491</v>
      </c>
      <c r="G132" s="220"/>
      <c r="H132" s="220"/>
      <c r="I132" s="220"/>
      <c r="J132" s="148" t="s">
        <v>219</v>
      </c>
      <c r="K132" s="149">
        <v>35.739</v>
      </c>
      <c r="L132" s="221">
        <v>0</v>
      </c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36</v>
      </c>
      <c r="V132" s="152">
        <v>2.415</v>
      </c>
      <c r="W132" s="152">
        <f t="shared" si="1"/>
        <v>86.30968499999999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142</v>
      </c>
      <c r="AT132" s="18" t="s">
        <v>144</v>
      </c>
      <c r="AU132" s="18" t="s">
        <v>86</v>
      </c>
      <c r="AY132" s="18" t="s">
        <v>143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79</v>
      </c>
      <c r="BK132" s="154">
        <f t="shared" si="9"/>
        <v>0</v>
      </c>
      <c r="BL132" s="18" t="s">
        <v>142</v>
      </c>
      <c r="BM132" s="18" t="s">
        <v>665</v>
      </c>
    </row>
    <row r="133" spans="2:65" s="1" customFormat="1" ht="31.5" customHeight="1">
      <c r="B133" s="145"/>
      <c r="C133" s="158" t="s">
        <v>257</v>
      </c>
      <c r="D133" s="158" t="s">
        <v>266</v>
      </c>
      <c r="E133" s="159" t="s">
        <v>494</v>
      </c>
      <c r="F133" s="228" t="s">
        <v>495</v>
      </c>
      <c r="G133" s="228"/>
      <c r="H133" s="228"/>
      <c r="I133" s="228"/>
      <c r="J133" s="160" t="s">
        <v>251</v>
      </c>
      <c r="K133" s="161">
        <v>64.33</v>
      </c>
      <c r="L133" s="229">
        <v>0</v>
      </c>
      <c r="M133" s="229"/>
      <c r="N133" s="229">
        <f t="shared" si="0"/>
        <v>0</v>
      </c>
      <c r="O133" s="221"/>
      <c r="P133" s="221"/>
      <c r="Q133" s="221"/>
      <c r="R133" s="150"/>
      <c r="T133" s="151" t="s">
        <v>5</v>
      </c>
      <c r="U133" s="41" t="s">
        <v>36</v>
      </c>
      <c r="V133" s="152">
        <v>0</v>
      </c>
      <c r="W133" s="152">
        <f t="shared" si="1"/>
        <v>0</v>
      </c>
      <c r="X133" s="152">
        <v>1</v>
      </c>
      <c r="Y133" s="152">
        <f t="shared" si="2"/>
        <v>64.33</v>
      </c>
      <c r="Z133" s="152">
        <v>0</v>
      </c>
      <c r="AA133" s="153">
        <f t="shared" si="3"/>
        <v>0</v>
      </c>
      <c r="AR133" s="18" t="s">
        <v>171</v>
      </c>
      <c r="AT133" s="18" t="s">
        <v>266</v>
      </c>
      <c r="AU133" s="18" t="s">
        <v>86</v>
      </c>
      <c r="AY133" s="18" t="s">
        <v>143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79</v>
      </c>
      <c r="BK133" s="154">
        <f t="shared" si="9"/>
        <v>0</v>
      </c>
      <c r="BL133" s="18" t="s">
        <v>142</v>
      </c>
      <c r="BM133" s="18" t="s">
        <v>666</v>
      </c>
    </row>
    <row r="134" spans="2:63" s="10" customFormat="1" ht="29.25" customHeight="1">
      <c r="B134" s="134"/>
      <c r="C134" s="135"/>
      <c r="D134" s="144" t="s">
        <v>452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30">
        <f>BK134</f>
        <v>0</v>
      </c>
      <c r="O134" s="231"/>
      <c r="P134" s="231"/>
      <c r="Q134" s="231"/>
      <c r="R134" s="137"/>
      <c r="T134" s="138"/>
      <c r="U134" s="135"/>
      <c r="V134" s="135"/>
      <c r="W134" s="139">
        <f>W135</f>
        <v>20.192535</v>
      </c>
      <c r="X134" s="135"/>
      <c r="Y134" s="139">
        <f>Y135</f>
        <v>22.52474301</v>
      </c>
      <c r="Z134" s="135"/>
      <c r="AA134" s="140">
        <f>AA135</f>
        <v>0</v>
      </c>
      <c r="AR134" s="141" t="s">
        <v>79</v>
      </c>
      <c r="AT134" s="142" t="s">
        <v>70</v>
      </c>
      <c r="AU134" s="142" t="s">
        <v>79</v>
      </c>
      <c r="AY134" s="141" t="s">
        <v>143</v>
      </c>
      <c r="BK134" s="143">
        <f>BK135</f>
        <v>0</v>
      </c>
    </row>
    <row r="135" spans="2:65" s="1" customFormat="1" ht="31.5" customHeight="1">
      <c r="B135" s="145"/>
      <c r="C135" s="146" t="s">
        <v>261</v>
      </c>
      <c r="D135" s="146" t="s">
        <v>144</v>
      </c>
      <c r="E135" s="147" t="s">
        <v>519</v>
      </c>
      <c r="F135" s="220" t="s">
        <v>520</v>
      </c>
      <c r="G135" s="220"/>
      <c r="H135" s="220"/>
      <c r="I135" s="220"/>
      <c r="J135" s="148" t="s">
        <v>219</v>
      </c>
      <c r="K135" s="149">
        <v>11.913</v>
      </c>
      <c r="L135" s="221">
        <v>0</v>
      </c>
      <c r="M135" s="221"/>
      <c r="N135" s="221">
        <f>ROUND(L135*K135,2)</f>
        <v>0</v>
      </c>
      <c r="O135" s="221"/>
      <c r="P135" s="221"/>
      <c r="Q135" s="221"/>
      <c r="R135" s="150"/>
      <c r="T135" s="151" t="s">
        <v>5</v>
      </c>
      <c r="U135" s="41" t="s">
        <v>36</v>
      </c>
      <c r="V135" s="152">
        <v>1.695</v>
      </c>
      <c r="W135" s="152">
        <f>V135*K135</f>
        <v>20.192535</v>
      </c>
      <c r="X135" s="152">
        <v>1.89077</v>
      </c>
      <c r="Y135" s="152">
        <f>X135*K135</f>
        <v>22.52474301</v>
      </c>
      <c r="Z135" s="152">
        <v>0</v>
      </c>
      <c r="AA135" s="153">
        <f>Z135*K135</f>
        <v>0</v>
      </c>
      <c r="AR135" s="18" t="s">
        <v>142</v>
      </c>
      <c r="AT135" s="18" t="s">
        <v>144</v>
      </c>
      <c r="AU135" s="18" t="s">
        <v>86</v>
      </c>
      <c r="AY135" s="18" t="s">
        <v>143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8" t="s">
        <v>79</v>
      </c>
      <c r="BK135" s="154">
        <f>ROUND(L135*K135,2)</f>
        <v>0</v>
      </c>
      <c r="BL135" s="18" t="s">
        <v>142</v>
      </c>
      <c r="BM135" s="18" t="s">
        <v>667</v>
      </c>
    </row>
    <row r="136" spans="2:63" s="10" customFormat="1" ht="29.25" customHeight="1">
      <c r="B136" s="134"/>
      <c r="C136" s="135"/>
      <c r="D136" s="144" t="s">
        <v>454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30">
        <f>BK136</f>
        <v>0</v>
      </c>
      <c r="O136" s="231"/>
      <c r="P136" s="231"/>
      <c r="Q136" s="231"/>
      <c r="R136" s="137"/>
      <c r="T136" s="138"/>
      <c r="U136" s="135"/>
      <c r="V136" s="135"/>
      <c r="W136" s="139">
        <f>SUM(W137:W144)</f>
        <v>52.2564</v>
      </c>
      <c r="X136" s="135"/>
      <c r="Y136" s="139">
        <f>SUM(Y137:Y144)</f>
        <v>4.010624</v>
      </c>
      <c r="Z136" s="135"/>
      <c r="AA136" s="140">
        <f>SUM(AA137:AA144)</f>
        <v>0</v>
      </c>
      <c r="AR136" s="141" t="s">
        <v>79</v>
      </c>
      <c r="AT136" s="142" t="s">
        <v>70</v>
      </c>
      <c r="AU136" s="142" t="s">
        <v>79</v>
      </c>
      <c r="AY136" s="141" t="s">
        <v>143</v>
      </c>
      <c r="BK136" s="143">
        <f>SUM(BK137:BK144)</f>
        <v>0</v>
      </c>
    </row>
    <row r="137" spans="2:65" s="1" customFormat="1" ht="22.5" customHeight="1">
      <c r="B137" s="145"/>
      <c r="C137" s="146" t="s">
        <v>175</v>
      </c>
      <c r="D137" s="146" t="s">
        <v>144</v>
      </c>
      <c r="E137" s="147" t="s">
        <v>531</v>
      </c>
      <c r="F137" s="220" t="s">
        <v>668</v>
      </c>
      <c r="G137" s="220"/>
      <c r="H137" s="220"/>
      <c r="I137" s="220"/>
      <c r="J137" s="148" t="s">
        <v>147</v>
      </c>
      <c r="K137" s="149">
        <v>7</v>
      </c>
      <c r="L137" s="221">
        <v>0</v>
      </c>
      <c r="M137" s="221"/>
      <c r="N137" s="221">
        <f aca="true" t="shared" si="10" ref="N137:N144">ROUND(L137*K137,2)</f>
        <v>0</v>
      </c>
      <c r="O137" s="221"/>
      <c r="P137" s="221"/>
      <c r="Q137" s="221"/>
      <c r="R137" s="150"/>
      <c r="T137" s="151" t="s">
        <v>5</v>
      </c>
      <c r="U137" s="41" t="s">
        <v>36</v>
      </c>
      <c r="V137" s="152">
        <v>0</v>
      </c>
      <c r="W137" s="152">
        <f aca="true" t="shared" si="11" ref="W137:W144">V137*K137</f>
        <v>0</v>
      </c>
      <c r="X137" s="152">
        <v>0</v>
      </c>
      <c r="Y137" s="152">
        <f aca="true" t="shared" si="12" ref="Y137:Y144">X137*K137</f>
        <v>0</v>
      </c>
      <c r="Z137" s="152">
        <v>0</v>
      </c>
      <c r="AA137" s="153">
        <f aca="true" t="shared" si="13" ref="AA137:AA144">Z137*K137</f>
        <v>0</v>
      </c>
      <c r="AR137" s="18" t="s">
        <v>142</v>
      </c>
      <c r="AT137" s="18" t="s">
        <v>144</v>
      </c>
      <c r="AU137" s="18" t="s">
        <v>86</v>
      </c>
      <c r="AY137" s="18" t="s">
        <v>143</v>
      </c>
      <c r="BE137" s="154">
        <f aca="true" t="shared" si="14" ref="BE137:BE144">IF(U137="základní",N137,0)</f>
        <v>0</v>
      </c>
      <c r="BF137" s="154">
        <f aca="true" t="shared" si="15" ref="BF137:BF144">IF(U137="snížená",N137,0)</f>
        <v>0</v>
      </c>
      <c r="BG137" s="154">
        <f aca="true" t="shared" si="16" ref="BG137:BG144">IF(U137="zákl. přenesená",N137,0)</f>
        <v>0</v>
      </c>
      <c r="BH137" s="154">
        <f aca="true" t="shared" si="17" ref="BH137:BH144">IF(U137="sníž. přenesená",N137,0)</f>
        <v>0</v>
      </c>
      <c r="BI137" s="154">
        <f aca="true" t="shared" si="18" ref="BI137:BI144">IF(U137="nulová",N137,0)</f>
        <v>0</v>
      </c>
      <c r="BJ137" s="18" t="s">
        <v>79</v>
      </c>
      <c r="BK137" s="154">
        <f aca="true" t="shared" si="19" ref="BK137:BK144">ROUND(L137*K137,2)</f>
        <v>0</v>
      </c>
      <c r="BL137" s="18" t="s">
        <v>142</v>
      </c>
      <c r="BM137" s="18" t="s">
        <v>669</v>
      </c>
    </row>
    <row r="138" spans="2:65" s="1" customFormat="1" ht="22.5" customHeight="1">
      <c r="B138" s="145"/>
      <c r="C138" s="146" t="s">
        <v>282</v>
      </c>
      <c r="D138" s="146" t="s">
        <v>144</v>
      </c>
      <c r="E138" s="147" t="s">
        <v>670</v>
      </c>
      <c r="F138" s="220" t="s">
        <v>671</v>
      </c>
      <c r="G138" s="220"/>
      <c r="H138" s="220"/>
      <c r="I138" s="220"/>
      <c r="J138" s="148" t="s">
        <v>147</v>
      </c>
      <c r="K138" s="149">
        <v>7</v>
      </c>
      <c r="L138" s="221">
        <v>0</v>
      </c>
      <c r="M138" s="221"/>
      <c r="N138" s="221">
        <f t="shared" si="10"/>
        <v>0</v>
      </c>
      <c r="O138" s="221"/>
      <c r="P138" s="221"/>
      <c r="Q138" s="221"/>
      <c r="R138" s="150"/>
      <c r="T138" s="151" t="s">
        <v>5</v>
      </c>
      <c r="U138" s="41" t="s">
        <v>36</v>
      </c>
      <c r="V138" s="152">
        <v>0</v>
      </c>
      <c r="W138" s="152">
        <f t="shared" si="11"/>
        <v>0</v>
      </c>
      <c r="X138" s="152">
        <v>0</v>
      </c>
      <c r="Y138" s="152">
        <f t="shared" si="12"/>
        <v>0</v>
      </c>
      <c r="Z138" s="152">
        <v>0</v>
      </c>
      <c r="AA138" s="153">
        <f t="shared" si="13"/>
        <v>0</v>
      </c>
      <c r="AR138" s="18" t="s">
        <v>142</v>
      </c>
      <c r="AT138" s="18" t="s">
        <v>144</v>
      </c>
      <c r="AU138" s="18" t="s">
        <v>86</v>
      </c>
      <c r="AY138" s="18" t="s">
        <v>143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8" t="s">
        <v>79</v>
      </c>
      <c r="BK138" s="154">
        <f t="shared" si="19"/>
        <v>0</v>
      </c>
      <c r="BL138" s="18" t="s">
        <v>142</v>
      </c>
      <c r="BM138" s="18" t="s">
        <v>672</v>
      </c>
    </row>
    <row r="139" spans="2:65" s="1" customFormat="1" ht="31.5" customHeight="1">
      <c r="B139" s="145"/>
      <c r="C139" s="146" t="s">
        <v>167</v>
      </c>
      <c r="D139" s="146" t="s">
        <v>144</v>
      </c>
      <c r="E139" s="147" t="s">
        <v>546</v>
      </c>
      <c r="F139" s="220" t="s">
        <v>547</v>
      </c>
      <c r="G139" s="220"/>
      <c r="H139" s="220"/>
      <c r="I139" s="220"/>
      <c r="J139" s="148" t="s">
        <v>215</v>
      </c>
      <c r="K139" s="149">
        <v>72.7</v>
      </c>
      <c r="L139" s="221">
        <v>0</v>
      </c>
      <c r="M139" s="221"/>
      <c r="N139" s="221">
        <f t="shared" si="10"/>
        <v>0</v>
      </c>
      <c r="O139" s="221"/>
      <c r="P139" s="221"/>
      <c r="Q139" s="221"/>
      <c r="R139" s="150"/>
      <c r="T139" s="151" t="s">
        <v>5</v>
      </c>
      <c r="U139" s="41" t="s">
        <v>36</v>
      </c>
      <c r="V139" s="152">
        <v>0.462</v>
      </c>
      <c r="W139" s="152">
        <f t="shared" si="11"/>
        <v>33.5874</v>
      </c>
      <c r="X139" s="152">
        <v>2E-05</v>
      </c>
      <c r="Y139" s="152">
        <f t="shared" si="12"/>
        <v>0.0014540000000000002</v>
      </c>
      <c r="Z139" s="152">
        <v>0</v>
      </c>
      <c r="AA139" s="153">
        <f t="shared" si="13"/>
        <v>0</v>
      </c>
      <c r="AR139" s="18" t="s">
        <v>142</v>
      </c>
      <c r="AT139" s="18" t="s">
        <v>144</v>
      </c>
      <c r="AU139" s="18" t="s">
        <v>86</v>
      </c>
      <c r="AY139" s="18" t="s">
        <v>143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8" t="s">
        <v>79</v>
      </c>
      <c r="BK139" s="154">
        <f t="shared" si="19"/>
        <v>0</v>
      </c>
      <c r="BL139" s="18" t="s">
        <v>142</v>
      </c>
      <c r="BM139" s="18" t="s">
        <v>673</v>
      </c>
    </row>
    <row r="140" spans="2:65" s="1" customFormat="1" ht="22.5" customHeight="1">
      <c r="B140" s="145"/>
      <c r="C140" s="158" t="s">
        <v>171</v>
      </c>
      <c r="D140" s="158" t="s">
        <v>266</v>
      </c>
      <c r="E140" s="159" t="s">
        <v>549</v>
      </c>
      <c r="F140" s="228" t="s">
        <v>550</v>
      </c>
      <c r="G140" s="228"/>
      <c r="H140" s="228"/>
      <c r="I140" s="228"/>
      <c r="J140" s="160" t="s">
        <v>215</v>
      </c>
      <c r="K140" s="161">
        <v>73</v>
      </c>
      <c r="L140" s="229">
        <v>0</v>
      </c>
      <c r="M140" s="229"/>
      <c r="N140" s="229">
        <f t="shared" si="10"/>
        <v>0</v>
      </c>
      <c r="O140" s="221"/>
      <c r="P140" s="221"/>
      <c r="Q140" s="221"/>
      <c r="R140" s="150"/>
      <c r="T140" s="151" t="s">
        <v>5</v>
      </c>
      <c r="U140" s="41" t="s">
        <v>36</v>
      </c>
      <c r="V140" s="152">
        <v>0</v>
      </c>
      <c r="W140" s="152">
        <f t="shared" si="11"/>
        <v>0</v>
      </c>
      <c r="X140" s="152">
        <v>0.02893</v>
      </c>
      <c r="Y140" s="152">
        <f t="shared" si="12"/>
        <v>2.1118900000000003</v>
      </c>
      <c r="Z140" s="152">
        <v>0</v>
      </c>
      <c r="AA140" s="153">
        <f t="shared" si="13"/>
        <v>0</v>
      </c>
      <c r="AR140" s="18" t="s">
        <v>171</v>
      </c>
      <c r="AT140" s="18" t="s">
        <v>266</v>
      </c>
      <c r="AU140" s="18" t="s">
        <v>86</v>
      </c>
      <c r="AY140" s="18" t="s">
        <v>143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8" t="s">
        <v>79</v>
      </c>
      <c r="BK140" s="154">
        <f t="shared" si="19"/>
        <v>0</v>
      </c>
      <c r="BL140" s="18" t="s">
        <v>142</v>
      </c>
      <c r="BM140" s="18" t="s">
        <v>674</v>
      </c>
    </row>
    <row r="141" spans="2:65" s="1" customFormat="1" ht="31.5" customHeight="1">
      <c r="B141" s="145"/>
      <c r="C141" s="146" t="s">
        <v>86</v>
      </c>
      <c r="D141" s="146" t="s">
        <v>144</v>
      </c>
      <c r="E141" s="147" t="s">
        <v>675</v>
      </c>
      <c r="F141" s="220" t="s">
        <v>676</v>
      </c>
      <c r="G141" s="220"/>
      <c r="H141" s="220"/>
      <c r="I141" s="220"/>
      <c r="J141" s="148" t="s">
        <v>353</v>
      </c>
      <c r="K141" s="149">
        <v>7</v>
      </c>
      <c r="L141" s="221">
        <v>0</v>
      </c>
      <c r="M141" s="221"/>
      <c r="N141" s="221">
        <f t="shared" si="10"/>
        <v>0</v>
      </c>
      <c r="O141" s="221"/>
      <c r="P141" s="221"/>
      <c r="Q141" s="221"/>
      <c r="R141" s="150"/>
      <c r="T141" s="151" t="s">
        <v>5</v>
      </c>
      <c r="U141" s="41" t="s">
        <v>36</v>
      </c>
      <c r="V141" s="152">
        <v>0.667</v>
      </c>
      <c r="W141" s="152">
        <f t="shared" si="11"/>
        <v>4.6690000000000005</v>
      </c>
      <c r="X141" s="152">
        <v>0.11045</v>
      </c>
      <c r="Y141" s="152">
        <f t="shared" si="12"/>
        <v>0.77315</v>
      </c>
      <c r="Z141" s="152">
        <v>0</v>
      </c>
      <c r="AA141" s="153">
        <f t="shared" si="13"/>
        <v>0</v>
      </c>
      <c r="AR141" s="18" t="s">
        <v>142</v>
      </c>
      <c r="AT141" s="18" t="s">
        <v>144</v>
      </c>
      <c r="AU141" s="18" t="s">
        <v>86</v>
      </c>
      <c r="AY141" s="18" t="s">
        <v>143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8" t="s">
        <v>79</v>
      </c>
      <c r="BK141" s="154">
        <f t="shared" si="19"/>
        <v>0</v>
      </c>
      <c r="BL141" s="18" t="s">
        <v>142</v>
      </c>
      <c r="BM141" s="18" t="s">
        <v>677</v>
      </c>
    </row>
    <row r="142" spans="2:65" s="1" customFormat="1" ht="31.5" customHeight="1">
      <c r="B142" s="145"/>
      <c r="C142" s="146" t="s">
        <v>159</v>
      </c>
      <c r="D142" s="146" t="s">
        <v>144</v>
      </c>
      <c r="E142" s="147" t="s">
        <v>678</v>
      </c>
      <c r="F142" s="220" t="s">
        <v>679</v>
      </c>
      <c r="G142" s="220"/>
      <c r="H142" s="220"/>
      <c r="I142" s="220"/>
      <c r="J142" s="148" t="s">
        <v>353</v>
      </c>
      <c r="K142" s="149">
        <v>7</v>
      </c>
      <c r="L142" s="221">
        <v>0</v>
      </c>
      <c r="M142" s="221"/>
      <c r="N142" s="221">
        <f t="shared" si="10"/>
        <v>0</v>
      </c>
      <c r="O142" s="221"/>
      <c r="P142" s="221"/>
      <c r="Q142" s="221"/>
      <c r="R142" s="150"/>
      <c r="T142" s="151" t="s">
        <v>5</v>
      </c>
      <c r="U142" s="41" t="s">
        <v>36</v>
      </c>
      <c r="V142" s="152">
        <v>0.167</v>
      </c>
      <c r="W142" s="152">
        <f t="shared" si="11"/>
        <v>1.169</v>
      </c>
      <c r="X142" s="152">
        <v>0.02424</v>
      </c>
      <c r="Y142" s="152">
        <f t="shared" si="12"/>
        <v>0.16968</v>
      </c>
      <c r="Z142" s="152">
        <v>0</v>
      </c>
      <c r="AA142" s="153">
        <f t="shared" si="13"/>
        <v>0</v>
      </c>
      <c r="AR142" s="18" t="s">
        <v>142</v>
      </c>
      <c r="AT142" s="18" t="s">
        <v>144</v>
      </c>
      <c r="AU142" s="18" t="s">
        <v>86</v>
      </c>
      <c r="AY142" s="18" t="s">
        <v>143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8" t="s">
        <v>79</v>
      </c>
      <c r="BK142" s="154">
        <f t="shared" si="19"/>
        <v>0</v>
      </c>
      <c r="BL142" s="18" t="s">
        <v>142</v>
      </c>
      <c r="BM142" s="18" t="s">
        <v>680</v>
      </c>
    </row>
    <row r="143" spans="2:65" s="1" customFormat="1" ht="31.5" customHeight="1">
      <c r="B143" s="145"/>
      <c r="C143" s="146" t="s">
        <v>163</v>
      </c>
      <c r="D143" s="146" t="s">
        <v>144</v>
      </c>
      <c r="E143" s="147" t="s">
        <v>681</v>
      </c>
      <c r="F143" s="220" t="s">
        <v>682</v>
      </c>
      <c r="G143" s="220"/>
      <c r="H143" s="220"/>
      <c r="I143" s="220"/>
      <c r="J143" s="148" t="s">
        <v>353</v>
      </c>
      <c r="K143" s="149">
        <v>7</v>
      </c>
      <c r="L143" s="221">
        <v>0</v>
      </c>
      <c r="M143" s="221"/>
      <c r="N143" s="221">
        <f t="shared" si="10"/>
        <v>0</v>
      </c>
      <c r="O143" s="221"/>
      <c r="P143" s="221"/>
      <c r="Q143" s="221"/>
      <c r="R143" s="150"/>
      <c r="T143" s="151" t="s">
        <v>5</v>
      </c>
      <c r="U143" s="41" t="s">
        <v>36</v>
      </c>
      <c r="V143" s="152">
        <v>0.333</v>
      </c>
      <c r="W143" s="152">
        <f t="shared" si="11"/>
        <v>2.331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8" t="s">
        <v>142</v>
      </c>
      <c r="AT143" s="18" t="s">
        <v>144</v>
      </c>
      <c r="AU143" s="18" t="s">
        <v>86</v>
      </c>
      <c r="AY143" s="18" t="s">
        <v>143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8" t="s">
        <v>79</v>
      </c>
      <c r="BK143" s="154">
        <f t="shared" si="19"/>
        <v>0</v>
      </c>
      <c r="BL143" s="18" t="s">
        <v>142</v>
      </c>
      <c r="BM143" s="18" t="s">
        <v>683</v>
      </c>
    </row>
    <row r="144" spans="2:65" s="1" customFormat="1" ht="31.5" customHeight="1">
      <c r="B144" s="145"/>
      <c r="C144" s="146" t="s">
        <v>142</v>
      </c>
      <c r="D144" s="146" t="s">
        <v>144</v>
      </c>
      <c r="E144" s="147" t="s">
        <v>684</v>
      </c>
      <c r="F144" s="220" t="s">
        <v>685</v>
      </c>
      <c r="G144" s="220"/>
      <c r="H144" s="220"/>
      <c r="I144" s="220"/>
      <c r="J144" s="148" t="s">
        <v>353</v>
      </c>
      <c r="K144" s="149">
        <v>7</v>
      </c>
      <c r="L144" s="221">
        <v>0</v>
      </c>
      <c r="M144" s="221"/>
      <c r="N144" s="221">
        <f t="shared" si="10"/>
        <v>0</v>
      </c>
      <c r="O144" s="221"/>
      <c r="P144" s="221"/>
      <c r="Q144" s="221"/>
      <c r="R144" s="150"/>
      <c r="T144" s="151" t="s">
        <v>5</v>
      </c>
      <c r="U144" s="41" t="s">
        <v>36</v>
      </c>
      <c r="V144" s="152">
        <v>1.5</v>
      </c>
      <c r="W144" s="152">
        <f t="shared" si="11"/>
        <v>10.5</v>
      </c>
      <c r="X144" s="152">
        <v>0.13635</v>
      </c>
      <c r="Y144" s="152">
        <f t="shared" si="12"/>
        <v>0.95445</v>
      </c>
      <c r="Z144" s="152">
        <v>0</v>
      </c>
      <c r="AA144" s="153">
        <f t="shared" si="13"/>
        <v>0</v>
      </c>
      <c r="AR144" s="18" t="s">
        <v>142</v>
      </c>
      <c r="AT144" s="18" t="s">
        <v>144</v>
      </c>
      <c r="AU144" s="18" t="s">
        <v>86</v>
      </c>
      <c r="AY144" s="18" t="s">
        <v>143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79</v>
      </c>
      <c r="BK144" s="154">
        <f t="shared" si="19"/>
        <v>0</v>
      </c>
      <c r="BL144" s="18" t="s">
        <v>142</v>
      </c>
      <c r="BM144" s="18" t="s">
        <v>686</v>
      </c>
    </row>
    <row r="145" spans="2:63" s="10" customFormat="1" ht="29.25" customHeight="1">
      <c r="B145" s="134"/>
      <c r="C145" s="135"/>
      <c r="D145" s="144" t="s">
        <v>199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30">
        <f>BK145</f>
        <v>0</v>
      </c>
      <c r="O145" s="231"/>
      <c r="P145" s="231"/>
      <c r="Q145" s="231"/>
      <c r="R145" s="137"/>
      <c r="T145" s="138"/>
      <c r="U145" s="135"/>
      <c r="V145" s="135"/>
      <c r="W145" s="139">
        <f>W146</f>
        <v>134.96564</v>
      </c>
      <c r="X145" s="135"/>
      <c r="Y145" s="139">
        <f>Y146</f>
        <v>0</v>
      </c>
      <c r="Z145" s="135"/>
      <c r="AA145" s="140">
        <f>AA146</f>
        <v>0</v>
      </c>
      <c r="AR145" s="141" t="s">
        <v>79</v>
      </c>
      <c r="AT145" s="142" t="s">
        <v>70</v>
      </c>
      <c r="AU145" s="142" t="s">
        <v>79</v>
      </c>
      <c r="AY145" s="141" t="s">
        <v>143</v>
      </c>
      <c r="BK145" s="143">
        <f>BK146</f>
        <v>0</v>
      </c>
    </row>
    <row r="146" spans="2:65" s="1" customFormat="1" ht="31.5" customHeight="1">
      <c r="B146" s="145"/>
      <c r="C146" s="146" t="s">
        <v>179</v>
      </c>
      <c r="D146" s="146" t="s">
        <v>144</v>
      </c>
      <c r="E146" s="147" t="s">
        <v>638</v>
      </c>
      <c r="F146" s="220" t="s">
        <v>639</v>
      </c>
      <c r="G146" s="220"/>
      <c r="H146" s="220"/>
      <c r="I146" s="220"/>
      <c r="J146" s="148" t="s">
        <v>251</v>
      </c>
      <c r="K146" s="149">
        <v>91.193</v>
      </c>
      <c r="L146" s="221">
        <v>0</v>
      </c>
      <c r="M146" s="221"/>
      <c r="N146" s="221">
        <f>ROUND(L146*K146,2)</f>
        <v>0</v>
      </c>
      <c r="O146" s="221"/>
      <c r="P146" s="221"/>
      <c r="Q146" s="221"/>
      <c r="R146" s="150"/>
      <c r="T146" s="151" t="s">
        <v>5</v>
      </c>
      <c r="U146" s="155" t="s">
        <v>36</v>
      </c>
      <c r="V146" s="156">
        <v>1.48</v>
      </c>
      <c r="W146" s="156">
        <f>V146*K146</f>
        <v>134.96564</v>
      </c>
      <c r="X146" s="156">
        <v>0</v>
      </c>
      <c r="Y146" s="156">
        <f>X146*K146</f>
        <v>0</v>
      </c>
      <c r="Z146" s="156">
        <v>0</v>
      </c>
      <c r="AA146" s="157">
        <f>Z146*K146</f>
        <v>0</v>
      </c>
      <c r="AR146" s="18" t="s">
        <v>142</v>
      </c>
      <c r="AT146" s="18" t="s">
        <v>144</v>
      </c>
      <c r="AU146" s="18" t="s">
        <v>86</v>
      </c>
      <c r="AY146" s="18" t="s">
        <v>143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8" t="s">
        <v>79</v>
      </c>
      <c r="BK146" s="154">
        <f>ROUND(L146*K146,2)</f>
        <v>0</v>
      </c>
      <c r="BL146" s="18" t="s">
        <v>142</v>
      </c>
      <c r="BM146" s="18" t="s">
        <v>687</v>
      </c>
    </row>
    <row r="147" spans="2:18" s="1" customFormat="1" ht="6.75" customHeight="1"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/>
    </row>
  </sheetData>
  <sheetProtection/>
  <mergeCells count="139">
    <mergeCell ref="N145:Q145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H1:K1"/>
    <mergeCell ref="S2:AC2"/>
    <mergeCell ref="L137:M137"/>
    <mergeCell ref="N137:Q137"/>
    <mergeCell ref="F138:I138"/>
    <mergeCell ref="L138:M138"/>
    <mergeCell ref="F146:I146"/>
    <mergeCell ref="L146:M146"/>
    <mergeCell ref="N146:Q146"/>
    <mergeCell ref="N116:Q116"/>
    <mergeCell ref="N117:Q117"/>
    <mergeCell ref="N118:Q118"/>
    <mergeCell ref="N134:Q134"/>
    <mergeCell ref="N136:Q136"/>
    <mergeCell ref="N135:Q135"/>
    <mergeCell ref="F137:I137"/>
    <mergeCell ref="N138:Q138"/>
    <mergeCell ref="F133:I133"/>
    <mergeCell ref="L133:M133"/>
    <mergeCell ref="N133:Q133"/>
    <mergeCell ref="L140:M140"/>
    <mergeCell ref="N140:Q140"/>
    <mergeCell ref="F139:I139"/>
    <mergeCell ref="L139:M139"/>
    <mergeCell ref="N139:Q139"/>
    <mergeCell ref="F140:I140"/>
    <mergeCell ref="F141:I141"/>
    <mergeCell ref="L141:M141"/>
    <mergeCell ref="N141:Q141"/>
    <mergeCell ref="F135:I135"/>
    <mergeCell ref="L135:M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93:Q93"/>
    <mergeCell ref="N94:Q94"/>
    <mergeCell ref="N96:Q96"/>
    <mergeCell ref="L98:Q98"/>
    <mergeCell ref="C104:Q104"/>
    <mergeCell ref="F106:P106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display="1) Krycí list rozpočtu"/>
    <hyperlink ref="H1:K1" location="C87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1"/>
  <sheetViews>
    <sheetView showGridLines="0" zoomScalePageLayoutView="0" workbookViewId="0" topLeftCell="A1">
      <pane ySplit="1" topLeftCell="A101" activePane="bottomLeft" state="frozen"/>
      <selection pane="topLeft" activeCell="A1" sqref="A1"/>
      <selection pane="bottomLeft" activeCell="L121" sqref="L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102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ht="24.75" customHeight="1">
      <c r="B7" s="22"/>
      <c r="C7" s="25"/>
      <c r="D7" s="29" t="s">
        <v>116</v>
      </c>
      <c r="E7" s="25"/>
      <c r="F7" s="203" t="s">
        <v>448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5"/>
      <c r="R7" s="23"/>
    </row>
    <row r="8" spans="2:18" s="1" customFormat="1" ht="32.25" customHeight="1">
      <c r="B8" s="32"/>
      <c r="C8" s="33"/>
      <c r="D8" s="28" t="s">
        <v>192</v>
      </c>
      <c r="E8" s="33"/>
      <c r="F8" s="171" t="s">
        <v>688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2:18" s="1" customFormat="1" ht="14.2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06" t="str">
        <f>'Rekapitulace stavby'!AN8</f>
        <v>17. 9. 2017</v>
      </c>
      <c r="P10" s="206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24</v>
      </c>
      <c r="E12" s="33"/>
      <c r="F12" s="33"/>
      <c r="G12" s="33"/>
      <c r="H12" s="33"/>
      <c r="I12" s="33"/>
      <c r="J12" s="33"/>
      <c r="K12" s="33"/>
      <c r="L12" s="33"/>
      <c r="M12" s="29" t="s">
        <v>25</v>
      </c>
      <c r="N12" s="33"/>
      <c r="O12" s="169">
        <f>IF('Rekapitulace stavby'!AN10="","",'Rekapitulace stavby'!AN10)</f>
      </c>
      <c r="P12" s="169"/>
      <c r="Q12" s="33"/>
      <c r="R12" s="34"/>
    </row>
    <row r="13" spans="2:18" s="1" customFormat="1" ht="18" customHeight="1">
      <c r="B13" s="32"/>
      <c r="C13" s="33"/>
      <c r="D13" s="33"/>
      <c r="E13" s="27" t="str">
        <f>IF('Rekapitulace stavby'!E11="","",'Rekapitulace stavby'!E11)</f>
        <v>Město Sezimovo Ústí, VST s.r.o.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69">
        <f>IF('Rekapitulace stavby'!AN11="","",'Rekapitulace stavby'!AN11)</f>
      </c>
      <c r="P13" s="169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25</v>
      </c>
      <c r="N15" s="33"/>
      <c r="O15" s="169">
        <f>IF('Rekapitulace stavby'!AN13="","",'Rekapitulace stavby'!AN13)</f>
      </c>
      <c r="P15" s="169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69">
        <f>IF('Rekapitulace stavby'!AN14="","",'Rekapitulace stavby'!AN14)</f>
      </c>
      <c r="P16" s="169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28</v>
      </c>
      <c r="E18" s="33"/>
      <c r="F18" s="33"/>
      <c r="G18" s="33"/>
      <c r="H18" s="33"/>
      <c r="I18" s="33"/>
      <c r="J18" s="33"/>
      <c r="K18" s="33"/>
      <c r="L18" s="33"/>
      <c r="M18" s="29" t="s">
        <v>25</v>
      </c>
      <c r="N18" s="33"/>
      <c r="O18" s="169">
        <f>IF('Rekapitulace stavby'!AN16="","",'Rekapitulace stavby'!AN16)</f>
        <v>72173831</v>
      </c>
      <c r="P18" s="169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>Ing. Vít Semrád, SV-statika,projekce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69">
        <f>IF('Rekapitulace stavby'!AN17="","",'Rekapitulace stavby'!AN17)</f>
      </c>
      <c r="P19" s="169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25</v>
      </c>
      <c r="N21" s="33"/>
      <c r="O21" s="169">
        <f>IF('Rekapitulace stavby'!AN19="","",'Rekapitulace stavby'!AN19)</f>
        <v>72173831</v>
      </c>
      <c r="P21" s="169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>Ing. Vít Semrád, SV-statika,projekce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69">
        <f>IF('Rekapitulace stavby'!AN20="","",'Rekapitulace stavby'!AN20)</f>
      </c>
      <c r="P22" s="169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72" t="s">
        <v>5</v>
      </c>
      <c r="F25" s="172"/>
      <c r="G25" s="172"/>
      <c r="H25" s="172"/>
      <c r="I25" s="172"/>
      <c r="J25" s="172"/>
      <c r="K25" s="172"/>
      <c r="L25" s="172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1" t="s">
        <v>118</v>
      </c>
      <c r="E28" s="33"/>
      <c r="F28" s="33"/>
      <c r="G28" s="33"/>
      <c r="H28" s="33"/>
      <c r="I28" s="33"/>
      <c r="J28" s="33"/>
      <c r="K28" s="33"/>
      <c r="L28" s="33"/>
      <c r="M28" s="200">
        <f>N89</f>
        <v>0</v>
      </c>
      <c r="N28" s="200"/>
      <c r="O28" s="200"/>
      <c r="P28" s="200"/>
      <c r="Q28" s="33"/>
      <c r="R28" s="34"/>
    </row>
    <row r="29" spans="2:18" s="1" customFormat="1" ht="14.25" customHeight="1">
      <c r="B29" s="32"/>
      <c r="C29" s="33"/>
      <c r="D29" s="31" t="s">
        <v>119</v>
      </c>
      <c r="E29" s="33"/>
      <c r="F29" s="33"/>
      <c r="G29" s="33"/>
      <c r="H29" s="33"/>
      <c r="I29" s="33"/>
      <c r="J29" s="33"/>
      <c r="K29" s="33"/>
      <c r="L29" s="33"/>
      <c r="M29" s="200">
        <f>N94</f>
        <v>0</v>
      </c>
      <c r="N29" s="200"/>
      <c r="O29" s="200"/>
      <c r="P29" s="200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2" t="s">
        <v>34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35</v>
      </c>
      <c r="E33" s="39" t="s">
        <v>36</v>
      </c>
      <c r="F33" s="40">
        <v>0.21</v>
      </c>
      <c r="G33" s="113" t="s">
        <v>37</v>
      </c>
      <c r="H33" s="208">
        <f>ROUND((SUM(BE94:BE95)+SUM(BE114:BE120)),2)</f>
        <v>0</v>
      </c>
      <c r="I33" s="205"/>
      <c r="J33" s="205"/>
      <c r="K33" s="33"/>
      <c r="L33" s="33"/>
      <c r="M33" s="208">
        <f>ROUND(ROUND((SUM(BE94:BE95)+SUM(BE114:BE120)),2)*F33,2)</f>
        <v>0</v>
      </c>
      <c r="N33" s="205"/>
      <c r="O33" s="205"/>
      <c r="P33" s="205"/>
      <c r="Q33" s="33"/>
      <c r="R33" s="34"/>
    </row>
    <row r="34" spans="2:18" s="1" customFormat="1" ht="14.25" customHeight="1">
      <c r="B34" s="32"/>
      <c r="C34" s="33"/>
      <c r="D34" s="33"/>
      <c r="E34" s="39" t="s">
        <v>38</v>
      </c>
      <c r="F34" s="40">
        <v>0.15</v>
      </c>
      <c r="G34" s="113" t="s">
        <v>37</v>
      </c>
      <c r="H34" s="208">
        <f>ROUND((SUM(BF94:BF95)+SUM(BF114:BF120)),2)</f>
        <v>0</v>
      </c>
      <c r="I34" s="205"/>
      <c r="J34" s="205"/>
      <c r="K34" s="33"/>
      <c r="L34" s="33"/>
      <c r="M34" s="208">
        <f>ROUND(ROUND((SUM(BF94:BF95)+SUM(BF114:BF120)),2)*F34,2)</f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39</v>
      </c>
      <c r="F35" s="40">
        <v>0.21</v>
      </c>
      <c r="G35" s="113" t="s">
        <v>37</v>
      </c>
      <c r="H35" s="208">
        <f>ROUND((SUM(BG94:BG95)+SUM(BG114:BG120)),2)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40</v>
      </c>
      <c r="F36" s="40">
        <v>0.15</v>
      </c>
      <c r="G36" s="113" t="s">
        <v>37</v>
      </c>
      <c r="H36" s="208">
        <f>ROUND((SUM(BH94:BH95)+SUM(BH114:BH120)),2)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41</v>
      </c>
      <c r="F37" s="40">
        <v>0</v>
      </c>
      <c r="G37" s="113" t="s">
        <v>37</v>
      </c>
      <c r="H37" s="208">
        <f>ROUND((SUM(BI94:BI95)+SUM(BI114:BI120)),2)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09"/>
      <c r="D39" s="114" t="s">
        <v>42</v>
      </c>
      <c r="E39" s="72"/>
      <c r="F39" s="72"/>
      <c r="G39" s="115" t="s">
        <v>43</v>
      </c>
      <c r="H39" s="116" t="s">
        <v>44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116</v>
      </c>
      <c r="D79" s="25"/>
      <c r="E79" s="25"/>
      <c r="F79" s="203" t="s">
        <v>448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5"/>
      <c r="R79" s="23"/>
    </row>
    <row r="80" spans="2:18" s="1" customFormat="1" ht="36.75" customHeight="1">
      <c r="B80" s="32"/>
      <c r="C80" s="66" t="s">
        <v>192</v>
      </c>
      <c r="D80" s="33"/>
      <c r="E80" s="33"/>
      <c r="F80" s="181" t="str">
        <f>F8</f>
        <v>02-03 - Zrušení stávající kanalizace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20</v>
      </c>
      <c r="D82" s="33"/>
      <c r="E82" s="33"/>
      <c r="F82" s="27" t="str">
        <f>F10</f>
        <v> </v>
      </c>
      <c r="G82" s="33"/>
      <c r="H82" s="33"/>
      <c r="I82" s="33"/>
      <c r="J82" s="33"/>
      <c r="K82" s="29" t="s">
        <v>22</v>
      </c>
      <c r="L82" s="33"/>
      <c r="M82" s="206" t="str">
        <f>IF(O10="","",O10)</f>
        <v>17. 9. 2017</v>
      </c>
      <c r="N82" s="206"/>
      <c r="O82" s="206"/>
      <c r="P82" s="206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24</v>
      </c>
      <c r="D84" s="33"/>
      <c r="E84" s="33"/>
      <c r="F84" s="27" t="str">
        <f>E13</f>
        <v>Město Sezimovo Ústí, VST s.r.o.</v>
      </c>
      <c r="G84" s="33"/>
      <c r="H84" s="33"/>
      <c r="I84" s="33"/>
      <c r="J84" s="33"/>
      <c r="K84" s="29" t="s">
        <v>28</v>
      </c>
      <c r="L84" s="33"/>
      <c r="M84" s="169" t="str">
        <f>E19</f>
        <v>Ing. Vít Semrád, SV-statika,projekce</v>
      </c>
      <c r="N84" s="169"/>
      <c r="O84" s="169"/>
      <c r="P84" s="169"/>
      <c r="Q84" s="169"/>
      <c r="R84" s="34"/>
    </row>
    <row r="85" spans="2:18" s="1" customFormat="1" ht="14.25" customHeight="1">
      <c r="B85" s="32"/>
      <c r="C85" s="29" t="s">
        <v>27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30</v>
      </c>
      <c r="L85" s="33"/>
      <c r="M85" s="169" t="str">
        <f>E22</f>
        <v>Ing. Vít Semrád, SV-statika,projekce</v>
      </c>
      <c r="N85" s="169"/>
      <c r="O85" s="169"/>
      <c r="P85" s="169"/>
      <c r="Q85" s="169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11" t="s">
        <v>121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122</v>
      </c>
      <c r="O87" s="212"/>
      <c r="P87" s="212"/>
      <c r="Q87" s="212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2">
        <f>N114</f>
        <v>0</v>
      </c>
      <c r="O89" s="213"/>
      <c r="P89" s="213"/>
      <c r="Q89" s="213"/>
      <c r="R89" s="34"/>
      <c r="AU89" s="18" t="s">
        <v>124</v>
      </c>
    </row>
    <row r="90" spans="2:18" s="7" customFormat="1" ht="24.75" customHeight="1">
      <c r="B90" s="118"/>
      <c r="C90" s="119"/>
      <c r="D90" s="120" t="s">
        <v>194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N115</f>
        <v>0</v>
      </c>
      <c r="O90" s="215"/>
      <c r="P90" s="215"/>
      <c r="Q90" s="215"/>
      <c r="R90" s="121"/>
    </row>
    <row r="91" spans="2:18" s="8" customFormat="1" ht="19.5" customHeight="1">
      <c r="B91" s="122"/>
      <c r="C91" s="96"/>
      <c r="D91" s="123" t="s">
        <v>454</v>
      </c>
      <c r="E91" s="96"/>
      <c r="F91" s="96"/>
      <c r="G91" s="96"/>
      <c r="H91" s="96"/>
      <c r="I91" s="96"/>
      <c r="J91" s="96"/>
      <c r="K91" s="96"/>
      <c r="L91" s="96"/>
      <c r="M91" s="96"/>
      <c r="N91" s="189">
        <f>N116</f>
        <v>0</v>
      </c>
      <c r="O91" s="190"/>
      <c r="P91" s="190"/>
      <c r="Q91" s="190"/>
      <c r="R91" s="124"/>
    </row>
    <row r="92" spans="2:18" s="8" customFormat="1" ht="19.5" customHeight="1">
      <c r="B92" s="122"/>
      <c r="C92" s="96"/>
      <c r="D92" s="123" t="s">
        <v>199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N119</f>
        <v>0</v>
      </c>
      <c r="O92" s="190"/>
      <c r="P92" s="190"/>
      <c r="Q92" s="190"/>
      <c r="R92" s="124"/>
    </row>
    <row r="93" spans="2:18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21" s="1" customFormat="1" ht="29.25" customHeight="1">
      <c r="B94" s="32"/>
      <c r="C94" s="117" t="s">
        <v>127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13">
        <v>0</v>
      </c>
      <c r="O94" s="216"/>
      <c r="P94" s="216"/>
      <c r="Q94" s="216"/>
      <c r="R94" s="34"/>
      <c r="T94" s="125"/>
      <c r="U94" s="126" t="s">
        <v>35</v>
      </c>
    </row>
    <row r="95" spans="2:18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18" s="1" customFormat="1" ht="29.25" customHeight="1">
      <c r="B96" s="32"/>
      <c r="C96" s="108" t="s">
        <v>109</v>
      </c>
      <c r="D96" s="109"/>
      <c r="E96" s="109"/>
      <c r="F96" s="109"/>
      <c r="G96" s="109"/>
      <c r="H96" s="109"/>
      <c r="I96" s="109"/>
      <c r="J96" s="109"/>
      <c r="K96" s="109"/>
      <c r="L96" s="193">
        <f>ROUND(SUM(N89+N94),2)</f>
        <v>0</v>
      </c>
      <c r="M96" s="193"/>
      <c r="N96" s="193"/>
      <c r="O96" s="193"/>
      <c r="P96" s="193"/>
      <c r="Q96" s="193"/>
      <c r="R96" s="34"/>
    </row>
    <row r="97" spans="2:18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7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75" customHeight="1">
      <c r="B102" s="32"/>
      <c r="C102" s="167" t="s">
        <v>128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34"/>
    </row>
    <row r="103" spans="2:18" s="1" customFormat="1" ht="6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16</v>
      </c>
      <c r="D104" s="33"/>
      <c r="E104" s="33"/>
      <c r="F104" s="203" t="str">
        <f>F6</f>
        <v>Stavební úpravy  ulice Ke Hvězdárně, Sezimovo Ústí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33"/>
      <c r="R104" s="34"/>
    </row>
    <row r="105" spans="2:18" ht="30" customHeight="1">
      <c r="B105" s="22"/>
      <c r="C105" s="29" t="s">
        <v>116</v>
      </c>
      <c r="D105" s="25"/>
      <c r="E105" s="25"/>
      <c r="F105" s="203" t="s">
        <v>448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25"/>
      <c r="R105" s="23"/>
    </row>
    <row r="106" spans="2:18" s="1" customFormat="1" ht="36.75" customHeight="1">
      <c r="B106" s="32"/>
      <c r="C106" s="66" t="s">
        <v>192</v>
      </c>
      <c r="D106" s="33"/>
      <c r="E106" s="33"/>
      <c r="F106" s="181" t="str">
        <f>F8</f>
        <v>02-03 - Zrušení stávající kanalizace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33"/>
      <c r="R106" s="34"/>
    </row>
    <row r="107" spans="2:18" s="1" customFormat="1" ht="6.7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20</v>
      </c>
      <c r="D108" s="33"/>
      <c r="E108" s="33"/>
      <c r="F108" s="27" t="str">
        <f>F10</f>
        <v> </v>
      </c>
      <c r="G108" s="33"/>
      <c r="H108" s="33"/>
      <c r="I108" s="33"/>
      <c r="J108" s="33"/>
      <c r="K108" s="29" t="s">
        <v>22</v>
      </c>
      <c r="L108" s="33"/>
      <c r="M108" s="206" t="str">
        <f>IF(O10="","",O10)</f>
        <v>17. 9. 2017</v>
      </c>
      <c r="N108" s="206"/>
      <c r="O108" s="206"/>
      <c r="P108" s="206"/>
      <c r="Q108" s="33"/>
      <c r="R108" s="34"/>
    </row>
    <row r="109" spans="2:18" s="1" customFormat="1" ht="6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5">
      <c r="B110" s="32"/>
      <c r="C110" s="29" t="s">
        <v>24</v>
      </c>
      <c r="D110" s="33"/>
      <c r="E110" s="33"/>
      <c r="F110" s="27" t="str">
        <f>E13</f>
        <v>Město Sezimovo Ústí, VST s.r.o.</v>
      </c>
      <c r="G110" s="33"/>
      <c r="H110" s="33"/>
      <c r="I110" s="33"/>
      <c r="J110" s="33"/>
      <c r="K110" s="29" t="s">
        <v>28</v>
      </c>
      <c r="L110" s="33"/>
      <c r="M110" s="169" t="str">
        <f>E19</f>
        <v>Ing. Vít Semrád, SV-statika,projekce</v>
      </c>
      <c r="N110" s="169"/>
      <c r="O110" s="169"/>
      <c r="P110" s="169"/>
      <c r="Q110" s="169"/>
      <c r="R110" s="34"/>
    </row>
    <row r="111" spans="2:18" s="1" customFormat="1" ht="14.25" customHeight="1">
      <c r="B111" s="32"/>
      <c r="C111" s="29" t="s">
        <v>27</v>
      </c>
      <c r="D111" s="33"/>
      <c r="E111" s="33"/>
      <c r="F111" s="27" t="str">
        <f>IF(E16="","",E16)</f>
        <v> </v>
      </c>
      <c r="G111" s="33"/>
      <c r="H111" s="33"/>
      <c r="I111" s="33"/>
      <c r="J111" s="33"/>
      <c r="K111" s="29" t="s">
        <v>30</v>
      </c>
      <c r="L111" s="33"/>
      <c r="M111" s="169" t="str">
        <f>E22</f>
        <v>Ing. Vít Semrád, SV-statika,projekce</v>
      </c>
      <c r="N111" s="169"/>
      <c r="O111" s="169"/>
      <c r="P111" s="169"/>
      <c r="Q111" s="169"/>
      <c r="R111" s="34"/>
    </row>
    <row r="112" spans="2:18" s="1" customFormat="1" ht="9.7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27" s="9" customFormat="1" ht="29.25" customHeight="1">
      <c r="B113" s="127"/>
      <c r="C113" s="128" t="s">
        <v>129</v>
      </c>
      <c r="D113" s="129" t="s">
        <v>130</v>
      </c>
      <c r="E113" s="129" t="s">
        <v>53</v>
      </c>
      <c r="F113" s="217" t="s">
        <v>131</v>
      </c>
      <c r="G113" s="217"/>
      <c r="H113" s="217"/>
      <c r="I113" s="217"/>
      <c r="J113" s="129" t="s">
        <v>132</v>
      </c>
      <c r="K113" s="129" t="s">
        <v>133</v>
      </c>
      <c r="L113" s="218" t="s">
        <v>134</v>
      </c>
      <c r="M113" s="218"/>
      <c r="N113" s="217" t="s">
        <v>122</v>
      </c>
      <c r="O113" s="217"/>
      <c r="P113" s="217"/>
      <c r="Q113" s="219"/>
      <c r="R113" s="130"/>
      <c r="T113" s="73" t="s">
        <v>135</v>
      </c>
      <c r="U113" s="74" t="s">
        <v>35</v>
      </c>
      <c r="V113" s="74" t="s">
        <v>136</v>
      </c>
      <c r="W113" s="74" t="s">
        <v>137</v>
      </c>
      <c r="X113" s="74" t="s">
        <v>138</v>
      </c>
      <c r="Y113" s="74" t="s">
        <v>139</v>
      </c>
      <c r="Z113" s="74" t="s">
        <v>140</v>
      </c>
      <c r="AA113" s="75" t="s">
        <v>141</v>
      </c>
    </row>
    <row r="114" spans="2:63" s="1" customFormat="1" ht="29.25" customHeight="1">
      <c r="B114" s="32"/>
      <c r="C114" s="77" t="s">
        <v>118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23">
        <f>BK114</f>
        <v>0</v>
      </c>
      <c r="O114" s="224"/>
      <c r="P114" s="224"/>
      <c r="Q114" s="224"/>
      <c r="R114" s="34"/>
      <c r="T114" s="76"/>
      <c r="U114" s="48"/>
      <c r="V114" s="48"/>
      <c r="W114" s="131">
        <f>W115</f>
        <v>362.122304</v>
      </c>
      <c r="X114" s="48"/>
      <c r="Y114" s="131">
        <f>Y115</f>
        <v>130.18630532</v>
      </c>
      <c r="Z114" s="48"/>
      <c r="AA114" s="132">
        <f>AA115</f>
        <v>0</v>
      </c>
      <c r="AT114" s="18" t="s">
        <v>70</v>
      </c>
      <c r="AU114" s="18" t="s">
        <v>124</v>
      </c>
      <c r="BK114" s="133">
        <f>BK115</f>
        <v>0</v>
      </c>
    </row>
    <row r="115" spans="2:63" s="10" customFormat="1" ht="36.75" customHeight="1">
      <c r="B115" s="134"/>
      <c r="C115" s="135"/>
      <c r="D115" s="136" t="s">
        <v>194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5">
        <f>BK115</f>
        <v>0</v>
      </c>
      <c r="O115" s="214"/>
      <c r="P115" s="214"/>
      <c r="Q115" s="214"/>
      <c r="R115" s="137"/>
      <c r="T115" s="138"/>
      <c r="U115" s="135"/>
      <c r="V115" s="135"/>
      <c r="W115" s="139">
        <f>W116+W119</f>
        <v>362.122304</v>
      </c>
      <c r="X115" s="135"/>
      <c r="Y115" s="139">
        <f>Y116+Y119</f>
        <v>130.18630532</v>
      </c>
      <c r="Z115" s="135"/>
      <c r="AA115" s="140">
        <f>AA116+AA119</f>
        <v>0</v>
      </c>
      <c r="AR115" s="141" t="s">
        <v>79</v>
      </c>
      <c r="AT115" s="142" t="s">
        <v>70</v>
      </c>
      <c r="AU115" s="142" t="s">
        <v>71</v>
      </c>
      <c r="AY115" s="141" t="s">
        <v>143</v>
      </c>
      <c r="BK115" s="143">
        <f>BK116+BK119</f>
        <v>0</v>
      </c>
    </row>
    <row r="116" spans="2:63" s="10" customFormat="1" ht="19.5" customHeight="1">
      <c r="B116" s="134"/>
      <c r="C116" s="135"/>
      <c r="D116" s="144" t="s">
        <v>454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6">
        <f>BK116</f>
        <v>0</v>
      </c>
      <c r="O116" s="227"/>
      <c r="P116" s="227"/>
      <c r="Q116" s="227"/>
      <c r="R116" s="137"/>
      <c r="T116" s="138"/>
      <c r="U116" s="135"/>
      <c r="V116" s="135"/>
      <c r="W116" s="139">
        <f>SUM(W117:W118)</f>
        <v>76.103662</v>
      </c>
      <c r="X116" s="135"/>
      <c r="Y116" s="139">
        <f>SUM(Y117:Y118)</f>
        <v>130.18630532</v>
      </c>
      <c r="Z116" s="135"/>
      <c r="AA116" s="140">
        <f>SUM(AA117:AA118)</f>
        <v>0</v>
      </c>
      <c r="AR116" s="141" t="s">
        <v>79</v>
      </c>
      <c r="AT116" s="142" t="s">
        <v>70</v>
      </c>
      <c r="AU116" s="142" t="s">
        <v>79</v>
      </c>
      <c r="AY116" s="141" t="s">
        <v>143</v>
      </c>
      <c r="BK116" s="143">
        <f>SUM(BK117:BK118)</f>
        <v>0</v>
      </c>
    </row>
    <row r="117" spans="2:65" s="1" customFormat="1" ht="31.5" customHeight="1">
      <c r="B117" s="145"/>
      <c r="C117" s="146" t="s">
        <v>152</v>
      </c>
      <c r="D117" s="146" t="s">
        <v>144</v>
      </c>
      <c r="E117" s="147" t="s">
        <v>689</v>
      </c>
      <c r="F117" s="220" t="s">
        <v>690</v>
      </c>
      <c r="G117" s="220"/>
      <c r="H117" s="220"/>
      <c r="I117" s="220"/>
      <c r="J117" s="148" t="s">
        <v>147</v>
      </c>
      <c r="K117" s="149">
        <v>1</v>
      </c>
      <c r="L117" s="221">
        <v>0</v>
      </c>
      <c r="M117" s="221"/>
      <c r="N117" s="221">
        <f>ROUND(L117*K117,2)</f>
        <v>0</v>
      </c>
      <c r="O117" s="221"/>
      <c r="P117" s="221"/>
      <c r="Q117" s="221"/>
      <c r="R117" s="150"/>
      <c r="T117" s="151" t="s">
        <v>5</v>
      </c>
      <c r="U117" s="41" t="s">
        <v>36</v>
      </c>
      <c r="V117" s="152">
        <v>0</v>
      </c>
      <c r="W117" s="152">
        <f>V117*K117</f>
        <v>0</v>
      </c>
      <c r="X117" s="152">
        <v>0</v>
      </c>
      <c r="Y117" s="152">
        <f>X117*K117</f>
        <v>0</v>
      </c>
      <c r="Z117" s="152">
        <v>0</v>
      </c>
      <c r="AA117" s="153">
        <f>Z117*K117</f>
        <v>0</v>
      </c>
      <c r="AR117" s="18" t="s">
        <v>142</v>
      </c>
      <c r="AT117" s="18" t="s">
        <v>144</v>
      </c>
      <c r="AU117" s="18" t="s">
        <v>86</v>
      </c>
      <c r="AY117" s="18" t="s">
        <v>143</v>
      </c>
      <c r="BE117" s="154">
        <f>IF(U117="základní",N117,0)</f>
        <v>0</v>
      </c>
      <c r="BF117" s="154">
        <f>IF(U117="snížená",N117,0)</f>
        <v>0</v>
      </c>
      <c r="BG117" s="154">
        <f>IF(U117="zákl. přenesená",N117,0)</f>
        <v>0</v>
      </c>
      <c r="BH117" s="154">
        <f>IF(U117="sníž. přenesená",N117,0)</f>
        <v>0</v>
      </c>
      <c r="BI117" s="154">
        <f>IF(U117="nulová",N117,0)</f>
        <v>0</v>
      </c>
      <c r="BJ117" s="18" t="s">
        <v>79</v>
      </c>
      <c r="BK117" s="154">
        <f>ROUND(L117*K117,2)</f>
        <v>0</v>
      </c>
      <c r="BL117" s="18" t="s">
        <v>142</v>
      </c>
      <c r="BM117" s="18" t="s">
        <v>691</v>
      </c>
    </row>
    <row r="118" spans="2:65" s="1" customFormat="1" ht="31.5" customHeight="1">
      <c r="B118" s="145"/>
      <c r="C118" s="146" t="s">
        <v>79</v>
      </c>
      <c r="D118" s="146" t="s">
        <v>144</v>
      </c>
      <c r="E118" s="147" t="s">
        <v>692</v>
      </c>
      <c r="F118" s="220" t="s">
        <v>693</v>
      </c>
      <c r="G118" s="220"/>
      <c r="H118" s="220"/>
      <c r="I118" s="220"/>
      <c r="J118" s="148" t="s">
        <v>219</v>
      </c>
      <c r="K118" s="149">
        <v>57.698</v>
      </c>
      <c r="L118" s="221">
        <v>0</v>
      </c>
      <c r="M118" s="221"/>
      <c r="N118" s="221">
        <f>ROUND(L118*K118,2)</f>
        <v>0</v>
      </c>
      <c r="O118" s="221"/>
      <c r="P118" s="221"/>
      <c r="Q118" s="221"/>
      <c r="R118" s="150"/>
      <c r="T118" s="151" t="s">
        <v>5</v>
      </c>
      <c r="U118" s="41" t="s">
        <v>36</v>
      </c>
      <c r="V118" s="152">
        <v>1.319</v>
      </c>
      <c r="W118" s="152">
        <f>V118*K118</f>
        <v>76.103662</v>
      </c>
      <c r="X118" s="152">
        <v>2.25634</v>
      </c>
      <c r="Y118" s="152">
        <f>X118*K118</f>
        <v>130.18630532</v>
      </c>
      <c r="Z118" s="152">
        <v>0</v>
      </c>
      <c r="AA118" s="153">
        <f>Z118*K118</f>
        <v>0</v>
      </c>
      <c r="AR118" s="18" t="s">
        <v>142</v>
      </c>
      <c r="AT118" s="18" t="s">
        <v>144</v>
      </c>
      <c r="AU118" s="18" t="s">
        <v>86</v>
      </c>
      <c r="AY118" s="18" t="s">
        <v>143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8" t="s">
        <v>79</v>
      </c>
      <c r="BK118" s="154">
        <f>ROUND(L118*K118,2)</f>
        <v>0</v>
      </c>
      <c r="BL118" s="18" t="s">
        <v>142</v>
      </c>
      <c r="BM118" s="18" t="s">
        <v>694</v>
      </c>
    </row>
    <row r="119" spans="2:63" s="10" customFormat="1" ht="29.25" customHeight="1">
      <c r="B119" s="134"/>
      <c r="C119" s="135"/>
      <c r="D119" s="144" t="s">
        <v>199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30">
        <f>BK119</f>
        <v>0</v>
      </c>
      <c r="O119" s="231"/>
      <c r="P119" s="231"/>
      <c r="Q119" s="231"/>
      <c r="R119" s="137"/>
      <c r="T119" s="138"/>
      <c r="U119" s="135"/>
      <c r="V119" s="135"/>
      <c r="W119" s="139">
        <f>W120</f>
        <v>286.018642</v>
      </c>
      <c r="X119" s="135"/>
      <c r="Y119" s="139">
        <f>Y120</f>
        <v>0</v>
      </c>
      <c r="Z119" s="135"/>
      <c r="AA119" s="140">
        <f>AA120</f>
        <v>0</v>
      </c>
      <c r="AR119" s="141" t="s">
        <v>79</v>
      </c>
      <c r="AT119" s="142" t="s">
        <v>70</v>
      </c>
      <c r="AU119" s="142" t="s">
        <v>79</v>
      </c>
      <c r="AY119" s="141" t="s">
        <v>143</v>
      </c>
      <c r="BK119" s="143">
        <f>BK120</f>
        <v>0</v>
      </c>
    </row>
    <row r="120" spans="2:65" s="1" customFormat="1" ht="31.5" customHeight="1">
      <c r="B120" s="145"/>
      <c r="C120" s="146" t="s">
        <v>86</v>
      </c>
      <c r="D120" s="146" t="s">
        <v>144</v>
      </c>
      <c r="E120" s="147" t="s">
        <v>695</v>
      </c>
      <c r="F120" s="220" t="s">
        <v>696</v>
      </c>
      <c r="G120" s="220"/>
      <c r="H120" s="220"/>
      <c r="I120" s="220"/>
      <c r="J120" s="148" t="s">
        <v>251</v>
      </c>
      <c r="K120" s="149">
        <v>130.186</v>
      </c>
      <c r="L120" s="221">
        <v>0</v>
      </c>
      <c r="M120" s="221"/>
      <c r="N120" s="221">
        <f>ROUND(L120*K120,2)</f>
        <v>0</v>
      </c>
      <c r="O120" s="221"/>
      <c r="P120" s="221"/>
      <c r="Q120" s="221"/>
      <c r="R120" s="150"/>
      <c r="T120" s="151" t="s">
        <v>5</v>
      </c>
      <c r="U120" s="155" t="s">
        <v>36</v>
      </c>
      <c r="V120" s="156">
        <v>2.197</v>
      </c>
      <c r="W120" s="156">
        <f>V120*K120</f>
        <v>286.018642</v>
      </c>
      <c r="X120" s="156">
        <v>0</v>
      </c>
      <c r="Y120" s="156">
        <f>X120*K120</f>
        <v>0</v>
      </c>
      <c r="Z120" s="156">
        <v>0</v>
      </c>
      <c r="AA120" s="157">
        <f>Z120*K120</f>
        <v>0</v>
      </c>
      <c r="AR120" s="18" t="s">
        <v>142</v>
      </c>
      <c r="AT120" s="18" t="s">
        <v>144</v>
      </c>
      <c r="AU120" s="18" t="s">
        <v>86</v>
      </c>
      <c r="AY120" s="18" t="s">
        <v>143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8" t="s">
        <v>79</v>
      </c>
      <c r="BK120" s="154">
        <f>ROUND(L120*K120,2)</f>
        <v>0</v>
      </c>
      <c r="BL120" s="18" t="s">
        <v>142</v>
      </c>
      <c r="BM120" s="18" t="s">
        <v>697</v>
      </c>
    </row>
    <row r="121" spans="2:18" s="1" customFormat="1" ht="6.75" customHeight="1"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/>
    </row>
  </sheetData>
  <sheetProtection/>
  <mergeCells count="69">
    <mergeCell ref="C87:G87"/>
    <mergeCell ref="M108:P108"/>
    <mergeCell ref="M110:Q110"/>
    <mergeCell ref="M111:Q111"/>
    <mergeCell ref="N92:Q92"/>
    <mergeCell ref="N94:Q94"/>
    <mergeCell ref="L96:Q96"/>
    <mergeCell ref="C102:Q102"/>
    <mergeCell ref="F104:P104"/>
    <mergeCell ref="N114:Q114"/>
    <mergeCell ref="N115:Q115"/>
    <mergeCell ref="N116:Q116"/>
    <mergeCell ref="H1:K1"/>
    <mergeCell ref="S2:AC2"/>
    <mergeCell ref="F118:I118"/>
    <mergeCell ref="L118:M118"/>
    <mergeCell ref="N118:Q118"/>
    <mergeCell ref="F105:P105"/>
    <mergeCell ref="F106:P106"/>
    <mergeCell ref="F120:I120"/>
    <mergeCell ref="L120:M120"/>
    <mergeCell ref="N120:Q120"/>
    <mergeCell ref="N119:Q119"/>
    <mergeCell ref="F113:I113"/>
    <mergeCell ref="L113:M113"/>
    <mergeCell ref="N113:Q113"/>
    <mergeCell ref="F117:I117"/>
    <mergeCell ref="L117:M117"/>
    <mergeCell ref="N117:Q117"/>
    <mergeCell ref="F78:P78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3"/>
  <sheetViews>
    <sheetView showGridLines="0" zoomScalePageLayoutView="0" workbookViewId="0" topLeftCell="A1">
      <pane ySplit="1" topLeftCell="A151" activePane="bottomLeft" state="frozen"/>
      <selection pane="topLeft" activeCell="A1" sqref="A1"/>
      <selection pane="bottomLeft" activeCell="L173" sqref="L1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110</v>
      </c>
      <c r="G1" s="14"/>
      <c r="H1" s="222" t="s">
        <v>111</v>
      </c>
      <c r="I1" s="222"/>
      <c r="J1" s="222"/>
      <c r="K1" s="222"/>
      <c r="L1" s="14" t="s">
        <v>112</v>
      </c>
      <c r="M1" s="12"/>
      <c r="N1" s="12"/>
      <c r="O1" s="13" t="s">
        <v>113</v>
      </c>
      <c r="P1" s="12"/>
      <c r="Q1" s="12"/>
      <c r="R1" s="12"/>
      <c r="S1" s="14" t="s">
        <v>114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105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75" customHeight="1">
      <c r="B4" s="22"/>
      <c r="C4" s="167" t="s">
        <v>115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24" t="s">
        <v>13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16</v>
      </c>
      <c r="E6" s="25"/>
      <c r="F6" s="203" t="str">
        <f>'Rekapitulace stavby'!K6</f>
        <v>Stavební úpravy  ulice Ke Hvězdárně, Sezimovo Ústí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2:18" s="1" customFormat="1" ht="32.25" customHeight="1">
      <c r="B7" s="32"/>
      <c r="C7" s="33"/>
      <c r="D7" s="28" t="s">
        <v>116</v>
      </c>
      <c r="E7" s="33"/>
      <c r="F7" s="171" t="s">
        <v>698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33"/>
      <c r="R7" s="34"/>
    </row>
    <row r="8" spans="2:18" s="1" customFormat="1" ht="14.25" customHeight="1">
      <c r="B8" s="32"/>
      <c r="C8" s="33"/>
      <c r="D8" s="29" t="s">
        <v>18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19</v>
      </c>
      <c r="N8" s="33"/>
      <c r="O8" s="27" t="s">
        <v>5</v>
      </c>
      <c r="P8" s="33"/>
      <c r="Q8" s="33"/>
      <c r="R8" s="34"/>
    </row>
    <row r="9" spans="2:18" s="1" customFormat="1" ht="14.25" customHeight="1">
      <c r="B9" s="32"/>
      <c r="C9" s="33"/>
      <c r="D9" s="29" t="s">
        <v>20</v>
      </c>
      <c r="E9" s="33"/>
      <c r="F9" s="27" t="s">
        <v>21</v>
      </c>
      <c r="G9" s="33"/>
      <c r="H9" s="33"/>
      <c r="I9" s="33"/>
      <c r="J9" s="33"/>
      <c r="K9" s="33"/>
      <c r="L9" s="33"/>
      <c r="M9" s="29" t="s">
        <v>22</v>
      </c>
      <c r="N9" s="33"/>
      <c r="O9" s="206" t="str">
        <f>'Rekapitulace stavby'!AN8</f>
        <v>17. 9. 2017</v>
      </c>
      <c r="P9" s="206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9" t="s">
        <v>24</v>
      </c>
      <c r="E11" s="33"/>
      <c r="F11" s="33"/>
      <c r="G11" s="33"/>
      <c r="H11" s="33"/>
      <c r="I11" s="33"/>
      <c r="J11" s="33"/>
      <c r="K11" s="33"/>
      <c r="L11" s="33"/>
      <c r="M11" s="29" t="s">
        <v>25</v>
      </c>
      <c r="N11" s="33"/>
      <c r="O11" s="169">
        <f>IF('Rekapitulace stavby'!AN10="","",'Rekapitulace stavby'!AN10)</f>
      </c>
      <c r="P11" s="169"/>
      <c r="Q11" s="33"/>
      <c r="R11" s="34"/>
    </row>
    <row r="12" spans="2:18" s="1" customFormat="1" ht="18" customHeight="1">
      <c r="B12" s="32"/>
      <c r="C12" s="33"/>
      <c r="D12" s="33"/>
      <c r="E12" s="27" t="str">
        <f>IF('Rekapitulace stavby'!E11="","",'Rekapitulace stavby'!E11)</f>
        <v>Město Sezimovo Ústí, VST s.r.o.</v>
      </c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69">
        <f>IF('Rekapitulace stavby'!AN11="","",'Rekapitulace stavby'!AN11)</f>
      </c>
      <c r="P12" s="169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9" t="s">
        <v>27</v>
      </c>
      <c r="E14" s="33"/>
      <c r="F14" s="33"/>
      <c r="G14" s="33"/>
      <c r="H14" s="33"/>
      <c r="I14" s="33"/>
      <c r="J14" s="33"/>
      <c r="K14" s="33"/>
      <c r="L14" s="33"/>
      <c r="M14" s="29" t="s">
        <v>25</v>
      </c>
      <c r="N14" s="33"/>
      <c r="O14" s="169">
        <f>IF('Rekapitulace stavby'!AN13="","",'Rekapitulace stavby'!AN13)</f>
      </c>
      <c r="P14" s="169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> </v>
      </c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69">
        <f>IF('Rekapitulace stavby'!AN14="","",'Rekapitulace stavby'!AN14)</f>
      </c>
      <c r="P15" s="169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9" t="s">
        <v>28</v>
      </c>
      <c r="E17" s="33"/>
      <c r="F17" s="33"/>
      <c r="G17" s="33"/>
      <c r="H17" s="33"/>
      <c r="I17" s="33"/>
      <c r="J17" s="33"/>
      <c r="K17" s="33"/>
      <c r="L17" s="33"/>
      <c r="M17" s="29" t="s">
        <v>25</v>
      </c>
      <c r="N17" s="33"/>
      <c r="O17" s="169">
        <f>IF('Rekapitulace stavby'!AN16="","",'Rekapitulace stavby'!AN16)</f>
        <v>72173831</v>
      </c>
      <c r="P17" s="169"/>
      <c r="Q17" s="33"/>
      <c r="R17" s="34"/>
    </row>
    <row r="18" spans="2:18" s="1" customFormat="1" ht="18" customHeight="1">
      <c r="B18" s="32"/>
      <c r="C18" s="33"/>
      <c r="D18" s="33"/>
      <c r="E18" s="27" t="str">
        <f>IF('Rekapitulace stavby'!E17="","",'Rekapitulace stavby'!E17)</f>
        <v>Ing. Vít Semrád, SV-statika,projekce</v>
      </c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69">
        <f>IF('Rekapitulace stavby'!AN17="","",'Rekapitulace stavby'!AN17)</f>
      </c>
      <c r="P18" s="169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25</v>
      </c>
      <c r="N20" s="33"/>
      <c r="O20" s="169">
        <f>IF('Rekapitulace stavby'!AN19="","",'Rekapitulace stavby'!AN19)</f>
        <v>72173831</v>
      </c>
      <c r="P20" s="169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>Ing. Vít Semrád, SV-statika,projekce</v>
      </c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69">
        <f>IF('Rekapitulace stavby'!AN20="","",'Rekapitulace stavby'!AN20)</f>
      </c>
      <c r="P21" s="169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172" t="s">
        <v>5</v>
      </c>
      <c r="F24" s="172"/>
      <c r="G24" s="172"/>
      <c r="H24" s="172"/>
      <c r="I24" s="172"/>
      <c r="J24" s="172"/>
      <c r="K24" s="172"/>
      <c r="L24" s="172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118</v>
      </c>
      <c r="E27" s="33"/>
      <c r="F27" s="33"/>
      <c r="G27" s="33"/>
      <c r="H27" s="33"/>
      <c r="I27" s="33"/>
      <c r="J27" s="33"/>
      <c r="K27" s="33"/>
      <c r="L27" s="33"/>
      <c r="M27" s="200">
        <f>N88</f>
        <v>0</v>
      </c>
      <c r="N27" s="200"/>
      <c r="O27" s="200"/>
      <c r="P27" s="200"/>
      <c r="Q27" s="33"/>
      <c r="R27" s="34"/>
    </row>
    <row r="28" spans="2:18" s="1" customFormat="1" ht="14.25" customHeight="1">
      <c r="B28" s="32"/>
      <c r="C28" s="33"/>
      <c r="D28" s="31" t="s">
        <v>119</v>
      </c>
      <c r="E28" s="33"/>
      <c r="F28" s="33"/>
      <c r="G28" s="33"/>
      <c r="H28" s="33"/>
      <c r="I28" s="33"/>
      <c r="J28" s="33"/>
      <c r="K28" s="33"/>
      <c r="L28" s="33"/>
      <c r="M28" s="200">
        <f>N95</f>
        <v>0</v>
      </c>
      <c r="N28" s="200"/>
      <c r="O28" s="200"/>
      <c r="P28" s="200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2" t="s">
        <v>34</v>
      </c>
      <c r="E30" s="33"/>
      <c r="F30" s="33"/>
      <c r="G30" s="33"/>
      <c r="H30" s="33"/>
      <c r="I30" s="33"/>
      <c r="J30" s="33"/>
      <c r="K30" s="33"/>
      <c r="L30" s="33"/>
      <c r="M30" s="207">
        <f>ROUND(M27+M28,2)</f>
        <v>0</v>
      </c>
      <c r="N30" s="205"/>
      <c r="O30" s="205"/>
      <c r="P30" s="205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35</v>
      </c>
      <c r="E32" s="39" t="s">
        <v>36</v>
      </c>
      <c r="F32" s="40">
        <v>0.21</v>
      </c>
      <c r="G32" s="113" t="s">
        <v>37</v>
      </c>
      <c r="H32" s="208">
        <f>ROUND((SUM(BE95:BE96)+SUM(BE114:BE172)),2)</f>
        <v>0</v>
      </c>
      <c r="I32" s="205"/>
      <c r="J32" s="205"/>
      <c r="K32" s="33"/>
      <c r="L32" s="33"/>
      <c r="M32" s="208">
        <f>ROUND(ROUND((SUM(BE95:BE96)+SUM(BE114:BE172)),2)*F32,2)</f>
        <v>0</v>
      </c>
      <c r="N32" s="205"/>
      <c r="O32" s="205"/>
      <c r="P32" s="205"/>
      <c r="Q32" s="33"/>
      <c r="R32" s="34"/>
    </row>
    <row r="33" spans="2:18" s="1" customFormat="1" ht="14.25" customHeight="1">
      <c r="B33" s="32"/>
      <c r="C33" s="33"/>
      <c r="D33" s="33"/>
      <c r="E33" s="39" t="s">
        <v>38</v>
      </c>
      <c r="F33" s="40">
        <v>0.15</v>
      </c>
      <c r="G33" s="113" t="s">
        <v>37</v>
      </c>
      <c r="H33" s="208">
        <f>ROUND((SUM(BF95:BF96)+SUM(BF114:BF172)),2)</f>
        <v>0</v>
      </c>
      <c r="I33" s="205"/>
      <c r="J33" s="205"/>
      <c r="K33" s="33"/>
      <c r="L33" s="33"/>
      <c r="M33" s="208">
        <f>ROUND(ROUND((SUM(BF95:BF96)+SUM(BF114:BF172)),2)*F33,2)</f>
        <v>0</v>
      </c>
      <c r="N33" s="205"/>
      <c r="O33" s="205"/>
      <c r="P33" s="205"/>
      <c r="Q33" s="33"/>
      <c r="R33" s="34"/>
    </row>
    <row r="34" spans="2:18" s="1" customFormat="1" ht="14.25" customHeight="1" hidden="1">
      <c r="B34" s="32"/>
      <c r="C34" s="33"/>
      <c r="D34" s="33"/>
      <c r="E34" s="39" t="s">
        <v>39</v>
      </c>
      <c r="F34" s="40">
        <v>0.21</v>
      </c>
      <c r="G34" s="113" t="s">
        <v>37</v>
      </c>
      <c r="H34" s="208">
        <f>ROUND((SUM(BG95:BG96)+SUM(BG114:BG172)),2)</f>
        <v>0</v>
      </c>
      <c r="I34" s="205"/>
      <c r="J34" s="205"/>
      <c r="K34" s="33"/>
      <c r="L34" s="33"/>
      <c r="M34" s="208">
        <v>0</v>
      </c>
      <c r="N34" s="205"/>
      <c r="O34" s="205"/>
      <c r="P34" s="205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40</v>
      </c>
      <c r="F35" s="40">
        <v>0.15</v>
      </c>
      <c r="G35" s="113" t="s">
        <v>37</v>
      </c>
      <c r="H35" s="208">
        <f>ROUND((SUM(BH95:BH96)+SUM(BH114:BH172)),2)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41</v>
      </c>
      <c r="F36" s="40">
        <v>0</v>
      </c>
      <c r="G36" s="113" t="s">
        <v>37</v>
      </c>
      <c r="H36" s="208">
        <f>ROUND((SUM(BI95:BI96)+SUM(BI114:BI172)),2)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109"/>
      <c r="D38" s="114" t="s">
        <v>42</v>
      </c>
      <c r="E38" s="72"/>
      <c r="F38" s="72"/>
      <c r="G38" s="115" t="s">
        <v>43</v>
      </c>
      <c r="H38" s="116" t="s">
        <v>44</v>
      </c>
      <c r="I38" s="72"/>
      <c r="J38" s="72"/>
      <c r="K38" s="72"/>
      <c r="L38" s="209">
        <f>SUM(M30:M36)</f>
        <v>0</v>
      </c>
      <c r="M38" s="209"/>
      <c r="N38" s="209"/>
      <c r="O38" s="209"/>
      <c r="P38" s="210"/>
      <c r="Q38" s="109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ht="13.5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ht="13.5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ht="13.5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ht="13.5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ht="13.5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ht="13.5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ht="13.5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ht="13.5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ht="13.5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ht="13.5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ht="13.5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ht="13.5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ht="13.5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ht="13.5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67" t="s">
        <v>120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>Stavební úpravy  ulice Ke Hvězdárně, Sezimovo Ústí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s="1" customFormat="1" ht="36.75" customHeight="1">
      <c r="B79" s="32"/>
      <c r="C79" s="66" t="s">
        <v>116</v>
      </c>
      <c r="D79" s="33"/>
      <c r="E79" s="33"/>
      <c r="F79" s="181" t="str">
        <f>F7</f>
        <v>03 - Přeložka VO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20</v>
      </c>
      <c r="D81" s="33"/>
      <c r="E81" s="33"/>
      <c r="F81" s="27" t="str">
        <f>F9</f>
        <v> </v>
      </c>
      <c r="G81" s="33"/>
      <c r="H81" s="33"/>
      <c r="I81" s="33"/>
      <c r="J81" s="33"/>
      <c r="K81" s="29" t="s">
        <v>22</v>
      </c>
      <c r="L81" s="33"/>
      <c r="M81" s="206" t="str">
        <f>IF(O9="","",O9)</f>
        <v>17. 9. 2017</v>
      </c>
      <c r="N81" s="206"/>
      <c r="O81" s="206"/>
      <c r="P81" s="206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24</v>
      </c>
      <c r="D83" s="33"/>
      <c r="E83" s="33"/>
      <c r="F83" s="27" t="str">
        <f>E12</f>
        <v>Město Sezimovo Ústí, VST s.r.o.</v>
      </c>
      <c r="G83" s="33"/>
      <c r="H83" s="33"/>
      <c r="I83" s="33"/>
      <c r="J83" s="33"/>
      <c r="K83" s="29" t="s">
        <v>28</v>
      </c>
      <c r="L83" s="33"/>
      <c r="M83" s="169" t="str">
        <f>E18</f>
        <v>Ing. Vít Semrád, SV-statika,projekce</v>
      </c>
      <c r="N83" s="169"/>
      <c r="O83" s="169"/>
      <c r="P83" s="169"/>
      <c r="Q83" s="169"/>
      <c r="R83" s="34"/>
    </row>
    <row r="84" spans="2:18" s="1" customFormat="1" ht="14.25" customHeight="1">
      <c r="B84" s="32"/>
      <c r="C84" s="29" t="s">
        <v>27</v>
      </c>
      <c r="D84" s="33"/>
      <c r="E84" s="33"/>
      <c r="F84" s="27" t="str">
        <f>IF(E15="","",E15)</f>
        <v> </v>
      </c>
      <c r="G84" s="33"/>
      <c r="H84" s="33"/>
      <c r="I84" s="33"/>
      <c r="J84" s="33"/>
      <c r="K84" s="29" t="s">
        <v>30</v>
      </c>
      <c r="L84" s="33"/>
      <c r="M84" s="169" t="str">
        <f>E21</f>
        <v>Ing. Vít Semrád, SV-statika,projekce</v>
      </c>
      <c r="N84" s="169"/>
      <c r="O84" s="169"/>
      <c r="P84" s="169"/>
      <c r="Q84" s="169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11" t="s">
        <v>121</v>
      </c>
      <c r="D86" s="212"/>
      <c r="E86" s="212"/>
      <c r="F86" s="212"/>
      <c r="G86" s="212"/>
      <c r="H86" s="109"/>
      <c r="I86" s="109"/>
      <c r="J86" s="109"/>
      <c r="K86" s="109"/>
      <c r="L86" s="109"/>
      <c r="M86" s="109"/>
      <c r="N86" s="211" t="s">
        <v>122</v>
      </c>
      <c r="O86" s="212"/>
      <c r="P86" s="212"/>
      <c r="Q86" s="212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2">
        <f>N114</f>
        <v>0</v>
      </c>
      <c r="O88" s="213"/>
      <c r="P88" s="213"/>
      <c r="Q88" s="213"/>
      <c r="R88" s="34"/>
      <c r="AU88" s="18" t="s">
        <v>124</v>
      </c>
    </row>
    <row r="89" spans="2:18" s="7" customFormat="1" ht="24.75" customHeight="1">
      <c r="B89" s="118"/>
      <c r="C89" s="119"/>
      <c r="D89" s="120" t="s">
        <v>455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14">
        <f>N115</f>
        <v>0</v>
      </c>
      <c r="O89" s="215"/>
      <c r="P89" s="215"/>
      <c r="Q89" s="215"/>
      <c r="R89" s="121"/>
    </row>
    <row r="90" spans="2:18" s="8" customFormat="1" ht="19.5" customHeight="1">
      <c r="B90" s="122"/>
      <c r="C90" s="96"/>
      <c r="D90" s="123" t="s">
        <v>699</v>
      </c>
      <c r="E90" s="96"/>
      <c r="F90" s="96"/>
      <c r="G90" s="96"/>
      <c r="H90" s="96"/>
      <c r="I90" s="96"/>
      <c r="J90" s="96"/>
      <c r="K90" s="96"/>
      <c r="L90" s="96"/>
      <c r="M90" s="96"/>
      <c r="N90" s="189">
        <f>N116</f>
        <v>0</v>
      </c>
      <c r="O90" s="190"/>
      <c r="P90" s="190"/>
      <c r="Q90" s="190"/>
      <c r="R90" s="124"/>
    </row>
    <row r="91" spans="2:18" s="7" customFormat="1" ht="24.75" customHeight="1">
      <c r="B91" s="118"/>
      <c r="C91" s="119"/>
      <c r="D91" s="120" t="s">
        <v>700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14">
        <f>N142</f>
        <v>0</v>
      </c>
      <c r="O91" s="215"/>
      <c r="P91" s="215"/>
      <c r="Q91" s="215"/>
      <c r="R91" s="121"/>
    </row>
    <row r="92" spans="2:18" s="8" customFormat="1" ht="19.5" customHeight="1">
      <c r="B92" s="122"/>
      <c r="C92" s="96"/>
      <c r="D92" s="123" t="s">
        <v>701</v>
      </c>
      <c r="E92" s="96"/>
      <c r="F92" s="96"/>
      <c r="G92" s="96"/>
      <c r="H92" s="96"/>
      <c r="I92" s="96"/>
      <c r="J92" s="96"/>
      <c r="K92" s="96"/>
      <c r="L92" s="96"/>
      <c r="M92" s="96"/>
      <c r="N92" s="189">
        <f>N143</f>
        <v>0</v>
      </c>
      <c r="O92" s="190"/>
      <c r="P92" s="190"/>
      <c r="Q92" s="190"/>
      <c r="R92" s="124"/>
    </row>
    <row r="93" spans="2:18" s="8" customFormat="1" ht="19.5" customHeight="1">
      <c r="B93" s="122"/>
      <c r="C93" s="96"/>
      <c r="D93" s="123" t="s">
        <v>702</v>
      </c>
      <c r="E93" s="96"/>
      <c r="F93" s="96"/>
      <c r="G93" s="96"/>
      <c r="H93" s="96"/>
      <c r="I93" s="96"/>
      <c r="J93" s="96"/>
      <c r="K93" s="96"/>
      <c r="L93" s="96"/>
      <c r="M93" s="96"/>
      <c r="N93" s="189">
        <f>N158</f>
        <v>0</v>
      </c>
      <c r="O93" s="190"/>
      <c r="P93" s="190"/>
      <c r="Q93" s="190"/>
      <c r="R93" s="124"/>
    </row>
    <row r="94" spans="2:18" s="1" customFormat="1" ht="21.7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21" s="1" customFormat="1" ht="29.25" customHeight="1">
      <c r="B95" s="32"/>
      <c r="C95" s="117" t="s">
        <v>127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13">
        <v>0</v>
      </c>
      <c r="O95" s="216"/>
      <c r="P95" s="216"/>
      <c r="Q95" s="216"/>
      <c r="R95" s="34"/>
      <c r="T95" s="125"/>
      <c r="U95" s="126" t="s">
        <v>35</v>
      </c>
    </row>
    <row r="96" spans="2:18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8" t="s">
        <v>109</v>
      </c>
      <c r="D97" s="109"/>
      <c r="E97" s="109"/>
      <c r="F97" s="109"/>
      <c r="G97" s="109"/>
      <c r="H97" s="109"/>
      <c r="I97" s="109"/>
      <c r="J97" s="109"/>
      <c r="K97" s="109"/>
      <c r="L97" s="193">
        <f>ROUND(SUM(N88+N95),2)</f>
        <v>0</v>
      </c>
      <c r="M97" s="193"/>
      <c r="N97" s="193"/>
      <c r="O97" s="193"/>
      <c r="P97" s="193"/>
      <c r="Q97" s="193"/>
      <c r="R97" s="34"/>
    </row>
    <row r="98" spans="2:18" s="1" customFormat="1" ht="6.7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7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75" customHeight="1">
      <c r="B103" s="32"/>
      <c r="C103" s="167" t="s">
        <v>128</v>
      </c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34"/>
    </row>
    <row r="104" spans="2:18" s="1" customFormat="1" ht="6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16</v>
      </c>
      <c r="D105" s="33"/>
      <c r="E105" s="33"/>
      <c r="F105" s="203" t="str">
        <f>F6</f>
        <v>Stavební úpravy  ulice Ke Hvězdárně, Sezimovo Ústí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33"/>
      <c r="R105" s="34"/>
    </row>
    <row r="106" spans="2:18" s="1" customFormat="1" ht="36.75" customHeight="1">
      <c r="B106" s="32"/>
      <c r="C106" s="66" t="s">
        <v>116</v>
      </c>
      <c r="D106" s="33"/>
      <c r="E106" s="33"/>
      <c r="F106" s="181" t="str">
        <f>F7</f>
        <v>03 - Přeložka VO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33"/>
      <c r="R106" s="34"/>
    </row>
    <row r="107" spans="2:18" s="1" customFormat="1" ht="6.7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20</v>
      </c>
      <c r="D108" s="33"/>
      <c r="E108" s="33"/>
      <c r="F108" s="27" t="str">
        <f>F9</f>
        <v> </v>
      </c>
      <c r="G108" s="33"/>
      <c r="H108" s="33"/>
      <c r="I108" s="33"/>
      <c r="J108" s="33"/>
      <c r="K108" s="29" t="s">
        <v>22</v>
      </c>
      <c r="L108" s="33"/>
      <c r="M108" s="206" t="str">
        <f>IF(O9="","",O9)</f>
        <v>17. 9. 2017</v>
      </c>
      <c r="N108" s="206"/>
      <c r="O108" s="206"/>
      <c r="P108" s="206"/>
      <c r="Q108" s="33"/>
      <c r="R108" s="34"/>
    </row>
    <row r="109" spans="2:18" s="1" customFormat="1" ht="6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5">
      <c r="B110" s="32"/>
      <c r="C110" s="29" t="s">
        <v>24</v>
      </c>
      <c r="D110" s="33"/>
      <c r="E110" s="33"/>
      <c r="F110" s="27" t="str">
        <f>E12</f>
        <v>Město Sezimovo Ústí, VST s.r.o.</v>
      </c>
      <c r="G110" s="33"/>
      <c r="H110" s="33"/>
      <c r="I110" s="33"/>
      <c r="J110" s="33"/>
      <c r="K110" s="29" t="s">
        <v>28</v>
      </c>
      <c r="L110" s="33"/>
      <c r="M110" s="169" t="str">
        <f>E18</f>
        <v>Ing. Vít Semrád, SV-statika,projekce</v>
      </c>
      <c r="N110" s="169"/>
      <c r="O110" s="169"/>
      <c r="P110" s="169"/>
      <c r="Q110" s="169"/>
      <c r="R110" s="34"/>
    </row>
    <row r="111" spans="2:18" s="1" customFormat="1" ht="14.25" customHeight="1">
      <c r="B111" s="32"/>
      <c r="C111" s="29" t="s">
        <v>27</v>
      </c>
      <c r="D111" s="33"/>
      <c r="E111" s="33"/>
      <c r="F111" s="27" t="str">
        <f>IF(E15="","",E15)</f>
        <v> </v>
      </c>
      <c r="G111" s="33"/>
      <c r="H111" s="33"/>
      <c r="I111" s="33"/>
      <c r="J111" s="33"/>
      <c r="K111" s="29" t="s">
        <v>30</v>
      </c>
      <c r="L111" s="33"/>
      <c r="M111" s="169" t="str">
        <f>E21</f>
        <v>Ing. Vít Semrád, SV-statika,projekce</v>
      </c>
      <c r="N111" s="169"/>
      <c r="O111" s="169"/>
      <c r="P111" s="169"/>
      <c r="Q111" s="169"/>
      <c r="R111" s="34"/>
    </row>
    <row r="112" spans="2:18" s="1" customFormat="1" ht="9.7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27" s="9" customFormat="1" ht="29.25" customHeight="1">
      <c r="B113" s="127"/>
      <c r="C113" s="128" t="s">
        <v>129</v>
      </c>
      <c r="D113" s="129" t="s">
        <v>130</v>
      </c>
      <c r="E113" s="129" t="s">
        <v>53</v>
      </c>
      <c r="F113" s="217" t="s">
        <v>131</v>
      </c>
      <c r="G113" s="217"/>
      <c r="H113" s="217"/>
      <c r="I113" s="217"/>
      <c r="J113" s="129" t="s">
        <v>132</v>
      </c>
      <c r="K113" s="129" t="s">
        <v>133</v>
      </c>
      <c r="L113" s="218" t="s">
        <v>134</v>
      </c>
      <c r="M113" s="218"/>
      <c r="N113" s="217" t="s">
        <v>122</v>
      </c>
      <c r="O113" s="217"/>
      <c r="P113" s="217"/>
      <c r="Q113" s="219"/>
      <c r="R113" s="130"/>
      <c r="T113" s="73" t="s">
        <v>135</v>
      </c>
      <c r="U113" s="74" t="s">
        <v>35</v>
      </c>
      <c r="V113" s="74" t="s">
        <v>136</v>
      </c>
      <c r="W113" s="74" t="s">
        <v>137</v>
      </c>
      <c r="X113" s="74" t="s">
        <v>138</v>
      </c>
      <c r="Y113" s="74" t="s">
        <v>139</v>
      </c>
      <c r="Z113" s="74" t="s">
        <v>140</v>
      </c>
      <c r="AA113" s="75" t="s">
        <v>141</v>
      </c>
    </row>
    <row r="114" spans="2:63" s="1" customFormat="1" ht="29.25" customHeight="1">
      <c r="B114" s="32"/>
      <c r="C114" s="77" t="s">
        <v>118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23">
        <f>BK114</f>
        <v>0</v>
      </c>
      <c r="O114" s="224"/>
      <c r="P114" s="224"/>
      <c r="Q114" s="224"/>
      <c r="R114" s="34"/>
      <c r="T114" s="76"/>
      <c r="U114" s="48"/>
      <c r="V114" s="48"/>
      <c r="W114" s="131">
        <f>W115+W142</f>
        <v>502.08876499999997</v>
      </c>
      <c r="X114" s="48"/>
      <c r="Y114" s="131">
        <f>Y115+Y142</f>
        <v>71.2410448</v>
      </c>
      <c r="Z114" s="48"/>
      <c r="AA114" s="132">
        <f>AA115+AA142</f>
        <v>0</v>
      </c>
      <c r="AT114" s="18" t="s">
        <v>70</v>
      </c>
      <c r="AU114" s="18" t="s">
        <v>124</v>
      </c>
      <c r="BK114" s="133">
        <f>BK115+BK142</f>
        <v>0</v>
      </c>
    </row>
    <row r="115" spans="2:63" s="10" customFormat="1" ht="36.75" customHeight="1">
      <c r="B115" s="134"/>
      <c r="C115" s="135"/>
      <c r="D115" s="136" t="s">
        <v>455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5">
        <f>BK115</f>
        <v>0</v>
      </c>
      <c r="O115" s="214"/>
      <c r="P115" s="214"/>
      <c r="Q115" s="214"/>
      <c r="R115" s="137"/>
      <c r="T115" s="138"/>
      <c r="U115" s="135"/>
      <c r="V115" s="135"/>
      <c r="W115" s="139">
        <f>W116</f>
        <v>202.255</v>
      </c>
      <c r="X115" s="135"/>
      <c r="Y115" s="139">
        <f>Y116</f>
        <v>0.84893</v>
      </c>
      <c r="Z115" s="135"/>
      <c r="AA115" s="140">
        <f>AA116</f>
        <v>0</v>
      </c>
      <c r="AR115" s="141" t="s">
        <v>86</v>
      </c>
      <c r="AT115" s="142" t="s">
        <v>70</v>
      </c>
      <c r="AU115" s="142" t="s">
        <v>71</v>
      </c>
      <c r="AY115" s="141" t="s">
        <v>143</v>
      </c>
      <c r="BK115" s="143">
        <f>BK116</f>
        <v>0</v>
      </c>
    </row>
    <row r="116" spans="2:63" s="10" customFormat="1" ht="19.5" customHeight="1">
      <c r="B116" s="134"/>
      <c r="C116" s="135"/>
      <c r="D116" s="144" t="s">
        <v>699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6">
        <f>BK116</f>
        <v>0</v>
      </c>
      <c r="O116" s="227"/>
      <c r="P116" s="227"/>
      <c r="Q116" s="227"/>
      <c r="R116" s="137"/>
      <c r="T116" s="138"/>
      <c r="U116" s="135"/>
      <c r="V116" s="135"/>
      <c r="W116" s="139">
        <f>SUM(W117:W141)</f>
        <v>202.255</v>
      </c>
      <c r="X116" s="135"/>
      <c r="Y116" s="139">
        <f>SUM(Y117:Y141)</f>
        <v>0.84893</v>
      </c>
      <c r="Z116" s="135"/>
      <c r="AA116" s="140">
        <f>SUM(AA117:AA141)</f>
        <v>0</v>
      </c>
      <c r="AR116" s="141" t="s">
        <v>86</v>
      </c>
      <c r="AT116" s="142" t="s">
        <v>70</v>
      </c>
      <c r="AU116" s="142" t="s">
        <v>79</v>
      </c>
      <c r="AY116" s="141" t="s">
        <v>143</v>
      </c>
      <c r="BK116" s="143">
        <f>SUM(BK117:BK141)</f>
        <v>0</v>
      </c>
    </row>
    <row r="117" spans="2:65" s="1" customFormat="1" ht="31.5" customHeight="1">
      <c r="B117" s="145"/>
      <c r="C117" s="146" t="s">
        <v>703</v>
      </c>
      <c r="D117" s="146" t="s">
        <v>144</v>
      </c>
      <c r="E117" s="147" t="s">
        <v>704</v>
      </c>
      <c r="F117" s="220" t="s">
        <v>705</v>
      </c>
      <c r="G117" s="220"/>
      <c r="H117" s="220"/>
      <c r="I117" s="220"/>
      <c r="J117" s="148" t="s">
        <v>215</v>
      </c>
      <c r="K117" s="149">
        <v>400</v>
      </c>
      <c r="L117" s="221">
        <v>0</v>
      </c>
      <c r="M117" s="221"/>
      <c r="N117" s="221">
        <f aca="true" t="shared" si="0" ref="N117:N141">ROUND(L117*K117,2)</f>
        <v>0</v>
      </c>
      <c r="O117" s="221"/>
      <c r="P117" s="221"/>
      <c r="Q117" s="221"/>
      <c r="R117" s="150"/>
      <c r="T117" s="151" t="s">
        <v>5</v>
      </c>
      <c r="U117" s="41" t="s">
        <v>36</v>
      </c>
      <c r="V117" s="152">
        <v>0.131</v>
      </c>
      <c r="W117" s="152">
        <f aca="true" t="shared" si="1" ref="W117:W141">V117*K117</f>
        <v>52.400000000000006</v>
      </c>
      <c r="X117" s="152">
        <v>0</v>
      </c>
      <c r="Y117" s="152">
        <f aca="true" t="shared" si="2" ref="Y117:Y141">X117*K117</f>
        <v>0</v>
      </c>
      <c r="Z117" s="152">
        <v>0</v>
      </c>
      <c r="AA117" s="153">
        <f aca="true" t="shared" si="3" ref="AA117:AA141">Z117*K117</f>
        <v>0</v>
      </c>
      <c r="AR117" s="18" t="s">
        <v>248</v>
      </c>
      <c r="AT117" s="18" t="s">
        <v>144</v>
      </c>
      <c r="AU117" s="18" t="s">
        <v>86</v>
      </c>
      <c r="AY117" s="18" t="s">
        <v>143</v>
      </c>
      <c r="BE117" s="154">
        <f aca="true" t="shared" si="4" ref="BE117:BE141">IF(U117="základní",N117,0)</f>
        <v>0</v>
      </c>
      <c r="BF117" s="154">
        <f aca="true" t="shared" si="5" ref="BF117:BF141">IF(U117="snížená",N117,0)</f>
        <v>0</v>
      </c>
      <c r="BG117" s="154">
        <f aca="true" t="shared" si="6" ref="BG117:BG141">IF(U117="zákl. přenesená",N117,0)</f>
        <v>0</v>
      </c>
      <c r="BH117" s="154">
        <f aca="true" t="shared" si="7" ref="BH117:BH141">IF(U117="sníž. přenesená",N117,0)</f>
        <v>0</v>
      </c>
      <c r="BI117" s="154">
        <f aca="true" t="shared" si="8" ref="BI117:BI141">IF(U117="nulová",N117,0)</f>
        <v>0</v>
      </c>
      <c r="BJ117" s="18" t="s">
        <v>79</v>
      </c>
      <c r="BK117" s="154">
        <f aca="true" t="shared" si="9" ref="BK117:BK141">ROUND(L117*K117,2)</f>
        <v>0</v>
      </c>
      <c r="BL117" s="18" t="s">
        <v>248</v>
      </c>
      <c r="BM117" s="18" t="s">
        <v>706</v>
      </c>
    </row>
    <row r="118" spans="2:65" s="1" customFormat="1" ht="31.5" customHeight="1">
      <c r="B118" s="145"/>
      <c r="C118" s="158" t="s">
        <v>248</v>
      </c>
      <c r="D118" s="158" t="s">
        <v>266</v>
      </c>
      <c r="E118" s="159" t="s">
        <v>707</v>
      </c>
      <c r="F118" s="228" t="s">
        <v>708</v>
      </c>
      <c r="G118" s="228"/>
      <c r="H118" s="228"/>
      <c r="I118" s="228"/>
      <c r="J118" s="160" t="s">
        <v>215</v>
      </c>
      <c r="K118" s="161">
        <v>54</v>
      </c>
      <c r="L118" s="229">
        <v>0</v>
      </c>
      <c r="M118" s="229"/>
      <c r="N118" s="229">
        <f t="shared" si="0"/>
        <v>0</v>
      </c>
      <c r="O118" s="221"/>
      <c r="P118" s="221"/>
      <c r="Q118" s="221"/>
      <c r="R118" s="150"/>
      <c r="T118" s="151" t="s">
        <v>5</v>
      </c>
      <c r="U118" s="41" t="s">
        <v>36</v>
      </c>
      <c r="V118" s="152">
        <v>0</v>
      </c>
      <c r="W118" s="152">
        <f t="shared" si="1"/>
        <v>0</v>
      </c>
      <c r="X118" s="152">
        <v>0.00026</v>
      </c>
      <c r="Y118" s="152">
        <f t="shared" si="2"/>
        <v>0.014039999999999999</v>
      </c>
      <c r="Z118" s="152">
        <v>0</v>
      </c>
      <c r="AA118" s="153">
        <f t="shared" si="3"/>
        <v>0</v>
      </c>
      <c r="AR118" s="18" t="s">
        <v>306</v>
      </c>
      <c r="AT118" s="18" t="s">
        <v>266</v>
      </c>
      <c r="AU118" s="18" t="s">
        <v>86</v>
      </c>
      <c r="AY118" s="18" t="s">
        <v>143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8" t="s">
        <v>79</v>
      </c>
      <c r="BK118" s="154">
        <f t="shared" si="9"/>
        <v>0</v>
      </c>
      <c r="BL118" s="18" t="s">
        <v>248</v>
      </c>
      <c r="BM118" s="18" t="s">
        <v>709</v>
      </c>
    </row>
    <row r="119" spans="2:65" s="1" customFormat="1" ht="31.5" customHeight="1">
      <c r="B119" s="145"/>
      <c r="C119" s="158" t="s">
        <v>257</v>
      </c>
      <c r="D119" s="158" t="s">
        <v>266</v>
      </c>
      <c r="E119" s="159" t="s">
        <v>710</v>
      </c>
      <c r="F119" s="228" t="s">
        <v>711</v>
      </c>
      <c r="G119" s="228"/>
      <c r="H119" s="228"/>
      <c r="I119" s="228"/>
      <c r="J119" s="160" t="s">
        <v>215</v>
      </c>
      <c r="K119" s="161">
        <v>346</v>
      </c>
      <c r="L119" s="229">
        <v>0</v>
      </c>
      <c r="M119" s="229"/>
      <c r="N119" s="229">
        <f t="shared" si="0"/>
        <v>0</v>
      </c>
      <c r="O119" s="221"/>
      <c r="P119" s="221"/>
      <c r="Q119" s="221"/>
      <c r="R119" s="150"/>
      <c r="T119" s="151" t="s">
        <v>5</v>
      </c>
      <c r="U119" s="41" t="s">
        <v>36</v>
      </c>
      <c r="V119" s="152">
        <v>0</v>
      </c>
      <c r="W119" s="152">
        <f t="shared" si="1"/>
        <v>0</v>
      </c>
      <c r="X119" s="152">
        <v>0.00035</v>
      </c>
      <c r="Y119" s="152">
        <f t="shared" si="2"/>
        <v>0.1211</v>
      </c>
      <c r="Z119" s="152">
        <v>0</v>
      </c>
      <c r="AA119" s="153">
        <f t="shared" si="3"/>
        <v>0</v>
      </c>
      <c r="AR119" s="18" t="s">
        <v>306</v>
      </c>
      <c r="AT119" s="18" t="s">
        <v>266</v>
      </c>
      <c r="AU119" s="18" t="s">
        <v>86</v>
      </c>
      <c r="AY119" s="18" t="s">
        <v>143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8" t="s">
        <v>79</v>
      </c>
      <c r="BK119" s="154">
        <f t="shared" si="9"/>
        <v>0</v>
      </c>
      <c r="BL119" s="18" t="s">
        <v>248</v>
      </c>
      <c r="BM119" s="18" t="s">
        <v>712</v>
      </c>
    </row>
    <row r="120" spans="2:65" s="1" customFormat="1" ht="31.5" customHeight="1">
      <c r="B120" s="145"/>
      <c r="C120" s="146" t="s">
        <v>713</v>
      </c>
      <c r="D120" s="146" t="s">
        <v>144</v>
      </c>
      <c r="E120" s="147" t="s">
        <v>714</v>
      </c>
      <c r="F120" s="220" t="s">
        <v>715</v>
      </c>
      <c r="G120" s="220"/>
      <c r="H120" s="220"/>
      <c r="I120" s="220"/>
      <c r="J120" s="148" t="s">
        <v>215</v>
      </c>
      <c r="K120" s="149">
        <v>63</v>
      </c>
      <c r="L120" s="221">
        <v>0</v>
      </c>
      <c r="M120" s="221"/>
      <c r="N120" s="221">
        <f t="shared" si="0"/>
        <v>0</v>
      </c>
      <c r="O120" s="221"/>
      <c r="P120" s="221"/>
      <c r="Q120" s="221"/>
      <c r="R120" s="150"/>
      <c r="T120" s="151" t="s">
        <v>5</v>
      </c>
      <c r="U120" s="41" t="s">
        <v>36</v>
      </c>
      <c r="V120" s="152">
        <v>0.046</v>
      </c>
      <c r="W120" s="152">
        <f t="shared" si="1"/>
        <v>2.898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8" t="s">
        <v>248</v>
      </c>
      <c r="AT120" s="18" t="s">
        <v>144</v>
      </c>
      <c r="AU120" s="18" t="s">
        <v>86</v>
      </c>
      <c r="AY120" s="18" t="s">
        <v>143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79</v>
      </c>
      <c r="BK120" s="154">
        <f t="shared" si="9"/>
        <v>0</v>
      </c>
      <c r="BL120" s="18" t="s">
        <v>248</v>
      </c>
      <c r="BM120" s="18" t="s">
        <v>716</v>
      </c>
    </row>
    <row r="121" spans="2:65" s="1" customFormat="1" ht="22.5" customHeight="1">
      <c r="B121" s="145"/>
      <c r="C121" s="158" t="s">
        <v>717</v>
      </c>
      <c r="D121" s="158" t="s">
        <v>266</v>
      </c>
      <c r="E121" s="159" t="s">
        <v>718</v>
      </c>
      <c r="F121" s="228" t="s">
        <v>719</v>
      </c>
      <c r="G121" s="228"/>
      <c r="H121" s="228"/>
      <c r="I121" s="228"/>
      <c r="J121" s="160" t="s">
        <v>215</v>
      </c>
      <c r="K121" s="161">
        <v>63</v>
      </c>
      <c r="L121" s="229">
        <v>0</v>
      </c>
      <c r="M121" s="229"/>
      <c r="N121" s="229">
        <f t="shared" si="0"/>
        <v>0</v>
      </c>
      <c r="O121" s="221"/>
      <c r="P121" s="221"/>
      <c r="Q121" s="221"/>
      <c r="R121" s="150"/>
      <c r="T121" s="151" t="s">
        <v>5</v>
      </c>
      <c r="U121" s="41" t="s">
        <v>36</v>
      </c>
      <c r="V121" s="152">
        <v>0</v>
      </c>
      <c r="W121" s="152">
        <f t="shared" si="1"/>
        <v>0</v>
      </c>
      <c r="X121" s="152">
        <v>0.00012</v>
      </c>
      <c r="Y121" s="152">
        <f t="shared" si="2"/>
        <v>0.00756</v>
      </c>
      <c r="Z121" s="152">
        <v>0</v>
      </c>
      <c r="AA121" s="153">
        <f t="shared" si="3"/>
        <v>0</v>
      </c>
      <c r="AR121" s="18" t="s">
        <v>720</v>
      </c>
      <c r="AT121" s="18" t="s">
        <v>266</v>
      </c>
      <c r="AU121" s="18" t="s">
        <v>86</v>
      </c>
      <c r="AY121" s="18" t="s">
        <v>143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79</v>
      </c>
      <c r="BK121" s="154">
        <f t="shared" si="9"/>
        <v>0</v>
      </c>
      <c r="BL121" s="18" t="s">
        <v>720</v>
      </c>
      <c r="BM121" s="18" t="s">
        <v>721</v>
      </c>
    </row>
    <row r="122" spans="2:65" s="1" customFormat="1" ht="31.5" customHeight="1">
      <c r="B122" s="145"/>
      <c r="C122" s="146" t="s">
        <v>722</v>
      </c>
      <c r="D122" s="146" t="s">
        <v>144</v>
      </c>
      <c r="E122" s="147" t="s">
        <v>723</v>
      </c>
      <c r="F122" s="220" t="s">
        <v>724</v>
      </c>
      <c r="G122" s="220"/>
      <c r="H122" s="220"/>
      <c r="I122" s="220"/>
      <c r="J122" s="148" t="s">
        <v>215</v>
      </c>
      <c r="K122" s="149">
        <v>346</v>
      </c>
      <c r="L122" s="221">
        <v>0</v>
      </c>
      <c r="M122" s="221"/>
      <c r="N122" s="221">
        <f t="shared" si="0"/>
        <v>0</v>
      </c>
      <c r="O122" s="221"/>
      <c r="P122" s="221"/>
      <c r="Q122" s="221"/>
      <c r="R122" s="150"/>
      <c r="T122" s="151" t="s">
        <v>5</v>
      </c>
      <c r="U122" s="41" t="s">
        <v>36</v>
      </c>
      <c r="V122" s="152">
        <v>0.058</v>
      </c>
      <c r="W122" s="152">
        <f t="shared" si="1"/>
        <v>20.068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248</v>
      </c>
      <c r="AT122" s="18" t="s">
        <v>144</v>
      </c>
      <c r="AU122" s="18" t="s">
        <v>86</v>
      </c>
      <c r="AY122" s="18" t="s">
        <v>143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79</v>
      </c>
      <c r="BK122" s="154">
        <f t="shared" si="9"/>
        <v>0</v>
      </c>
      <c r="BL122" s="18" t="s">
        <v>248</v>
      </c>
      <c r="BM122" s="18" t="s">
        <v>725</v>
      </c>
    </row>
    <row r="123" spans="2:65" s="1" customFormat="1" ht="22.5" customHeight="1">
      <c r="B123" s="145"/>
      <c r="C123" s="158" t="s">
        <v>306</v>
      </c>
      <c r="D123" s="158" t="s">
        <v>266</v>
      </c>
      <c r="E123" s="159" t="s">
        <v>726</v>
      </c>
      <c r="F123" s="228" t="s">
        <v>727</v>
      </c>
      <c r="G123" s="228"/>
      <c r="H123" s="228"/>
      <c r="I123" s="228"/>
      <c r="J123" s="160" t="s">
        <v>215</v>
      </c>
      <c r="K123" s="161">
        <v>346</v>
      </c>
      <c r="L123" s="229">
        <v>0</v>
      </c>
      <c r="M123" s="229"/>
      <c r="N123" s="229">
        <f t="shared" si="0"/>
        <v>0</v>
      </c>
      <c r="O123" s="221"/>
      <c r="P123" s="221"/>
      <c r="Q123" s="221"/>
      <c r="R123" s="150"/>
      <c r="T123" s="151" t="s">
        <v>5</v>
      </c>
      <c r="U123" s="41" t="s">
        <v>36</v>
      </c>
      <c r="V123" s="152">
        <v>0</v>
      </c>
      <c r="W123" s="152">
        <f t="shared" si="1"/>
        <v>0</v>
      </c>
      <c r="X123" s="152">
        <v>0.00063</v>
      </c>
      <c r="Y123" s="152">
        <f t="shared" si="2"/>
        <v>0.21798</v>
      </c>
      <c r="Z123" s="152">
        <v>0</v>
      </c>
      <c r="AA123" s="153">
        <f t="shared" si="3"/>
        <v>0</v>
      </c>
      <c r="AR123" s="18" t="s">
        <v>306</v>
      </c>
      <c r="AT123" s="18" t="s">
        <v>266</v>
      </c>
      <c r="AU123" s="18" t="s">
        <v>86</v>
      </c>
      <c r="AY123" s="18" t="s">
        <v>143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79</v>
      </c>
      <c r="BK123" s="154">
        <f t="shared" si="9"/>
        <v>0</v>
      </c>
      <c r="BL123" s="18" t="s">
        <v>248</v>
      </c>
      <c r="BM123" s="18" t="s">
        <v>728</v>
      </c>
    </row>
    <row r="124" spans="2:65" s="1" customFormat="1" ht="31.5" customHeight="1">
      <c r="B124" s="145"/>
      <c r="C124" s="146" t="s">
        <v>729</v>
      </c>
      <c r="D124" s="146" t="s">
        <v>144</v>
      </c>
      <c r="E124" s="147" t="s">
        <v>730</v>
      </c>
      <c r="F124" s="220" t="s">
        <v>731</v>
      </c>
      <c r="G124" s="220"/>
      <c r="H124" s="220"/>
      <c r="I124" s="220"/>
      <c r="J124" s="148" t="s">
        <v>353</v>
      </c>
      <c r="K124" s="149">
        <v>18</v>
      </c>
      <c r="L124" s="221">
        <v>0</v>
      </c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36</v>
      </c>
      <c r="V124" s="152">
        <v>0.187</v>
      </c>
      <c r="W124" s="152">
        <f t="shared" si="1"/>
        <v>3.366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8" t="s">
        <v>248</v>
      </c>
      <c r="AT124" s="18" t="s">
        <v>144</v>
      </c>
      <c r="AU124" s="18" t="s">
        <v>86</v>
      </c>
      <c r="AY124" s="18" t="s">
        <v>143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79</v>
      </c>
      <c r="BK124" s="154">
        <f t="shared" si="9"/>
        <v>0</v>
      </c>
      <c r="BL124" s="18" t="s">
        <v>248</v>
      </c>
      <c r="BM124" s="18" t="s">
        <v>732</v>
      </c>
    </row>
    <row r="125" spans="2:65" s="1" customFormat="1" ht="31.5" customHeight="1">
      <c r="B125" s="145"/>
      <c r="C125" s="146" t="s">
        <v>733</v>
      </c>
      <c r="D125" s="146" t="s">
        <v>144</v>
      </c>
      <c r="E125" s="147" t="s">
        <v>734</v>
      </c>
      <c r="F125" s="220" t="s">
        <v>735</v>
      </c>
      <c r="G125" s="220"/>
      <c r="H125" s="220"/>
      <c r="I125" s="220"/>
      <c r="J125" s="148" t="s">
        <v>353</v>
      </c>
      <c r="K125" s="149">
        <v>18</v>
      </c>
      <c r="L125" s="221">
        <v>0</v>
      </c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36</v>
      </c>
      <c r="V125" s="152">
        <v>0.306</v>
      </c>
      <c r="W125" s="152">
        <f t="shared" si="1"/>
        <v>5.508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248</v>
      </c>
      <c r="AT125" s="18" t="s">
        <v>144</v>
      </c>
      <c r="AU125" s="18" t="s">
        <v>86</v>
      </c>
      <c r="AY125" s="18" t="s">
        <v>143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79</v>
      </c>
      <c r="BK125" s="154">
        <f t="shared" si="9"/>
        <v>0</v>
      </c>
      <c r="BL125" s="18" t="s">
        <v>248</v>
      </c>
      <c r="BM125" s="18" t="s">
        <v>736</v>
      </c>
    </row>
    <row r="126" spans="2:65" s="1" customFormat="1" ht="31.5" customHeight="1">
      <c r="B126" s="145"/>
      <c r="C126" s="146" t="s">
        <v>737</v>
      </c>
      <c r="D126" s="146" t="s">
        <v>144</v>
      </c>
      <c r="E126" s="147" t="s">
        <v>738</v>
      </c>
      <c r="F126" s="220" t="s">
        <v>739</v>
      </c>
      <c r="G126" s="220"/>
      <c r="H126" s="220"/>
      <c r="I126" s="220"/>
      <c r="J126" s="148" t="s">
        <v>353</v>
      </c>
      <c r="K126" s="149">
        <v>2</v>
      </c>
      <c r="L126" s="221">
        <v>0</v>
      </c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36</v>
      </c>
      <c r="V126" s="152">
        <v>4.141</v>
      </c>
      <c r="W126" s="152">
        <f t="shared" si="1"/>
        <v>8.282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248</v>
      </c>
      <c r="AT126" s="18" t="s">
        <v>144</v>
      </c>
      <c r="AU126" s="18" t="s">
        <v>86</v>
      </c>
      <c r="AY126" s="18" t="s">
        <v>143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79</v>
      </c>
      <c r="BK126" s="154">
        <f t="shared" si="9"/>
        <v>0</v>
      </c>
      <c r="BL126" s="18" t="s">
        <v>248</v>
      </c>
      <c r="BM126" s="18" t="s">
        <v>740</v>
      </c>
    </row>
    <row r="127" spans="2:65" s="1" customFormat="1" ht="22.5" customHeight="1">
      <c r="B127" s="145"/>
      <c r="C127" s="158" t="s">
        <v>342</v>
      </c>
      <c r="D127" s="158" t="s">
        <v>266</v>
      </c>
      <c r="E127" s="159" t="s">
        <v>741</v>
      </c>
      <c r="F127" s="228" t="s">
        <v>742</v>
      </c>
      <c r="G127" s="228"/>
      <c r="H127" s="228"/>
      <c r="I127" s="228"/>
      <c r="J127" s="160" t="s">
        <v>353</v>
      </c>
      <c r="K127" s="161">
        <v>9</v>
      </c>
      <c r="L127" s="229">
        <v>0</v>
      </c>
      <c r="M127" s="229"/>
      <c r="N127" s="229">
        <f t="shared" si="0"/>
        <v>0</v>
      </c>
      <c r="O127" s="221"/>
      <c r="P127" s="221"/>
      <c r="Q127" s="221"/>
      <c r="R127" s="150"/>
      <c r="T127" s="151" t="s">
        <v>5</v>
      </c>
      <c r="U127" s="41" t="s">
        <v>36</v>
      </c>
      <c r="V127" s="152">
        <v>0</v>
      </c>
      <c r="W127" s="152">
        <f t="shared" si="1"/>
        <v>0</v>
      </c>
      <c r="X127" s="152">
        <v>3E-05</v>
      </c>
      <c r="Y127" s="152">
        <f t="shared" si="2"/>
        <v>0.00027</v>
      </c>
      <c r="Z127" s="152">
        <v>0</v>
      </c>
      <c r="AA127" s="153">
        <f t="shared" si="3"/>
        <v>0</v>
      </c>
      <c r="AR127" s="18" t="s">
        <v>306</v>
      </c>
      <c r="AT127" s="18" t="s">
        <v>266</v>
      </c>
      <c r="AU127" s="18" t="s">
        <v>86</v>
      </c>
      <c r="AY127" s="18" t="s">
        <v>143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79</v>
      </c>
      <c r="BK127" s="154">
        <f t="shared" si="9"/>
        <v>0</v>
      </c>
      <c r="BL127" s="18" t="s">
        <v>248</v>
      </c>
      <c r="BM127" s="18" t="s">
        <v>743</v>
      </c>
    </row>
    <row r="128" spans="2:65" s="1" customFormat="1" ht="31.5" customHeight="1">
      <c r="B128" s="145"/>
      <c r="C128" s="158" t="s">
        <v>326</v>
      </c>
      <c r="D128" s="158" t="s">
        <v>266</v>
      </c>
      <c r="E128" s="159" t="s">
        <v>744</v>
      </c>
      <c r="F128" s="228" t="s">
        <v>745</v>
      </c>
      <c r="G128" s="228"/>
      <c r="H128" s="228"/>
      <c r="I128" s="228"/>
      <c r="J128" s="160" t="s">
        <v>353</v>
      </c>
      <c r="K128" s="161">
        <v>2</v>
      </c>
      <c r="L128" s="229">
        <v>0</v>
      </c>
      <c r="M128" s="229"/>
      <c r="N128" s="229">
        <f t="shared" si="0"/>
        <v>0</v>
      </c>
      <c r="O128" s="221"/>
      <c r="P128" s="221"/>
      <c r="Q128" s="221"/>
      <c r="R128" s="150"/>
      <c r="T128" s="151" t="s">
        <v>5</v>
      </c>
      <c r="U128" s="41" t="s">
        <v>36</v>
      </c>
      <c r="V128" s="152">
        <v>0</v>
      </c>
      <c r="W128" s="152">
        <f t="shared" si="1"/>
        <v>0</v>
      </c>
      <c r="X128" s="152">
        <v>0.0081</v>
      </c>
      <c r="Y128" s="152">
        <f t="shared" si="2"/>
        <v>0.0162</v>
      </c>
      <c r="Z128" s="152">
        <v>0</v>
      </c>
      <c r="AA128" s="153">
        <f t="shared" si="3"/>
        <v>0</v>
      </c>
      <c r="AR128" s="18" t="s">
        <v>746</v>
      </c>
      <c r="AT128" s="18" t="s">
        <v>266</v>
      </c>
      <c r="AU128" s="18" t="s">
        <v>86</v>
      </c>
      <c r="AY128" s="18" t="s">
        <v>143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79</v>
      </c>
      <c r="BK128" s="154">
        <f t="shared" si="9"/>
        <v>0</v>
      </c>
      <c r="BL128" s="18" t="s">
        <v>534</v>
      </c>
      <c r="BM128" s="18" t="s">
        <v>747</v>
      </c>
    </row>
    <row r="129" spans="2:65" s="1" customFormat="1" ht="31.5" customHeight="1">
      <c r="B129" s="145"/>
      <c r="C129" s="146" t="s">
        <v>748</v>
      </c>
      <c r="D129" s="146" t="s">
        <v>144</v>
      </c>
      <c r="E129" s="147" t="s">
        <v>749</v>
      </c>
      <c r="F129" s="220" t="s">
        <v>750</v>
      </c>
      <c r="G129" s="220"/>
      <c r="H129" s="220"/>
      <c r="I129" s="220"/>
      <c r="J129" s="148" t="s">
        <v>353</v>
      </c>
      <c r="K129" s="149">
        <v>9</v>
      </c>
      <c r="L129" s="221">
        <v>0</v>
      </c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36</v>
      </c>
      <c r="V129" s="152">
        <v>0.017</v>
      </c>
      <c r="W129" s="152">
        <f t="shared" si="1"/>
        <v>0.15300000000000002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248</v>
      </c>
      <c r="AT129" s="18" t="s">
        <v>144</v>
      </c>
      <c r="AU129" s="18" t="s">
        <v>86</v>
      </c>
      <c r="AY129" s="18" t="s">
        <v>143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79</v>
      </c>
      <c r="BK129" s="154">
        <f t="shared" si="9"/>
        <v>0</v>
      </c>
      <c r="BL129" s="18" t="s">
        <v>248</v>
      </c>
      <c r="BM129" s="18" t="s">
        <v>751</v>
      </c>
    </row>
    <row r="130" spans="2:65" s="1" customFormat="1" ht="22.5" customHeight="1">
      <c r="B130" s="145"/>
      <c r="C130" s="158" t="s">
        <v>346</v>
      </c>
      <c r="D130" s="158" t="s">
        <v>266</v>
      </c>
      <c r="E130" s="159" t="s">
        <v>752</v>
      </c>
      <c r="F130" s="228" t="s">
        <v>753</v>
      </c>
      <c r="G130" s="228"/>
      <c r="H130" s="228"/>
      <c r="I130" s="228"/>
      <c r="J130" s="160" t="s">
        <v>353</v>
      </c>
      <c r="K130" s="161">
        <v>9</v>
      </c>
      <c r="L130" s="229">
        <v>0</v>
      </c>
      <c r="M130" s="229"/>
      <c r="N130" s="229">
        <f t="shared" si="0"/>
        <v>0</v>
      </c>
      <c r="O130" s="221"/>
      <c r="P130" s="221"/>
      <c r="Q130" s="221"/>
      <c r="R130" s="150"/>
      <c r="T130" s="151" t="s">
        <v>5</v>
      </c>
      <c r="U130" s="41" t="s">
        <v>36</v>
      </c>
      <c r="V130" s="152">
        <v>0</v>
      </c>
      <c r="W130" s="152">
        <f t="shared" si="1"/>
        <v>0</v>
      </c>
      <c r="X130" s="152">
        <v>2E-05</v>
      </c>
      <c r="Y130" s="152">
        <f t="shared" si="2"/>
        <v>0.00018</v>
      </c>
      <c r="Z130" s="152">
        <v>0</v>
      </c>
      <c r="AA130" s="153">
        <f t="shared" si="3"/>
        <v>0</v>
      </c>
      <c r="AR130" s="18" t="s">
        <v>306</v>
      </c>
      <c r="AT130" s="18" t="s">
        <v>266</v>
      </c>
      <c r="AU130" s="18" t="s">
        <v>86</v>
      </c>
      <c r="AY130" s="18" t="s">
        <v>143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79</v>
      </c>
      <c r="BK130" s="154">
        <f t="shared" si="9"/>
        <v>0</v>
      </c>
      <c r="BL130" s="18" t="s">
        <v>248</v>
      </c>
      <c r="BM130" s="18" t="s">
        <v>754</v>
      </c>
    </row>
    <row r="131" spans="2:65" s="1" customFormat="1" ht="22.5" customHeight="1">
      <c r="B131" s="145"/>
      <c r="C131" s="146" t="s">
        <v>556</v>
      </c>
      <c r="D131" s="146" t="s">
        <v>144</v>
      </c>
      <c r="E131" s="147" t="s">
        <v>755</v>
      </c>
      <c r="F131" s="220" t="s">
        <v>756</v>
      </c>
      <c r="G131" s="220"/>
      <c r="H131" s="220"/>
      <c r="I131" s="220"/>
      <c r="J131" s="148" t="s">
        <v>353</v>
      </c>
      <c r="K131" s="149">
        <v>9</v>
      </c>
      <c r="L131" s="221">
        <v>0</v>
      </c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36</v>
      </c>
      <c r="V131" s="152">
        <v>1.32</v>
      </c>
      <c r="W131" s="152">
        <f t="shared" si="1"/>
        <v>11.88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248</v>
      </c>
      <c r="AT131" s="18" t="s">
        <v>144</v>
      </c>
      <c r="AU131" s="18" t="s">
        <v>86</v>
      </c>
      <c r="AY131" s="18" t="s">
        <v>143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79</v>
      </c>
      <c r="BK131" s="154">
        <f t="shared" si="9"/>
        <v>0</v>
      </c>
      <c r="BL131" s="18" t="s">
        <v>248</v>
      </c>
      <c r="BM131" s="18" t="s">
        <v>757</v>
      </c>
    </row>
    <row r="132" spans="2:65" s="1" customFormat="1" ht="31.5" customHeight="1">
      <c r="B132" s="145"/>
      <c r="C132" s="158" t="s">
        <v>359</v>
      </c>
      <c r="D132" s="158" t="s">
        <v>266</v>
      </c>
      <c r="E132" s="159" t="s">
        <v>758</v>
      </c>
      <c r="F132" s="228" t="s">
        <v>759</v>
      </c>
      <c r="G132" s="228"/>
      <c r="H132" s="228"/>
      <c r="I132" s="228"/>
      <c r="J132" s="160" t="s">
        <v>353</v>
      </c>
      <c r="K132" s="161">
        <v>9</v>
      </c>
      <c r="L132" s="229">
        <v>0</v>
      </c>
      <c r="M132" s="229"/>
      <c r="N132" s="229">
        <f t="shared" si="0"/>
        <v>0</v>
      </c>
      <c r="O132" s="221"/>
      <c r="P132" s="221"/>
      <c r="Q132" s="221"/>
      <c r="R132" s="150"/>
      <c r="T132" s="151" t="s">
        <v>5</v>
      </c>
      <c r="U132" s="41" t="s">
        <v>36</v>
      </c>
      <c r="V132" s="152">
        <v>0</v>
      </c>
      <c r="W132" s="152">
        <f t="shared" si="1"/>
        <v>0</v>
      </c>
      <c r="X132" s="152">
        <v>0.0085</v>
      </c>
      <c r="Y132" s="152">
        <f t="shared" si="2"/>
        <v>0.07650000000000001</v>
      </c>
      <c r="Z132" s="152">
        <v>0</v>
      </c>
      <c r="AA132" s="153">
        <f t="shared" si="3"/>
        <v>0</v>
      </c>
      <c r="AR132" s="18" t="s">
        <v>306</v>
      </c>
      <c r="AT132" s="18" t="s">
        <v>266</v>
      </c>
      <c r="AU132" s="18" t="s">
        <v>86</v>
      </c>
      <c r="AY132" s="18" t="s">
        <v>143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79</v>
      </c>
      <c r="BK132" s="154">
        <f t="shared" si="9"/>
        <v>0</v>
      </c>
      <c r="BL132" s="18" t="s">
        <v>248</v>
      </c>
      <c r="BM132" s="18" t="s">
        <v>760</v>
      </c>
    </row>
    <row r="133" spans="2:65" s="1" customFormat="1" ht="31.5" customHeight="1">
      <c r="B133" s="145"/>
      <c r="C133" s="146" t="s">
        <v>761</v>
      </c>
      <c r="D133" s="146" t="s">
        <v>144</v>
      </c>
      <c r="E133" s="147" t="s">
        <v>762</v>
      </c>
      <c r="F133" s="220" t="s">
        <v>763</v>
      </c>
      <c r="G133" s="220"/>
      <c r="H133" s="220"/>
      <c r="I133" s="220"/>
      <c r="J133" s="148" t="s">
        <v>215</v>
      </c>
      <c r="K133" s="149">
        <v>346</v>
      </c>
      <c r="L133" s="221">
        <v>0</v>
      </c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36</v>
      </c>
      <c r="V133" s="152">
        <v>0.14</v>
      </c>
      <c r="W133" s="152">
        <f t="shared" si="1"/>
        <v>48.440000000000005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248</v>
      </c>
      <c r="AT133" s="18" t="s">
        <v>144</v>
      </c>
      <c r="AU133" s="18" t="s">
        <v>86</v>
      </c>
      <c r="AY133" s="18" t="s">
        <v>143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79</v>
      </c>
      <c r="BK133" s="154">
        <f t="shared" si="9"/>
        <v>0</v>
      </c>
      <c r="BL133" s="18" t="s">
        <v>248</v>
      </c>
      <c r="BM133" s="18" t="s">
        <v>764</v>
      </c>
    </row>
    <row r="134" spans="2:65" s="1" customFormat="1" ht="22.5" customHeight="1">
      <c r="B134" s="145"/>
      <c r="C134" s="158" t="s">
        <v>274</v>
      </c>
      <c r="D134" s="158" t="s">
        <v>266</v>
      </c>
      <c r="E134" s="159" t="s">
        <v>765</v>
      </c>
      <c r="F134" s="228" t="s">
        <v>766</v>
      </c>
      <c r="G134" s="228"/>
      <c r="H134" s="228"/>
      <c r="I134" s="228"/>
      <c r="J134" s="160" t="s">
        <v>269</v>
      </c>
      <c r="K134" s="161">
        <v>363.3</v>
      </c>
      <c r="L134" s="229">
        <v>0</v>
      </c>
      <c r="M134" s="229"/>
      <c r="N134" s="229">
        <f t="shared" si="0"/>
        <v>0</v>
      </c>
      <c r="O134" s="221"/>
      <c r="P134" s="221"/>
      <c r="Q134" s="221"/>
      <c r="R134" s="150"/>
      <c r="T134" s="151" t="s">
        <v>5</v>
      </c>
      <c r="U134" s="41" t="s">
        <v>36</v>
      </c>
      <c r="V134" s="152">
        <v>0</v>
      </c>
      <c r="W134" s="152">
        <f t="shared" si="1"/>
        <v>0</v>
      </c>
      <c r="X134" s="152">
        <v>0.001</v>
      </c>
      <c r="Y134" s="152">
        <f t="shared" si="2"/>
        <v>0.3633</v>
      </c>
      <c r="Z134" s="152">
        <v>0</v>
      </c>
      <c r="AA134" s="153">
        <f t="shared" si="3"/>
        <v>0</v>
      </c>
      <c r="AR134" s="18" t="s">
        <v>306</v>
      </c>
      <c r="AT134" s="18" t="s">
        <v>266</v>
      </c>
      <c r="AU134" s="18" t="s">
        <v>86</v>
      </c>
      <c r="AY134" s="18" t="s">
        <v>143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79</v>
      </c>
      <c r="BK134" s="154">
        <f t="shared" si="9"/>
        <v>0</v>
      </c>
      <c r="BL134" s="18" t="s">
        <v>248</v>
      </c>
      <c r="BM134" s="18" t="s">
        <v>767</v>
      </c>
    </row>
    <row r="135" spans="2:65" s="1" customFormat="1" ht="31.5" customHeight="1">
      <c r="B135" s="145"/>
      <c r="C135" s="146" t="s">
        <v>768</v>
      </c>
      <c r="D135" s="146" t="s">
        <v>144</v>
      </c>
      <c r="E135" s="147" t="s">
        <v>769</v>
      </c>
      <c r="F135" s="220" t="s">
        <v>770</v>
      </c>
      <c r="G135" s="220"/>
      <c r="H135" s="220"/>
      <c r="I135" s="220"/>
      <c r="J135" s="148" t="s">
        <v>215</v>
      </c>
      <c r="K135" s="149">
        <v>30</v>
      </c>
      <c r="L135" s="221">
        <v>0</v>
      </c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36</v>
      </c>
      <c r="V135" s="152">
        <v>0.123</v>
      </c>
      <c r="W135" s="152">
        <f t="shared" si="1"/>
        <v>3.69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248</v>
      </c>
      <c r="AT135" s="18" t="s">
        <v>144</v>
      </c>
      <c r="AU135" s="18" t="s">
        <v>86</v>
      </c>
      <c r="AY135" s="18" t="s">
        <v>143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79</v>
      </c>
      <c r="BK135" s="154">
        <f t="shared" si="9"/>
        <v>0</v>
      </c>
      <c r="BL135" s="18" t="s">
        <v>248</v>
      </c>
      <c r="BM135" s="18" t="s">
        <v>771</v>
      </c>
    </row>
    <row r="136" spans="2:65" s="1" customFormat="1" ht="22.5" customHeight="1">
      <c r="B136" s="145"/>
      <c r="C136" s="158" t="s">
        <v>282</v>
      </c>
      <c r="D136" s="158" t="s">
        <v>266</v>
      </c>
      <c r="E136" s="159" t="s">
        <v>772</v>
      </c>
      <c r="F136" s="228" t="s">
        <v>773</v>
      </c>
      <c r="G136" s="228"/>
      <c r="H136" s="228"/>
      <c r="I136" s="228"/>
      <c r="J136" s="160" t="s">
        <v>269</v>
      </c>
      <c r="K136" s="161">
        <v>18.6</v>
      </c>
      <c r="L136" s="229">
        <v>0</v>
      </c>
      <c r="M136" s="229"/>
      <c r="N136" s="229">
        <f t="shared" si="0"/>
        <v>0</v>
      </c>
      <c r="O136" s="221"/>
      <c r="P136" s="221"/>
      <c r="Q136" s="221"/>
      <c r="R136" s="150"/>
      <c r="T136" s="151" t="s">
        <v>5</v>
      </c>
      <c r="U136" s="41" t="s">
        <v>36</v>
      </c>
      <c r="V136" s="152">
        <v>0</v>
      </c>
      <c r="W136" s="152">
        <f t="shared" si="1"/>
        <v>0</v>
      </c>
      <c r="X136" s="152">
        <v>0.001</v>
      </c>
      <c r="Y136" s="152">
        <f t="shared" si="2"/>
        <v>0.018600000000000002</v>
      </c>
      <c r="Z136" s="152">
        <v>0</v>
      </c>
      <c r="AA136" s="153">
        <f t="shared" si="3"/>
        <v>0</v>
      </c>
      <c r="AR136" s="18" t="s">
        <v>306</v>
      </c>
      <c r="AT136" s="18" t="s">
        <v>266</v>
      </c>
      <c r="AU136" s="18" t="s">
        <v>86</v>
      </c>
      <c r="AY136" s="18" t="s">
        <v>143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79</v>
      </c>
      <c r="BK136" s="154">
        <f t="shared" si="9"/>
        <v>0</v>
      </c>
      <c r="BL136" s="18" t="s">
        <v>248</v>
      </c>
      <c r="BM136" s="18" t="s">
        <v>774</v>
      </c>
    </row>
    <row r="137" spans="2:65" s="1" customFormat="1" ht="22.5" customHeight="1">
      <c r="B137" s="145"/>
      <c r="C137" s="146" t="s">
        <v>775</v>
      </c>
      <c r="D137" s="146" t="s">
        <v>144</v>
      </c>
      <c r="E137" s="147" t="s">
        <v>776</v>
      </c>
      <c r="F137" s="220" t="s">
        <v>777</v>
      </c>
      <c r="G137" s="220"/>
      <c r="H137" s="220"/>
      <c r="I137" s="220"/>
      <c r="J137" s="148" t="s">
        <v>353</v>
      </c>
      <c r="K137" s="149">
        <v>39</v>
      </c>
      <c r="L137" s="221">
        <v>0</v>
      </c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36</v>
      </c>
      <c r="V137" s="152">
        <v>0.352</v>
      </c>
      <c r="W137" s="152">
        <f t="shared" si="1"/>
        <v>13.728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248</v>
      </c>
      <c r="AT137" s="18" t="s">
        <v>144</v>
      </c>
      <c r="AU137" s="18" t="s">
        <v>86</v>
      </c>
      <c r="AY137" s="18" t="s">
        <v>143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79</v>
      </c>
      <c r="BK137" s="154">
        <f t="shared" si="9"/>
        <v>0</v>
      </c>
      <c r="BL137" s="18" t="s">
        <v>248</v>
      </c>
      <c r="BM137" s="18" t="s">
        <v>778</v>
      </c>
    </row>
    <row r="138" spans="2:65" s="1" customFormat="1" ht="31.5" customHeight="1">
      <c r="B138" s="145"/>
      <c r="C138" s="158" t="s">
        <v>290</v>
      </c>
      <c r="D138" s="158" t="s">
        <v>266</v>
      </c>
      <c r="E138" s="159" t="s">
        <v>779</v>
      </c>
      <c r="F138" s="228" t="s">
        <v>780</v>
      </c>
      <c r="G138" s="228"/>
      <c r="H138" s="228"/>
      <c r="I138" s="228"/>
      <c r="J138" s="160" t="s">
        <v>353</v>
      </c>
      <c r="K138" s="161">
        <v>9</v>
      </c>
      <c r="L138" s="229">
        <v>0</v>
      </c>
      <c r="M138" s="229"/>
      <c r="N138" s="229">
        <f t="shared" si="0"/>
        <v>0</v>
      </c>
      <c r="O138" s="221"/>
      <c r="P138" s="221"/>
      <c r="Q138" s="221"/>
      <c r="R138" s="150"/>
      <c r="T138" s="151" t="s">
        <v>5</v>
      </c>
      <c r="U138" s="41" t="s">
        <v>36</v>
      </c>
      <c r="V138" s="152">
        <v>0</v>
      </c>
      <c r="W138" s="152">
        <f t="shared" si="1"/>
        <v>0</v>
      </c>
      <c r="X138" s="152">
        <v>0.0007</v>
      </c>
      <c r="Y138" s="152">
        <f t="shared" si="2"/>
        <v>0.0063</v>
      </c>
      <c r="Z138" s="152">
        <v>0</v>
      </c>
      <c r="AA138" s="153">
        <f t="shared" si="3"/>
        <v>0</v>
      </c>
      <c r="AR138" s="18" t="s">
        <v>306</v>
      </c>
      <c r="AT138" s="18" t="s">
        <v>266</v>
      </c>
      <c r="AU138" s="18" t="s">
        <v>86</v>
      </c>
      <c r="AY138" s="18" t="s">
        <v>143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79</v>
      </c>
      <c r="BK138" s="154">
        <f t="shared" si="9"/>
        <v>0</v>
      </c>
      <c r="BL138" s="18" t="s">
        <v>248</v>
      </c>
      <c r="BM138" s="18" t="s">
        <v>781</v>
      </c>
    </row>
    <row r="139" spans="2:65" s="1" customFormat="1" ht="31.5" customHeight="1">
      <c r="B139" s="145"/>
      <c r="C139" s="158" t="s">
        <v>294</v>
      </c>
      <c r="D139" s="158" t="s">
        <v>266</v>
      </c>
      <c r="E139" s="159" t="s">
        <v>782</v>
      </c>
      <c r="F139" s="228" t="s">
        <v>783</v>
      </c>
      <c r="G139" s="228"/>
      <c r="H139" s="228"/>
      <c r="I139" s="228"/>
      <c r="J139" s="160" t="s">
        <v>353</v>
      </c>
      <c r="K139" s="161">
        <v>9</v>
      </c>
      <c r="L139" s="229">
        <v>0</v>
      </c>
      <c r="M139" s="229"/>
      <c r="N139" s="229">
        <f t="shared" si="0"/>
        <v>0</v>
      </c>
      <c r="O139" s="221"/>
      <c r="P139" s="221"/>
      <c r="Q139" s="221"/>
      <c r="R139" s="150"/>
      <c r="T139" s="151" t="s">
        <v>5</v>
      </c>
      <c r="U139" s="41" t="s">
        <v>36</v>
      </c>
      <c r="V139" s="152">
        <v>0</v>
      </c>
      <c r="W139" s="152">
        <f t="shared" si="1"/>
        <v>0</v>
      </c>
      <c r="X139" s="152">
        <v>0.00016</v>
      </c>
      <c r="Y139" s="152">
        <f t="shared" si="2"/>
        <v>0.00144</v>
      </c>
      <c r="Z139" s="152">
        <v>0</v>
      </c>
      <c r="AA139" s="153">
        <f t="shared" si="3"/>
        <v>0</v>
      </c>
      <c r="AR139" s="18" t="s">
        <v>306</v>
      </c>
      <c r="AT139" s="18" t="s">
        <v>266</v>
      </c>
      <c r="AU139" s="18" t="s">
        <v>86</v>
      </c>
      <c r="AY139" s="18" t="s">
        <v>143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79</v>
      </c>
      <c r="BK139" s="154">
        <f t="shared" si="9"/>
        <v>0</v>
      </c>
      <c r="BL139" s="18" t="s">
        <v>248</v>
      </c>
      <c r="BM139" s="18" t="s">
        <v>784</v>
      </c>
    </row>
    <row r="140" spans="2:65" s="1" customFormat="1" ht="31.5" customHeight="1">
      <c r="B140" s="145"/>
      <c r="C140" s="158" t="s">
        <v>298</v>
      </c>
      <c r="D140" s="158" t="s">
        <v>266</v>
      </c>
      <c r="E140" s="159" t="s">
        <v>785</v>
      </c>
      <c r="F140" s="228" t="s">
        <v>786</v>
      </c>
      <c r="G140" s="228"/>
      <c r="H140" s="228"/>
      <c r="I140" s="228"/>
      <c r="J140" s="160" t="s">
        <v>353</v>
      </c>
      <c r="K140" s="161">
        <v>21</v>
      </c>
      <c r="L140" s="229">
        <v>0</v>
      </c>
      <c r="M140" s="229"/>
      <c r="N140" s="229">
        <f t="shared" si="0"/>
        <v>0</v>
      </c>
      <c r="O140" s="221"/>
      <c r="P140" s="221"/>
      <c r="Q140" s="221"/>
      <c r="R140" s="150"/>
      <c r="T140" s="151" t="s">
        <v>5</v>
      </c>
      <c r="U140" s="41" t="s">
        <v>36</v>
      </c>
      <c r="V140" s="152">
        <v>0</v>
      </c>
      <c r="W140" s="152">
        <f t="shared" si="1"/>
        <v>0</v>
      </c>
      <c r="X140" s="152">
        <v>0.00026</v>
      </c>
      <c r="Y140" s="152">
        <f t="shared" si="2"/>
        <v>0.00546</v>
      </c>
      <c r="Z140" s="152">
        <v>0</v>
      </c>
      <c r="AA140" s="153">
        <f t="shared" si="3"/>
        <v>0</v>
      </c>
      <c r="AR140" s="18" t="s">
        <v>306</v>
      </c>
      <c r="AT140" s="18" t="s">
        <v>266</v>
      </c>
      <c r="AU140" s="18" t="s">
        <v>86</v>
      </c>
      <c r="AY140" s="18" t="s">
        <v>143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79</v>
      </c>
      <c r="BK140" s="154">
        <f t="shared" si="9"/>
        <v>0</v>
      </c>
      <c r="BL140" s="18" t="s">
        <v>248</v>
      </c>
      <c r="BM140" s="18" t="s">
        <v>787</v>
      </c>
    </row>
    <row r="141" spans="2:65" s="1" customFormat="1" ht="31.5" customHeight="1">
      <c r="B141" s="145"/>
      <c r="C141" s="146" t="s">
        <v>788</v>
      </c>
      <c r="D141" s="146" t="s">
        <v>144</v>
      </c>
      <c r="E141" s="147" t="s">
        <v>789</v>
      </c>
      <c r="F141" s="220" t="s">
        <v>790</v>
      </c>
      <c r="G141" s="220"/>
      <c r="H141" s="220"/>
      <c r="I141" s="220"/>
      <c r="J141" s="148" t="s">
        <v>353</v>
      </c>
      <c r="K141" s="149">
        <v>1</v>
      </c>
      <c r="L141" s="221">
        <v>0</v>
      </c>
      <c r="M141" s="221"/>
      <c r="N141" s="221">
        <f t="shared" si="0"/>
        <v>0</v>
      </c>
      <c r="O141" s="221"/>
      <c r="P141" s="221"/>
      <c r="Q141" s="221"/>
      <c r="R141" s="150"/>
      <c r="T141" s="151" t="s">
        <v>5</v>
      </c>
      <c r="U141" s="41" t="s">
        <v>36</v>
      </c>
      <c r="V141" s="152">
        <v>31.842</v>
      </c>
      <c r="W141" s="152">
        <f t="shared" si="1"/>
        <v>31.842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248</v>
      </c>
      <c r="AT141" s="18" t="s">
        <v>144</v>
      </c>
      <c r="AU141" s="18" t="s">
        <v>86</v>
      </c>
      <c r="AY141" s="18" t="s">
        <v>143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79</v>
      </c>
      <c r="BK141" s="154">
        <f t="shared" si="9"/>
        <v>0</v>
      </c>
      <c r="BL141" s="18" t="s">
        <v>248</v>
      </c>
      <c r="BM141" s="18" t="s">
        <v>791</v>
      </c>
    </row>
    <row r="142" spans="2:63" s="10" customFormat="1" ht="36.75" customHeight="1">
      <c r="B142" s="134"/>
      <c r="C142" s="135"/>
      <c r="D142" s="136" t="s">
        <v>700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32">
        <f>BK142</f>
        <v>0</v>
      </c>
      <c r="O142" s="233"/>
      <c r="P142" s="233"/>
      <c r="Q142" s="233"/>
      <c r="R142" s="137"/>
      <c r="T142" s="138"/>
      <c r="U142" s="135"/>
      <c r="V142" s="135"/>
      <c r="W142" s="139">
        <f>W143+W158</f>
        <v>299.83376499999997</v>
      </c>
      <c r="X142" s="135"/>
      <c r="Y142" s="139">
        <f>Y143+Y158</f>
        <v>70.3921148</v>
      </c>
      <c r="Z142" s="135"/>
      <c r="AA142" s="140">
        <f>AA143+AA158</f>
        <v>0</v>
      </c>
      <c r="AR142" s="141" t="s">
        <v>152</v>
      </c>
      <c r="AT142" s="142" t="s">
        <v>70</v>
      </c>
      <c r="AU142" s="142" t="s">
        <v>71</v>
      </c>
      <c r="AY142" s="141" t="s">
        <v>143</v>
      </c>
      <c r="BK142" s="143">
        <f>BK143+BK158</f>
        <v>0</v>
      </c>
    </row>
    <row r="143" spans="2:63" s="10" customFormat="1" ht="19.5" customHeight="1">
      <c r="B143" s="134"/>
      <c r="C143" s="135"/>
      <c r="D143" s="144" t="s">
        <v>701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26">
        <f>BK143</f>
        <v>0</v>
      </c>
      <c r="O143" s="227"/>
      <c r="P143" s="227"/>
      <c r="Q143" s="227"/>
      <c r="R143" s="137"/>
      <c r="T143" s="138"/>
      <c r="U143" s="135"/>
      <c r="V143" s="135"/>
      <c r="W143" s="139">
        <f>SUM(W144:W157)</f>
        <v>84.564</v>
      </c>
      <c r="X143" s="135"/>
      <c r="Y143" s="139">
        <f>SUM(Y144:Y157)</f>
        <v>0.08388000000000001</v>
      </c>
      <c r="Z143" s="135"/>
      <c r="AA143" s="140">
        <f>SUM(AA144:AA157)</f>
        <v>0</v>
      </c>
      <c r="AR143" s="141" t="s">
        <v>152</v>
      </c>
      <c r="AT143" s="142" t="s">
        <v>70</v>
      </c>
      <c r="AU143" s="142" t="s">
        <v>79</v>
      </c>
      <c r="AY143" s="141" t="s">
        <v>143</v>
      </c>
      <c r="BK143" s="143">
        <f>SUM(BK144:BK157)</f>
        <v>0</v>
      </c>
    </row>
    <row r="144" spans="2:65" s="1" customFormat="1" ht="31.5" customHeight="1">
      <c r="B144" s="145"/>
      <c r="C144" s="146" t="s">
        <v>415</v>
      </c>
      <c r="D144" s="146" t="s">
        <v>144</v>
      </c>
      <c r="E144" s="147" t="s">
        <v>792</v>
      </c>
      <c r="F144" s="220" t="s">
        <v>793</v>
      </c>
      <c r="G144" s="220"/>
      <c r="H144" s="220"/>
      <c r="I144" s="220"/>
      <c r="J144" s="148" t="s">
        <v>353</v>
      </c>
      <c r="K144" s="149">
        <v>9</v>
      </c>
      <c r="L144" s="221">
        <v>0</v>
      </c>
      <c r="M144" s="221"/>
      <c r="N144" s="221">
        <f aca="true" t="shared" si="10" ref="N144:N157">ROUND(L144*K144,2)</f>
        <v>0</v>
      </c>
      <c r="O144" s="221"/>
      <c r="P144" s="221"/>
      <c r="Q144" s="221"/>
      <c r="R144" s="150"/>
      <c r="T144" s="151" t="s">
        <v>5</v>
      </c>
      <c r="U144" s="41" t="s">
        <v>36</v>
      </c>
      <c r="V144" s="152">
        <v>3.813</v>
      </c>
      <c r="W144" s="152">
        <f aca="true" t="shared" si="11" ref="W144:W157">V144*K144</f>
        <v>34.317</v>
      </c>
      <c r="X144" s="152">
        <v>0</v>
      </c>
      <c r="Y144" s="152">
        <f aca="true" t="shared" si="12" ref="Y144:Y157">X144*K144</f>
        <v>0</v>
      </c>
      <c r="Z144" s="152">
        <v>0</v>
      </c>
      <c r="AA144" s="153">
        <f aca="true" t="shared" si="13" ref="AA144:AA157">Z144*K144</f>
        <v>0</v>
      </c>
      <c r="AR144" s="18" t="s">
        <v>534</v>
      </c>
      <c r="AT144" s="18" t="s">
        <v>144</v>
      </c>
      <c r="AU144" s="18" t="s">
        <v>86</v>
      </c>
      <c r="AY144" s="18" t="s">
        <v>143</v>
      </c>
      <c r="BE144" s="154">
        <f aca="true" t="shared" si="14" ref="BE144:BE157">IF(U144="základní",N144,0)</f>
        <v>0</v>
      </c>
      <c r="BF144" s="154">
        <f aca="true" t="shared" si="15" ref="BF144:BF157">IF(U144="snížená",N144,0)</f>
        <v>0</v>
      </c>
      <c r="BG144" s="154">
        <f aca="true" t="shared" si="16" ref="BG144:BG157">IF(U144="zákl. přenesená",N144,0)</f>
        <v>0</v>
      </c>
      <c r="BH144" s="154">
        <f aca="true" t="shared" si="17" ref="BH144:BH157">IF(U144="sníž. přenesená",N144,0)</f>
        <v>0</v>
      </c>
      <c r="BI144" s="154">
        <f aca="true" t="shared" si="18" ref="BI144:BI157">IF(U144="nulová",N144,0)</f>
        <v>0</v>
      </c>
      <c r="BJ144" s="18" t="s">
        <v>79</v>
      </c>
      <c r="BK144" s="154">
        <f aca="true" t="shared" si="19" ref="BK144:BK157">ROUND(L144*K144,2)</f>
        <v>0</v>
      </c>
      <c r="BL144" s="18" t="s">
        <v>534</v>
      </c>
      <c r="BM144" s="18" t="s">
        <v>794</v>
      </c>
    </row>
    <row r="145" spans="2:65" s="1" customFormat="1" ht="31.5" customHeight="1">
      <c r="B145" s="145"/>
      <c r="C145" s="158" t="s">
        <v>371</v>
      </c>
      <c r="D145" s="158" t="s">
        <v>266</v>
      </c>
      <c r="E145" s="159" t="s">
        <v>795</v>
      </c>
      <c r="F145" s="228" t="s">
        <v>796</v>
      </c>
      <c r="G145" s="228"/>
      <c r="H145" s="228"/>
      <c r="I145" s="228"/>
      <c r="J145" s="160" t="s">
        <v>353</v>
      </c>
      <c r="K145" s="161">
        <v>9</v>
      </c>
      <c r="L145" s="229">
        <v>0</v>
      </c>
      <c r="M145" s="229"/>
      <c r="N145" s="229">
        <f t="shared" si="10"/>
        <v>0</v>
      </c>
      <c r="O145" s="221"/>
      <c r="P145" s="221"/>
      <c r="Q145" s="221"/>
      <c r="R145" s="150"/>
      <c r="T145" s="151" t="s">
        <v>5</v>
      </c>
      <c r="U145" s="41" t="s">
        <v>36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8" t="s">
        <v>306</v>
      </c>
      <c r="AT145" s="18" t="s">
        <v>266</v>
      </c>
      <c r="AU145" s="18" t="s">
        <v>86</v>
      </c>
      <c r="AY145" s="18" t="s">
        <v>143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79</v>
      </c>
      <c r="BK145" s="154">
        <f t="shared" si="19"/>
        <v>0</v>
      </c>
      <c r="BL145" s="18" t="s">
        <v>248</v>
      </c>
      <c r="BM145" s="18" t="s">
        <v>797</v>
      </c>
    </row>
    <row r="146" spans="2:65" s="1" customFormat="1" ht="31.5" customHeight="1">
      <c r="B146" s="145"/>
      <c r="C146" s="146" t="s">
        <v>419</v>
      </c>
      <c r="D146" s="146" t="s">
        <v>144</v>
      </c>
      <c r="E146" s="147" t="s">
        <v>798</v>
      </c>
      <c r="F146" s="220" t="s">
        <v>799</v>
      </c>
      <c r="G146" s="220"/>
      <c r="H146" s="220"/>
      <c r="I146" s="220"/>
      <c r="J146" s="148" t="s">
        <v>353</v>
      </c>
      <c r="K146" s="149">
        <v>9</v>
      </c>
      <c r="L146" s="221">
        <v>0</v>
      </c>
      <c r="M146" s="221"/>
      <c r="N146" s="221">
        <f t="shared" si="10"/>
        <v>0</v>
      </c>
      <c r="O146" s="221"/>
      <c r="P146" s="221"/>
      <c r="Q146" s="221"/>
      <c r="R146" s="150"/>
      <c r="T146" s="151" t="s">
        <v>5</v>
      </c>
      <c r="U146" s="41" t="s">
        <v>36</v>
      </c>
      <c r="V146" s="152">
        <v>2.3</v>
      </c>
      <c r="W146" s="152">
        <f t="shared" si="11"/>
        <v>20.7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8" t="s">
        <v>534</v>
      </c>
      <c r="AT146" s="18" t="s">
        <v>144</v>
      </c>
      <c r="AU146" s="18" t="s">
        <v>86</v>
      </c>
      <c r="AY146" s="18" t="s">
        <v>143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79</v>
      </c>
      <c r="BK146" s="154">
        <f t="shared" si="19"/>
        <v>0</v>
      </c>
      <c r="BL146" s="18" t="s">
        <v>534</v>
      </c>
      <c r="BM146" s="18" t="s">
        <v>800</v>
      </c>
    </row>
    <row r="147" spans="2:65" s="1" customFormat="1" ht="22.5" customHeight="1">
      <c r="B147" s="145"/>
      <c r="C147" s="158" t="s">
        <v>423</v>
      </c>
      <c r="D147" s="158" t="s">
        <v>266</v>
      </c>
      <c r="E147" s="159" t="s">
        <v>801</v>
      </c>
      <c r="F147" s="228" t="s">
        <v>802</v>
      </c>
      <c r="G147" s="228"/>
      <c r="H147" s="228"/>
      <c r="I147" s="228"/>
      <c r="J147" s="160" t="s">
        <v>353</v>
      </c>
      <c r="K147" s="161">
        <v>9</v>
      </c>
      <c r="L147" s="229">
        <v>0</v>
      </c>
      <c r="M147" s="229"/>
      <c r="N147" s="229">
        <f t="shared" si="10"/>
        <v>0</v>
      </c>
      <c r="O147" s="221"/>
      <c r="P147" s="221"/>
      <c r="Q147" s="221"/>
      <c r="R147" s="150"/>
      <c r="T147" s="151" t="s">
        <v>5</v>
      </c>
      <c r="U147" s="41" t="s">
        <v>36</v>
      </c>
      <c r="V147" s="152">
        <v>0</v>
      </c>
      <c r="W147" s="152">
        <f t="shared" si="11"/>
        <v>0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8" t="s">
        <v>306</v>
      </c>
      <c r="AT147" s="18" t="s">
        <v>266</v>
      </c>
      <c r="AU147" s="18" t="s">
        <v>86</v>
      </c>
      <c r="AY147" s="18" t="s">
        <v>143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79</v>
      </c>
      <c r="BK147" s="154">
        <f t="shared" si="19"/>
        <v>0</v>
      </c>
      <c r="BL147" s="18" t="s">
        <v>248</v>
      </c>
      <c r="BM147" s="18" t="s">
        <v>803</v>
      </c>
    </row>
    <row r="148" spans="2:65" s="1" customFormat="1" ht="31.5" customHeight="1">
      <c r="B148" s="145"/>
      <c r="C148" s="146" t="s">
        <v>552</v>
      </c>
      <c r="D148" s="146" t="s">
        <v>144</v>
      </c>
      <c r="E148" s="147" t="s">
        <v>804</v>
      </c>
      <c r="F148" s="220" t="s">
        <v>805</v>
      </c>
      <c r="G148" s="220"/>
      <c r="H148" s="220"/>
      <c r="I148" s="220"/>
      <c r="J148" s="148" t="s">
        <v>353</v>
      </c>
      <c r="K148" s="149">
        <v>9</v>
      </c>
      <c r="L148" s="221">
        <v>0</v>
      </c>
      <c r="M148" s="221"/>
      <c r="N148" s="221">
        <f t="shared" si="10"/>
        <v>0</v>
      </c>
      <c r="O148" s="221"/>
      <c r="P148" s="221"/>
      <c r="Q148" s="221"/>
      <c r="R148" s="150"/>
      <c r="T148" s="151" t="s">
        <v>5</v>
      </c>
      <c r="U148" s="41" t="s">
        <v>36</v>
      </c>
      <c r="V148" s="152">
        <v>1.367</v>
      </c>
      <c r="W148" s="152">
        <f t="shared" si="11"/>
        <v>12.303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8" t="s">
        <v>534</v>
      </c>
      <c r="AT148" s="18" t="s">
        <v>144</v>
      </c>
      <c r="AU148" s="18" t="s">
        <v>86</v>
      </c>
      <c r="AY148" s="18" t="s">
        <v>143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79</v>
      </c>
      <c r="BK148" s="154">
        <f t="shared" si="19"/>
        <v>0</v>
      </c>
      <c r="BL148" s="18" t="s">
        <v>534</v>
      </c>
      <c r="BM148" s="18" t="s">
        <v>806</v>
      </c>
    </row>
    <row r="149" spans="2:65" s="1" customFormat="1" ht="44.25" customHeight="1">
      <c r="B149" s="145"/>
      <c r="C149" s="146" t="s">
        <v>350</v>
      </c>
      <c r="D149" s="146" t="s">
        <v>144</v>
      </c>
      <c r="E149" s="147" t="s">
        <v>807</v>
      </c>
      <c r="F149" s="220" t="s">
        <v>808</v>
      </c>
      <c r="G149" s="220"/>
      <c r="H149" s="220"/>
      <c r="I149" s="220"/>
      <c r="J149" s="148" t="s">
        <v>353</v>
      </c>
      <c r="K149" s="149">
        <v>6</v>
      </c>
      <c r="L149" s="221">
        <v>0</v>
      </c>
      <c r="M149" s="221"/>
      <c r="N149" s="221">
        <f t="shared" si="10"/>
        <v>0</v>
      </c>
      <c r="O149" s="221"/>
      <c r="P149" s="221"/>
      <c r="Q149" s="221"/>
      <c r="R149" s="150"/>
      <c r="T149" s="151" t="s">
        <v>5</v>
      </c>
      <c r="U149" s="41" t="s">
        <v>36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8" t="s">
        <v>248</v>
      </c>
      <c r="AT149" s="18" t="s">
        <v>144</v>
      </c>
      <c r="AU149" s="18" t="s">
        <v>86</v>
      </c>
      <c r="AY149" s="18" t="s">
        <v>143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8" t="s">
        <v>79</v>
      </c>
      <c r="BK149" s="154">
        <f t="shared" si="19"/>
        <v>0</v>
      </c>
      <c r="BL149" s="18" t="s">
        <v>248</v>
      </c>
      <c r="BM149" s="18" t="s">
        <v>809</v>
      </c>
    </row>
    <row r="150" spans="2:65" s="1" customFormat="1" ht="31.5" customHeight="1">
      <c r="B150" s="145"/>
      <c r="C150" s="158" t="s">
        <v>310</v>
      </c>
      <c r="D150" s="158" t="s">
        <v>266</v>
      </c>
      <c r="E150" s="159" t="s">
        <v>810</v>
      </c>
      <c r="F150" s="228" t="s">
        <v>811</v>
      </c>
      <c r="G150" s="228"/>
      <c r="H150" s="228"/>
      <c r="I150" s="228"/>
      <c r="J150" s="160" t="s">
        <v>215</v>
      </c>
      <c r="K150" s="161">
        <v>326</v>
      </c>
      <c r="L150" s="229">
        <v>0</v>
      </c>
      <c r="M150" s="229"/>
      <c r="N150" s="229">
        <f t="shared" si="10"/>
        <v>0</v>
      </c>
      <c r="O150" s="221"/>
      <c r="P150" s="221"/>
      <c r="Q150" s="221"/>
      <c r="R150" s="150"/>
      <c r="T150" s="151" t="s">
        <v>5</v>
      </c>
      <c r="U150" s="41" t="s">
        <v>36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8" t="s">
        <v>306</v>
      </c>
      <c r="AT150" s="18" t="s">
        <v>266</v>
      </c>
      <c r="AU150" s="18" t="s">
        <v>86</v>
      </c>
      <c r="AY150" s="18" t="s">
        <v>143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8" t="s">
        <v>79</v>
      </c>
      <c r="BK150" s="154">
        <f t="shared" si="19"/>
        <v>0</v>
      </c>
      <c r="BL150" s="18" t="s">
        <v>248</v>
      </c>
      <c r="BM150" s="18" t="s">
        <v>812</v>
      </c>
    </row>
    <row r="151" spans="2:65" s="1" customFormat="1" ht="31.5" customHeight="1">
      <c r="B151" s="145"/>
      <c r="C151" s="146" t="s">
        <v>813</v>
      </c>
      <c r="D151" s="146" t="s">
        <v>144</v>
      </c>
      <c r="E151" s="147" t="s">
        <v>804</v>
      </c>
      <c r="F151" s="220" t="s">
        <v>805</v>
      </c>
      <c r="G151" s="220"/>
      <c r="H151" s="220"/>
      <c r="I151" s="220"/>
      <c r="J151" s="148" t="s">
        <v>353</v>
      </c>
      <c r="K151" s="149">
        <v>9</v>
      </c>
      <c r="L151" s="221">
        <v>0</v>
      </c>
      <c r="M151" s="221"/>
      <c r="N151" s="221">
        <f t="shared" si="10"/>
        <v>0</v>
      </c>
      <c r="O151" s="221"/>
      <c r="P151" s="221"/>
      <c r="Q151" s="221"/>
      <c r="R151" s="150"/>
      <c r="T151" s="151" t="s">
        <v>5</v>
      </c>
      <c r="U151" s="41" t="s">
        <v>36</v>
      </c>
      <c r="V151" s="152">
        <v>1.367</v>
      </c>
      <c r="W151" s="152">
        <f t="shared" si="11"/>
        <v>12.303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8" t="s">
        <v>534</v>
      </c>
      <c r="AT151" s="18" t="s">
        <v>144</v>
      </c>
      <c r="AU151" s="18" t="s">
        <v>86</v>
      </c>
      <c r="AY151" s="18" t="s">
        <v>143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8" t="s">
        <v>79</v>
      </c>
      <c r="BK151" s="154">
        <f t="shared" si="19"/>
        <v>0</v>
      </c>
      <c r="BL151" s="18" t="s">
        <v>534</v>
      </c>
      <c r="BM151" s="18" t="s">
        <v>814</v>
      </c>
    </row>
    <row r="152" spans="2:65" s="1" customFormat="1" ht="31.5" customHeight="1">
      <c r="B152" s="145"/>
      <c r="C152" s="158" t="s">
        <v>395</v>
      </c>
      <c r="D152" s="158" t="s">
        <v>266</v>
      </c>
      <c r="E152" s="159" t="s">
        <v>815</v>
      </c>
      <c r="F152" s="228" t="s">
        <v>816</v>
      </c>
      <c r="G152" s="228"/>
      <c r="H152" s="228"/>
      <c r="I152" s="228"/>
      <c r="J152" s="160" t="s">
        <v>353</v>
      </c>
      <c r="K152" s="161">
        <v>9</v>
      </c>
      <c r="L152" s="229">
        <v>0</v>
      </c>
      <c r="M152" s="229"/>
      <c r="N152" s="229">
        <f t="shared" si="10"/>
        <v>0</v>
      </c>
      <c r="O152" s="221"/>
      <c r="P152" s="221"/>
      <c r="Q152" s="221"/>
      <c r="R152" s="150"/>
      <c r="T152" s="151" t="s">
        <v>5</v>
      </c>
      <c r="U152" s="41" t="s">
        <v>36</v>
      </c>
      <c r="V152" s="152">
        <v>0</v>
      </c>
      <c r="W152" s="152">
        <f t="shared" si="11"/>
        <v>0</v>
      </c>
      <c r="X152" s="152">
        <v>0.00052</v>
      </c>
      <c r="Y152" s="152">
        <f t="shared" si="12"/>
        <v>0.004679999999999999</v>
      </c>
      <c r="Z152" s="152">
        <v>0</v>
      </c>
      <c r="AA152" s="153">
        <f t="shared" si="13"/>
        <v>0</v>
      </c>
      <c r="AR152" s="18" t="s">
        <v>306</v>
      </c>
      <c r="AT152" s="18" t="s">
        <v>266</v>
      </c>
      <c r="AU152" s="18" t="s">
        <v>86</v>
      </c>
      <c r="AY152" s="18" t="s">
        <v>143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8" t="s">
        <v>79</v>
      </c>
      <c r="BK152" s="154">
        <f t="shared" si="19"/>
        <v>0</v>
      </c>
      <c r="BL152" s="18" t="s">
        <v>248</v>
      </c>
      <c r="BM152" s="18" t="s">
        <v>817</v>
      </c>
    </row>
    <row r="153" spans="2:65" s="1" customFormat="1" ht="31.5" customHeight="1">
      <c r="B153" s="145"/>
      <c r="C153" s="146" t="s">
        <v>818</v>
      </c>
      <c r="D153" s="146" t="s">
        <v>144</v>
      </c>
      <c r="E153" s="147" t="s">
        <v>819</v>
      </c>
      <c r="F153" s="220" t="s">
        <v>820</v>
      </c>
      <c r="G153" s="220"/>
      <c r="H153" s="220"/>
      <c r="I153" s="220"/>
      <c r="J153" s="148" t="s">
        <v>353</v>
      </c>
      <c r="K153" s="149">
        <v>9</v>
      </c>
      <c r="L153" s="221">
        <v>0</v>
      </c>
      <c r="M153" s="221"/>
      <c r="N153" s="221">
        <f t="shared" si="10"/>
        <v>0</v>
      </c>
      <c r="O153" s="221"/>
      <c r="P153" s="221"/>
      <c r="Q153" s="221"/>
      <c r="R153" s="150"/>
      <c r="T153" s="151" t="s">
        <v>5</v>
      </c>
      <c r="U153" s="41" t="s">
        <v>36</v>
      </c>
      <c r="V153" s="152">
        <v>0.549</v>
      </c>
      <c r="W153" s="152">
        <f t="shared" si="11"/>
        <v>4.941000000000001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8" t="s">
        <v>534</v>
      </c>
      <c r="AT153" s="18" t="s">
        <v>144</v>
      </c>
      <c r="AU153" s="18" t="s">
        <v>86</v>
      </c>
      <c r="AY153" s="18" t="s">
        <v>143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8" t="s">
        <v>79</v>
      </c>
      <c r="BK153" s="154">
        <f t="shared" si="19"/>
        <v>0</v>
      </c>
      <c r="BL153" s="18" t="s">
        <v>534</v>
      </c>
      <c r="BM153" s="18" t="s">
        <v>821</v>
      </c>
    </row>
    <row r="154" spans="2:65" s="1" customFormat="1" ht="22.5" customHeight="1">
      <c r="B154" s="145"/>
      <c r="C154" s="158" t="s">
        <v>334</v>
      </c>
      <c r="D154" s="158" t="s">
        <v>266</v>
      </c>
      <c r="E154" s="159" t="s">
        <v>822</v>
      </c>
      <c r="F154" s="228" t="s">
        <v>823</v>
      </c>
      <c r="G154" s="228"/>
      <c r="H154" s="228"/>
      <c r="I154" s="228"/>
      <c r="J154" s="160" t="s">
        <v>353</v>
      </c>
      <c r="K154" s="161">
        <v>9</v>
      </c>
      <c r="L154" s="229">
        <v>0</v>
      </c>
      <c r="M154" s="229"/>
      <c r="N154" s="229">
        <f t="shared" si="10"/>
        <v>0</v>
      </c>
      <c r="O154" s="221"/>
      <c r="P154" s="221"/>
      <c r="Q154" s="221"/>
      <c r="R154" s="150"/>
      <c r="T154" s="151" t="s">
        <v>5</v>
      </c>
      <c r="U154" s="41" t="s">
        <v>36</v>
      </c>
      <c r="V154" s="152">
        <v>0</v>
      </c>
      <c r="W154" s="152">
        <f t="shared" si="11"/>
        <v>0</v>
      </c>
      <c r="X154" s="152">
        <v>0.0088</v>
      </c>
      <c r="Y154" s="152">
        <f t="shared" si="12"/>
        <v>0.0792</v>
      </c>
      <c r="Z154" s="152">
        <v>0</v>
      </c>
      <c r="AA154" s="153">
        <f t="shared" si="13"/>
        <v>0</v>
      </c>
      <c r="AR154" s="18" t="s">
        <v>306</v>
      </c>
      <c r="AT154" s="18" t="s">
        <v>266</v>
      </c>
      <c r="AU154" s="18" t="s">
        <v>86</v>
      </c>
      <c r="AY154" s="18" t="s">
        <v>143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8" t="s">
        <v>79</v>
      </c>
      <c r="BK154" s="154">
        <f t="shared" si="19"/>
        <v>0</v>
      </c>
      <c r="BL154" s="18" t="s">
        <v>248</v>
      </c>
      <c r="BM154" s="18" t="s">
        <v>824</v>
      </c>
    </row>
    <row r="155" spans="2:65" s="1" customFormat="1" ht="22.5" customHeight="1">
      <c r="B155" s="145"/>
      <c r="C155" s="146" t="s">
        <v>407</v>
      </c>
      <c r="D155" s="146" t="s">
        <v>144</v>
      </c>
      <c r="E155" s="147" t="s">
        <v>825</v>
      </c>
      <c r="F155" s="220" t="s">
        <v>826</v>
      </c>
      <c r="G155" s="220"/>
      <c r="H155" s="220"/>
      <c r="I155" s="220"/>
      <c r="J155" s="148" t="s">
        <v>147</v>
      </c>
      <c r="K155" s="149">
        <v>1</v>
      </c>
      <c r="L155" s="221">
        <v>0</v>
      </c>
      <c r="M155" s="221"/>
      <c r="N155" s="221">
        <f t="shared" si="10"/>
        <v>0</v>
      </c>
      <c r="O155" s="221"/>
      <c r="P155" s="221"/>
      <c r="Q155" s="221"/>
      <c r="R155" s="150"/>
      <c r="T155" s="151" t="s">
        <v>5</v>
      </c>
      <c r="U155" s="41" t="s">
        <v>36</v>
      </c>
      <c r="V155" s="152">
        <v>0</v>
      </c>
      <c r="W155" s="152">
        <f t="shared" si="11"/>
        <v>0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R155" s="18" t="s">
        <v>534</v>
      </c>
      <c r="AT155" s="18" t="s">
        <v>144</v>
      </c>
      <c r="AU155" s="18" t="s">
        <v>86</v>
      </c>
      <c r="AY155" s="18" t="s">
        <v>143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8" t="s">
        <v>79</v>
      </c>
      <c r="BK155" s="154">
        <f t="shared" si="19"/>
        <v>0</v>
      </c>
      <c r="BL155" s="18" t="s">
        <v>534</v>
      </c>
      <c r="BM155" s="18" t="s">
        <v>827</v>
      </c>
    </row>
    <row r="156" spans="2:65" s="1" customFormat="1" ht="22.5" customHeight="1">
      <c r="B156" s="145"/>
      <c r="C156" s="146" t="s">
        <v>403</v>
      </c>
      <c r="D156" s="146" t="s">
        <v>144</v>
      </c>
      <c r="E156" s="147" t="s">
        <v>828</v>
      </c>
      <c r="F156" s="220" t="s">
        <v>829</v>
      </c>
      <c r="G156" s="220"/>
      <c r="H156" s="220"/>
      <c r="I156" s="220"/>
      <c r="J156" s="148" t="s">
        <v>830</v>
      </c>
      <c r="K156" s="149">
        <v>6</v>
      </c>
      <c r="L156" s="221">
        <v>0</v>
      </c>
      <c r="M156" s="221"/>
      <c r="N156" s="221">
        <f t="shared" si="10"/>
        <v>0</v>
      </c>
      <c r="O156" s="221"/>
      <c r="P156" s="221"/>
      <c r="Q156" s="221"/>
      <c r="R156" s="150"/>
      <c r="T156" s="151" t="s">
        <v>5</v>
      </c>
      <c r="U156" s="41" t="s">
        <v>36</v>
      </c>
      <c r="V156" s="152">
        <v>0</v>
      </c>
      <c r="W156" s="152">
        <f t="shared" si="11"/>
        <v>0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R156" s="18" t="s">
        <v>534</v>
      </c>
      <c r="AT156" s="18" t="s">
        <v>144</v>
      </c>
      <c r="AU156" s="18" t="s">
        <v>86</v>
      </c>
      <c r="AY156" s="18" t="s">
        <v>143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8" t="s">
        <v>79</v>
      </c>
      <c r="BK156" s="154">
        <f t="shared" si="19"/>
        <v>0</v>
      </c>
      <c r="BL156" s="18" t="s">
        <v>534</v>
      </c>
      <c r="BM156" s="18" t="s">
        <v>831</v>
      </c>
    </row>
    <row r="157" spans="2:65" s="1" customFormat="1" ht="31.5" customHeight="1">
      <c r="B157" s="145"/>
      <c r="C157" s="146" t="s">
        <v>399</v>
      </c>
      <c r="D157" s="146" t="s">
        <v>144</v>
      </c>
      <c r="E157" s="147" t="s">
        <v>832</v>
      </c>
      <c r="F157" s="220" t="s">
        <v>833</v>
      </c>
      <c r="G157" s="220"/>
      <c r="H157" s="220"/>
      <c r="I157" s="220"/>
      <c r="J157" s="148" t="s">
        <v>830</v>
      </c>
      <c r="K157" s="149">
        <v>6</v>
      </c>
      <c r="L157" s="221">
        <v>0</v>
      </c>
      <c r="M157" s="221"/>
      <c r="N157" s="221">
        <f t="shared" si="10"/>
        <v>0</v>
      </c>
      <c r="O157" s="221"/>
      <c r="P157" s="221"/>
      <c r="Q157" s="221"/>
      <c r="R157" s="150"/>
      <c r="T157" s="151" t="s">
        <v>5</v>
      </c>
      <c r="U157" s="41" t="s">
        <v>36</v>
      </c>
      <c r="V157" s="152">
        <v>0</v>
      </c>
      <c r="W157" s="152">
        <f t="shared" si="11"/>
        <v>0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8" t="s">
        <v>248</v>
      </c>
      <c r="AT157" s="18" t="s">
        <v>144</v>
      </c>
      <c r="AU157" s="18" t="s">
        <v>86</v>
      </c>
      <c r="AY157" s="18" t="s">
        <v>143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8" t="s">
        <v>79</v>
      </c>
      <c r="BK157" s="154">
        <f t="shared" si="19"/>
        <v>0</v>
      </c>
      <c r="BL157" s="18" t="s">
        <v>248</v>
      </c>
      <c r="BM157" s="18" t="s">
        <v>834</v>
      </c>
    </row>
    <row r="158" spans="2:63" s="10" customFormat="1" ht="29.25" customHeight="1">
      <c r="B158" s="134"/>
      <c r="C158" s="135"/>
      <c r="D158" s="144" t="s">
        <v>702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30">
        <f>BK158</f>
        <v>0</v>
      </c>
      <c r="O158" s="231"/>
      <c r="P158" s="231"/>
      <c r="Q158" s="231"/>
      <c r="R158" s="137"/>
      <c r="T158" s="138"/>
      <c r="U158" s="135"/>
      <c r="V158" s="135"/>
      <c r="W158" s="139">
        <f>SUM(W159:W172)</f>
        <v>215.269765</v>
      </c>
      <c r="X158" s="135"/>
      <c r="Y158" s="139">
        <f>SUM(Y159:Y172)</f>
        <v>70.30823480000001</v>
      </c>
      <c r="Z158" s="135"/>
      <c r="AA158" s="140">
        <f>SUM(AA159:AA172)</f>
        <v>0</v>
      </c>
      <c r="AR158" s="141" t="s">
        <v>152</v>
      </c>
      <c r="AT158" s="142" t="s">
        <v>70</v>
      </c>
      <c r="AU158" s="142" t="s">
        <v>79</v>
      </c>
      <c r="AY158" s="141" t="s">
        <v>143</v>
      </c>
      <c r="BK158" s="143">
        <f>SUM(BK159:BK172)</f>
        <v>0</v>
      </c>
    </row>
    <row r="159" spans="2:65" s="1" customFormat="1" ht="31.5" customHeight="1">
      <c r="B159" s="145"/>
      <c r="C159" s="146" t="s">
        <v>835</v>
      </c>
      <c r="D159" s="146" t="s">
        <v>144</v>
      </c>
      <c r="E159" s="147" t="s">
        <v>836</v>
      </c>
      <c r="F159" s="220" t="s">
        <v>837</v>
      </c>
      <c r="G159" s="220"/>
      <c r="H159" s="220"/>
      <c r="I159" s="220"/>
      <c r="J159" s="148" t="s">
        <v>838</v>
      </c>
      <c r="K159" s="149">
        <v>0.326</v>
      </c>
      <c r="L159" s="221">
        <v>0</v>
      </c>
      <c r="M159" s="221"/>
      <c r="N159" s="221">
        <f aca="true" t="shared" si="20" ref="N159:N172">ROUND(L159*K159,2)</f>
        <v>0</v>
      </c>
      <c r="O159" s="221"/>
      <c r="P159" s="221"/>
      <c r="Q159" s="221"/>
      <c r="R159" s="150"/>
      <c r="T159" s="151" t="s">
        <v>5</v>
      </c>
      <c r="U159" s="41" t="s">
        <v>36</v>
      </c>
      <c r="V159" s="152">
        <v>4.1</v>
      </c>
      <c r="W159" s="152">
        <f aca="true" t="shared" si="21" ref="W159:W172">V159*K159</f>
        <v>1.3366</v>
      </c>
      <c r="X159" s="152">
        <v>0.0088</v>
      </c>
      <c r="Y159" s="152">
        <f aca="true" t="shared" si="22" ref="Y159:Y172">X159*K159</f>
        <v>0.0028688000000000003</v>
      </c>
      <c r="Z159" s="152">
        <v>0</v>
      </c>
      <c r="AA159" s="153">
        <f aca="true" t="shared" si="23" ref="AA159:AA172">Z159*K159</f>
        <v>0</v>
      </c>
      <c r="AR159" s="18" t="s">
        <v>534</v>
      </c>
      <c r="AT159" s="18" t="s">
        <v>144</v>
      </c>
      <c r="AU159" s="18" t="s">
        <v>86</v>
      </c>
      <c r="AY159" s="18" t="s">
        <v>143</v>
      </c>
      <c r="BE159" s="154">
        <f aca="true" t="shared" si="24" ref="BE159:BE172">IF(U159="základní",N159,0)</f>
        <v>0</v>
      </c>
      <c r="BF159" s="154">
        <f aca="true" t="shared" si="25" ref="BF159:BF172">IF(U159="snížená",N159,0)</f>
        <v>0</v>
      </c>
      <c r="BG159" s="154">
        <f aca="true" t="shared" si="26" ref="BG159:BG172">IF(U159="zákl. přenesená",N159,0)</f>
        <v>0</v>
      </c>
      <c r="BH159" s="154">
        <f aca="true" t="shared" si="27" ref="BH159:BH172">IF(U159="sníž. přenesená",N159,0)</f>
        <v>0</v>
      </c>
      <c r="BI159" s="154">
        <f aca="true" t="shared" si="28" ref="BI159:BI172">IF(U159="nulová",N159,0)</f>
        <v>0</v>
      </c>
      <c r="BJ159" s="18" t="s">
        <v>79</v>
      </c>
      <c r="BK159" s="154">
        <f aca="true" t="shared" si="29" ref="BK159:BK172">ROUND(L159*K159,2)</f>
        <v>0</v>
      </c>
      <c r="BL159" s="18" t="s">
        <v>534</v>
      </c>
      <c r="BM159" s="18" t="s">
        <v>839</v>
      </c>
    </row>
    <row r="160" spans="2:65" s="1" customFormat="1" ht="31.5" customHeight="1">
      <c r="B160" s="145"/>
      <c r="C160" s="146" t="s">
        <v>534</v>
      </c>
      <c r="D160" s="146" t="s">
        <v>144</v>
      </c>
      <c r="E160" s="147" t="s">
        <v>840</v>
      </c>
      <c r="F160" s="220" t="s">
        <v>841</v>
      </c>
      <c r="G160" s="220"/>
      <c r="H160" s="220"/>
      <c r="I160" s="220"/>
      <c r="J160" s="148" t="s">
        <v>219</v>
      </c>
      <c r="K160" s="149">
        <v>2.025</v>
      </c>
      <c r="L160" s="221">
        <v>0</v>
      </c>
      <c r="M160" s="221"/>
      <c r="N160" s="221">
        <f t="shared" si="20"/>
        <v>0</v>
      </c>
      <c r="O160" s="221"/>
      <c r="P160" s="221"/>
      <c r="Q160" s="221"/>
      <c r="R160" s="150"/>
      <c r="T160" s="151" t="s">
        <v>5</v>
      </c>
      <c r="U160" s="41" t="s">
        <v>36</v>
      </c>
      <c r="V160" s="152">
        <v>0.381</v>
      </c>
      <c r="W160" s="152">
        <f t="shared" si="21"/>
        <v>0.771525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R160" s="18" t="s">
        <v>534</v>
      </c>
      <c r="AT160" s="18" t="s">
        <v>144</v>
      </c>
      <c r="AU160" s="18" t="s">
        <v>86</v>
      </c>
      <c r="AY160" s="18" t="s">
        <v>143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8" t="s">
        <v>79</v>
      </c>
      <c r="BK160" s="154">
        <f t="shared" si="29"/>
        <v>0</v>
      </c>
      <c r="BL160" s="18" t="s">
        <v>534</v>
      </c>
      <c r="BM160" s="18" t="s">
        <v>842</v>
      </c>
    </row>
    <row r="161" spans="2:65" s="1" customFormat="1" ht="31.5" customHeight="1">
      <c r="B161" s="145"/>
      <c r="C161" s="146" t="s">
        <v>843</v>
      </c>
      <c r="D161" s="146" t="s">
        <v>144</v>
      </c>
      <c r="E161" s="147" t="s">
        <v>844</v>
      </c>
      <c r="F161" s="220" t="s">
        <v>845</v>
      </c>
      <c r="G161" s="220"/>
      <c r="H161" s="220"/>
      <c r="I161" s="220"/>
      <c r="J161" s="148" t="s">
        <v>219</v>
      </c>
      <c r="K161" s="149">
        <v>1.8</v>
      </c>
      <c r="L161" s="221">
        <v>0</v>
      </c>
      <c r="M161" s="221"/>
      <c r="N161" s="221">
        <f t="shared" si="20"/>
        <v>0</v>
      </c>
      <c r="O161" s="221"/>
      <c r="P161" s="221"/>
      <c r="Q161" s="221"/>
      <c r="R161" s="150"/>
      <c r="T161" s="151" t="s">
        <v>5</v>
      </c>
      <c r="U161" s="41" t="s">
        <v>36</v>
      </c>
      <c r="V161" s="152">
        <v>0.477</v>
      </c>
      <c r="W161" s="152">
        <f t="shared" si="21"/>
        <v>0.8586</v>
      </c>
      <c r="X161" s="152">
        <v>2.25634</v>
      </c>
      <c r="Y161" s="152">
        <f t="shared" si="22"/>
        <v>4.061412</v>
      </c>
      <c r="Z161" s="152">
        <v>0</v>
      </c>
      <c r="AA161" s="153">
        <f t="shared" si="23"/>
        <v>0</v>
      </c>
      <c r="AR161" s="18" t="s">
        <v>534</v>
      </c>
      <c r="AT161" s="18" t="s">
        <v>144</v>
      </c>
      <c r="AU161" s="18" t="s">
        <v>86</v>
      </c>
      <c r="AY161" s="18" t="s">
        <v>143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8" t="s">
        <v>79</v>
      </c>
      <c r="BK161" s="154">
        <f t="shared" si="29"/>
        <v>0</v>
      </c>
      <c r="BL161" s="18" t="s">
        <v>534</v>
      </c>
      <c r="BM161" s="18" t="s">
        <v>846</v>
      </c>
    </row>
    <row r="162" spans="2:65" s="1" customFormat="1" ht="22.5" customHeight="1">
      <c r="B162" s="145"/>
      <c r="C162" s="146" t="s">
        <v>847</v>
      </c>
      <c r="D162" s="146" t="s">
        <v>144</v>
      </c>
      <c r="E162" s="147" t="s">
        <v>848</v>
      </c>
      <c r="F162" s="220" t="s">
        <v>849</v>
      </c>
      <c r="G162" s="220"/>
      <c r="H162" s="220"/>
      <c r="I162" s="220"/>
      <c r="J162" s="148" t="s">
        <v>147</v>
      </c>
      <c r="K162" s="149">
        <v>9</v>
      </c>
      <c r="L162" s="221">
        <v>0</v>
      </c>
      <c r="M162" s="221"/>
      <c r="N162" s="221">
        <f t="shared" si="20"/>
        <v>0</v>
      </c>
      <c r="O162" s="221"/>
      <c r="P162" s="221"/>
      <c r="Q162" s="221"/>
      <c r="R162" s="150"/>
      <c r="T162" s="151" t="s">
        <v>5</v>
      </c>
      <c r="U162" s="41" t="s">
        <v>36</v>
      </c>
      <c r="V162" s="152">
        <v>0</v>
      </c>
      <c r="W162" s="152">
        <f t="shared" si="21"/>
        <v>0</v>
      </c>
      <c r="X162" s="152">
        <v>0</v>
      </c>
      <c r="Y162" s="152">
        <f t="shared" si="22"/>
        <v>0</v>
      </c>
      <c r="Z162" s="152">
        <v>0</v>
      </c>
      <c r="AA162" s="153">
        <f t="shared" si="23"/>
        <v>0</v>
      </c>
      <c r="AR162" s="18" t="s">
        <v>534</v>
      </c>
      <c r="AT162" s="18" t="s">
        <v>144</v>
      </c>
      <c r="AU162" s="18" t="s">
        <v>86</v>
      </c>
      <c r="AY162" s="18" t="s">
        <v>143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8" t="s">
        <v>79</v>
      </c>
      <c r="BK162" s="154">
        <f t="shared" si="29"/>
        <v>0</v>
      </c>
      <c r="BL162" s="18" t="s">
        <v>534</v>
      </c>
      <c r="BM162" s="18" t="s">
        <v>850</v>
      </c>
    </row>
    <row r="163" spans="2:65" s="1" customFormat="1" ht="22.5" customHeight="1">
      <c r="B163" s="145"/>
      <c r="C163" s="146" t="s">
        <v>851</v>
      </c>
      <c r="D163" s="146" t="s">
        <v>144</v>
      </c>
      <c r="E163" s="147" t="s">
        <v>852</v>
      </c>
      <c r="F163" s="220" t="s">
        <v>853</v>
      </c>
      <c r="G163" s="220"/>
      <c r="H163" s="220"/>
      <c r="I163" s="220"/>
      <c r="J163" s="148" t="s">
        <v>147</v>
      </c>
      <c r="K163" s="149">
        <v>9</v>
      </c>
      <c r="L163" s="221">
        <v>0</v>
      </c>
      <c r="M163" s="221"/>
      <c r="N163" s="221">
        <f t="shared" si="20"/>
        <v>0</v>
      </c>
      <c r="O163" s="221"/>
      <c r="P163" s="221"/>
      <c r="Q163" s="221"/>
      <c r="R163" s="150"/>
      <c r="T163" s="151" t="s">
        <v>5</v>
      </c>
      <c r="U163" s="41" t="s">
        <v>36</v>
      </c>
      <c r="V163" s="152">
        <v>0</v>
      </c>
      <c r="W163" s="152">
        <f t="shared" si="21"/>
        <v>0</v>
      </c>
      <c r="X163" s="152">
        <v>0</v>
      </c>
      <c r="Y163" s="152">
        <f t="shared" si="22"/>
        <v>0</v>
      </c>
      <c r="Z163" s="152">
        <v>0</v>
      </c>
      <c r="AA163" s="153">
        <f t="shared" si="23"/>
        <v>0</v>
      </c>
      <c r="AR163" s="18" t="s">
        <v>534</v>
      </c>
      <c r="AT163" s="18" t="s">
        <v>144</v>
      </c>
      <c r="AU163" s="18" t="s">
        <v>86</v>
      </c>
      <c r="AY163" s="18" t="s">
        <v>143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8" t="s">
        <v>79</v>
      </c>
      <c r="BK163" s="154">
        <f t="shared" si="29"/>
        <v>0</v>
      </c>
      <c r="BL163" s="18" t="s">
        <v>534</v>
      </c>
      <c r="BM163" s="18" t="s">
        <v>854</v>
      </c>
    </row>
    <row r="164" spans="2:65" s="1" customFormat="1" ht="31.5" customHeight="1">
      <c r="B164" s="145"/>
      <c r="C164" s="146" t="s">
        <v>542</v>
      </c>
      <c r="D164" s="146" t="s">
        <v>144</v>
      </c>
      <c r="E164" s="147" t="s">
        <v>855</v>
      </c>
      <c r="F164" s="220" t="s">
        <v>856</v>
      </c>
      <c r="G164" s="220"/>
      <c r="H164" s="220"/>
      <c r="I164" s="220"/>
      <c r="J164" s="148" t="s">
        <v>219</v>
      </c>
      <c r="K164" s="149">
        <v>326.1</v>
      </c>
      <c r="L164" s="221">
        <v>0</v>
      </c>
      <c r="M164" s="221"/>
      <c r="N164" s="221">
        <f t="shared" si="20"/>
        <v>0</v>
      </c>
      <c r="O164" s="221"/>
      <c r="P164" s="221"/>
      <c r="Q164" s="221"/>
      <c r="R164" s="150"/>
      <c r="T164" s="151" t="s">
        <v>5</v>
      </c>
      <c r="U164" s="41" t="s">
        <v>36</v>
      </c>
      <c r="V164" s="152">
        <v>0.64</v>
      </c>
      <c r="W164" s="152">
        <f t="shared" si="21"/>
        <v>208.704</v>
      </c>
      <c r="X164" s="152">
        <v>0</v>
      </c>
      <c r="Y164" s="152">
        <f t="shared" si="22"/>
        <v>0</v>
      </c>
      <c r="Z164" s="152">
        <v>0</v>
      </c>
      <c r="AA164" s="153">
        <f t="shared" si="23"/>
        <v>0</v>
      </c>
      <c r="AR164" s="18" t="s">
        <v>534</v>
      </c>
      <c r="AT164" s="18" t="s">
        <v>144</v>
      </c>
      <c r="AU164" s="18" t="s">
        <v>86</v>
      </c>
      <c r="AY164" s="18" t="s">
        <v>143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8" t="s">
        <v>79</v>
      </c>
      <c r="BK164" s="154">
        <f t="shared" si="29"/>
        <v>0</v>
      </c>
      <c r="BL164" s="18" t="s">
        <v>534</v>
      </c>
      <c r="BM164" s="18" t="s">
        <v>857</v>
      </c>
    </row>
    <row r="165" spans="2:65" s="1" customFormat="1" ht="31.5" customHeight="1">
      <c r="B165" s="145"/>
      <c r="C165" s="146" t="s">
        <v>472</v>
      </c>
      <c r="D165" s="146" t="s">
        <v>144</v>
      </c>
      <c r="E165" s="147" t="s">
        <v>858</v>
      </c>
      <c r="F165" s="220" t="s">
        <v>859</v>
      </c>
      <c r="G165" s="220"/>
      <c r="H165" s="220"/>
      <c r="I165" s="220"/>
      <c r="J165" s="148" t="s">
        <v>215</v>
      </c>
      <c r="K165" s="149">
        <v>326.1</v>
      </c>
      <c r="L165" s="221">
        <v>0</v>
      </c>
      <c r="M165" s="221"/>
      <c r="N165" s="221">
        <f t="shared" si="20"/>
        <v>0</v>
      </c>
      <c r="O165" s="221"/>
      <c r="P165" s="221"/>
      <c r="Q165" s="221"/>
      <c r="R165" s="150"/>
      <c r="T165" s="151" t="s">
        <v>5</v>
      </c>
      <c r="U165" s="41" t="s">
        <v>36</v>
      </c>
      <c r="V165" s="152">
        <v>0</v>
      </c>
      <c r="W165" s="152">
        <f t="shared" si="21"/>
        <v>0</v>
      </c>
      <c r="X165" s="152">
        <v>0.203</v>
      </c>
      <c r="Y165" s="152">
        <f t="shared" si="22"/>
        <v>66.1983</v>
      </c>
      <c r="Z165" s="152">
        <v>0</v>
      </c>
      <c r="AA165" s="153">
        <f t="shared" si="23"/>
        <v>0</v>
      </c>
      <c r="AR165" s="18" t="s">
        <v>534</v>
      </c>
      <c r="AT165" s="18" t="s">
        <v>144</v>
      </c>
      <c r="AU165" s="18" t="s">
        <v>86</v>
      </c>
      <c r="AY165" s="18" t="s">
        <v>143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8" t="s">
        <v>79</v>
      </c>
      <c r="BK165" s="154">
        <f t="shared" si="29"/>
        <v>0</v>
      </c>
      <c r="BL165" s="18" t="s">
        <v>534</v>
      </c>
      <c r="BM165" s="18" t="s">
        <v>860</v>
      </c>
    </row>
    <row r="166" spans="2:65" s="1" customFormat="1" ht="22.5" customHeight="1">
      <c r="B166" s="145"/>
      <c r="C166" s="146" t="s">
        <v>476</v>
      </c>
      <c r="D166" s="146" t="s">
        <v>144</v>
      </c>
      <c r="E166" s="147" t="s">
        <v>861</v>
      </c>
      <c r="F166" s="220" t="s">
        <v>862</v>
      </c>
      <c r="G166" s="220"/>
      <c r="H166" s="220"/>
      <c r="I166" s="220"/>
      <c r="J166" s="148" t="s">
        <v>215</v>
      </c>
      <c r="K166" s="149">
        <v>326.1</v>
      </c>
      <c r="L166" s="221">
        <v>0</v>
      </c>
      <c r="M166" s="221"/>
      <c r="N166" s="221">
        <f t="shared" si="20"/>
        <v>0</v>
      </c>
      <c r="O166" s="221"/>
      <c r="P166" s="221"/>
      <c r="Q166" s="221"/>
      <c r="R166" s="150"/>
      <c r="T166" s="151" t="s">
        <v>5</v>
      </c>
      <c r="U166" s="41" t="s">
        <v>36</v>
      </c>
      <c r="V166" s="152">
        <v>0</v>
      </c>
      <c r="W166" s="152">
        <f t="shared" si="21"/>
        <v>0</v>
      </c>
      <c r="X166" s="152">
        <v>0.00012</v>
      </c>
      <c r="Y166" s="152">
        <f t="shared" si="22"/>
        <v>0.03913200000000001</v>
      </c>
      <c r="Z166" s="152">
        <v>0</v>
      </c>
      <c r="AA166" s="153">
        <f t="shared" si="23"/>
        <v>0</v>
      </c>
      <c r="AR166" s="18" t="s">
        <v>534</v>
      </c>
      <c r="AT166" s="18" t="s">
        <v>144</v>
      </c>
      <c r="AU166" s="18" t="s">
        <v>86</v>
      </c>
      <c r="AY166" s="18" t="s">
        <v>143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8" t="s">
        <v>79</v>
      </c>
      <c r="BK166" s="154">
        <f t="shared" si="29"/>
        <v>0</v>
      </c>
      <c r="BL166" s="18" t="s">
        <v>534</v>
      </c>
      <c r="BM166" s="18" t="s">
        <v>863</v>
      </c>
    </row>
    <row r="167" spans="2:65" s="1" customFormat="1" ht="22.5" customHeight="1">
      <c r="B167" s="145"/>
      <c r="C167" s="158" t="s">
        <v>163</v>
      </c>
      <c r="D167" s="158" t="s">
        <v>266</v>
      </c>
      <c r="E167" s="159" t="s">
        <v>864</v>
      </c>
      <c r="F167" s="228" t="s">
        <v>865</v>
      </c>
      <c r="G167" s="228"/>
      <c r="H167" s="228"/>
      <c r="I167" s="228"/>
      <c r="J167" s="160" t="s">
        <v>215</v>
      </c>
      <c r="K167" s="161">
        <v>326.1</v>
      </c>
      <c r="L167" s="229">
        <v>0</v>
      </c>
      <c r="M167" s="229"/>
      <c r="N167" s="229">
        <f t="shared" si="20"/>
        <v>0</v>
      </c>
      <c r="O167" s="221"/>
      <c r="P167" s="221"/>
      <c r="Q167" s="221"/>
      <c r="R167" s="150"/>
      <c r="T167" s="151" t="s">
        <v>5</v>
      </c>
      <c r="U167" s="41" t="s">
        <v>36</v>
      </c>
      <c r="V167" s="152">
        <v>0</v>
      </c>
      <c r="W167" s="152">
        <f t="shared" si="21"/>
        <v>0</v>
      </c>
      <c r="X167" s="152">
        <v>2E-05</v>
      </c>
      <c r="Y167" s="152">
        <f t="shared" si="22"/>
        <v>0.006522000000000001</v>
      </c>
      <c r="Z167" s="152">
        <v>0</v>
      </c>
      <c r="AA167" s="153">
        <f t="shared" si="23"/>
        <v>0</v>
      </c>
      <c r="AR167" s="18" t="s">
        <v>720</v>
      </c>
      <c r="AT167" s="18" t="s">
        <v>266</v>
      </c>
      <c r="AU167" s="18" t="s">
        <v>86</v>
      </c>
      <c r="AY167" s="18" t="s">
        <v>143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8" t="s">
        <v>79</v>
      </c>
      <c r="BK167" s="154">
        <f t="shared" si="29"/>
        <v>0</v>
      </c>
      <c r="BL167" s="18" t="s">
        <v>720</v>
      </c>
      <c r="BM167" s="18" t="s">
        <v>866</v>
      </c>
    </row>
    <row r="168" spans="2:65" s="1" customFormat="1" ht="31.5" customHeight="1">
      <c r="B168" s="145"/>
      <c r="C168" s="146" t="s">
        <v>867</v>
      </c>
      <c r="D168" s="146" t="s">
        <v>144</v>
      </c>
      <c r="E168" s="147" t="s">
        <v>868</v>
      </c>
      <c r="F168" s="220" t="s">
        <v>869</v>
      </c>
      <c r="G168" s="220"/>
      <c r="H168" s="220"/>
      <c r="I168" s="220"/>
      <c r="J168" s="148" t="s">
        <v>215</v>
      </c>
      <c r="K168" s="149">
        <v>326</v>
      </c>
      <c r="L168" s="221">
        <v>0</v>
      </c>
      <c r="M168" s="221"/>
      <c r="N168" s="221">
        <f t="shared" si="20"/>
        <v>0</v>
      </c>
      <c r="O168" s="221"/>
      <c r="P168" s="221"/>
      <c r="Q168" s="221"/>
      <c r="R168" s="150"/>
      <c r="T168" s="151" t="s">
        <v>5</v>
      </c>
      <c r="U168" s="41" t="s">
        <v>36</v>
      </c>
      <c r="V168" s="152">
        <v>0</v>
      </c>
      <c r="W168" s="152">
        <f t="shared" si="21"/>
        <v>0</v>
      </c>
      <c r="X168" s="152">
        <v>0</v>
      </c>
      <c r="Y168" s="152">
        <f t="shared" si="22"/>
        <v>0</v>
      </c>
      <c r="Z168" s="152">
        <v>0</v>
      </c>
      <c r="AA168" s="153">
        <f t="shared" si="23"/>
        <v>0</v>
      </c>
      <c r="AR168" s="18" t="s">
        <v>534</v>
      </c>
      <c r="AT168" s="18" t="s">
        <v>144</v>
      </c>
      <c r="AU168" s="18" t="s">
        <v>86</v>
      </c>
      <c r="AY168" s="18" t="s">
        <v>143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8" t="s">
        <v>79</v>
      </c>
      <c r="BK168" s="154">
        <f t="shared" si="29"/>
        <v>0</v>
      </c>
      <c r="BL168" s="18" t="s">
        <v>534</v>
      </c>
      <c r="BM168" s="18" t="s">
        <v>870</v>
      </c>
    </row>
    <row r="169" spans="2:65" s="1" customFormat="1" ht="31.5" customHeight="1">
      <c r="B169" s="145"/>
      <c r="C169" s="146" t="s">
        <v>871</v>
      </c>
      <c r="D169" s="146" t="s">
        <v>144</v>
      </c>
      <c r="E169" s="147" t="s">
        <v>872</v>
      </c>
      <c r="F169" s="220" t="s">
        <v>873</v>
      </c>
      <c r="G169" s="220"/>
      <c r="H169" s="220"/>
      <c r="I169" s="220"/>
      <c r="J169" s="148" t="s">
        <v>219</v>
      </c>
      <c r="K169" s="149">
        <v>26.08</v>
      </c>
      <c r="L169" s="221">
        <v>0</v>
      </c>
      <c r="M169" s="221"/>
      <c r="N169" s="221">
        <f t="shared" si="20"/>
        <v>0</v>
      </c>
      <c r="O169" s="221"/>
      <c r="P169" s="221"/>
      <c r="Q169" s="221"/>
      <c r="R169" s="150"/>
      <c r="T169" s="151" t="s">
        <v>5</v>
      </c>
      <c r="U169" s="41" t="s">
        <v>36</v>
      </c>
      <c r="V169" s="152">
        <v>0.138</v>
      </c>
      <c r="W169" s="152">
        <f t="shared" si="21"/>
        <v>3.59904</v>
      </c>
      <c r="X169" s="152">
        <v>0</v>
      </c>
      <c r="Y169" s="152">
        <f t="shared" si="22"/>
        <v>0</v>
      </c>
      <c r="Z169" s="152">
        <v>0</v>
      </c>
      <c r="AA169" s="153">
        <f t="shared" si="23"/>
        <v>0</v>
      </c>
      <c r="AR169" s="18" t="s">
        <v>534</v>
      </c>
      <c r="AT169" s="18" t="s">
        <v>144</v>
      </c>
      <c r="AU169" s="18" t="s">
        <v>86</v>
      </c>
      <c r="AY169" s="18" t="s">
        <v>143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8" t="s">
        <v>79</v>
      </c>
      <c r="BK169" s="154">
        <f t="shared" si="29"/>
        <v>0</v>
      </c>
      <c r="BL169" s="18" t="s">
        <v>534</v>
      </c>
      <c r="BM169" s="18" t="s">
        <v>874</v>
      </c>
    </row>
    <row r="170" spans="2:65" s="1" customFormat="1" ht="31.5" customHeight="1">
      <c r="B170" s="145"/>
      <c r="C170" s="146" t="s">
        <v>875</v>
      </c>
      <c r="D170" s="146" t="s">
        <v>144</v>
      </c>
      <c r="E170" s="147" t="s">
        <v>876</v>
      </c>
      <c r="F170" s="220" t="s">
        <v>877</v>
      </c>
      <c r="G170" s="220"/>
      <c r="H170" s="220"/>
      <c r="I170" s="220"/>
      <c r="J170" s="148" t="s">
        <v>219</v>
      </c>
      <c r="K170" s="149">
        <v>13.04</v>
      </c>
      <c r="L170" s="221">
        <v>0</v>
      </c>
      <c r="M170" s="221"/>
      <c r="N170" s="221">
        <f t="shared" si="20"/>
        <v>0</v>
      </c>
      <c r="O170" s="221"/>
      <c r="P170" s="221"/>
      <c r="Q170" s="221"/>
      <c r="R170" s="150"/>
      <c r="T170" s="151" t="s">
        <v>5</v>
      </c>
      <c r="U170" s="41" t="s">
        <v>36</v>
      </c>
      <c r="V170" s="152">
        <v>0</v>
      </c>
      <c r="W170" s="152">
        <f t="shared" si="21"/>
        <v>0</v>
      </c>
      <c r="X170" s="152">
        <v>0</v>
      </c>
      <c r="Y170" s="152">
        <f t="shared" si="22"/>
        <v>0</v>
      </c>
      <c r="Z170" s="152">
        <v>0</v>
      </c>
      <c r="AA170" s="153">
        <f t="shared" si="23"/>
        <v>0</v>
      </c>
      <c r="AR170" s="18" t="s">
        <v>534</v>
      </c>
      <c r="AT170" s="18" t="s">
        <v>144</v>
      </c>
      <c r="AU170" s="18" t="s">
        <v>86</v>
      </c>
      <c r="AY170" s="18" t="s">
        <v>143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8" t="s">
        <v>79</v>
      </c>
      <c r="BK170" s="154">
        <f t="shared" si="29"/>
        <v>0</v>
      </c>
      <c r="BL170" s="18" t="s">
        <v>534</v>
      </c>
      <c r="BM170" s="18" t="s">
        <v>878</v>
      </c>
    </row>
    <row r="171" spans="2:65" s="1" customFormat="1" ht="31.5" customHeight="1">
      <c r="B171" s="145"/>
      <c r="C171" s="146" t="s">
        <v>879</v>
      </c>
      <c r="D171" s="146" t="s">
        <v>144</v>
      </c>
      <c r="E171" s="147" t="s">
        <v>880</v>
      </c>
      <c r="F171" s="220" t="s">
        <v>881</v>
      </c>
      <c r="G171" s="220"/>
      <c r="H171" s="220"/>
      <c r="I171" s="220"/>
      <c r="J171" s="148" t="s">
        <v>219</v>
      </c>
      <c r="K171" s="149">
        <v>13.04</v>
      </c>
      <c r="L171" s="221">
        <v>0</v>
      </c>
      <c r="M171" s="221"/>
      <c r="N171" s="221">
        <f t="shared" si="20"/>
        <v>0</v>
      </c>
      <c r="O171" s="221"/>
      <c r="P171" s="221"/>
      <c r="Q171" s="221"/>
      <c r="R171" s="150"/>
      <c r="T171" s="151" t="s">
        <v>5</v>
      </c>
      <c r="U171" s="41" t="s">
        <v>36</v>
      </c>
      <c r="V171" s="152">
        <v>0</v>
      </c>
      <c r="W171" s="152">
        <f t="shared" si="21"/>
        <v>0</v>
      </c>
      <c r="X171" s="152">
        <v>0</v>
      </c>
      <c r="Y171" s="152">
        <f t="shared" si="22"/>
        <v>0</v>
      </c>
      <c r="Z171" s="152">
        <v>0</v>
      </c>
      <c r="AA171" s="153">
        <f t="shared" si="23"/>
        <v>0</v>
      </c>
      <c r="AR171" s="18" t="s">
        <v>534</v>
      </c>
      <c r="AT171" s="18" t="s">
        <v>144</v>
      </c>
      <c r="AU171" s="18" t="s">
        <v>86</v>
      </c>
      <c r="AY171" s="18" t="s">
        <v>143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8" t="s">
        <v>79</v>
      </c>
      <c r="BK171" s="154">
        <f t="shared" si="29"/>
        <v>0</v>
      </c>
      <c r="BL171" s="18" t="s">
        <v>534</v>
      </c>
      <c r="BM171" s="18" t="s">
        <v>882</v>
      </c>
    </row>
    <row r="172" spans="2:65" s="1" customFormat="1" ht="31.5" customHeight="1">
      <c r="B172" s="145"/>
      <c r="C172" s="146" t="s">
        <v>187</v>
      </c>
      <c r="D172" s="146" t="s">
        <v>144</v>
      </c>
      <c r="E172" s="147" t="s">
        <v>249</v>
      </c>
      <c r="F172" s="220" t="s">
        <v>250</v>
      </c>
      <c r="G172" s="220"/>
      <c r="H172" s="220"/>
      <c r="I172" s="220"/>
      <c r="J172" s="148" t="s">
        <v>251</v>
      </c>
      <c r="K172" s="149">
        <v>23.472</v>
      </c>
      <c r="L172" s="221">
        <v>0</v>
      </c>
      <c r="M172" s="221"/>
      <c r="N172" s="221">
        <f t="shared" si="20"/>
        <v>0</v>
      </c>
      <c r="O172" s="221"/>
      <c r="P172" s="221"/>
      <c r="Q172" s="221"/>
      <c r="R172" s="150"/>
      <c r="T172" s="151" t="s">
        <v>5</v>
      </c>
      <c r="U172" s="155" t="s">
        <v>36</v>
      </c>
      <c r="V172" s="156">
        <v>0</v>
      </c>
      <c r="W172" s="156">
        <f t="shared" si="21"/>
        <v>0</v>
      </c>
      <c r="X172" s="156">
        <v>0</v>
      </c>
      <c r="Y172" s="156">
        <f t="shared" si="22"/>
        <v>0</v>
      </c>
      <c r="Z172" s="156">
        <v>0</v>
      </c>
      <c r="AA172" s="157">
        <f t="shared" si="23"/>
        <v>0</v>
      </c>
      <c r="AR172" s="18" t="s">
        <v>142</v>
      </c>
      <c r="AT172" s="18" t="s">
        <v>144</v>
      </c>
      <c r="AU172" s="18" t="s">
        <v>86</v>
      </c>
      <c r="AY172" s="18" t="s">
        <v>143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8" t="s">
        <v>79</v>
      </c>
      <c r="BK172" s="154">
        <f t="shared" si="29"/>
        <v>0</v>
      </c>
      <c r="BL172" s="18" t="s">
        <v>142</v>
      </c>
      <c r="BM172" s="18" t="s">
        <v>883</v>
      </c>
    </row>
    <row r="173" spans="2:18" s="1" customFormat="1" ht="6.75" customHeight="1"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8"/>
    </row>
  </sheetData>
  <sheetProtection/>
  <mergeCells count="220">
    <mergeCell ref="F166:I166"/>
    <mergeCell ref="L166:M166"/>
    <mergeCell ref="N166:Q166"/>
    <mergeCell ref="F167:I167"/>
    <mergeCell ref="L169:M169"/>
    <mergeCell ref="N169:Q169"/>
    <mergeCell ref="L167:M167"/>
    <mergeCell ref="N167:Q167"/>
    <mergeCell ref="F168:I168"/>
    <mergeCell ref="L168:M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14:Q114"/>
    <mergeCell ref="N115:Q115"/>
    <mergeCell ref="N116:Q116"/>
    <mergeCell ref="N142:Q142"/>
    <mergeCell ref="N143:Q143"/>
    <mergeCell ref="N158:Q158"/>
    <mergeCell ref="F169:I169"/>
    <mergeCell ref="H1:K1"/>
    <mergeCell ref="S2:AC2"/>
    <mergeCell ref="F161:I161"/>
    <mergeCell ref="L161:M161"/>
    <mergeCell ref="N161:Q161"/>
    <mergeCell ref="F162:I162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11:Q111"/>
    <mergeCell ref="F113:I113"/>
    <mergeCell ref="L113:M113"/>
    <mergeCell ref="N113:Q113"/>
    <mergeCell ref="F117:I117"/>
    <mergeCell ref="L117:M117"/>
    <mergeCell ref="N117:Q117"/>
    <mergeCell ref="L97:Q97"/>
    <mergeCell ref="C103:Q103"/>
    <mergeCell ref="F105:P105"/>
    <mergeCell ref="F106:P106"/>
    <mergeCell ref="M108:P108"/>
    <mergeCell ref="M110:Q110"/>
    <mergeCell ref="N89:Q89"/>
    <mergeCell ref="N90:Q90"/>
    <mergeCell ref="N91:Q91"/>
    <mergeCell ref="N92:Q92"/>
    <mergeCell ref="N93:Q93"/>
    <mergeCell ref="N95:Q95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DESKTOP-0P8958S\spravce</dc:creator>
  <cp:keywords/>
  <dc:description/>
  <cp:lastModifiedBy>Milan Míka (VST)</cp:lastModifiedBy>
  <cp:lastPrinted>2017-10-19T05:53:04Z</cp:lastPrinted>
  <dcterms:created xsi:type="dcterms:W3CDTF">2017-10-11T04:29:06Z</dcterms:created>
  <dcterms:modified xsi:type="dcterms:W3CDTF">2017-12-18T14:08:41Z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