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45" windowWidth="20775" windowHeight="10005" firstSheet="4" activeTab="5"/>
  </bookViews>
  <sheets>
    <sheet name="Rekapitulace stavby" sheetId="1" r:id="rId1"/>
    <sheet name="00 - Vedleší rozpočtové n..." sheetId="2" r:id="rId2"/>
    <sheet name="01-01 - Komunikace  - vla..." sheetId="3" r:id="rId3"/>
    <sheet name="03 - Přeložka VO" sheetId="4" r:id="rId4"/>
    <sheet name="00 - Vedleší rozpočtové n..._01" sheetId="5" r:id="rId5"/>
    <sheet name="01-02 - Komunikace  - pro..." sheetId="6" r:id="rId6"/>
    <sheet name="02-01 - Kanalizace - hlav..." sheetId="7" r:id="rId7"/>
    <sheet name="02-02 - Kanalizace - příp..." sheetId="8" r:id="rId8"/>
    <sheet name="02-03 - Zrušení stávající..." sheetId="9" r:id="rId9"/>
    <sheet name="Pokyny pro vyplnění" sheetId="10" r:id="rId10"/>
  </sheets>
  <definedNames>
    <definedName name="_xlnm._FilterDatabase" localSheetId="1" hidden="1">'00 - Vedleší rozpočtové n...'!$C$83:$K$98</definedName>
    <definedName name="_xlnm._FilterDatabase" localSheetId="4" hidden="1">'00 - Vedleší rozpočtové n..._01'!$C$83:$K$98</definedName>
    <definedName name="_xlnm._FilterDatabase" localSheetId="2" hidden="1">'01-01 - Komunikace  - vla...'!$C$87:$K$194</definedName>
    <definedName name="_xlnm._FilterDatabase" localSheetId="5" hidden="1">'01-02 - Komunikace  - pro...'!$C$86:$K$114</definedName>
    <definedName name="_xlnm._FilterDatabase" localSheetId="6" hidden="1">'02-01 - Kanalizace - hlav...'!$C$92:$K$202</definedName>
    <definedName name="_xlnm._FilterDatabase" localSheetId="7" hidden="1">'02-02 - Kanalizace - příp...'!$C$86:$K$143</definedName>
    <definedName name="_xlnm._FilterDatabase" localSheetId="8" hidden="1">'02-03 - Zrušení stávající...'!$C$84:$K$92</definedName>
    <definedName name="_xlnm._FilterDatabase" localSheetId="3" hidden="1">'03 - Přeložka VO'!$C$86:$K$170</definedName>
    <definedName name="_xlnm.Print_Titles" localSheetId="1">'00 - Vedleší rozpočtové n...'!$83:$83</definedName>
    <definedName name="_xlnm.Print_Titles" localSheetId="4">'00 - Vedleší rozpočtové n..._01'!$83:$83</definedName>
    <definedName name="_xlnm.Print_Titles" localSheetId="2">'01-01 - Komunikace  - vla...'!$87:$87</definedName>
    <definedName name="_xlnm.Print_Titles" localSheetId="5">'01-02 - Komunikace  - pro...'!$86:$86</definedName>
    <definedName name="_xlnm.Print_Titles" localSheetId="6">'02-01 - Kanalizace - hlav...'!$92:$92</definedName>
    <definedName name="_xlnm.Print_Titles" localSheetId="7">'02-02 - Kanalizace - příp...'!$86:$86</definedName>
    <definedName name="_xlnm.Print_Titles" localSheetId="8">'02-03 - Zrušení stávající...'!$84:$84</definedName>
    <definedName name="_xlnm.Print_Titles" localSheetId="3">'03 - Přeložka VO'!$86:$86</definedName>
    <definedName name="_xlnm.Print_Titles" localSheetId="0">'Rekapitulace stavby'!$49:$49</definedName>
    <definedName name="_xlnm.Print_Area" localSheetId="1">'00 - Vedleší rozpočtové n...'!$C$4:$J$38,'00 - Vedleší rozpočtové n...'!$C$44:$J$63,'00 - Vedleší rozpočtové n...'!$C$69:$K$98</definedName>
    <definedName name="_xlnm.Print_Area" localSheetId="4">'00 - Vedleší rozpočtové n..._01'!$C$4:$J$38,'00 - Vedleší rozpočtové n..._01'!$C$44:$J$63,'00 - Vedleší rozpočtové n..._01'!$C$69:$K$98</definedName>
    <definedName name="_xlnm.Print_Area" localSheetId="2">'01-01 - Komunikace  - vla...'!$C$4:$J$38,'01-01 - Komunikace  - vla...'!$C$44:$J$67,'01-01 - Komunikace  - vla...'!$C$73:$K$194</definedName>
    <definedName name="_xlnm.Print_Area" localSheetId="5">'01-02 - Komunikace  - pro...'!$C$4:$J$38,'01-02 - Komunikace  - pro...'!$C$44:$J$66,'01-02 - Komunikace  - pro...'!$C$72:$K$114</definedName>
    <definedName name="_xlnm.Print_Area" localSheetId="6">'02-01 - Kanalizace - hlav...'!$C$4:$J$38,'02-01 - Kanalizace - hlav...'!$C$44:$J$72,'02-01 - Kanalizace - hlav...'!$C$78:$K$202</definedName>
    <definedName name="_xlnm.Print_Area" localSheetId="7">'02-02 - Kanalizace - příp...'!$C$4:$J$38,'02-02 - Kanalizace - příp...'!$C$44:$J$66,'02-02 - Kanalizace - příp...'!$C$72:$K$143</definedName>
    <definedName name="_xlnm.Print_Area" localSheetId="8">'02-03 - Zrušení stávající...'!$C$4:$J$38,'02-03 - Zrušení stávající...'!$C$44:$J$64,'02-03 - Zrušení stávající...'!$C$70:$K$92</definedName>
    <definedName name="_xlnm.Print_Area" localSheetId="3">'03 - Přeložka VO'!$C$4:$J$38,'03 - Přeložka VO'!$C$44:$J$66,'03 - Přeložka VO'!$C$72:$K$170</definedName>
    <definedName name="_xlnm.Print_Area" localSheetId="9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stavby'!$C$39:$AQ$62</definedName>
  </definedNames>
  <calcPr fullCalcOnLoad="1"/>
</workbook>
</file>

<file path=xl/sharedStrings.xml><?xml version="1.0" encoding="utf-8"?>
<sst xmlns="http://schemas.openxmlformats.org/spreadsheetml/2006/main" count="6605" uniqueCount="1191">
  <si>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</si>
  <si>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</si>
  <si>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</si>
  <si>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</si>
  <si>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</si>
  <si>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</si>
  <si>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</si>
  <si>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{70eeee6d-2224-4eee-8347-dfcdab34e48f}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</si>
  <si>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</si>
  <si>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</si>
  <si>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</si>
  <si>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</si>
  <si>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</si>
  <si>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</si>
  <si>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</si>
  <si>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</si>
  <si>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17-03a</t>
  </si>
  <si>
    <t>Stavba:</t>
  </si>
  <si>
    <t>Stavební úpravy  ulice Ke Hvězdárně, Sezimovo Ústí</t>
  </si>
  <si>
    <t>KSO:</t>
  </si>
  <si>
    <t>CC-CZ:</t>
  </si>
  <si>
    <t>Místo:</t>
  </si>
  <si>
    <t xml:space="preserve"> </t>
  </si>
  <si>
    <t>Datum:</t>
  </si>
  <si>
    <t>17. 9. 2017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</si>
  <si>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</si>
  <si>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</si>
  <si>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</si>
  <si>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</si>
  <si>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</si>
  <si>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</si>
  <si>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</si>
  <si>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</si>
  <si>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</si>
  <si>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</si>
  <si>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</si>
  <si>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</si>
  <si>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</si>
  <si>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</si>
  <si>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</si>
  <si>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</si>
  <si>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</si>
  <si>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</si>
  <si>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</si>
  <si>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</si>
  <si>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</si>
  <si>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</si>
  <si>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</si>
  <si>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</si>
  <si>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</si>
  <si>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</si>
  <si>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</si>
  <si>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</si>
  <si>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</si>
  <si>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</si>
  <si>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</si>
  <si>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</si>
  <si>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</si>
  <si>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</si>
  <si>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</si>
  <si>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</si>
  <si>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</si>
  <si>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</si>
  <si>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</si>
  <si>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</si>
  <si>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</si>
  <si>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</si>
  <si>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</si>
  <si>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</si>
  <si>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</si>
  <si>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A</t>
  </si>
  <si>
    <t>Město  Sezimovo Ústí</t>
  </si>
  <si>
    <t>STA</t>
  </si>
  <si>
    <t>1</t>
  </si>
  <si>
    <t>{9d7ef484-c0d8-4406-8389-cd0f70c15610}</t>
  </si>
  <si>
    <t>2</t>
  </si>
  <si>
    <t>/</t>
  </si>
  <si>
    <t>00</t>
  </si>
  <si>
    <t>Vedleší rozpočtové náklady</t>
  </si>
  <si>
    <t>Soupis</t>
  </si>
  <si>
    <t>{cab6d501-5c9a-4c4f-9b0d-853db97846c7}</t>
  </si>
  <si>
    <t>01-01</t>
  </si>
  <si>
    <t>Komunikace  - vlastní stavba</t>
  </si>
  <si>
    <t>{e754cd02-89c7-4e14-b0a7-e326b0ac2764}</t>
  </si>
  <si>
    <t>03</t>
  </si>
  <si>
    <t>Přeložka VO</t>
  </si>
  <si>
    <t>{f2a6fb13-9654-47ba-a0f6-474faf53f621}</t>
  </si>
  <si>
    <t>B</t>
  </si>
  <si>
    <t>VST</t>
  </si>
  <si>
    <t>{37056595-7cd4-4c74-a263-149251d37740}</t>
  </si>
  <si>
    <t>{8373494a-a4d4-4da1-9dc2-d0df237b118f}</t>
  </si>
  <si>
    <t>01-02</t>
  </si>
  <si>
    <t>Komunikace  - pro kanalizaci</t>
  </si>
  <si>
    <t>{b9c59efa-ba60-4ae7-b663-e790c55fc5ea}</t>
  </si>
  <si>
    <t>02-01</t>
  </si>
  <si>
    <t>Kanalizace - hlavní řád</t>
  </si>
  <si>
    <t>{ae7c796e-91c7-445d-86b0-e967f3cdd47c}</t>
  </si>
  <si>
    <t>02-02</t>
  </si>
  <si>
    <t>Kanalizace - přípojky</t>
  </si>
  <si>
    <t>{220e8a94-00f2-4bf1-bbb1-a03f0c3e0932}</t>
  </si>
  <si>
    <t>02-03</t>
  </si>
  <si>
    <t>Zrušení stávající kanalizace</t>
  </si>
  <si>
    <t>{10f57401-4c85-4c8e-9106-937ebb7a62b4}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</si>
  <si>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</si>
  <si>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</si>
  <si>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</si>
  <si>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</si>
  <si>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</si>
  <si>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</si>
  <si>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</si>
  <si>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Město  Sezimovo Ústí</t>
  </si>
  <si>
    <t>Soupis:</t>
  </si>
  <si>
    <t>00 - Vedleší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</si>
  <si>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</si>
  <si>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</si>
  <si>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</si>
  <si>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</si>
  <si>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</si>
  <si>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</si>
  <si>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 xml:space="preserve">    O02 - Vedlejší a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</si>
  <si>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</si>
  <si>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</si>
  <si>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</si>
  <si>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</si>
  <si>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</si>
  <si>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</si>
  <si>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</si>
  <si>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</si>
  <si>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</si>
  <si>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</si>
  <si>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</si>
  <si>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</si>
  <si>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</si>
  <si>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</si>
  <si>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</si>
  <si>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</si>
  <si>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</si>
  <si>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</si>
  <si>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O02</t>
  </si>
  <si>
    <t>Vedlejší a ostatní náklady</t>
  </si>
  <si>
    <t>K</t>
  </si>
  <si>
    <t>001</t>
  </si>
  <si>
    <t>Zařízení staveniště, BOZP</t>
  </si>
  <si>
    <t>kpl</t>
  </si>
  <si>
    <t>-1517077196</t>
  </si>
  <si>
    <t>002</t>
  </si>
  <si>
    <t>Dočasné dopravní opatření</t>
  </si>
  <si>
    <t>-400597375</t>
  </si>
  <si>
    <t>3</t>
  </si>
  <si>
    <t>003</t>
  </si>
  <si>
    <t>Poskytnutí zařízení staveniště (jeho části) pro umožnění činnosti TDS, AD, SÚ, atd. po dobu výstavby.</t>
  </si>
  <si>
    <t>-1314635079</t>
  </si>
  <si>
    <t>004</t>
  </si>
  <si>
    <t>Náklady vyplívající z požadavků DOSS a správců inženýrských sítí.</t>
  </si>
  <si>
    <t>-410842154</t>
  </si>
  <si>
    <t>5</t>
  </si>
  <si>
    <t>005</t>
  </si>
  <si>
    <t>Geodetické vytýčení  vč. vytýčení stávajících inženýrských sítí</t>
  </si>
  <si>
    <t>-382889800</t>
  </si>
  <si>
    <t>6</t>
  </si>
  <si>
    <t>006</t>
  </si>
  <si>
    <t>Geodetické zaměření řešených objetků po dokončení díla</t>
  </si>
  <si>
    <t>1807095213</t>
  </si>
  <si>
    <t>7</t>
  </si>
  <si>
    <t>007</t>
  </si>
  <si>
    <t>Geometrický plán</t>
  </si>
  <si>
    <t>-1081748864</t>
  </si>
  <si>
    <t>8</t>
  </si>
  <si>
    <t>008</t>
  </si>
  <si>
    <t>Projektová dokumentace skutečného provedení</t>
  </si>
  <si>
    <t>-224695519</t>
  </si>
  <si>
    <t>9</t>
  </si>
  <si>
    <t>009</t>
  </si>
  <si>
    <t>Kompletace dokladové části stavby k předání, převzetí a kolaudaci díla</t>
  </si>
  <si>
    <t>-1313882222</t>
  </si>
  <si>
    <t>10</t>
  </si>
  <si>
    <t>010</t>
  </si>
  <si>
    <t>Zpracování a předložení harmonogramů</t>
  </si>
  <si>
    <t>-938857940</t>
  </si>
  <si>
    <t>11</t>
  </si>
  <si>
    <t>011</t>
  </si>
  <si>
    <t>Náklady spojené prováděním stavby v blízkosti stávajících objektů, technologie a zeleně</t>
  </si>
  <si>
    <t>-916410637</t>
  </si>
  <si>
    <t>12</t>
  </si>
  <si>
    <t>012</t>
  </si>
  <si>
    <t>Archeologický záchranný výzkum dle §22 zákona č.20/1987 Sb. (archeologický dohled při zemních pracech)</t>
  </si>
  <si>
    <t>-915052503</t>
  </si>
  <si>
    <t>01-01 - Komunikace  - vlastní stavba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</si>
  <si>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</si>
  <si>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</si>
  <si>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</si>
  <si>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</si>
  <si>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</si>
  <si>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</si>
  <si>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</si>
  <si>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</si>
  <si>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</si>
  <si>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111201101A</t>
  </si>
  <si>
    <t>Odstranění křovin a stromů průměru kmene do 100 mm i s kořeny z celkové plochy do 1000 m2 vč. likvidace</t>
  </si>
  <si>
    <t>m2</t>
  </si>
  <si>
    <t>1242233338</t>
  </si>
  <si>
    <t>113107223</t>
  </si>
  <si>
    <t>Odstranění podkladu pl přes 200 m2 z kameniva drceného tl 300 mm</t>
  </si>
  <si>
    <t>CS ÚRS 2017 01</t>
  </si>
  <si>
    <t>-277133536</t>
  </si>
  <si>
    <t>VV</t>
  </si>
  <si>
    <t>1367-521,025</t>
  </si>
  <si>
    <t>113107232</t>
  </si>
  <si>
    <t>Odstranění podkladu pl přes 200 m2 z betonu prostého tl 300 mm</t>
  </si>
  <si>
    <t>595248034</t>
  </si>
  <si>
    <t>113154354</t>
  </si>
  <si>
    <t>Frézování živičného krytu tl 100 mm pruh š 1 m pl do 10000 m2 s překážkami v trase</t>
  </si>
  <si>
    <t>595627869</t>
  </si>
  <si>
    <t>113202111</t>
  </si>
  <si>
    <t>Vytrhání obrub krajníků obrubníků stojatých</t>
  </si>
  <si>
    <t>m</t>
  </si>
  <si>
    <t>-1431549984</t>
  </si>
  <si>
    <t>121101101</t>
  </si>
  <si>
    <t>Sejmutí ornice s přemístěním na vzdálenost do 50 m</t>
  </si>
  <si>
    <t>m3</t>
  </si>
  <si>
    <t>-1046770256</t>
  </si>
  <si>
    <t>(25*(0+0,24)/2+25*(0,24+0,26)/2+25*(0,26+0,21)/2+25*(0,21+0)/2)</t>
  </si>
  <si>
    <t>(25*(0+0,21)/2+25*(0,21+0,41)/2+25*(0,41+0,15)/2+25*(0,15+0,24)/2)</t>
  </si>
  <si>
    <t>(25*(0,24+0,26)/2+25*(0,26+0)/2+25*(0+0,12)/2+25*(0,12+0)/2)</t>
  </si>
  <si>
    <t>Součet</t>
  </si>
  <si>
    <t>122202202</t>
  </si>
  <si>
    <t>Odkopávky a prokopávky nezapažené pro silnice objemu do 1000 m3 v hornině tř. 3</t>
  </si>
  <si>
    <t>-2144115294</t>
  </si>
  <si>
    <t>10*0,12</t>
  </si>
  <si>
    <t>25*((0,12+0,54)/2+(0,54+0,59)/2+(0,59+0,56)/2)</t>
  </si>
  <si>
    <t>25*((0,56+0,18)/2+(0,18+0,32)/2+(0,32+0,7)/2)</t>
  </si>
  <si>
    <t>25*((0,7+0,15)/2+(0,15+0,37)/2+(0,37+0,4)/2+(0,4+0,2)/2)</t>
  </si>
  <si>
    <t>25*((0,2+0,04)/2)+10</t>
  </si>
  <si>
    <t>162306112</t>
  </si>
  <si>
    <t>Vodorovné přemístění do 1000 m bez naložení výkopku ze zemin schopných zúrodnění</t>
  </si>
  <si>
    <t>-747604293</t>
  </si>
  <si>
    <t>-950716261</t>
  </si>
  <si>
    <t>162701105</t>
  </si>
  <si>
    <t>Vodorovné přemístění do 10000 m výkopku/sypaniny z horniny tř. 1 až 4</t>
  </si>
  <si>
    <t>-927479727</t>
  </si>
  <si>
    <t>162701109</t>
  </si>
  <si>
    <t>Příplatek k vodorovnému přemístění výkopku/sypaniny z horniny tř. 1 až 4 ZKD 1000 m přes 10000 m</t>
  </si>
  <si>
    <t>-352690236</t>
  </si>
  <si>
    <t>167103101</t>
  </si>
  <si>
    <t>Nakládání výkopku ze zemin schopných zúrodnění</t>
  </si>
  <si>
    <t>-1950631437</t>
  </si>
  <si>
    <t>163*0,15</t>
  </si>
  <si>
    <t>13</t>
  </si>
  <si>
    <t>171102103</t>
  </si>
  <si>
    <t>Uložení sypaniny z hornin soudržných do násypů zhutněných do 100 % PS dálnic</t>
  </si>
  <si>
    <t>198000270</t>
  </si>
  <si>
    <t>25*(0,59+0,0)/2</t>
  </si>
  <si>
    <t>0,2*25</t>
  </si>
  <si>
    <t>14</t>
  </si>
  <si>
    <t>171201201</t>
  </si>
  <si>
    <t>Uložení sypaniny na skládky</t>
  </si>
  <si>
    <t>2119746912</t>
  </si>
  <si>
    <t>171201201A</t>
  </si>
  <si>
    <t>Uložení sypaniny na skládky - ornice</t>
  </si>
  <si>
    <t>101548747</t>
  </si>
  <si>
    <t>16</t>
  </si>
  <si>
    <t>171201211</t>
  </si>
  <si>
    <t>Poplatek za uložení odpadu ze sypaniny na skládce (skládkovné)</t>
  </si>
  <si>
    <t>t</t>
  </si>
  <si>
    <t>-1486654982</t>
  </si>
  <si>
    <t>113,5*1,8</t>
  </si>
  <si>
    <t>17</t>
  </si>
  <si>
    <t>181102302</t>
  </si>
  <si>
    <t>Úprava pláně v zářezech se zhutněním</t>
  </si>
  <si>
    <t>-1593552501</t>
  </si>
  <si>
    <t>297*0,25+993+540+247</t>
  </si>
  <si>
    <t>18</t>
  </si>
  <si>
    <t>181301102</t>
  </si>
  <si>
    <t>Rozprostření ornice tl vrstvy do 150 mm pl do 500 m2 v rovině nebo ve svahu do 1:5</t>
  </si>
  <si>
    <t>1926920631</t>
  </si>
  <si>
    <t>19</t>
  </si>
  <si>
    <t>181411131</t>
  </si>
  <si>
    <t>Založení parkového trávníku výsevem plochy do 1000 m2 v rovině a ve svahu do 1:5</t>
  </si>
  <si>
    <t>-1245294135</t>
  </si>
  <si>
    <t>20</t>
  </si>
  <si>
    <t>M</t>
  </si>
  <si>
    <t>005724100</t>
  </si>
  <si>
    <t>osivo směs travní parková</t>
  </si>
  <si>
    <t>kg</t>
  </si>
  <si>
    <t>962014384</t>
  </si>
  <si>
    <t>163*0,1 'Přepočtené koeficientem množství</t>
  </si>
  <si>
    <t>185804312</t>
  </si>
  <si>
    <t>Zalití rostlin vodou plocha přes 20 m2</t>
  </si>
  <si>
    <t>-1127068980</t>
  </si>
  <si>
    <t>Komunikace pozemní</t>
  </si>
  <si>
    <t>22</t>
  </si>
  <si>
    <t>564251111</t>
  </si>
  <si>
    <t>Podklad nebo podsyp ze štěrkopísku ŠP tl 150 mm</t>
  </si>
  <si>
    <t>-1906619681</t>
  </si>
  <si>
    <t>23</t>
  </si>
  <si>
    <t>564861114</t>
  </si>
  <si>
    <t>Podklad ze štěrkodrtě ŠD tl 230 mm</t>
  </si>
  <si>
    <t>-1282921951</t>
  </si>
  <si>
    <t>993+540-521,025</t>
  </si>
  <si>
    <t>24</t>
  </si>
  <si>
    <t>564932111</t>
  </si>
  <si>
    <t>Podklad z mechanicky zpevněného kameniva MZK tl 100 mm</t>
  </si>
  <si>
    <t>-316112092</t>
  </si>
  <si>
    <t>25</t>
  </si>
  <si>
    <t>564962111</t>
  </si>
  <si>
    <t>Podklad z mechanicky zpevněného kameniva MZK tl 200 mm</t>
  </si>
  <si>
    <t>-1952924204</t>
  </si>
  <si>
    <t>26</t>
  </si>
  <si>
    <t>566901132</t>
  </si>
  <si>
    <t>Vyspravení podkladu po překopech ing sítí plochy do 15 m2 štěrkodrtí tl. 150 mm</t>
  </si>
  <si>
    <t>-1703502300</t>
  </si>
  <si>
    <t>27</t>
  </si>
  <si>
    <t>566901171</t>
  </si>
  <si>
    <t>Vyspravení podkladu po překopech ing sítí plochy do 15 m2 směsí stmelenou cementem SC 20/25 tl 100mm</t>
  </si>
  <si>
    <t>2078897616</t>
  </si>
  <si>
    <t>28</t>
  </si>
  <si>
    <t>577144131</t>
  </si>
  <si>
    <t>Asfaltový beton vrstva obrusná ACO 11 (ABS) tř. I tl 50 mm š do 3 m z modifikovaného asfaltu</t>
  </si>
  <si>
    <t>-906477719</t>
  </si>
  <si>
    <t>993-521,025</t>
  </si>
  <si>
    <t>29</t>
  </si>
  <si>
    <t>577165142</t>
  </si>
  <si>
    <t>Asfaltový beton vrstva ložní ACL 16 (ABH) tl 70 mm š přes 3 m z modifikovaného asfaltu</t>
  </si>
  <si>
    <t>131719398</t>
  </si>
  <si>
    <t>32</t>
  </si>
  <si>
    <t>596211112</t>
  </si>
  <si>
    <t>Kladení zámkové dlažby komunikací pro pěší tl 60 mm skupiny A pl do 300 m2</t>
  </si>
  <si>
    <t>559778566</t>
  </si>
  <si>
    <t>33</t>
  </si>
  <si>
    <t>592450380</t>
  </si>
  <si>
    <t>dlažba zámková 6 cm přírodní</t>
  </si>
  <si>
    <t>-623204844</t>
  </si>
  <si>
    <t>251,94</t>
  </si>
  <si>
    <t>251,94*1,02 'Přepočtené koeficientem množství</t>
  </si>
  <si>
    <t>34</t>
  </si>
  <si>
    <t>592452670</t>
  </si>
  <si>
    <t>dlažba pro nevidomé 20 x 10 x 6 cm barevná</t>
  </si>
  <si>
    <t>513758306</t>
  </si>
  <si>
    <t>0,5*(3+2,5+2,4)+0,8*2+0,8+0,3*2,4+0,8*3+0,8*1,2</t>
  </si>
  <si>
    <t>10,4*0,05</t>
  </si>
  <si>
    <t>35</t>
  </si>
  <si>
    <t>596212213</t>
  </si>
  <si>
    <t>Kladení zámkové dlažby pozemních komunikací tl 80 mm skupiny A pl přes 300 m2</t>
  </si>
  <si>
    <t>-124247705</t>
  </si>
  <si>
    <t>36</t>
  </si>
  <si>
    <t>592450070</t>
  </si>
  <si>
    <t>dlažba zámková 8 cm přírodní</t>
  </si>
  <si>
    <t>-1009109072</t>
  </si>
  <si>
    <t>540*1,01-27</t>
  </si>
  <si>
    <t>518,4*1,02 'Přepočtené koeficientem množství</t>
  </si>
  <si>
    <t>37</t>
  </si>
  <si>
    <t>592452690</t>
  </si>
  <si>
    <t>dlažba 8 cm barevná</t>
  </si>
  <si>
    <t>-1579989034</t>
  </si>
  <si>
    <t>132*0,2*1,02</t>
  </si>
  <si>
    <t>38</t>
  </si>
  <si>
    <t>599141111</t>
  </si>
  <si>
    <t>Vyplnění spár mezi silničními dílci živičnou zálivkou</t>
  </si>
  <si>
    <t>1132934495</t>
  </si>
  <si>
    <t>Ostatní konstrukce a práce, bourání</t>
  </si>
  <si>
    <t>39</t>
  </si>
  <si>
    <t>90000001</t>
  </si>
  <si>
    <t xml:space="preserve">Dodávka a montáž značka IP 12 (vyhrazené parkoviště) </t>
  </si>
  <si>
    <t>1044565792</t>
  </si>
  <si>
    <t>40</t>
  </si>
  <si>
    <t>90000002</t>
  </si>
  <si>
    <t>Dodávka a montáž značka O1 (ozn vozidla - dodat tabulka)</t>
  </si>
  <si>
    <t>-1904732660</t>
  </si>
  <si>
    <t>41</t>
  </si>
  <si>
    <t>90000003</t>
  </si>
  <si>
    <t>Dodávka a montáž značka B2 zákaz vjezdu všech vozidel</t>
  </si>
  <si>
    <t>1118703218</t>
  </si>
  <si>
    <t>42</t>
  </si>
  <si>
    <t>90000004</t>
  </si>
  <si>
    <t xml:space="preserve">Dodávka a montáž značka IP4b - jdnosměrný provoz  </t>
  </si>
  <si>
    <t>1475032073</t>
  </si>
  <si>
    <t>43</t>
  </si>
  <si>
    <t>915311111</t>
  </si>
  <si>
    <t>Předformátované vodorovné dopravní značení dopravní značky do 1 m2</t>
  </si>
  <si>
    <t>kus</t>
  </si>
  <si>
    <t>-1745410927</t>
  </si>
  <si>
    <t>44</t>
  </si>
  <si>
    <t>915321115</t>
  </si>
  <si>
    <t>Předformátované vodorovné dopravní značení vodící pás pro slabozraké</t>
  </si>
  <si>
    <t>-427739853</t>
  </si>
  <si>
    <t>5+3,4</t>
  </si>
  <si>
    <t>45</t>
  </si>
  <si>
    <t>915331112</t>
  </si>
  <si>
    <t>Předformátované vodorovné dopravní značení čára šířky 25 cm</t>
  </si>
  <si>
    <t>759146148</t>
  </si>
  <si>
    <t>3*2*(4,1+3,5+4,3+3,3+2,7+3,9+4+2,8+2+6,7)</t>
  </si>
  <si>
    <t>46</t>
  </si>
  <si>
    <t>915351111</t>
  </si>
  <si>
    <t>Předformátované vodorovné dopravní značení číslice nebo písmeno délky do 1 m</t>
  </si>
  <si>
    <t>1346680930</t>
  </si>
  <si>
    <t>9*2+26*3</t>
  </si>
  <si>
    <t>47</t>
  </si>
  <si>
    <t>915491211A</t>
  </si>
  <si>
    <t>Osazení odvodňovacího proužku z betonových desek do betonového lože tl do 100 mm š proužku 250 mm</t>
  </si>
  <si>
    <t>415830238</t>
  </si>
  <si>
    <t>48</t>
  </si>
  <si>
    <t>592000001</t>
  </si>
  <si>
    <t>Dodávka odvodnovacího proužku dl 500 mm dle PD</t>
  </si>
  <si>
    <t>735494432</t>
  </si>
  <si>
    <t>297*2*1,02</t>
  </si>
  <si>
    <t>49</t>
  </si>
  <si>
    <t>916131213</t>
  </si>
  <si>
    <t>Osazení silničního obrubníku betonového stojatého s boční opěrou do lože z betonu prostého</t>
  </si>
  <si>
    <t>-552341415</t>
  </si>
  <si>
    <t>310+380</t>
  </si>
  <si>
    <t>50</t>
  </si>
  <si>
    <t>592174500</t>
  </si>
  <si>
    <t>obrubník betonový chodníkový ABO 1-15 100x15x30 cm</t>
  </si>
  <si>
    <t>69926128</t>
  </si>
  <si>
    <t>310*1,01</t>
  </si>
  <si>
    <t>51</t>
  </si>
  <si>
    <t>592174090</t>
  </si>
  <si>
    <t>obrubník betonový chodníkový ABO 16-10 100x8x25 cm</t>
  </si>
  <si>
    <t>114013385</t>
  </si>
  <si>
    <t>380*1,01</t>
  </si>
  <si>
    <t>52</t>
  </si>
  <si>
    <t>916991121</t>
  </si>
  <si>
    <t>Lože pod obrubníky, krajníky nebo obruby z dlažebních kostek z betonu prostého</t>
  </si>
  <si>
    <t>760008691</t>
  </si>
  <si>
    <t>(310+380)*0,2*0,3</t>
  </si>
  <si>
    <t>53</t>
  </si>
  <si>
    <t>919726122</t>
  </si>
  <si>
    <t>Geotextilie pro ochranu, separaci a filtraci netkaná měrná hmotnost do 300 g/m2</t>
  </si>
  <si>
    <t>318855565</t>
  </si>
  <si>
    <t>540+993+297</t>
  </si>
  <si>
    <t>54</t>
  </si>
  <si>
    <t>919735112</t>
  </si>
  <si>
    <t>Řezání stávajícího živičného krytu hl do 100 mm</t>
  </si>
  <si>
    <t>-925295917</t>
  </si>
  <si>
    <t>20+7,5</t>
  </si>
  <si>
    <t>997</t>
  </si>
  <si>
    <t>Přesun sutě</t>
  </si>
  <si>
    <t>55</t>
  </si>
  <si>
    <t>997221551</t>
  </si>
  <si>
    <t>Vodorovná doprava suti ze sypkých materiálů do 1 km</t>
  </si>
  <si>
    <t>-2013683672</t>
  </si>
  <si>
    <t>56</t>
  </si>
  <si>
    <t>997221569</t>
  </si>
  <si>
    <t>Příplatek ZKD 1 km u vodorovné dopravy suti z kusových materiálů</t>
  </si>
  <si>
    <t>-603670113</t>
  </si>
  <si>
    <t>1178,008*19 'Přepočtené koeficientem množství</t>
  </si>
  <si>
    <t>57</t>
  </si>
  <si>
    <t>997221815</t>
  </si>
  <si>
    <t>Poplatek za uložení betonového odpadu na skládce (skládkovné)</t>
  </si>
  <si>
    <t>-1217251593</t>
  </si>
  <si>
    <t>1866,282-350-601,408-325,641</t>
  </si>
  <si>
    <t>58</t>
  </si>
  <si>
    <t>997221845</t>
  </si>
  <si>
    <t>Poplatek za uložení odpadu z asfaltových povrchů na skládce (skládkovné)</t>
  </si>
  <si>
    <t>-637625165</t>
  </si>
  <si>
    <t>350-133,382</t>
  </si>
  <si>
    <t>59</t>
  </si>
  <si>
    <t>997221855</t>
  </si>
  <si>
    <t>Poplatek za uložení odpadu z kameniva na skládce (skládkovné)</t>
  </si>
  <si>
    <t>-1318261247</t>
  </si>
  <si>
    <t>998</t>
  </si>
  <si>
    <t>Přesun hmot</t>
  </si>
  <si>
    <t>60</t>
  </si>
  <si>
    <t>998225111</t>
  </si>
  <si>
    <t>Přesun hmot pro pozemní komunikace s krytem z kamene, monolitickým betonovým nebo živičným</t>
  </si>
  <si>
    <t>-610595028</t>
  </si>
  <si>
    <t>61</t>
  </si>
  <si>
    <t>998225191</t>
  </si>
  <si>
    <t>Příplatek k přesunu hmot pro pozemní komunikace s krytem z kamene, živičným, betonovým do 1000 m</t>
  </si>
  <si>
    <t>402424709</t>
  </si>
  <si>
    <t>03 - Přeložka VO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</si>
  <si>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</si>
  <si>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</si>
  <si>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</si>
  <si>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</si>
  <si>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</si>
  <si>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PSV</t>
  </si>
  <si>
    <t>Práce a dodávky PSV</t>
  </si>
  <si>
    <t>741</t>
  </si>
  <si>
    <t>Elektroinstalace - silnoproud</t>
  </si>
  <si>
    <t>88</t>
  </si>
  <si>
    <t>741110312</t>
  </si>
  <si>
    <t>Montáž trubka ochranná do krabic plastová tuhá D přes 40 do 90 mm uložená volně</t>
  </si>
  <si>
    <t>-863383501</t>
  </si>
  <si>
    <t>346+54</t>
  </si>
  <si>
    <t>345713510</t>
  </si>
  <si>
    <t>trubka elektroinstalační ohebná Kopoflex, HDPE+LDPE KF 09050</t>
  </si>
  <si>
    <t>-1603459955</t>
  </si>
  <si>
    <t>(9*6)</t>
  </si>
  <si>
    <t>345713520</t>
  </si>
  <si>
    <t>trubka elektroinstalační ohebná Kopoflex, HDPE+LDPE KF 09063</t>
  </si>
  <si>
    <t>2030307777</t>
  </si>
  <si>
    <t>326+20</t>
  </si>
  <si>
    <t>91</t>
  </si>
  <si>
    <t>741122211</t>
  </si>
  <si>
    <t>Montáž kabel Cu plný kulatý žíla 3x1,5 až 6 mm2 uložený volně (CYKY)</t>
  </si>
  <si>
    <t>-1301906633</t>
  </si>
  <si>
    <t>83</t>
  </si>
  <si>
    <t>341110300</t>
  </si>
  <si>
    <t>kabel silový s Cu jádrem CYKY 3x1,5 mm2</t>
  </si>
  <si>
    <t>128</t>
  </si>
  <si>
    <t>2077173484</t>
  </si>
  <si>
    <t>90</t>
  </si>
  <si>
    <t>741122222</t>
  </si>
  <si>
    <t>Montáž kabel Cu plný kulatý žíla 4x10 mm2 uložený volně (CYKY)</t>
  </si>
  <si>
    <t>604323081</t>
  </si>
  <si>
    <t>341110760</t>
  </si>
  <si>
    <t>kabel silový s Cu jádrem CYKY 4x10 mm2</t>
  </si>
  <si>
    <t>-668493494</t>
  </si>
  <si>
    <t>346</t>
  </si>
  <si>
    <t>80</t>
  </si>
  <si>
    <t>741132103</t>
  </si>
  <si>
    <t>Ukončení kabelů 3x1,5 až 4 mm2 smršťovací záklopkou nebo páskem bez letování</t>
  </si>
  <si>
    <t>-141529159</t>
  </si>
  <si>
    <t>81</t>
  </si>
  <si>
    <t>741132132</t>
  </si>
  <si>
    <t>Ukončení kabelů 4x10 mm2 smršťovací záklopkou nebo páskem bez letování</t>
  </si>
  <si>
    <t>648243375</t>
  </si>
  <si>
    <t>79</t>
  </si>
  <si>
    <t>741136001</t>
  </si>
  <si>
    <t>Propojení kabel celoplastový spojkou venkovní smršťovací do 1 kV SVCZ 4x10-16 mm2</t>
  </si>
  <si>
    <t>-399948827</t>
  </si>
  <si>
    <t>345234150</t>
  </si>
  <si>
    <t>vložka pojistková E27 normální 2410 6A</t>
  </si>
  <si>
    <t>1061401652</t>
  </si>
  <si>
    <t>354360230</t>
  </si>
  <si>
    <t>spojka kabelová smršťovaná přímé do 1kV 91ah-22s 4 x 16 - 50mm</t>
  </si>
  <si>
    <t>256</t>
  </si>
  <si>
    <t>64</t>
  </si>
  <si>
    <t>2042779371</t>
  </si>
  <si>
    <t>78</t>
  </si>
  <si>
    <t>741320041</t>
  </si>
  <si>
    <t>Montáž pojistka - patrona do 60 A se styčným kroužkem se zapojením vodičů</t>
  </si>
  <si>
    <t>1973443310</t>
  </si>
  <si>
    <t>345236010</t>
  </si>
  <si>
    <t>kroužek styčný porcelánový E27 2510 6A</t>
  </si>
  <si>
    <t>-1776955297</t>
  </si>
  <si>
    <t>63</t>
  </si>
  <si>
    <t>741372151</t>
  </si>
  <si>
    <t>Montáž svítidlo LED průmyslové závěsné lampa</t>
  </si>
  <si>
    <t>1118840944</t>
  </si>
  <si>
    <t>VD6</t>
  </si>
  <si>
    <t>svítidlo venkovní  SCHireder Voltana 2 5103 15LG INNOTEK 3535 GEN 4 500 mA</t>
  </si>
  <si>
    <t>-797878110</t>
  </si>
  <si>
    <t>86</t>
  </si>
  <si>
    <t>741410021</t>
  </si>
  <si>
    <t>Montáž vodič uzemňovací pásek průřezu do 120 mm2 v městské zástavbě v zemi</t>
  </si>
  <si>
    <t>-1357163788</t>
  </si>
  <si>
    <t>354420620</t>
  </si>
  <si>
    <t>páska zemnící 30 x 4 mm FeZn</t>
  </si>
  <si>
    <t>1362039944</t>
  </si>
  <si>
    <t>(346)*1,05</t>
  </si>
  <si>
    <t>87</t>
  </si>
  <si>
    <t>741410041</t>
  </si>
  <si>
    <t>Montáž vodič uzemňovací drát nebo lano D do 10 mm v městské zástavbě</t>
  </si>
  <si>
    <t>-454064446</t>
  </si>
  <si>
    <t>354410730</t>
  </si>
  <si>
    <t>drát průměr 10 mm FeZn</t>
  </si>
  <si>
    <t>1326884933</t>
  </si>
  <si>
    <t>(10*3)*0,62</t>
  </si>
  <si>
    <t>84</t>
  </si>
  <si>
    <t>741420022</t>
  </si>
  <si>
    <t>Montáž svorka hromosvodná se 3 šrouby</t>
  </si>
  <si>
    <t>-1190969499</t>
  </si>
  <si>
    <t>354419960</t>
  </si>
  <si>
    <t>svorka odbočovací a spojovací SR 3a pro spojování kruhových a páskových vodičů    FeZn</t>
  </si>
  <si>
    <t>-854284897</t>
  </si>
  <si>
    <t>354418950</t>
  </si>
  <si>
    <t>svorka připojovací SP1 k připojení kovových částí</t>
  </si>
  <si>
    <t>752429123</t>
  </si>
  <si>
    <t>354419860</t>
  </si>
  <si>
    <t>svorka odbočovací a spojovací SR 2a pro pásek 30x4 mm    FeZn</t>
  </si>
  <si>
    <t>-963132380</t>
  </si>
  <si>
    <t>89</t>
  </si>
  <si>
    <t>741810003</t>
  </si>
  <si>
    <t>Celková prohlídka elektrického rozvodu a zařízení do 1 milionu Kč</t>
  </si>
  <si>
    <t>-450753906</t>
  </si>
  <si>
    <t>Práce a dodávky M</t>
  </si>
  <si>
    <t>21-M</t>
  </si>
  <si>
    <t>Elektromontáže</t>
  </si>
  <si>
    <t>210204011</t>
  </si>
  <si>
    <t>Montáž stožárů osvětlení ocelových samostatně stojících délky do 12 m</t>
  </si>
  <si>
    <t>1049842075</t>
  </si>
  <si>
    <t>74872100R3</t>
  </si>
  <si>
    <t xml:space="preserve">Stožár  bezpaticový  pozink PROTO typ BM6B 5000 </t>
  </si>
  <si>
    <t>546639861</t>
  </si>
  <si>
    <t>210204103</t>
  </si>
  <si>
    <t>Montáž výložníků osvětlení jednoramenných sloupových hmotnosti do 35 kg</t>
  </si>
  <si>
    <t>-1916382704</t>
  </si>
  <si>
    <t>74872100R4</t>
  </si>
  <si>
    <t>Výložník 60/42</t>
  </si>
  <si>
    <t>-1429264592</t>
  </si>
  <si>
    <t>62</t>
  </si>
  <si>
    <t>210204201</t>
  </si>
  <si>
    <t>Montáž elektrovýzbroje stožárů osvětlení 1 okruh</t>
  </si>
  <si>
    <t>1697577844</t>
  </si>
  <si>
    <t>74814510R2</t>
  </si>
  <si>
    <t>Demontáž a ekologická likvidace stávajících lamp veřejného osvětlení včetně vystrojení a odpojení</t>
  </si>
  <si>
    <t>1308218896</t>
  </si>
  <si>
    <t>VD31</t>
  </si>
  <si>
    <t>Demontáž a ekologická likvidace stávajících kabelových rozvodů VO</t>
  </si>
  <si>
    <t>239456478</t>
  </si>
  <si>
    <t>77</t>
  </si>
  <si>
    <t>-633558950</t>
  </si>
  <si>
    <t>VD5</t>
  </si>
  <si>
    <t>svorkovnice stožárová do 35mm2 krytá vč. poj.spodku a hlavice</t>
  </si>
  <si>
    <t>55345441</t>
  </si>
  <si>
    <t>82</t>
  </si>
  <si>
    <t>210070101</t>
  </si>
  <si>
    <t>Montáž průchodek vnitřních do 10 kV hmotnosti do 15 kg</t>
  </si>
  <si>
    <t>-1649608895</t>
  </si>
  <si>
    <t>34213109R</t>
  </si>
  <si>
    <t>průchodka základy - chránička průměru 100mm</t>
  </si>
  <si>
    <t>-1623139365</t>
  </si>
  <si>
    <t>VL7</t>
  </si>
  <si>
    <t>Ostatní montážní materiál</t>
  </si>
  <si>
    <t>1755674941</t>
  </si>
  <si>
    <t>VL7.1</t>
  </si>
  <si>
    <t>Práce ve stávajícím rozvaděči VO</t>
  </si>
  <si>
    <t>hod</t>
  </si>
  <si>
    <t>331036772</t>
  </si>
  <si>
    <t>0155</t>
  </si>
  <si>
    <t>Uvedení do provozu, oživení, seřízení, zaškolení obsluhy</t>
  </si>
  <si>
    <t>-399579009</t>
  </si>
  <si>
    <t>46-M</t>
  </si>
  <si>
    <t>Zemní práce při extr.mont.pracích</t>
  </si>
  <si>
    <t>69</t>
  </si>
  <si>
    <t>460010024</t>
  </si>
  <si>
    <t>Vytyčení trasy vedení kabelového podzemního v zastavěném prostoru</t>
  </si>
  <si>
    <t>km</t>
  </si>
  <si>
    <t>-577693137</t>
  </si>
  <si>
    <t>326*0,001</t>
  </si>
  <si>
    <t>460050813</t>
  </si>
  <si>
    <t>Hloubení nezapažených jam pro stožáry strojně v hornině tř 3</t>
  </si>
  <si>
    <t>2069081846</t>
  </si>
  <si>
    <t>9*0,5*0,5*0,9</t>
  </si>
  <si>
    <t>70</t>
  </si>
  <si>
    <t>460080014</t>
  </si>
  <si>
    <t>Základové konstrukce z monolitického betonu C 16/20 bez bednění</t>
  </si>
  <si>
    <t>-1378456205</t>
  </si>
  <si>
    <t>0,5*0,5*0,8*9</t>
  </si>
  <si>
    <t>71</t>
  </si>
  <si>
    <t>460000001</t>
  </si>
  <si>
    <t xml:space="preserve">Pouzdrový základ trubka </t>
  </si>
  <si>
    <t>2125580248</t>
  </si>
  <si>
    <t>72</t>
  </si>
  <si>
    <t>460000002</t>
  </si>
  <si>
    <t>Deska 500/500/60</t>
  </si>
  <si>
    <t>-1627894759</t>
  </si>
  <si>
    <t>66</t>
  </si>
  <si>
    <t>460201603</t>
  </si>
  <si>
    <t>Hloubení kabelových nezapažených rýh jakýchkoli rozměrů strojně v hornině tř 3</t>
  </si>
  <si>
    <t>-1060142869</t>
  </si>
  <si>
    <t>289,7+36,4</t>
  </si>
  <si>
    <t>67</t>
  </si>
  <si>
    <t>460421001</t>
  </si>
  <si>
    <t>Lože kabelů z písku nebo štěrkopísku tl 10 cm nad kabel, bez zakrytí, šířky lože do 65 cm</t>
  </si>
  <si>
    <t>-209551071</t>
  </si>
  <si>
    <t>68</t>
  </si>
  <si>
    <t>460490014</t>
  </si>
  <si>
    <t>Krytí kabelů výstražnou fólií šířky 40 cm</t>
  </si>
  <si>
    <t>646260713</t>
  </si>
  <si>
    <t>283234210</t>
  </si>
  <si>
    <t>fólie varovná PE POLYNET šíře 33 cm s potiskem</t>
  </si>
  <si>
    <t>315386889</t>
  </si>
  <si>
    <t>73</t>
  </si>
  <si>
    <t>460560044</t>
  </si>
  <si>
    <t>Zásyp rýh ručně šířky 40 cm, hloubky 60 cm, z horniny třídy 4</t>
  </si>
  <si>
    <t>2073894372</t>
  </si>
  <si>
    <t>74</t>
  </si>
  <si>
    <t>460561901</t>
  </si>
  <si>
    <t>Zásyp rýh nebo jam strojně bez zhutnění v zástavbě</t>
  </si>
  <si>
    <t>1410647845</t>
  </si>
  <si>
    <t>0,2*326*0,4</t>
  </si>
  <si>
    <t>75</t>
  </si>
  <si>
    <t>460600023</t>
  </si>
  <si>
    <t>Vodorovné přemístění horniny jakékoliv třídy do 1000 m</t>
  </si>
  <si>
    <t>905360588</t>
  </si>
  <si>
    <t>0,1*0,4*326</t>
  </si>
  <si>
    <t>76</t>
  </si>
  <si>
    <t>460600031</t>
  </si>
  <si>
    <t>Příplatek k vodorovnému přemístění horniny za každých dalších 1000 m</t>
  </si>
  <si>
    <t>-1880170290</t>
  </si>
  <si>
    <t>1073228810</t>
  </si>
  <si>
    <t>13,04*1,8</t>
  </si>
  <si>
    <t>B - VST</t>
  </si>
  <si>
    <t>01-02 - Komunikace  - pro kanalizaci</t>
  </si>
  <si>
    <t>-307813718</t>
  </si>
  <si>
    <t>17,1*1,5+148,2*1,5+145,8*1,5+1,5*72,5/2</t>
  </si>
  <si>
    <t>-118434353</t>
  </si>
  <si>
    <t>-1249652940</t>
  </si>
  <si>
    <t>-245675402</t>
  </si>
  <si>
    <t>1651568502</t>
  </si>
  <si>
    <t>819065496</t>
  </si>
  <si>
    <t>1722540733</t>
  </si>
  <si>
    <t>1700157780</t>
  </si>
  <si>
    <t>799569009</t>
  </si>
  <si>
    <t>596211110</t>
  </si>
  <si>
    <t>Kladení zámkové dlažby komunikací pro pěší tl 60 mm skupiny A pl do 50 m2</t>
  </si>
  <si>
    <t>433860538</t>
  </si>
  <si>
    <t>20068649</t>
  </si>
  <si>
    <t>11*1,03 'Přepočtené koeficientem množství</t>
  </si>
  <si>
    <t>76618548</t>
  </si>
  <si>
    <t>739354318</t>
  </si>
  <si>
    <t>668,</t>
  </si>
  <si>
    <t>668*19 'Přepočtené koeficientem množství</t>
  </si>
  <si>
    <t>-1027875040</t>
  </si>
  <si>
    <t>-1868206410</t>
  </si>
  <si>
    <t>-877003547</t>
  </si>
  <si>
    <t>2015804432</t>
  </si>
  <si>
    <t>328856317</t>
  </si>
  <si>
    <t>02-01 - Kanalizace - hlavní řád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</si>
  <si>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</si>
  <si>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</si>
  <si>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</si>
  <si>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</si>
  <si>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</si>
  <si>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715 - Izolace proti chemickým vlivům</t>
  </si>
  <si>
    <t>120001101</t>
  </si>
  <si>
    <t>Příplatek za ztížení vykopávky v blízkosti podzemního vedení</t>
  </si>
  <si>
    <t>-1652627650</t>
  </si>
  <si>
    <t>132201202</t>
  </si>
  <si>
    <t>Hloubení rýh š do 2000 mm v hornině tř. 3 objemu do 1000 m3</t>
  </si>
  <si>
    <t>-1817572113</t>
  </si>
  <si>
    <t>2,8*(9,4+18,4+46+40+34,4+35,5+50+50+10,8)*1,3+1,3*3*4*2+8*1,3*3*2,5</t>
  </si>
  <si>
    <t>8,1*1,1*2,8+17,1*2,8*1,1</t>
  </si>
  <si>
    <t>-1259/2</t>
  </si>
  <si>
    <t>132201209</t>
  </si>
  <si>
    <t>Příplatek za lepivost k hloubení rýh š do 2000 mm v hornině tř. 3</t>
  </si>
  <si>
    <t>1310924637</t>
  </si>
  <si>
    <t>132301202</t>
  </si>
  <si>
    <t>Hloubení rýh š do 2000 mm v hornině tř. 4 objemu do 1000 m3</t>
  </si>
  <si>
    <t>-689974882</t>
  </si>
  <si>
    <t>132301209</t>
  </si>
  <si>
    <t>Příplatek za lepivost k hloubení rýh š do 2000 mm v hornině tř. 4</t>
  </si>
  <si>
    <t>1515347708</t>
  </si>
  <si>
    <t>151101102</t>
  </si>
  <si>
    <t>Zřízení příložného pažení a rozepření stěn rýh hl do 4 m</t>
  </si>
  <si>
    <t>-1064085780</t>
  </si>
  <si>
    <t>2,8*(9,4+18,4+46+40+34,4+35,5+50+50+10,8)*2</t>
  </si>
  <si>
    <t>8,1*2*2,8+17,1*2,8*2</t>
  </si>
  <si>
    <t>151101112</t>
  </si>
  <si>
    <t>Odstranění příložného pažení a rozepření stěn rýh hl do 4 m</t>
  </si>
  <si>
    <t>1900708468</t>
  </si>
  <si>
    <t>161101101</t>
  </si>
  <si>
    <t>Svislé přemístění výkopku z horniny tř. 1 až 4 hl výkopu do 2,5 m</t>
  </si>
  <si>
    <t>-1493315394</t>
  </si>
  <si>
    <t>2054010569</t>
  </si>
  <si>
    <t>-1117478148</t>
  </si>
  <si>
    <t>-798734485</t>
  </si>
  <si>
    <t>61,538+219,716+20</t>
  </si>
  <si>
    <t>-678981788</t>
  </si>
  <si>
    <t>301,254*1,8</t>
  </si>
  <si>
    <t>174101101</t>
  </si>
  <si>
    <t>Zásyp jam, šachet rýh nebo kolem objektů sypaninou se zhutněním</t>
  </si>
  <si>
    <t>38981217</t>
  </si>
  <si>
    <t>629,29*2-301,254</t>
  </si>
  <si>
    <t>175102101</t>
  </si>
  <si>
    <t>Obsypání potrubí při překopech inž sítí ručně objem do 10 m3 z hor tř. 1 až 4</t>
  </si>
  <si>
    <t>-2076523999</t>
  </si>
  <si>
    <t>0,35*1,1*(8,4+17,1)</t>
  </si>
  <si>
    <t>0,65*1,3*145,8+0,45*1,3*148,2</t>
  </si>
  <si>
    <t>30</t>
  </si>
  <si>
    <t>583312000</t>
  </si>
  <si>
    <t>štěrkopísek (Bratčice) netříděný zásypový materiál</t>
  </si>
  <si>
    <t>2075708913</t>
  </si>
  <si>
    <t>219,716*1,8</t>
  </si>
  <si>
    <t>Zakládání</t>
  </si>
  <si>
    <t>273316121</t>
  </si>
  <si>
    <t>Základové desky z prostého betonu se zvýšenými nároky na prostředí tř. C 25/30</t>
  </si>
  <si>
    <t>837433674</t>
  </si>
  <si>
    <t>0,1*4,4*3,2</t>
  </si>
  <si>
    <t>Svislé a kompletní konstrukce</t>
  </si>
  <si>
    <t>380316132</t>
  </si>
  <si>
    <t>Kompletní konstrukce z betonu se zvýšenými nároky na prostředí tř. C 30/37 tl do 300 mm</t>
  </si>
  <si>
    <t>2094110836</t>
  </si>
  <si>
    <t>0,3*4,2*3</t>
  </si>
  <si>
    <t>0,2*2*(1,8+3,6)*2,6</t>
  </si>
  <si>
    <t>0,2*3,6*2,4</t>
  </si>
  <si>
    <t>380356231</t>
  </si>
  <si>
    <t>Bednění kompletních konstrukcí ČOV, nádrží nebo vodojemů neomítaných ploch rovinných zřízení</t>
  </si>
  <si>
    <t>66975418</t>
  </si>
  <si>
    <t>0,3*2*(4,2+3)</t>
  </si>
  <si>
    <t>2,6*2*(2,4+3,6)</t>
  </si>
  <si>
    <t>2,6*2*(3+1,8)</t>
  </si>
  <si>
    <t>0,2*(3,6+2,4)*2</t>
  </si>
  <si>
    <t>380356232</t>
  </si>
  <si>
    <t>Bednění kompletních konstrukcí ČOV, nádrží nebo vodojemů neomítaných ploch rovinných odstranění</t>
  </si>
  <si>
    <t>99468656</t>
  </si>
  <si>
    <t>380361006</t>
  </si>
  <si>
    <t>Výztuž kompletních konstrukcí ČOV, nádrží nebo vodojemů z betonářské oceli 10 505</t>
  </si>
  <si>
    <t>1416706278</t>
  </si>
  <si>
    <t>11,1*0,1</t>
  </si>
  <si>
    <t>Vodorovné konstrukce</t>
  </si>
  <si>
    <t>411121141</t>
  </si>
  <si>
    <t>Montáž prefabrikovaných ŽB stropů ze stropních panelů š 2400 mm dl do 3800 mm</t>
  </si>
  <si>
    <t>354680259</t>
  </si>
  <si>
    <t>593415750</t>
  </si>
  <si>
    <t xml:space="preserve">Filigránový panel   2400/3600/200 dle PD </t>
  </si>
  <si>
    <t>-1431028492</t>
  </si>
  <si>
    <t>31</t>
  </si>
  <si>
    <t>451572111</t>
  </si>
  <si>
    <t>Lože pod potrubí otevřený výkop z kameniva drobného těženého</t>
  </si>
  <si>
    <t>1034675938</t>
  </si>
  <si>
    <t>0,15*1,1*(8,4+17,1)</t>
  </si>
  <si>
    <t>0,15*1,3*145,8+0,15*1,3*148,2</t>
  </si>
  <si>
    <t>452386111</t>
  </si>
  <si>
    <t>Vyrovnávací prstence z betonu prostého tř. C 25/30 v do 100 mm</t>
  </si>
  <si>
    <t>-426990767</t>
  </si>
  <si>
    <t>454811113</t>
  </si>
  <si>
    <t>Osazování prostupů z PVC trubek  do 500 vč. dodávky</t>
  </si>
  <si>
    <t>-742565021</t>
  </si>
  <si>
    <t>Úpravy povrchů, podlahy a osazování výplní</t>
  </si>
  <si>
    <t>631313234</t>
  </si>
  <si>
    <t>Vytvarování dna nádrží z betonu se zvýšenými nároky C 30/37 s potěrem r zakřivení přes 400 mm</t>
  </si>
  <si>
    <t>-1133870999</t>
  </si>
  <si>
    <t>0,5*3*2,4</t>
  </si>
  <si>
    <t>Trubní vedení</t>
  </si>
  <si>
    <t>800000001</t>
  </si>
  <si>
    <t xml:space="preserve">Napojení na stávající kanalizaci </t>
  </si>
  <si>
    <t>-1335989136</t>
  </si>
  <si>
    <t>800000003</t>
  </si>
  <si>
    <t>Napojení na stávající kanalizaci   objímka</t>
  </si>
  <si>
    <t>-1700950603</t>
  </si>
  <si>
    <t>65</t>
  </si>
  <si>
    <t>871350410</t>
  </si>
  <si>
    <t>Montáž kanalizačního potrubí korugovaného SN 10  z polypropylenu DN 200</t>
  </si>
  <si>
    <t>1310675670</t>
  </si>
  <si>
    <t>17,1+8,1</t>
  </si>
  <si>
    <t>286173110</t>
  </si>
  <si>
    <t>Dodávka potrubí  DN 200 dle PD vč. tvarovek</t>
  </si>
  <si>
    <t>-1356336838</t>
  </si>
  <si>
    <t>871370410</t>
  </si>
  <si>
    <t>Montáž kanalizačního potrubí korugovaného SN 10 z polypropylenu DN 300</t>
  </si>
  <si>
    <t>1032653367</t>
  </si>
  <si>
    <t>286173130A</t>
  </si>
  <si>
    <t>Dodávka potrubí  300 mm dle PD vč tvarovek</t>
  </si>
  <si>
    <t>-1233612219</t>
  </si>
  <si>
    <t>871420410</t>
  </si>
  <si>
    <t>Montáž kanalizačního potrubí korugovaného SN 10 z polypropylenu DN 500</t>
  </si>
  <si>
    <t>-458287809</t>
  </si>
  <si>
    <t>286173150</t>
  </si>
  <si>
    <t>Dodávka potrubí 500 mm dle PD vč. tvarovek</t>
  </si>
  <si>
    <t>-1302950264</t>
  </si>
  <si>
    <t>894411311</t>
  </si>
  <si>
    <t>Osazení železobetonových dílců pro šachty skruží rovných</t>
  </si>
  <si>
    <t>-1197320324</t>
  </si>
  <si>
    <t>592241040</t>
  </si>
  <si>
    <t>skruž betonová 100x100x9 cm dle PD vč. stupadel</t>
  </si>
  <si>
    <t>131735381</t>
  </si>
  <si>
    <t>894412411</t>
  </si>
  <si>
    <t>Osazení železobetonových dílců pro šachty skruží přechodových</t>
  </si>
  <si>
    <t>1273259939</t>
  </si>
  <si>
    <t>592241200</t>
  </si>
  <si>
    <t>skruž betonová přechodová  62,5/100x60x9 cm dle PD</t>
  </si>
  <si>
    <t>-874451541</t>
  </si>
  <si>
    <t>894414111</t>
  </si>
  <si>
    <t>Osazení železobetonových dílců pro šachty skruží základových (dno)</t>
  </si>
  <si>
    <t>1262934877</t>
  </si>
  <si>
    <t>592243370</t>
  </si>
  <si>
    <t>dno betonové šachty kanalizační přímé  V max.400 dle PD</t>
  </si>
  <si>
    <t>2097224280</t>
  </si>
  <si>
    <t>592243371A</t>
  </si>
  <si>
    <t>dno betonové šachty kanalizační odbočné V max.400 dle PD</t>
  </si>
  <si>
    <t>386943594</t>
  </si>
  <si>
    <t>592243380</t>
  </si>
  <si>
    <t>dno betonové šachty kanalizační přímé V max. 50 dle PD</t>
  </si>
  <si>
    <t>-335870270</t>
  </si>
  <si>
    <t>592243381</t>
  </si>
  <si>
    <t>dno betonové šachty kanalizační odbočné V max. 50 dle PD</t>
  </si>
  <si>
    <t>799014996</t>
  </si>
  <si>
    <t>895941111</t>
  </si>
  <si>
    <t>Zřízení vpusti kanalizační uliční z betonových dílců typ UV-50 normální</t>
  </si>
  <si>
    <t>424929321</t>
  </si>
  <si>
    <t>592238230</t>
  </si>
  <si>
    <t>vpusť betonová uliční  /dno/ dle PD</t>
  </si>
  <si>
    <t>571368886</t>
  </si>
  <si>
    <t>592238520.</t>
  </si>
  <si>
    <t>dno betonové pro uliční vpusť  dle PD</t>
  </si>
  <si>
    <t>-1536887711</t>
  </si>
  <si>
    <t>592238540</t>
  </si>
  <si>
    <t>skruž betonová pro uliční vpusťs výtokovým otvorem PVC dle PD</t>
  </si>
  <si>
    <t>309463787</t>
  </si>
  <si>
    <t>592238660.</t>
  </si>
  <si>
    <t>skruž betonová pro uliční vpusť dle PD</t>
  </si>
  <si>
    <t>351712868</t>
  </si>
  <si>
    <t>592238640</t>
  </si>
  <si>
    <t>prstenec betonový pro uliční vpusť vyrovnávací dle PD</t>
  </si>
  <si>
    <t>-1195370718</t>
  </si>
  <si>
    <t>899102111</t>
  </si>
  <si>
    <t>Osazení poklopů litinových nebo ocelových včetně rámů hmotnosti nad 50 do 100 kg</t>
  </si>
  <si>
    <t>-1674047785</t>
  </si>
  <si>
    <t>286619351</t>
  </si>
  <si>
    <t xml:space="preserve">poklop litinový dle PD </t>
  </si>
  <si>
    <t>-1943947124</t>
  </si>
  <si>
    <t>899201111</t>
  </si>
  <si>
    <t>Osazení mříží litinových včetně rámů a košů na bahno hmotnosti do 50 kg</t>
  </si>
  <si>
    <t>-2088029938</t>
  </si>
  <si>
    <t>592238780</t>
  </si>
  <si>
    <t>mříž M1 D400 DIN dle PD</t>
  </si>
  <si>
    <t>-1296642204</t>
  </si>
  <si>
    <t>592238740</t>
  </si>
  <si>
    <t>koš pozink. C3 DIN 4052, vysoký, pro rám 500/300</t>
  </si>
  <si>
    <t>-300359398</t>
  </si>
  <si>
    <t>939941111A</t>
  </si>
  <si>
    <t>Zřízení těsnění pracovní spáry nerezovým  plechem ve dně</t>
  </si>
  <si>
    <t>183030169</t>
  </si>
  <si>
    <t>3,3*2+2,1*2</t>
  </si>
  <si>
    <t>1460000001</t>
  </si>
  <si>
    <t xml:space="preserve">Dodávka nerezového plechu dle PD š. 200 </t>
  </si>
  <si>
    <t>-356995165</t>
  </si>
  <si>
    <t>10,8*1,1</t>
  </si>
  <si>
    <t>953171021</t>
  </si>
  <si>
    <t>Osazování poklopů litinových nebo ocelových hmotnosti do 50 kg - nádrže</t>
  </si>
  <si>
    <t>-1595289695</t>
  </si>
  <si>
    <t>55241011A</t>
  </si>
  <si>
    <t>poklop 600/600 dle PD šachta KŠ1</t>
  </si>
  <si>
    <t>1500810253</t>
  </si>
  <si>
    <t>953171031</t>
  </si>
  <si>
    <t>Osazování stupadel z betonářské oceli nebo litinových nádrže</t>
  </si>
  <si>
    <t>1678084093</t>
  </si>
  <si>
    <t>55243802A</t>
  </si>
  <si>
    <t>stupadlo dle PD</t>
  </si>
  <si>
    <t>-1137041285</t>
  </si>
  <si>
    <t>998276101</t>
  </si>
  <si>
    <t>Přesun hmot pro trubní vedení z trub z plastických hmot otevřený výkop</t>
  </si>
  <si>
    <t>-563977032</t>
  </si>
  <si>
    <t>715</t>
  </si>
  <si>
    <t>Izolace proti chemickým vlivům</t>
  </si>
  <si>
    <t>715174012</t>
  </si>
  <si>
    <t>Provedení izolace proti chemickým vlivům nádrží, kanálů, šachet obklady čedičovými tl 40 mm do tmelů KŠ1</t>
  </si>
  <si>
    <t>-254868597</t>
  </si>
  <si>
    <t>0,5*2*(1,8+3)+3*1,8+1</t>
  </si>
  <si>
    <t>632325270</t>
  </si>
  <si>
    <t>dlaždice z taveného čediče průmyslové dle PD</t>
  </si>
  <si>
    <t>1616735103</t>
  </si>
  <si>
    <t>11,2/0,1/0,2*1,1</t>
  </si>
  <si>
    <t>998715201</t>
  </si>
  <si>
    <t>Přesun hmot procentní pro izolace proti chemickým vlivům v objektech v do 6 m</t>
  </si>
  <si>
    <t>.%</t>
  </si>
  <si>
    <t>-1898514288</t>
  </si>
  <si>
    <t>02-02 - Kanalizace - přípojky</t>
  </si>
  <si>
    <t>-1332628965</t>
  </si>
  <si>
    <t>2*1,2*3*7</t>
  </si>
  <si>
    <t>115290992</t>
  </si>
  <si>
    <t>1,2*((2,8+2,63)/2*11,4)</t>
  </si>
  <si>
    <t>1,2*((2,64+2,59)/2*7,3)</t>
  </si>
  <si>
    <t>1,2*((2,84+2,73)/2*9,8)</t>
  </si>
  <si>
    <t>1,2*((2,96+2,8)/2*15,6)</t>
  </si>
  <si>
    <t>1,2*((2,66+2,77)/2*6,4)</t>
  </si>
  <si>
    <t>1,2*((2,46+2,52)/2*6)</t>
  </si>
  <si>
    <t>1,2*((2,39+2,18)/2*16,6)</t>
  </si>
  <si>
    <t>-231,01/2</t>
  </si>
  <si>
    <t>-1339279082</t>
  </si>
  <si>
    <t>519727395</t>
  </si>
  <si>
    <t>-1277464419</t>
  </si>
  <si>
    <t>-418406407</t>
  </si>
  <si>
    <t>((2,8+2,63)*11,4)</t>
  </si>
  <si>
    <t>((2,64+2,59)*7,3)</t>
  </si>
  <si>
    <t>((2,84+2,73)*9,8)</t>
  </si>
  <si>
    <t>((2,96+2,8)*15,6)</t>
  </si>
  <si>
    <t>((2,66+2,77)*6,4)</t>
  </si>
  <si>
    <t>((2,46+2,52)*6)</t>
  </si>
  <si>
    <t>((2,39+2,18)*16,6)</t>
  </si>
  <si>
    <t>-1423578763</t>
  </si>
  <si>
    <t>-701561893</t>
  </si>
  <si>
    <t>-881852542</t>
  </si>
  <si>
    <t>115,5*2-183,348</t>
  </si>
  <si>
    <t>1615506606</t>
  </si>
  <si>
    <t>47,652*10</t>
  </si>
  <si>
    <t>-1912887458</t>
  </si>
  <si>
    <t>-1896305184</t>
  </si>
  <si>
    <t>47,652*1,8</t>
  </si>
  <si>
    <t>-485430752</t>
  </si>
  <si>
    <t>115,5*2-35,739-11,913</t>
  </si>
  <si>
    <t>1857740203</t>
  </si>
  <si>
    <t>0,45*1,1*72,2</t>
  </si>
  <si>
    <t>-970383053</t>
  </si>
  <si>
    <t>35,739*1,8</t>
  </si>
  <si>
    <t>310147584</t>
  </si>
  <si>
    <t>0,15*1,1*72,2</t>
  </si>
  <si>
    <t>Napojení na stávající kanalizaci za KŠ</t>
  </si>
  <si>
    <t>1308441960</t>
  </si>
  <si>
    <t>800000002</t>
  </si>
  <si>
    <t>Zaústění  kanaliazace do prefa šachty</t>
  </si>
  <si>
    <t>-913093248</t>
  </si>
  <si>
    <t>1966222048</t>
  </si>
  <si>
    <t>11,4+7,3+9,8+15+6,4+6+16,8</t>
  </si>
  <si>
    <t>-1028302543</t>
  </si>
  <si>
    <t>894812326</t>
  </si>
  <si>
    <t>Revizní a čistící šachta z PP typ DN 600/315 šachtové dno průtočné 30°, 60°, 90°</t>
  </si>
  <si>
    <t>1916495797</t>
  </si>
  <si>
    <t>894812332</t>
  </si>
  <si>
    <t>Revizní a čistící šachta z PP DN 600 šachtová roura korugovaná světlé hloubky 2000 mm</t>
  </si>
  <si>
    <t>554582492</t>
  </si>
  <si>
    <t>894812339</t>
  </si>
  <si>
    <t>Příplatek k rourám revizní a čistící šachty z PP DN 600 za uříznutí šachtové roury</t>
  </si>
  <si>
    <t>652508619</t>
  </si>
  <si>
    <t>894812362</t>
  </si>
  <si>
    <t>Revizní a čistící šachta z PP DN 600 poklop litinový do 25 t s teleskopickým adaptérem</t>
  </si>
  <si>
    <t>-45633012</t>
  </si>
  <si>
    <t>-705537252</t>
  </si>
  <si>
    <t>02-03 - Zrušení stávající kanalizace</t>
  </si>
  <si>
    <t>810000001</t>
  </si>
  <si>
    <t>Zrušení KŠ na výtlaku  vč. úpravy  napojení na KŠ6</t>
  </si>
  <si>
    <t>-1033772326</t>
  </si>
  <si>
    <t>899623132</t>
  </si>
  <si>
    <t>Zabeotnování potrubí   nebo  stok cementopopílekovou směsí</t>
  </si>
  <si>
    <t>1996541615</t>
  </si>
  <si>
    <t>0,25*0,25*3,14*(148,2+145,8)</t>
  </si>
  <si>
    <t>998271311</t>
  </si>
  <si>
    <t>Přesun hmot pro kanalizace hloubené monolitické z betonu ve štole</t>
  </si>
  <si>
    <t>-1086495466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</si>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</sst>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0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55"/>
      <name val="Trebuchet MS"/>
      <family val="2"/>
    </font>
    <font>
      <sz val="10"/>
      <color indexed="12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10"/>
      <color indexed="56"/>
      <name val="Trebuchet MS"/>
      <family val="2"/>
    </font>
    <font>
      <b/>
      <sz val="8"/>
      <color indexed="55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59" fillId="33" borderId="0" xfId="36" applyFill="1" applyAlignment="1">
      <alignment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2" fillId="35" borderId="25" xfId="0" applyFont="1" applyFill="1" applyBorder="1" applyAlignment="1">
      <alignment horizontal="center" vertical="center"/>
    </xf>
    <xf numFmtId="0" fontId="84" fillId="0" borderId="26" xfId="0" applyFont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86" fillId="0" borderId="30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66" fontId="86" fillId="0" borderId="0" xfId="0" applyNumberFormat="1" applyFont="1" applyBorder="1" applyAlignment="1">
      <alignment vertical="center"/>
    </xf>
    <xf numFmtId="4" fontId="86" fillId="0" borderId="24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89" fillId="0" borderId="30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6" fontId="89" fillId="0" borderId="0" xfId="0" applyNumberFormat="1" applyFont="1" applyBorder="1" applyAlignment="1">
      <alignment vertical="center"/>
    </xf>
    <xf numFmtId="4" fontId="89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91" fillId="0" borderId="30" xfId="0" applyNumberFormat="1" applyFont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166" fontId="91" fillId="0" borderId="0" xfId="0" applyNumberFormat="1" applyFont="1" applyBorder="1" applyAlignment="1">
      <alignment vertical="center"/>
    </xf>
    <xf numFmtId="4" fontId="91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91" fillId="0" borderId="31" xfId="0" applyNumberFormat="1" applyFont="1" applyBorder="1" applyAlignment="1">
      <alignment vertical="center"/>
    </xf>
    <xf numFmtId="4" fontId="91" fillId="0" borderId="32" xfId="0" applyNumberFormat="1" applyFont="1" applyBorder="1" applyAlignment="1">
      <alignment vertical="center"/>
    </xf>
    <xf numFmtId="166" fontId="91" fillId="0" borderId="32" xfId="0" applyNumberFormat="1" applyFont="1" applyBorder="1" applyAlignment="1">
      <alignment vertical="center"/>
    </xf>
    <xf numFmtId="4" fontId="91" fillId="0" borderId="33" xfId="0" applyNumberFormat="1" applyFont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92" fillId="33" borderId="0" xfId="36" applyFont="1" applyFill="1" applyAlignment="1" applyProtection="1">
      <alignment vertical="center"/>
      <protection/>
    </xf>
    <xf numFmtId="0" fontId="59" fillId="33" borderId="0" xfId="36" applyFill="1" applyAlignment="1" applyProtection="1">
      <alignment/>
      <protection/>
    </xf>
    <xf numFmtId="165" fontId="2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164" fontId="74" fillId="0" borderId="0" xfId="0" applyNumberFormat="1" applyFont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4" fontId="3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vertical="center"/>
    </xf>
    <xf numFmtId="4" fontId="75" fillId="0" borderId="32" xfId="0" applyNumberFormat="1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32" xfId="0" applyFont="1" applyBorder="1" applyAlignment="1">
      <alignment horizontal="left" vertical="center"/>
    </xf>
    <xf numFmtId="0" fontId="76" fillId="0" borderId="32" xfId="0" applyFont="1" applyBorder="1" applyAlignment="1">
      <alignment vertical="center"/>
    </xf>
    <xf numFmtId="4" fontId="76" fillId="0" borderId="32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94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66" fontId="95" fillId="0" borderId="22" xfId="0" applyNumberFormat="1" applyFont="1" applyBorder="1" applyAlignment="1">
      <alignment/>
    </xf>
    <xf numFmtId="166" fontId="95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7" fillId="0" borderId="13" xfId="0" applyFont="1" applyBorder="1" applyAlignment="1">
      <alignment/>
    </xf>
    <xf numFmtId="0" fontId="77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4" fontId="75" fillId="0" borderId="0" xfId="0" applyNumberFormat="1" applyFont="1" applyAlignment="1">
      <alignment/>
    </xf>
    <xf numFmtId="0" fontId="77" fillId="0" borderId="30" xfId="0" applyFont="1" applyBorder="1" applyAlignment="1">
      <alignment/>
    </xf>
    <xf numFmtId="0" fontId="77" fillId="0" borderId="0" xfId="0" applyFont="1" applyBorder="1" applyAlignment="1">
      <alignment/>
    </xf>
    <xf numFmtId="166" fontId="77" fillId="0" borderId="0" xfId="0" applyNumberFormat="1" applyFont="1" applyBorder="1" applyAlignment="1">
      <alignment/>
    </xf>
    <xf numFmtId="166" fontId="77" fillId="0" borderId="24" xfId="0" applyNumberFormat="1" applyFont="1" applyBorder="1" applyAlignment="1">
      <alignment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/>
    </xf>
    <xf numFmtId="4" fontId="76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67" fontId="0" fillId="0" borderId="36" xfId="0" applyNumberFormat="1" applyFont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4" fillId="0" borderId="36" xfId="0" applyFont="1" applyBorder="1" applyAlignment="1">
      <alignment horizontal="left" vertical="center"/>
    </xf>
    <xf numFmtId="0" fontId="74" fillId="0" borderId="0" xfId="0" applyFont="1" applyBorder="1" applyAlignment="1">
      <alignment horizontal="center" vertical="center"/>
    </xf>
    <xf numFmtId="166" fontId="74" fillId="0" borderId="0" xfId="0" applyNumberFormat="1" applyFont="1" applyBorder="1" applyAlignment="1">
      <alignment vertical="center"/>
    </xf>
    <xf numFmtId="166" fontId="74" fillId="0" borderId="2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4" fillId="0" borderId="32" xfId="0" applyFont="1" applyBorder="1" applyAlignment="1">
      <alignment horizontal="center" vertical="center"/>
    </xf>
    <xf numFmtId="166" fontId="74" fillId="0" borderId="32" xfId="0" applyNumberFormat="1" applyFont="1" applyBorder="1" applyAlignment="1">
      <alignment vertical="center"/>
    </xf>
    <xf numFmtId="166" fontId="74" fillId="0" borderId="33" xfId="0" applyNumberFormat="1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167" fontId="78" fillId="0" borderId="0" xfId="0" applyNumberFormat="1" applyFont="1" applyBorder="1" applyAlignment="1">
      <alignment vertical="center"/>
    </xf>
    <xf numFmtId="0" fontId="78" fillId="0" borderId="30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24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96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67" fontId="78" fillId="0" borderId="0" xfId="0" applyNumberFormat="1" applyFont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 wrapText="1"/>
    </xf>
    <xf numFmtId="167" fontId="79" fillId="0" borderId="0" xfId="0" applyNumberFormat="1" applyFont="1" applyBorder="1" applyAlignment="1">
      <alignment vertical="center"/>
    </xf>
    <xf numFmtId="0" fontId="79" fillId="0" borderId="3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24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97" fillId="0" borderId="36" xfId="0" applyFont="1" applyBorder="1" applyAlignment="1" applyProtection="1">
      <alignment horizontal="center" vertical="center"/>
      <protection locked="0"/>
    </xf>
    <xf numFmtId="49" fontId="97" fillId="0" borderId="36" xfId="0" applyNumberFormat="1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center" vertical="center" wrapText="1"/>
      <protection locked="0"/>
    </xf>
    <xf numFmtId="167" fontId="97" fillId="0" borderId="36" xfId="0" applyNumberFormat="1" applyFont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 locked="0"/>
    </xf>
    <xf numFmtId="0" fontId="97" fillId="0" borderId="13" xfId="0" applyFont="1" applyBorder="1" applyAlignment="1">
      <alignment vertical="center"/>
    </xf>
    <xf numFmtId="0" fontId="97" fillId="0" borderId="36" xfId="0" applyFont="1" applyBorder="1" applyAlignment="1">
      <alignment horizontal="left" vertical="center"/>
    </xf>
    <xf numFmtId="0" fontId="97" fillId="0" borderId="0" xfId="0" applyFont="1" applyBorder="1" applyAlignment="1">
      <alignment horizontal="center" vertical="center"/>
    </xf>
    <xf numFmtId="0" fontId="78" fillId="0" borderId="31" xfId="0" applyFont="1" applyBorder="1" applyAlignment="1">
      <alignment vertical="center"/>
    </xf>
    <xf numFmtId="0" fontId="78" fillId="0" borderId="32" xfId="0" applyFont="1" applyBorder="1" applyAlignment="1">
      <alignment vertical="center"/>
    </xf>
    <xf numFmtId="0" fontId="78" fillId="0" borderId="33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10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4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4" fillId="0" borderId="0" xfId="0" applyFont="1" applyBorder="1" applyAlignment="1">
      <alignment horizontal="right" vertical="center"/>
    </xf>
    <xf numFmtId="164" fontId="74" fillId="0" borderId="0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86" fillId="0" borderId="29" xfId="0" applyFont="1" applyBorder="1" applyAlignment="1">
      <alignment horizontal="center" vertical="center"/>
    </xf>
    <xf numFmtId="0" fontId="86" fillId="0" borderId="22" xfId="0" applyFont="1" applyBorder="1" applyAlignment="1">
      <alignment horizontal="left" vertical="center"/>
    </xf>
    <xf numFmtId="0" fontId="74" fillId="0" borderId="3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right" vertical="center"/>
    </xf>
    <xf numFmtId="0" fontId="87" fillId="0" borderId="0" xfId="0" applyFont="1" applyAlignment="1">
      <alignment horizontal="left" vertical="center" wrapText="1"/>
    </xf>
    <xf numFmtId="4" fontId="76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0" fontId="99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4" fontId="8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8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92" fillId="33" borderId="0" xfId="36" applyFont="1" applyFill="1" applyAlignment="1" applyProtection="1">
      <alignment vertical="center"/>
      <protection/>
    </xf>
    <xf numFmtId="0" fontId="8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left"/>
      <protection locked="0"/>
    </xf>
    <xf numFmtId="0" fontId="10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9" sqref="BE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75" customHeight="1">
      <c r="AR2" s="313" t="s">
        <v>8</v>
      </c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23" t="s">
        <v>9</v>
      </c>
      <c r="BT2" s="23" t="s">
        <v>10</v>
      </c>
    </row>
    <row r="3" spans="2:72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7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S4" s="23" t="s">
        <v>14</v>
      </c>
    </row>
    <row r="5" spans="2:71" ht="14.2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285" t="s">
        <v>16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"/>
      <c r="AQ5" s="30"/>
      <c r="BS5" s="23" t="s">
        <v>9</v>
      </c>
    </row>
    <row r="6" spans="2:71" ht="36.7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287" t="s">
        <v>18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"/>
      <c r="AQ6" s="30"/>
      <c r="BS6" s="23" t="s">
        <v>9</v>
      </c>
    </row>
    <row r="7" spans="2:71" ht="14.2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2:71" ht="14.25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33" t="s">
        <v>24</v>
      </c>
      <c r="AO8" s="28"/>
      <c r="AP8" s="28"/>
      <c r="AQ8" s="30"/>
      <c r="BS8" s="23" t="s">
        <v>9</v>
      </c>
    </row>
    <row r="9" spans="2:71" ht="14.2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2:71" ht="14.25" customHeight="1">
      <c r="B10" s="27"/>
      <c r="C10" s="28"/>
      <c r="D10" s="35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26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2:71" ht="18" customHeight="1">
      <c r="B11" s="27"/>
      <c r="C11" s="28"/>
      <c r="D11" s="28"/>
      <c r="E11" s="33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27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2:7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2:71" ht="14.25" customHeight="1">
      <c r="B13" s="27"/>
      <c r="C13" s="28"/>
      <c r="D13" s="35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26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2:71" ht="15">
      <c r="B14" s="27"/>
      <c r="C14" s="28"/>
      <c r="D14" s="28"/>
      <c r="E14" s="33" t="s">
        <v>22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27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2:7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25" customHeight="1">
      <c r="B16" s="27"/>
      <c r="C16" s="28"/>
      <c r="D16" s="35" t="s">
        <v>29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26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" customHeight="1">
      <c r="B17" s="27"/>
      <c r="C17" s="28"/>
      <c r="D17" s="28"/>
      <c r="E17" s="33" t="s">
        <v>22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27</v>
      </c>
      <c r="AL17" s="28"/>
      <c r="AM17" s="28"/>
      <c r="AN17" s="33" t="s">
        <v>5</v>
      </c>
      <c r="AO17" s="28"/>
      <c r="AP17" s="28"/>
      <c r="AQ17" s="30"/>
      <c r="BS17" s="23" t="s">
        <v>30</v>
      </c>
    </row>
    <row r="18" spans="2:7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25" customHeight="1">
      <c r="B19" s="27"/>
      <c r="C19" s="28"/>
      <c r="D19" s="35" t="s">
        <v>31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9</v>
      </c>
    </row>
    <row r="20" spans="2:71" ht="22.5" customHeight="1">
      <c r="B20" s="27"/>
      <c r="C20" s="28"/>
      <c r="D20" s="28"/>
      <c r="E20" s="288" t="s">
        <v>5</v>
      </c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"/>
      <c r="AP20" s="28"/>
      <c r="AQ20" s="30"/>
      <c r="BS20" s="23" t="s">
        <v>30</v>
      </c>
    </row>
    <row r="21" spans="2:43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7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5" customHeight="1">
      <c r="B23" s="37"/>
      <c r="C23" s="38"/>
      <c r="D23" s="39" t="s">
        <v>32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89">
        <f>ROUND(AG51,2)</f>
        <v>0</v>
      </c>
      <c r="AL23" s="290"/>
      <c r="AM23" s="290"/>
      <c r="AN23" s="290"/>
      <c r="AO23" s="290"/>
      <c r="AP23" s="38"/>
      <c r="AQ23" s="41"/>
    </row>
    <row r="24" spans="2:43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1" t="s">
        <v>33</v>
      </c>
      <c r="M25" s="291"/>
      <c r="N25" s="291"/>
      <c r="O25" s="291"/>
      <c r="P25" s="38"/>
      <c r="Q25" s="38"/>
      <c r="R25" s="38"/>
      <c r="S25" s="38"/>
      <c r="T25" s="38"/>
      <c r="U25" s="38"/>
      <c r="V25" s="38"/>
      <c r="W25" s="291" t="s">
        <v>34</v>
      </c>
      <c r="X25" s="291"/>
      <c r="Y25" s="291"/>
      <c r="Z25" s="291"/>
      <c r="AA25" s="291"/>
      <c r="AB25" s="291"/>
      <c r="AC25" s="291"/>
      <c r="AD25" s="291"/>
      <c r="AE25" s="291"/>
      <c r="AF25" s="38"/>
      <c r="AG25" s="38"/>
      <c r="AH25" s="38"/>
      <c r="AI25" s="38"/>
      <c r="AJ25" s="38"/>
      <c r="AK25" s="291" t="s">
        <v>35</v>
      </c>
      <c r="AL25" s="291"/>
      <c r="AM25" s="291"/>
      <c r="AN25" s="291"/>
      <c r="AO25" s="291"/>
      <c r="AP25" s="38"/>
      <c r="AQ25" s="41"/>
    </row>
    <row r="26" spans="2:43" s="2" customFormat="1" ht="14.25" customHeight="1">
      <c r="B26" s="43"/>
      <c r="C26" s="44"/>
      <c r="D26" s="45" t="s">
        <v>36</v>
      </c>
      <c r="E26" s="44"/>
      <c r="F26" s="45" t="s">
        <v>37</v>
      </c>
      <c r="G26" s="44"/>
      <c r="H26" s="44"/>
      <c r="I26" s="44"/>
      <c r="J26" s="44"/>
      <c r="K26" s="44"/>
      <c r="L26" s="292">
        <v>0.21</v>
      </c>
      <c r="M26" s="293"/>
      <c r="N26" s="293"/>
      <c r="O26" s="293"/>
      <c r="P26" s="44"/>
      <c r="Q26" s="44"/>
      <c r="R26" s="44"/>
      <c r="S26" s="44"/>
      <c r="T26" s="44"/>
      <c r="U26" s="44"/>
      <c r="V26" s="44"/>
      <c r="W26" s="294">
        <f>ROUND(AZ51,2)</f>
        <v>0</v>
      </c>
      <c r="X26" s="293"/>
      <c r="Y26" s="293"/>
      <c r="Z26" s="293"/>
      <c r="AA26" s="293"/>
      <c r="AB26" s="293"/>
      <c r="AC26" s="293"/>
      <c r="AD26" s="293"/>
      <c r="AE26" s="293"/>
      <c r="AF26" s="44"/>
      <c r="AG26" s="44"/>
      <c r="AH26" s="44"/>
      <c r="AI26" s="44"/>
      <c r="AJ26" s="44"/>
      <c r="AK26" s="294">
        <f>ROUND(AV51,2)</f>
        <v>0</v>
      </c>
      <c r="AL26" s="293"/>
      <c r="AM26" s="293"/>
      <c r="AN26" s="293"/>
      <c r="AO26" s="293"/>
      <c r="AP26" s="44"/>
      <c r="AQ26" s="46"/>
    </row>
    <row r="27" spans="2:43" s="2" customFormat="1" ht="14.25" customHeight="1">
      <c r="B27" s="43"/>
      <c r="C27" s="44"/>
      <c r="D27" s="44"/>
      <c r="E27" s="44"/>
      <c r="F27" s="45" t="s">
        <v>38</v>
      </c>
      <c r="G27" s="44"/>
      <c r="H27" s="44"/>
      <c r="I27" s="44"/>
      <c r="J27" s="44"/>
      <c r="K27" s="44"/>
      <c r="L27" s="292">
        <v>0.15</v>
      </c>
      <c r="M27" s="293"/>
      <c r="N27" s="293"/>
      <c r="O27" s="293"/>
      <c r="P27" s="44"/>
      <c r="Q27" s="44"/>
      <c r="R27" s="44"/>
      <c r="S27" s="44"/>
      <c r="T27" s="44"/>
      <c r="U27" s="44"/>
      <c r="V27" s="44"/>
      <c r="W27" s="294">
        <f>ROUND(BA51,2)</f>
        <v>0</v>
      </c>
      <c r="X27" s="293"/>
      <c r="Y27" s="293"/>
      <c r="Z27" s="293"/>
      <c r="AA27" s="293"/>
      <c r="AB27" s="293"/>
      <c r="AC27" s="293"/>
      <c r="AD27" s="293"/>
      <c r="AE27" s="293"/>
      <c r="AF27" s="44"/>
      <c r="AG27" s="44"/>
      <c r="AH27" s="44"/>
      <c r="AI27" s="44"/>
      <c r="AJ27" s="44"/>
      <c r="AK27" s="294">
        <f>ROUND(AW51,2)</f>
        <v>0</v>
      </c>
      <c r="AL27" s="293"/>
      <c r="AM27" s="293"/>
      <c r="AN27" s="293"/>
      <c r="AO27" s="293"/>
      <c r="AP27" s="44"/>
      <c r="AQ27" s="46"/>
    </row>
    <row r="28" spans="2:43" s="2" customFormat="1" ht="14.25" customHeight="1" hidden="1">
      <c r="B28" s="43"/>
      <c r="C28" s="44"/>
      <c r="D28" s="44"/>
      <c r="E28" s="44"/>
      <c r="F28" s="45" t="s">
        <v>39</v>
      </c>
      <c r="G28" s="44"/>
      <c r="H28" s="44"/>
      <c r="I28" s="44"/>
      <c r="J28" s="44"/>
      <c r="K28" s="44"/>
      <c r="L28" s="292">
        <v>0.21</v>
      </c>
      <c r="M28" s="293"/>
      <c r="N28" s="293"/>
      <c r="O28" s="293"/>
      <c r="P28" s="44"/>
      <c r="Q28" s="44"/>
      <c r="R28" s="44"/>
      <c r="S28" s="44"/>
      <c r="T28" s="44"/>
      <c r="U28" s="44"/>
      <c r="V28" s="44"/>
      <c r="W28" s="294">
        <f>ROUND(BB51,2)</f>
        <v>0</v>
      </c>
      <c r="X28" s="293"/>
      <c r="Y28" s="293"/>
      <c r="Z28" s="293"/>
      <c r="AA28" s="293"/>
      <c r="AB28" s="293"/>
      <c r="AC28" s="293"/>
      <c r="AD28" s="293"/>
      <c r="AE28" s="293"/>
      <c r="AF28" s="44"/>
      <c r="AG28" s="44"/>
      <c r="AH28" s="44"/>
      <c r="AI28" s="44"/>
      <c r="AJ28" s="44"/>
      <c r="AK28" s="294">
        <v>0</v>
      </c>
      <c r="AL28" s="293"/>
      <c r="AM28" s="293"/>
      <c r="AN28" s="293"/>
      <c r="AO28" s="293"/>
      <c r="AP28" s="44"/>
      <c r="AQ28" s="46"/>
    </row>
    <row r="29" spans="2:43" s="2" customFormat="1" ht="14.25" customHeight="1" hidden="1">
      <c r="B29" s="43"/>
      <c r="C29" s="44"/>
      <c r="D29" s="44"/>
      <c r="E29" s="44"/>
      <c r="F29" s="45" t="s">
        <v>40</v>
      </c>
      <c r="G29" s="44"/>
      <c r="H29" s="44"/>
      <c r="I29" s="44"/>
      <c r="J29" s="44"/>
      <c r="K29" s="44"/>
      <c r="L29" s="292">
        <v>0.15</v>
      </c>
      <c r="M29" s="293"/>
      <c r="N29" s="293"/>
      <c r="O29" s="293"/>
      <c r="P29" s="44"/>
      <c r="Q29" s="44"/>
      <c r="R29" s="44"/>
      <c r="S29" s="44"/>
      <c r="T29" s="44"/>
      <c r="U29" s="44"/>
      <c r="V29" s="44"/>
      <c r="W29" s="294">
        <f>ROUND(BC51,2)</f>
        <v>0</v>
      </c>
      <c r="X29" s="293"/>
      <c r="Y29" s="293"/>
      <c r="Z29" s="293"/>
      <c r="AA29" s="293"/>
      <c r="AB29" s="293"/>
      <c r="AC29" s="293"/>
      <c r="AD29" s="293"/>
      <c r="AE29" s="293"/>
      <c r="AF29" s="44"/>
      <c r="AG29" s="44"/>
      <c r="AH29" s="44"/>
      <c r="AI29" s="44"/>
      <c r="AJ29" s="44"/>
      <c r="AK29" s="294">
        <v>0</v>
      </c>
      <c r="AL29" s="293"/>
      <c r="AM29" s="293"/>
      <c r="AN29" s="293"/>
      <c r="AO29" s="293"/>
      <c r="AP29" s="44"/>
      <c r="AQ29" s="46"/>
    </row>
    <row r="30" spans="2:43" s="2" customFormat="1" ht="14.25" customHeight="1" hidden="1"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292">
        <v>0</v>
      </c>
      <c r="M30" s="293"/>
      <c r="N30" s="293"/>
      <c r="O30" s="293"/>
      <c r="P30" s="44"/>
      <c r="Q30" s="44"/>
      <c r="R30" s="44"/>
      <c r="S30" s="44"/>
      <c r="T30" s="44"/>
      <c r="U30" s="44"/>
      <c r="V30" s="44"/>
      <c r="W30" s="294">
        <f>ROUND(BD51,2)</f>
        <v>0</v>
      </c>
      <c r="X30" s="293"/>
      <c r="Y30" s="293"/>
      <c r="Z30" s="293"/>
      <c r="AA30" s="293"/>
      <c r="AB30" s="293"/>
      <c r="AC30" s="293"/>
      <c r="AD30" s="293"/>
      <c r="AE30" s="293"/>
      <c r="AF30" s="44"/>
      <c r="AG30" s="44"/>
      <c r="AH30" s="44"/>
      <c r="AI30" s="44"/>
      <c r="AJ30" s="44"/>
      <c r="AK30" s="294">
        <v>0</v>
      </c>
      <c r="AL30" s="293"/>
      <c r="AM30" s="293"/>
      <c r="AN30" s="293"/>
      <c r="AO30" s="293"/>
      <c r="AP30" s="44"/>
      <c r="AQ30" s="46"/>
    </row>
    <row r="31" spans="2:43" s="1" customFormat="1" ht="6.7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5" customHeight="1">
      <c r="B32" s="37"/>
      <c r="C32" s="47"/>
      <c r="D32" s="48" t="s">
        <v>42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43</v>
      </c>
      <c r="U32" s="49"/>
      <c r="V32" s="49"/>
      <c r="W32" s="49"/>
      <c r="X32" s="295" t="s">
        <v>44</v>
      </c>
      <c r="Y32" s="296"/>
      <c r="Z32" s="296"/>
      <c r="AA32" s="296"/>
      <c r="AB32" s="296"/>
      <c r="AC32" s="49"/>
      <c r="AD32" s="49"/>
      <c r="AE32" s="49"/>
      <c r="AF32" s="49"/>
      <c r="AG32" s="49"/>
      <c r="AH32" s="49"/>
      <c r="AI32" s="49"/>
      <c r="AJ32" s="49"/>
      <c r="AK32" s="297">
        <f>SUM(AK23:AK30)</f>
        <v>0</v>
      </c>
      <c r="AL32" s="296"/>
      <c r="AM32" s="296"/>
      <c r="AN32" s="296"/>
      <c r="AO32" s="298"/>
      <c r="AP32" s="47"/>
      <c r="AQ32" s="51"/>
    </row>
    <row r="33" spans="2:43" s="1" customFormat="1" ht="6.7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7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7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75" customHeight="1">
      <c r="B39" s="37"/>
      <c r="C39" s="57" t="s">
        <v>45</v>
      </c>
      <c r="AR39" s="37"/>
    </row>
    <row r="40" spans="2:44" s="1" customFormat="1" ht="6.75" customHeight="1">
      <c r="B40" s="37"/>
      <c r="AR40" s="37"/>
    </row>
    <row r="41" spans="2:44" s="3" customFormat="1" ht="14.25" customHeight="1">
      <c r="B41" s="58"/>
      <c r="C41" s="59" t="s">
        <v>15</v>
      </c>
      <c r="L41" s="3" t="str">
        <f>K5</f>
        <v>17-03a</v>
      </c>
      <c r="AR41" s="58"/>
    </row>
    <row r="42" spans="2:44" s="4" customFormat="1" ht="36.75" customHeight="1">
      <c r="B42" s="60"/>
      <c r="C42" s="61" t="s">
        <v>17</v>
      </c>
      <c r="L42" s="318" t="str">
        <f>K6</f>
        <v>Stavební úpravy  ulice Ke Hvězdárně, Sezimovo Ústí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R42" s="60"/>
    </row>
    <row r="43" spans="2:44" s="1" customFormat="1" ht="6.75" customHeight="1">
      <c r="B43" s="37"/>
      <c r="AR43" s="37"/>
    </row>
    <row r="44" spans="2:44" s="1" customFormat="1" ht="15">
      <c r="B44" s="37"/>
      <c r="C44" s="59" t="s">
        <v>21</v>
      </c>
      <c r="L44" s="62" t="str">
        <f>IF(K8="","",K8)</f>
        <v> </v>
      </c>
      <c r="AI44" s="59" t="s">
        <v>23</v>
      </c>
      <c r="AM44" s="320" t="str">
        <f>IF(AN8="","",AN8)</f>
        <v>17. 9. 2017</v>
      </c>
      <c r="AN44" s="320"/>
      <c r="AR44" s="37"/>
    </row>
    <row r="45" spans="2:44" s="1" customFormat="1" ht="6.75" customHeight="1">
      <c r="B45" s="37"/>
      <c r="AR45" s="37"/>
    </row>
    <row r="46" spans="2:56" s="1" customFormat="1" ht="15">
      <c r="B46" s="37"/>
      <c r="C46" s="59" t="s">
        <v>25</v>
      </c>
      <c r="L46" s="3" t="str">
        <f>IF(E11="","",E11)</f>
        <v> </v>
      </c>
      <c r="AI46" s="59" t="s">
        <v>29</v>
      </c>
      <c r="AM46" s="321" t="str">
        <f>IF(E17="","",E17)</f>
        <v> </v>
      </c>
      <c r="AN46" s="321"/>
      <c r="AO46" s="321"/>
      <c r="AP46" s="321"/>
      <c r="AR46" s="37"/>
      <c r="AS46" s="299" t="s">
        <v>46</v>
      </c>
      <c r="AT46" s="300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28</v>
      </c>
      <c r="L47" s="3" t="str">
        <f>IF(E14="","",E14)</f>
        <v> </v>
      </c>
      <c r="AR47" s="37"/>
      <c r="AS47" s="301"/>
      <c r="AT47" s="302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5" customHeight="1">
      <c r="B48" s="37"/>
      <c r="AR48" s="37"/>
      <c r="AS48" s="301"/>
      <c r="AT48" s="302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303" t="s">
        <v>47</v>
      </c>
      <c r="D49" s="304"/>
      <c r="E49" s="304"/>
      <c r="F49" s="304"/>
      <c r="G49" s="304"/>
      <c r="H49" s="67"/>
      <c r="I49" s="305" t="s">
        <v>48</v>
      </c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6" t="s">
        <v>49</v>
      </c>
      <c r="AH49" s="304"/>
      <c r="AI49" s="304"/>
      <c r="AJ49" s="304"/>
      <c r="AK49" s="304"/>
      <c r="AL49" s="304"/>
      <c r="AM49" s="304"/>
      <c r="AN49" s="305" t="s">
        <v>50</v>
      </c>
      <c r="AO49" s="304"/>
      <c r="AP49" s="304"/>
      <c r="AQ49" s="68" t="s">
        <v>51</v>
      </c>
      <c r="AR49" s="37"/>
      <c r="AS49" s="69" t="s">
        <v>52</v>
      </c>
      <c r="AT49" s="70" t="s">
        <v>53</v>
      </c>
      <c r="AU49" s="70" t="s">
        <v>54</v>
      </c>
      <c r="AV49" s="70" t="s">
        <v>55</v>
      </c>
      <c r="AW49" s="70" t="s">
        <v>56</v>
      </c>
      <c r="AX49" s="70" t="s">
        <v>57</v>
      </c>
      <c r="AY49" s="70" t="s">
        <v>58</v>
      </c>
      <c r="AZ49" s="70" t="s">
        <v>59</v>
      </c>
      <c r="BA49" s="70" t="s">
        <v>60</v>
      </c>
      <c r="BB49" s="70" t="s">
        <v>61</v>
      </c>
      <c r="BC49" s="70" t="s">
        <v>62</v>
      </c>
      <c r="BD49" s="71" t="s">
        <v>63</v>
      </c>
    </row>
    <row r="50" spans="2:56" s="1" customFormat="1" ht="10.5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25" customHeight="1">
      <c r="B51" s="60"/>
      <c r="C51" s="73" t="s">
        <v>64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11">
        <f>ROUND(AG52+AG56,2)</f>
        <v>0</v>
      </c>
      <c r="AH51" s="311"/>
      <c r="AI51" s="311"/>
      <c r="AJ51" s="311"/>
      <c r="AK51" s="311"/>
      <c r="AL51" s="311"/>
      <c r="AM51" s="311"/>
      <c r="AN51" s="312">
        <f aca="true" t="shared" si="0" ref="AN51:AN61">SUM(AG51,AT51)</f>
        <v>0</v>
      </c>
      <c r="AO51" s="312"/>
      <c r="AP51" s="312"/>
      <c r="AQ51" s="75" t="s">
        <v>5</v>
      </c>
      <c r="AR51" s="60"/>
      <c r="AS51" s="76">
        <f>ROUND(AS52+AS56,2)</f>
        <v>0</v>
      </c>
      <c r="AT51" s="77">
        <f aca="true" t="shared" si="1" ref="AT51:AT61">ROUND(SUM(AV51:AW51),2)</f>
        <v>0</v>
      </c>
      <c r="AU51" s="78">
        <f>ROUND(AU52+AU56,5)</f>
        <v>9957.42954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ROUND(AZ52+AZ56,2)</f>
        <v>0</v>
      </c>
      <c r="BA51" s="77">
        <f>ROUND(BA52+BA56,2)</f>
        <v>0</v>
      </c>
      <c r="BB51" s="77">
        <f>ROUND(BB52+BB56,2)</f>
        <v>0</v>
      </c>
      <c r="BC51" s="77">
        <f>ROUND(BC52+BC56,2)</f>
        <v>0</v>
      </c>
      <c r="BD51" s="79">
        <f>ROUND(BD52+BD56,2)</f>
        <v>0</v>
      </c>
      <c r="BS51" s="61" t="s">
        <v>65</v>
      </c>
      <c r="BT51" s="61" t="s">
        <v>66</v>
      </c>
      <c r="BU51" s="80" t="s">
        <v>67</v>
      </c>
      <c r="BV51" s="61" t="s">
        <v>68</v>
      </c>
      <c r="BW51" s="61" t="s">
        <v>7</v>
      </c>
      <c r="BX51" s="61" t="s">
        <v>69</v>
      </c>
      <c r="CL51" s="61" t="s">
        <v>5</v>
      </c>
    </row>
    <row r="52" spans="2:91" s="5" customFormat="1" ht="22.5" customHeight="1">
      <c r="B52" s="81"/>
      <c r="C52" s="82"/>
      <c r="D52" s="307" t="s">
        <v>70</v>
      </c>
      <c r="E52" s="307"/>
      <c r="F52" s="307"/>
      <c r="G52" s="307"/>
      <c r="H52" s="307"/>
      <c r="I52" s="83"/>
      <c r="J52" s="307" t="s">
        <v>71</v>
      </c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17">
        <f>ROUND(SUM(AG53:AG55),2)</f>
        <v>0</v>
      </c>
      <c r="AH52" s="316"/>
      <c r="AI52" s="316"/>
      <c r="AJ52" s="316"/>
      <c r="AK52" s="316"/>
      <c r="AL52" s="316"/>
      <c r="AM52" s="316"/>
      <c r="AN52" s="315">
        <f t="shared" si="0"/>
        <v>0</v>
      </c>
      <c r="AO52" s="316"/>
      <c r="AP52" s="316"/>
      <c r="AQ52" s="84" t="s">
        <v>72</v>
      </c>
      <c r="AR52" s="81"/>
      <c r="AS52" s="85">
        <f>ROUND(SUM(AS53:AS55),2)</f>
        <v>0</v>
      </c>
      <c r="AT52" s="86">
        <f t="shared" si="1"/>
        <v>0</v>
      </c>
      <c r="AU52" s="87">
        <f>ROUND(SUM(AU53:AU55),5)</f>
        <v>2384.21049</v>
      </c>
      <c r="AV52" s="86">
        <f>ROUND(AZ52*L26,2)</f>
        <v>0</v>
      </c>
      <c r="AW52" s="86">
        <f>ROUND(BA52*L27,2)</f>
        <v>0</v>
      </c>
      <c r="AX52" s="86">
        <f>ROUND(BB52*L26,2)</f>
        <v>0</v>
      </c>
      <c r="AY52" s="86">
        <f>ROUND(BC52*L27,2)</f>
        <v>0</v>
      </c>
      <c r="AZ52" s="86">
        <f>ROUND(SUM(AZ53:AZ55),2)</f>
        <v>0</v>
      </c>
      <c r="BA52" s="86">
        <f>ROUND(SUM(BA53:BA55),2)</f>
        <v>0</v>
      </c>
      <c r="BB52" s="86">
        <f>ROUND(SUM(BB53:BB55),2)</f>
        <v>0</v>
      </c>
      <c r="BC52" s="86">
        <f>ROUND(SUM(BC53:BC55),2)</f>
        <v>0</v>
      </c>
      <c r="BD52" s="88">
        <f>ROUND(SUM(BD53:BD55),2)</f>
        <v>0</v>
      </c>
      <c r="BS52" s="89" t="s">
        <v>65</v>
      </c>
      <c r="BT52" s="89" t="s">
        <v>73</v>
      </c>
      <c r="BU52" s="89" t="s">
        <v>67</v>
      </c>
      <c r="BV52" s="89" t="s">
        <v>68</v>
      </c>
      <c r="BW52" s="89" t="s">
        <v>74</v>
      </c>
      <c r="BX52" s="89" t="s">
        <v>7</v>
      </c>
      <c r="CL52" s="89" t="s">
        <v>5</v>
      </c>
      <c r="CM52" s="89" t="s">
        <v>75</v>
      </c>
    </row>
    <row r="53" spans="1:90" s="6" customFormat="1" ht="22.5" customHeight="1">
      <c r="A53" s="90" t="s">
        <v>76</v>
      </c>
      <c r="B53" s="91"/>
      <c r="C53" s="9"/>
      <c r="D53" s="9"/>
      <c r="E53" s="310" t="s">
        <v>77</v>
      </c>
      <c r="F53" s="310"/>
      <c r="G53" s="310"/>
      <c r="H53" s="310"/>
      <c r="I53" s="310"/>
      <c r="J53" s="9"/>
      <c r="K53" s="310" t="s">
        <v>78</v>
      </c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08">
        <f>'00 - Vedleší rozpočtové n...'!J29</f>
        <v>0</v>
      </c>
      <c r="AH53" s="309"/>
      <c r="AI53" s="309"/>
      <c r="AJ53" s="309"/>
      <c r="AK53" s="309"/>
      <c r="AL53" s="309"/>
      <c r="AM53" s="309"/>
      <c r="AN53" s="308">
        <f t="shared" si="0"/>
        <v>0</v>
      </c>
      <c r="AO53" s="309"/>
      <c r="AP53" s="309"/>
      <c r="AQ53" s="92" t="s">
        <v>79</v>
      </c>
      <c r="AR53" s="91"/>
      <c r="AS53" s="93">
        <v>0</v>
      </c>
      <c r="AT53" s="94">
        <f t="shared" si="1"/>
        <v>0</v>
      </c>
      <c r="AU53" s="95">
        <f>'00 - Vedleší rozpočtové n...'!P84</f>
        <v>0</v>
      </c>
      <c r="AV53" s="94">
        <f>'00 - Vedleší rozpočtové n...'!J32</f>
        <v>0</v>
      </c>
      <c r="AW53" s="94">
        <f>'00 - Vedleší rozpočtové n...'!J33</f>
        <v>0</v>
      </c>
      <c r="AX53" s="94">
        <f>'00 - Vedleší rozpočtové n...'!J34</f>
        <v>0</v>
      </c>
      <c r="AY53" s="94">
        <f>'00 - Vedleší rozpočtové n...'!J35</f>
        <v>0</v>
      </c>
      <c r="AZ53" s="94">
        <f>'00 - Vedleší rozpočtové n...'!F32</f>
        <v>0</v>
      </c>
      <c r="BA53" s="94">
        <f>'00 - Vedleší rozpočtové n...'!F33</f>
        <v>0</v>
      </c>
      <c r="BB53" s="94">
        <f>'00 - Vedleší rozpočtové n...'!F34</f>
        <v>0</v>
      </c>
      <c r="BC53" s="94">
        <f>'00 - Vedleší rozpočtové n...'!F35</f>
        <v>0</v>
      </c>
      <c r="BD53" s="96">
        <f>'00 - Vedleší rozpočtové n...'!F36</f>
        <v>0</v>
      </c>
      <c r="BT53" s="97" t="s">
        <v>75</v>
      </c>
      <c r="BV53" s="97" t="s">
        <v>68</v>
      </c>
      <c r="BW53" s="97" t="s">
        <v>80</v>
      </c>
      <c r="BX53" s="97" t="s">
        <v>74</v>
      </c>
      <c r="CL53" s="97" t="s">
        <v>5</v>
      </c>
    </row>
    <row r="54" spans="1:90" s="6" customFormat="1" ht="22.5" customHeight="1">
      <c r="A54" s="90" t="s">
        <v>76</v>
      </c>
      <c r="B54" s="91"/>
      <c r="C54" s="9"/>
      <c r="D54" s="9"/>
      <c r="E54" s="310" t="s">
        <v>81</v>
      </c>
      <c r="F54" s="310"/>
      <c r="G54" s="310"/>
      <c r="H54" s="310"/>
      <c r="I54" s="310"/>
      <c r="J54" s="9"/>
      <c r="K54" s="310" t="s">
        <v>82</v>
      </c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08">
        <f>'01-01 - Komunikace  - vla...'!J29</f>
        <v>0</v>
      </c>
      <c r="AH54" s="309"/>
      <c r="AI54" s="309"/>
      <c r="AJ54" s="309"/>
      <c r="AK54" s="309"/>
      <c r="AL54" s="309"/>
      <c r="AM54" s="309"/>
      <c r="AN54" s="308">
        <f t="shared" si="0"/>
        <v>0</v>
      </c>
      <c r="AO54" s="309"/>
      <c r="AP54" s="309"/>
      <c r="AQ54" s="92" t="s">
        <v>79</v>
      </c>
      <c r="AR54" s="91"/>
      <c r="AS54" s="93">
        <v>0</v>
      </c>
      <c r="AT54" s="94">
        <f t="shared" si="1"/>
        <v>0</v>
      </c>
      <c r="AU54" s="95">
        <f>'01-01 - Komunikace  - vla...'!P88</f>
        <v>1882.121721</v>
      </c>
      <c r="AV54" s="94">
        <f>'01-01 - Komunikace  - vla...'!J32</f>
        <v>0</v>
      </c>
      <c r="AW54" s="94">
        <f>'01-01 - Komunikace  - vla...'!J33</f>
        <v>0</v>
      </c>
      <c r="AX54" s="94">
        <f>'01-01 - Komunikace  - vla...'!J34</f>
        <v>0</v>
      </c>
      <c r="AY54" s="94">
        <f>'01-01 - Komunikace  - vla...'!J35</f>
        <v>0</v>
      </c>
      <c r="AZ54" s="94">
        <f>'01-01 - Komunikace  - vla...'!F32</f>
        <v>0</v>
      </c>
      <c r="BA54" s="94">
        <f>'01-01 - Komunikace  - vla...'!F33</f>
        <v>0</v>
      </c>
      <c r="BB54" s="94">
        <f>'01-01 - Komunikace  - vla...'!F34</f>
        <v>0</v>
      </c>
      <c r="BC54" s="94">
        <f>'01-01 - Komunikace  - vla...'!F35</f>
        <v>0</v>
      </c>
      <c r="BD54" s="96">
        <f>'01-01 - Komunikace  - vla...'!F36</f>
        <v>0</v>
      </c>
      <c r="BT54" s="97" t="s">
        <v>75</v>
      </c>
      <c r="BV54" s="97" t="s">
        <v>68</v>
      </c>
      <c r="BW54" s="97" t="s">
        <v>83</v>
      </c>
      <c r="BX54" s="97" t="s">
        <v>74</v>
      </c>
      <c r="CL54" s="97" t="s">
        <v>5</v>
      </c>
    </row>
    <row r="55" spans="1:90" s="6" customFormat="1" ht="22.5" customHeight="1">
      <c r="A55" s="90" t="s">
        <v>76</v>
      </c>
      <c r="B55" s="91"/>
      <c r="C55" s="9"/>
      <c r="D55" s="9"/>
      <c r="E55" s="310" t="s">
        <v>84</v>
      </c>
      <c r="F55" s="310"/>
      <c r="G55" s="310"/>
      <c r="H55" s="310"/>
      <c r="I55" s="310"/>
      <c r="J55" s="9"/>
      <c r="K55" s="310" t="s">
        <v>85</v>
      </c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08">
        <f>'03 - Přeložka VO'!J29</f>
        <v>0</v>
      </c>
      <c r="AH55" s="309"/>
      <c r="AI55" s="309"/>
      <c r="AJ55" s="309"/>
      <c r="AK55" s="309"/>
      <c r="AL55" s="309"/>
      <c r="AM55" s="309"/>
      <c r="AN55" s="308">
        <f t="shared" si="0"/>
        <v>0</v>
      </c>
      <c r="AO55" s="309"/>
      <c r="AP55" s="309"/>
      <c r="AQ55" s="92" t="s">
        <v>79</v>
      </c>
      <c r="AR55" s="91"/>
      <c r="AS55" s="93">
        <v>0</v>
      </c>
      <c r="AT55" s="94">
        <f t="shared" si="1"/>
        <v>0</v>
      </c>
      <c r="AU55" s="95">
        <f>'03 - Přeložka VO'!P87</f>
        <v>502.08876499999997</v>
      </c>
      <c r="AV55" s="94">
        <f>'03 - Přeložka VO'!J32</f>
        <v>0</v>
      </c>
      <c r="AW55" s="94">
        <f>'03 - Přeložka VO'!J33</f>
        <v>0</v>
      </c>
      <c r="AX55" s="94">
        <f>'03 - Přeložka VO'!J34</f>
        <v>0</v>
      </c>
      <c r="AY55" s="94">
        <f>'03 - Přeložka VO'!J35</f>
        <v>0</v>
      </c>
      <c r="AZ55" s="94">
        <f>'03 - Přeložka VO'!F32</f>
        <v>0</v>
      </c>
      <c r="BA55" s="94">
        <f>'03 - Přeložka VO'!F33</f>
        <v>0</v>
      </c>
      <c r="BB55" s="94">
        <f>'03 - Přeložka VO'!F34</f>
        <v>0</v>
      </c>
      <c r="BC55" s="94">
        <f>'03 - Přeložka VO'!F35</f>
        <v>0</v>
      </c>
      <c r="BD55" s="96">
        <f>'03 - Přeložka VO'!F36</f>
        <v>0</v>
      </c>
      <c r="BT55" s="97" t="s">
        <v>75</v>
      </c>
      <c r="BV55" s="97" t="s">
        <v>68</v>
      </c>
      <c r="BW55" s="97" t="s">
        <v>86</v>
      </c>
      <c r="BX55" s="97" t="s">
        <v>74</v>
      </c>
      <c r="CL55" s="97" t="s">
        <v>5</v>
      </c>
    </row>
    <row r="56" spans="2:91" s="5" customFormat="1" ht="22.5" customHeight="1">
      <c r="B56" s="81"/>
      <c r="C56" s="82"/>
      <c r="D56" s="307" t="s">
        <v>87</v>
      </c>
      <c r="E56" s="307"/>
      <c r="F56" s="307"/>
      <c r="G56" s="307"/>
      <c r="H56" s="307"/>
      <c r="I56" s="83"/>
      <c r="J56" s="307" t="s">
        <v>88</v>
      </c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17">
        <f>ROUND(SUM(AG57:AG61),2)</f>
        <v>0</v>
      </c>
      <c r="AH56" s="316"/>
      <c r="AI56" s="316"/>
      <c r="AJ56" s="316"/>
      <c r="AK56" s="316"/>
      <c r="AL56" s="316"/>
      <c r="AM56" s="316"/>
      <c r="AN56" s="315">
        <f t="shared" si="0"/>
        <v>0</v>
      </c>
      <c r="AO56" s="316"/>
      <c r="AP56" s="316"/>
      <c r="AQ56" s="84" t="s">
        <v>72</v>
      </c>
      <c r="AR56" s="81"/>
      <c r="AS56" s="85">
        <f>ROUND(SUM(AS57:AS61),2)</f>
        <v>0</v>
      </c>
      <c r="AT56" s="86">
        <f t="shared" si="1"/>
        <v>0</v>
      </c>
      <c r="AU56" s="87">
        <f>ROUND(SUM(AU57:AU61),5)</f>
        <v>7573.21905</v>
      </c>
      <c r="AV56" s="86">
        <f>ROUND(AZ56*L26,2)</f>
        <v>0</v>
      </c>
      <c r="AW56" s="86">
        <f>ROUND(BA56*L27,2)</f>
        <v>0</v>
      </c>
      <c r="AX56" s="86">
        <f>ROUND(BB56*L26,2)</f>
        <v>0</v>
      </c>
      <c r="AY56" s="86">
        <f>ROUND(BC56*L27,2)</f>
        <v>0</v>
      </c>
      <c r="AZ56" s="86">
        <f>ROUND(SUM(AZ57:AZ61),2)</f>
        <v>0</v>
      </c>
      <c r="BA56" s="86">
        <f>ROUND(SUM(BA57:BA61),2)</f>
        <v>0</v>
      </c>
      <c r="BB56" s="86">
        <f>ROUND(SUM(BB57:BB61),2)</f>
        <v>0</v>
      </c>
      <c r="BC56" s="86">
        <f>ROUND(SUM(BC57:BC61),2)</f>
        <v>0</v>
      </c>
      <c r="BD56" s="88">
        <f>ROUND(SUM(BD57:BD61),2)</f>
        <v>0</v>
      </c>
      <c r="BS56" s="89" t="s">
        <v>65</v>
      </c>
      <c r="BT56" s="89" t="s">
        <v>73</v>
      </c>
      <c r="BU56" s="89" t="s">
        <v>67</v>
      </c>
      <c r="BV56" s="89" t="s">
        <v>68</v>
      </c>
      <c r="BW56" s="89" t="s">
        <v>89</v>
      </c>
      <c r="BX56" s="89" t="s">
        <v>7</v>
      </c>
      <c r="CL56" s="89" t="s">
        <v>5</v>
      </c>
      <c r="CM56" s="89" t="s">
        <v>75</v>
      </c>
    </row>
    <row r="57" spans="1:90" s="6" customFormat="1" ht="22.5" customHeight="1">
      <c r="A57" s="90" t="s">
        <v>76</v>
      </c>
      <c r="B57" s="91"/>
      <c r="C57" s="9"/>
      <c r="D57" s="9"/>
      <c r="E57" s="310" t="s">
        <v>77</v>
      </c>
      <c r="F57" s="310"/>
      <c r="G57" s="310"/>
      <c r="H57" s="310"/>
      <c r="I57" s="310"/>
      <c r="J57" s="9"/>
      <c r="K57" s="310" t="s">
        <v>78</v>
      </c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08">
        <f>'00 - Vedleší rozpočtové n..._01'!J29</f>
        <v>0</v>
      </c>
      <c r="AH57" s="309"/>
      <c r="AI57" s="309"/>
      <c r="AJ57" s="309"/>
      <c r="AK57" s="309"/>
      <c r="AL57" s="309"/>
      <c r="AM57" s="309"/>
      <c r="AN57" s="308">
        <f t="shared" si="0"/>
        <v>0</v>
      </c>
      <c r="AO57" s="309"/>
      <c r="AP57" s="309"/>
      <c r="AQ57" s="92" t="s">
        <v>79</v>
      </c>
      <c r="AR57" s="91"/>
      <c r="AS57" s="93">
        <v>0</v>
      </c>
      <c r="AT57" s="94">
        <f t="shared" si="1"/>
        <v>0</v>
      </c>
      <c r="AU57" s="95">
        <f>'00 - Vedleší rozpočtové n..._01'!P84</f>
        <v>0</v>
      </c>
      <c r="AV57" s="94">
        <f>'00 - Vedleší rozpočtové n..._01'!J32</f>
        <v>0</v>
      </c>
      <c r="AW57" s="94">
        <f>'00 - Vedleší rozpočtové n..._01'!J33</f>
        <v>0</v>
      </c>
      <c r="AX57" s="94">
        <f>'00 - Vedleší rozpočtové n..._01'!J34</f>
        <v>0</v>
      </c>
      <c r="AY57" s="94">
        <f>'00 - Vedleší rozpočtové n..._01'!J35</f>
        <v>0</v>
      </c>
      <c r="AZ57" s="94">
        <f>'00 - Vedleší rozpočtové n..._01'!F32</f>
        <v>0</v>
      </c>
      <c r="BA57" s="94">
        <f>'00 - Vedleší rozpočtové n..._01'!F33</f>
        <v>0</v>
      </c>
      <c r="BB57" s="94">
        <f>'00 - Vedleší rozpočtové n..._01'!F34</f>
        <v>0</v>
      </c>
      <c r="BC57" s="94">
        <f>'00 - Vedleší rozpočtové n..._01'!F35</f>
        <v>0</v>
      </c>
      <c r="BD57" s="96">
        <f>'00 - Vedleší rozpočtové n..._01'!F36</f>
        <v>0</v>
      </c>
      <c r="BT57" s="97" t="s">
        <v>75</v>
      </c>
      <c r="BV57" s="97" t="s">
        <v>68</v>
      </c>
      <c r="BW57" s="97" t="s">
        <v>90</v>
      </c>
      <c r="BX57" s="97" t="s">
        <v>89</v>
      </c>
      <c r="CL57" s="97" t="s">
        <v>5</v>
      </c>
    </row>
    <row r="58" spans="1:90" s="6" customFormat="1" ht="22.5" customHeight="1">
      <c r="A58" s="90" t="s">
        <v>76</v>
      </c>
      <c r="B58" s="91"/>
      <c r="C58" s="9"/>
      <c r="D58" s="9"/>
      <c r="E58" s="310" t="s">
        <v>91</v>
      </c>
      <c r="F58" s="310"/>
      <c r="G58" s="310"/>
      <c r="H58" s="310"/>
      <c r="I58" s="310"/>
      <c r="J58" s="9"/>
      <c r="K58" s="310" t="s">
        <v>92</v>
      </c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08">
        <f>'01-02 - Komunikace  - pro...'!J29</f>
        <v>0</v>
      </c>
      <c r="AH58" s="309"/>
      <c r="AI58" s="309"/>
      <c r="AJ58" s="309"/>
      <c r="AK58" s="309"/>
      <c r="AL58" s="309"/>
      <c r="AM58" s="309"/>
      <c r="AN58" s="308">
        <f t="shared" si="0"/>
        <v>0</v>
      </c>
      <c r="AO58" s="309"/>
      <c r="AP58" s="309"/>
      <c r="AQ58" s="92" t="s">
        <v>79</v>
      </c>
      <c r="AR58" s="91"/>
      <c r="AS58" s="93">
        <v>0</v>
      </c>
      <c r="AT58" s="94">
        <f t="shared" si="1"/>
        <v>0</v>
      </c>
      <c r="AU58" s="95">
        <f>'01-02 - Komunikace  - pro...'!P87</f>
        <v>449.25040599999994</v>
      </c>
      <c r="AV58" s="94">
        <f>'01-02 - Komunikace  - pro...'!J32</f>
        <v>0</v>
      </c>
      <c r="AW58" s="94">
        <f>'01-02 - Komunikace  - pro...'!J33</f>
        <v>0</v>
      </c>
      <c r="AX58" s="94">
        <f>'01-02 - Komunikace  - pro...'!J34</f>
        <v>0</v>
      </c>
      <c r="AY58" s="94">
        <f>'01-02 - Komunikace  - pro...'!J35</f>
        <v>0</v>
      </c>
      <c r="AZ58" s="94">
        <f>'01-02 - Komunikace  - pro...'!F32</f>
        <v>0</v>
      </c>
      <c r="BA58" s="94">
        <f>'01-02 - Komunikace  - pro...'!F33</f>
        <v>0</v>
      </c>
      <c r="BB58" s="94">
        <f>'01-02 - Komunikace  - pro...'!F34</f>
        <v>0</v>
      </c>
      <c r="BC58" s="94">
        <f>'01-02 - Komunikace  - pro...'!F35</f>
        <v>0</v>
      </c>
      <c r="BD58" s="96">
        <f>'01-02 - Komunikace  - pro...'!F36</f>
        <v>0</v>
      </c>
      <c r="BT58" s="97" t="s">
        <v>75</v>
      </c>
      <c r="BV58" s="97" t="s">
        <v>68</v>
      </c>
      <c r="BW58" s="97" t="s">
        <v>93</v>
      </c>
      <c r="BX58" s="97" t="s">
        <v>89</v>
      </c>
      <c r="CL58" s="97" t="s">
        <v>5</v>
      </c>
    </row>
    <row r="59" spans="1:90" s="6" customFormat="1" ht="22.5" customHeight="1">
      <c r="A59" s="90" t="s">
        <v>76</v>
      </c>
      <c r="B59" s="91"/>
      <c r="C59" s="9"/>
      <c r="D59" s="9"/>
      <c r="E59" s="310" t="s">
        <v>94</v>
      </c>
      <c r="F59" s="310"/>
      <c r="G59" s="310"/>
      <c r="H59" s="310"/>
      <c r="I59" s="310"/>
      <c r="J59" s="9"/>
      <c r="K59" s="310" t="s">
        <v>95</v>
      </c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08">
        <f>'02-01 - Kanalizace - hlav...'!J29</f>
        <v>0</v>
      </c>
      <c r="AH59" s="309"/>
      <c r="AI59" s="309"/>
      <c r="AJ59" s="309"/>
      <c r="AK59" s="309"/>
      <c r="AL59" s="309"/>
      <c r="AM59" s="309"/>
      <c r="AN59" s="308">
        <f t="shared" si="0"/>
        <v>0</v>
      </c>
      <c r="AO59" s="309"/>
      <c r="AP59" s="309"/>
      <c r="AQ59" s="92" t="s">
        <v>79</v>
      </c>
      <c r="AR59" s="91"/>
      <c r="AS59" s="93">
        <v>0</v>
      </c>
      <c r="AT59" s="94">
        <f t="shared" si="1"/>
        <v>0</v>
      </c>
      <c r="AU59" s="95">
        <f>'02-01 - Kanalizace - hlav...'!P93</f>
        <v>5692.59572</v>
      </c>
      <c r="AV59" s="94">
        <f>'02-01 - Kanalizace - hlav...'!J32</f>
        <v>0</v>
      </c>
      <c r="AW59" s="94">
        <f>'02-01 - Kanalizace - hlav...'!J33</f>
        <v>0</v>
      </c>
      <c r="AX59" s="94">
        <f>'02-01 - Kanalizace - hlav...'!J34</f>
        <v>0</v>
      </c>
      <c r="AY59" s="94">
        <f>'02-01 - Kanalizace - hlav...'!J35</f>
        <v>0</v>
      </c>
      <c r="AZ59" s="94">
        <f>'02-01 - Kanalizace - hlav...'!F32</f>
        <v>0</v>
      </c>
      <c r="BA59" s="94">
        <f>'02-01 - Kanalizace - hlav...'!F33</f>
        <v>0</v>
      </c>
      <c r="BB59" s="94">
        <f>'02-01 - Kanalizace - hlav...'!F34</f>
        <v>0</v>
      </c>
      <c r="BC59" s="94">
        <f>'02-01 - Kanalizace - hlav...'!F35</f>
        <v>0</v>
      </c>
      <c r="BD59" s="96">
        <f>'02-01 - Kanalizace - hlav...'!F36</f>
        <v>0</v>
      </c>
      <c r="BT59" s="97" t="s">
        <v>75</v>
      </c>
      <c r="BV59" s="97" t="s">
        <v>68</v>
      </c>
      <c r="BW59" s="97" t="s">
        <v>96</v>
      </c>
      <c r="BX59" s="97" t="s">
        <v>89</v>
      </c>
      <c r="CL59" s="97" t="s">
        <v>5</v>
      </c>
    </row>
    <row r="60" spans="1:90" s="6" customFormat="1" ht="22.5" customHeight="1">
      <c r="A60" s="90" t="s">
        <v>76</v>
      </c>
      <c r="B60" s="91"/>
      <c r="C60" s="9"/>
      <c r="D60" s="9"/>
      <c r="E60" s="310" t="s">
        <v>97</v>
      </c>
      <c r="F60" s="310"/>
      <c r="G60" s="310"/>
      <c r="H60" s="310"/>
      <c r="I60" s="310"/>
      <c r="J60" s="9"/>
      <c r="K60" s="310" t="s">
        <v>98</v>
      </c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08">
        <f>'02-02 - Kanalizace - příp...'!J29</f>
        <v>0</v>
      </c>
      <c r="AH60" s="309"/>
      <c r="AI60" s="309"/>
      <c r="AJ60" s="309"/>
      <c r="AK60" s="309"/>
      <c r="AL60" s="309"/>
      <c r="AM60" s="309"/>
      <c r="AN60" s="308">
        <f t="shared" si="0"/>
        <v>0</v>
      </c>
      <c r="AO60" s="309"/>
      <c r="AP60" s="309"/>
      <c r="AQ60" s="92" t="s">
        <v>79</v>
      </c>
      <c r="AR60" s="91"/>
      <c r="AS60" s="93">
        <v>0</v>
      </c>
      <c r="AT60" s="94">
        <f t="shared" si="1"/>
        <v>0</v>
      </c>
      <c r="AU60" s="95">
        <f>'02-02 - Kanalizace - příp...'!P87</f>
        <v>1069.250618</v>
      </c>
      <c r="AV60" s="94">
        <f>'02-02 - Kanalizace - příp...'!J32</f>
        <v>0</v>
      </c>
      <c r="AW60" s="94">
        <f>'02-02 - Kanalizace - příp...'!J33</f>
        <v>0</v>
      </c>
      <c r="AX60" s="94">
        <f>'02-02 - Kanalizace - příp...'!J34</f>
        <v>0</v>
      </c>
      <c r="AY60" s="94">
        <f>'02-02 - Kanalizace - příp...'!J35</f>
        <v>0</v>
      </c>
      <c r="AZ60" s="94">
        <f>'02-02 - Kanalizace - příp...'!F32</f>
        <v>0</v>
      </c>
      <c r="BA60" s="94">
        <f>'02-02 - Kanalizace - příp...'!F33</f>
        <v>0</v>
      </c>
      <c r="BB60" s="94">
        <f>'02-02 - Kanalizace - příp...'!F34</f>
        <v>0</v>
      </c>
      <c r="BC60" s="94">
        <f>'02-02 - Kanalizace - příp...'!F35</f>
        <v>0</v>
      </c>
      <c r="BD60" s="96">
        <f>'02-02 - Kanalizace - příp...'!F36</f>
        <v>0</v>
      </c>
      <c r="BT60" s="97" t="s">
        <v>75</v>
      </c>
      <c r="BV60" s="97" t="s">
        <v>68</v>
      </c>
      <c r="BW60" s="97" t="s">
        <v>99</v>
      </c>
      <c r="BX60" s="97" t="s">
        <v>89</v>
      </c>
      <c r="CL60" s="97" t="s">
        <v>5</v>
      </c>
    </row>
    <row r="61" spans="1:90" s="6" customFormat="1" ht="22.5" customHeight="1">
      <c r="A61" s="90" t="s">
        <v>76</v>
      </c>
      <c r="B61" s="91"/>
      <c r="C61" s="9"/>
      <c r="D61" s="9"/>
      <c r="E61" s="310" t="s">
        <v>100</v>
      </c>
      <c r="F61" s="310"/>
      <c r="G61" s="310"/>
      <c r="H61" s="310"/>
      <c r="I61" s="310"/>
      <c r="J61" s="9"/>
      <c r="K61" s="310" t="s">
        <v>101</v>
      </c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08">
        <f>'02-03 - Zrušení stávající...'!J29</f>
        <v>0</v>
      </c>
      <c r="AH61" s="309"/>
      <c r="AI61" s="309"/>
      <c r="AJ61" s="309"/>
      <c r="AK61" s="309"/>
      <c r="AL61" s="309"/>
      <c r="AM61" s="309"/>
      <c r="AN61" s="308">
        <f t="shared" si="0"/>
        <v>0</v>
      </c>
      <c r="AO61" s="309"/>
      <c r="AP61" s="309"/>
      <c r="AQ61" s="92" t="s">
        <v>79</v>
      </c>
      <c r="AR61" s="91"/>
      <c r="AS61" s="98">
        <v>0</v>
      </c>
      <c r="AT61" s="99">
        <f t="shared" si="1"/>
        <v>0</v>
      </c>
      <c r="AU61" s="100">
        <f>'02-03 - Zrušení stávající...'!P85</f>
        <v>362.122304</v>
      </c>
      <c r="AV61" s="99">
        <f>'02-03 - Zrušení stávající...'!J32</f>
        <v>0</v>
      </c>
      <c r="AW61" s="99">
        <f>'02-03 - Zrušení stávající...'!J33</f>
        <v>0</v>
      </c>
      <c r="AX61" s="99">
        <f>'02-03 - Zrušení stávající...'!J34</f>
        <v>0</v>
      </c>
      <c r="AY61" s="99">
        <f>'02-03 - Zrušení stávající...'!J35</f>
        <v>0</v>
      </c>
      <c r="AZ61" s="99">
        <f>'02-03 - Zrušení stávající...'!F32</f>
        <v>0</v>
      </c>
      <c r="BA61" s="99">
        <f>'02-03 - Zrušení stávající...'!F33</f>
        <v>0</v>
      </c>
      <c r="BB61" s="99">
        <f>'02-03 - Zrušení stávající...'!F34</f>
        <v>0</v>
      </c>
      <c r="BC61" s="99">
        <f>'02-03 - Zrušení stávající...'!F35</f>
        <v>0</v>
      </c>
      <c r="BD61" s="101">
        <f>'02-03 - Zrušení stávající...'!F36</f>
        <v>0</v>
      </c>
      <c r="BT61" s="97" t="s">
        <v>75</v>
      </c>
      <c r="BV61" s="97" t="s">
        <v>68</v>
      </c>
      <c r="BW61" s="97" t="s">
        <v>102</v>
      </c>
      <c r="BX61" s="97" t="s">
        <v>89</v>
      </c>
      <c r="CL61" s="97" t="s">
        <v>5</v>
      </c>
    </row>
    <row r="62" spans="2:44" s="1" customFormat="1" ht="30" customHeight="1">
      <c r="B62" s="37"/>
      <c r="AR62" s="37"/>
    </row>
    <row r="63" spans="2:44" s="1" customFormat="1" ht="6.75" customHeight="1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37"/>
    </row>
  </sheetData>
  <sheetProtection/>
  <mergeCells count="75">
    <mergeCell ref="AR2:BE2"/>
    <mergeCell ref="AN60:AP60"/>
    <mergeCell ref="AG60:AM60"/>
    <mergeCell ref="AN58:AP58"/>
    <mergeCell ref="AG58:AM58"/>
    <mergeCell ref="AN56:AP56"/>
    <mergeCell ref="AG56:AM56"/>
    <mergeCell ref="AN54:AP54"/>
    <mergeCell ref="AG54:AM54"/>
    <mergeCell ref="AN52:AP52"/>
    <mergeCell ref="AN61:AP61"/>
    <mergeCell ref="AG61:AM61"/>
    <mergeCell ref="E61:I61"/>
    <mergeCell ref="K61:AF61"/>
    <mergeCell ref="AG51:AM51"/>
    <mergeCell ref="AN51:AP51"/>
    <mergeCell ref="AG52:AM52"/>
    <mergeCell ref="AN59:AP59"/>
    <mergeCell ref="AG59:AM59"/>
    <mergeCell ref="E59:I59"/>
    <mergeCell ref="K59:AF59"/>
    <mergeCell ref="E60:I60"/>
    <mergeCell ref="K60:AF60"/>
    <mergeCell ref="AN57:AP57"/>
    <mergeCell ref="AG57:AM57"/>
    <mergeCell ref="E57:I57"/>
    <mergeCell ref="K57:AF57"/>
    <mergeCell ref="E58:I58"/>
    <mergeCell ref="K58:AF58"/>
    <mergeCell ref="AN55:AP55"/>
    <mergeCell ref="AG55:AM55"/>
    <mergeCell ref="E55:I55"/>
    <mergeCell ref="K55:AF55"/>
    <mergeCell ref="D56:H56"/>
    <mergeCell ref="J56:AF56"/>
    <mergeCell ref="AN53:AP53"/>
    <mergeCell ref="AG53:AM53"/>
    <mergeCell ref="E53:I53"/>
    <mergeCell ref="K53:AF53"/>
    <mergeCell ref="E54:I54"/>
    <mergeCell ref="K54:AF54"/>
    <mergeCell ref="C49:G49"/>
    <mergeCell ref="I49:AF49"/>
    <mergeCell ref="AG49:AM49"/>
    <mergeCell ref="AN49:AP49"/>
    <mergeCell ref="D52:H52"/>
    <mergeCell ref="J52:AF52"/>
    <mergeCell ref="L30:O30"/>
    <mergeCell ref="W30:AE30"/>
    <mergeCell ref="AK30:AO30"/>
    <mergeCell ref="X32:AB32"/>
    <mergeCell ref="AK32:AO32"/>
    <mergeCell ref="AS46:AT48"/>
    <mergeCell ref="L42:AO42"/>
    <mergeCell ref="AM44:AN44"/>
    <mergeCell ref="AM46:AP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3" location="'00 - Vedleší rozpočtové n...'!C2" display="/"/>
    <hyperlink ref="A54" location="'01-01 - Komunikace  - vla...'!C2" display="/"/>
    <hyperlink ref="A55" location="'03 - Přeložka VO'!C2" display="/"/>
    <hyperlink ref="A57" location="'00 - Vedleší rozpočtové n..._01'!C2" display="/"/>
    <hyperlink ref="A58" location="'01-02 - Komunikace  - pro...'!C2" display="/"/>
    <hyperlink ref="A59" location="'02-01 - Kanalizace - hlav...'!C2" display="/"/>
    <hyperlink ref="A60" location="'02-02 - Kanalizace - příp...'!C2" display="/"/>
    <hyperlink ref="A61" location="'02-03 - Zrušení stávající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9">
      <selection activeCell="A1" sqref="A1"/>
    </sheetView>
  </sheetViews>
  <sheetFormatPr defaultColWidth="9.33203125" defaultRowHeight="13.5"/>
  <cols>
    <col min="1" max="1" width="8.33203125" style="207" customWidth="1"/>
    <col min="2" max="2" width="1.66796875" style="207" customWidth="1"/>
    <col min="3" max="4" width="5" style="207" customWidth="1"/>
    <col min="5" max="5" width="11.66015625" style="207" customWidth="1"/>
    <col min="6" max="6" width="9.16015625" style="207" customWidth="1"/>
    <col min="7" max="7" width="5" style="207" customWidth="1"/>
    <col min="8" max="8" width="77.83203125" style="207" customWidth="1"/>
    <col min="9" max="10" width="20" style="207" customWidth="1"/>
    <col min="11" max="11" width="1.66796875" style="207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4" customFormat="1" ht="45" customHeight="1">
      <c r="B3" s="211"/>
      <c r="C3" s="330" t="s">
        <v>1013</v>
      </c>
      <c r="D3" s="330"/>
      <c r="E3" s="330"/>
      <c r="F3" s="330"/>
      <c r="G3" s="330"/>
      <c r="H3" s="330"/>
      <c r="I3" s="330"/>
      <c r="J3" s="330"/>
      <c r="K3" s="212"/>
    </row>
    <row r="4" spans="2:11" ht="25.5" customHeight="1">
      <c r="B4" s="213"/>
      <c r="C4" s="337" t="s">
        <v>1014</v>
      </c>
      <c r="D4" s="337"/>
      <c r="E4" s="337"/>
      <c r="F4" s="337"/>
      <c r="G4" s="337"/>
      <c r="H4" s="337"/>
      <c r="I4" s="337"/>
      <c r="J4" s="337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33" t="s">
        <v>1015</v>
      </c>
      <c r="D6" s="333"/>
      <c r="E6" s="333"/>
      <c r="F6" s="333"/>
      <c r="G6" s="333"/>
      <c r="H6" s="333"/>
      <c r="I6" s="333"/>
      <c r="J6" s="333"/>
      <c r="K6" s="214"/>
    </row>
    <row r="7" spans="2:11" ht="15" customHeight="1">
      <c r="B7" s="217"/>
      <c r="C7" s="333" t="s">
        <v>1016</v>
      </c>
      <c r="D7" s="333"/>
      <c r="E7" s="333"/>
      <c r="F7" s="333"/>
      <c r="G7" s="333"/>
      <c r="H7" s="333"/>
      <c r="I7" s="333"/>
      <c r="J7" s="333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33" t="s">
        <v>1017</v>
      </c>
      <c r="D9" s="333"/>
      <c r="E9" s="333"/>
      <c r="F9" s="333"/>
      <c r="G9" s="333"/>
      <c r="H9" s="333"/>
      <c r="I9" s="333"/>
      <c r="J9" s="333"/>
      <c r="K9" s="214"/>
    </row>
    <row r="10" spans="2:11" ht="15" customHeight="1">
      <c r="B10" s="217"/>
      <c r="C10" s="216"/>
      <c r="D10" s="333" t="s">
        <v>1018</v>
      </c>
      <c r="E10" s="333"/>
      <c r="F10" s="333"/>
      <c r="G10" s="333"/>
      <c r="H10" s="333"/>
      <c r="I10" s="333"/>
      <c r="J10" s="333"/>
      <c r="K10" s="214"/>
    </row>
    <row r="11" spans="2:11" ht="15" customHeight="1">
      <c r="B11" s="217"/>
      <c r="C11" s="218"/>
      <c r="D11" s="333" t="s">
        <v>1019</v>
      </c>
      <c r="E11" s="333"/>
      <c r="F11" s="333"/>
      <c r="G11" s="333"/>
      <c r="H11" s="333"/>
      <c r="I11" s="333"/>
      <c r="J11" s="333"/>
      <c r="K11" s="214"/>
    </row>
    <row r="12" spans="2:11" ht="12.75" customHeight="1">
      <c r="B12" s="217"/>
      <c r="C12" s="218"/>
      <c r="D12" s="218"/>
      <c r="E12" s="218"/>
      <c r="F12" s="218"/>
      <c r="G12" s="218"/>
      <c r="H12" s="218"/>
      <c r="I12" s="218"/>
      <c r="J12" s="218"/>
      <c r="K12" s="214"/>
    </row>
    <row r="13" spans="2:11" ht="15" customHeight="1">
      <c r="B13" s="217"/>
      <c r="C13" s="218"/>
      <c r="D13" s="333" t="s">
        <v>1020</v>
      </c>
      <c r="E13" s="333"/>
      <c r="F13" s="333"/>
      <c r="G13" s="333"/>
      <c r="H13" s="333"/>
      <c r="I13" s="333"/>
      <c r="J13" s="333"/>
      <c r="K13" s="214"/>
    </row>
    <row r="14" spans="2:11" ht="15" customHeight="1">
      <c r="B14" s="217"/>
      <c r="C14" s="218"/>
      <c r="D14" s="333" t="s">
        <v>1021</v>
      </c>
      <c r="E14" s="333"/>
      <c r="F14" s="333"/>
      <c r="G14" s="333"/>
      <c r="H14" s="333"/>
      <c r="I14" s="333"/>
      <c r="J14" s="333"/>
      <c r="K14" s="214"/>
    </row>
    <row r="15" spans="2:11" ht="15" customHeight="1">
      <c r="B15" s="217"/>
      <c r="C15" s="218"/>
      <c r="D15" s="333" t="s">
        <v>1022</v>
      </c>
      <c r="E15" s="333"/>
      <c r="F15" s="333"/>
      <c r="G15" s="333"/>
      <c r="H15" s="333"/>
      <c r="I15" s="333"/>
      <c r="J15" s="333"/>
      <c r="K15" s="214"/>
    </row>
    <row r="16" spans="2:11" ht="15" customHeight="1">
      <c r="B16" s="217"/>
      <c r="C16" s="218"/>
      <c r="D16" s="218"/>
      <c r="E16" s="219" t="s">
        <v>72</v>
      </c>
      <c r="F16" s="333" t="s">
        <v>1023</v>
      </c>
      <c r="G16" s="333"/>
      <c r="H16" s="333"/>
      <c r="I16" s="333"/>
      <c r="J16" s="333"/>
      <c r="K16" s="214"/>
    </row>
    <row r="17" spans="2:11" ht="15" customHeight="1">
      <c r="B17" s="217"/>
      <c r="C17" s="218"/>
      <c r="D17" s="218"/>
      <c r="E17" s="219" t="s">
        <v>1024</v>
      </c>
      <c r="F17" s="333" t="s">
        <v>1025</v>
      </c>
      <c r="G17" s="333"/>
      <c r="H17" s="333"/>
      <c r="I17" s="333"/>
      <c r="J17" s="333"/>
      <c r="K17" s="214"/>
    </row>
    <row r="18" spans="2:11" ht="15" customHeight="1">
      <c r="B18" s="217"/>
      <c r="C18" s="218"/>
      <c r="D18" s="218"/>
      <c r="E18" s="219" t="s">
        <v>1026</v>
      </c>
      <c r="F18" s="333" t="s">
        <v>1027</v>
      </c>
      <c r="G18" s="333"/>
      <c r="H18" s="333"/>
      <c r="I18" s="333"/>
      <c r="J18" s="333"/>
      <c r="K18" s="214"/>
    </row>
    <row r="19" spans="2:11" ht="15" customHeight="1">
      <c r="B19" s="217"/>
      <c r="C19" s="218"/>
      <c r="D19" s="218"/>
      <c r="E19" s="219" t="s">
        <v>1028</v>
      </c>
      <c r="F19" s="333" t="s">
        <v>139</v>
      </c>
      <c r="G19" s="333"/>
      <c r="H19" s="333"/>
      <c r="I19" s="333"/>
      <c r="J19" s="333"/>
      <c r="K19" s="214"/>
    </row>
    <row r="20" spans="2:11" ht="15" customHeight="1">
      <c r="B20" s="217"/>
      <c r="C20" s="218"/>
      <c r="D20" s="218"/>
      <c r="E20" s="219" t="s">
        <v>134</v>
      </c>
      <c r="F20" s="333" t="s">
        <v>135</v>
      </c>
      <c r="G20" s="333"/>
      <c r="H20" s="333"/>
      <c r="I20" s="333"/>
      <c r="J20" s="333"/>
      <c r="K20" s="214"/>
    </row>
    <row r="21" spans="2:11" ht="15" customHeight="1">
      <c r="B21" s="217"/>
      <c r="C21" s="218"/>
      <c r="D21" s="218"/>
      <c r="E21" s="219" t="s">
        <v>79</v>
      </c>
      <c r="F21" s="333" t="s">
        <v>1029</v>
      </c>
      <c r="G21" s="333"/>
      <c r="H21" s="333"/>
      <c r="I21" s="333"/>
      <c r="J21" s="333"/>
      <c r="K21" s="214"/>
    </row>
    <row r="22" spans="2:11" ht="12.75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4"/>
    </row>
    <row r="23" spans="2:11" ht="15" customHeight="1">
      <c r="B23" s="217"/>
      <c r="C23" s="333" t="s">
        <v>1030</v>
      </c>
      <c r="D23" s="333"/>
      <c r="E23" s="333"/>
      <c r="F23" s="333"/>
      <c r="G23" s="333"/>
      <c r="H23" s="333"/>
      <c r="I23" s="333"/>
      <c r="J23" s="333"/>
      <c r="K23" s="214"/>
    </row>
    <row r="24" spans="2:11" ht="15" customHeight="1">
      <c r="B24" s="217"/>
      <c r="C24" s="333" t="s">
        <v>1031</v>
      </c>
      <c r="D24" s="333"/>
      <c r="E24" s="333"/>
      <c r="F24" s="333"/>
      <c r="G24" s="333"/>
      <c r="H24" s="333"/>
      <c r="I24" s="333"/>
      <c r="J24" s="333"/>
      <c r="K24" s="214"/>
    </row>
    <row r="25" spans="2:11" ht="15" customHeight="1">
      <c r="B25" s="217"/>
      <c r="C25" s="216"/>
      <c r="D25" s="333" t="s">
        <v>1032</v>
      </c>
      <c r="E25" s="333"/>
      <c r="F25" s="333"/>
      <c r="G25" s="333"/>
      <c r="H25" s="333"/>
      <c r="I25" s="333"/>
      <c r="J25" s="333"/>
      <c r="K25" s="214"/>
    </row>
    <row r="26" spans="2:11" ht="15" customHeight="1">
      <c r="B26" s="217"/>
      <c r="C26" s="218"/>
      <c r="D26" s="333" t="s">
        <v>1033</v>
      </c>
      <c r="E26" s="333"/>
      <c r="F26" s="333"/>
      <c r="G26" s="333"/>
      <c r="H26" s="333"/>
      <c r="I26" s="333"/>
      <c r="J26" s="333"/>
      <c r="K26" s="214"/>
    </row>
    <row r="27" spans="2:11" ht="12.7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4"/>
    </row>
    <row r="28" spans="2:11" ht="15" customHeight="1">
      <c r="B28" s="217"/>
      <c r="C28" s="218"/>
      <c r="D28" s="333" t="s">
        <v>1034</v>
      </c>
      <c r="E28" s="333"/>
      <c r="F28" s="333"/>
      <c r="G28" s="333"/>
      <c r="H28" s="333"/>
      <c r="I28" s="333"/>
      <c r="J28" s="333"/>
      <c r="K28" s="214"/>
    </row>
    <row r="29" spans="2:11" ht="15" customHeight="1">
      <c r="B29" s="217"/>
      <c r="C29" s="218"/>
      <c r="D29" s="333" t="s">
        <v>1035</v>
      </c>
      <c r="E29" s="333"/>
      <c r="F29" s="333"/>
      <c r="G29" s="333"/>
      <c r="H29" s="333"/>
      <c r="I29" s="333"/>
      <c r="J29" s="333"/>
      <c r="K29" s="214"/>
    </row>
    <row r="30" spans="2:11" ht="12.75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4"/>
    </row>
    <row r="31" spans="2:11" ht="15" customHeight="1">
      <c r="B31" s="217"/>
      <c r="C31" s="218"/>
      <c r="D31" s="333" t="s">
        <v>1036</v>
      </c>
      <c r="E31" s="333"/>
      <c r="F31" s="333"/>
      <c r="G31" s="333"/>
      <c r="H31" s="333"/>
      <c r="I31" s="333"/>
      <c r="J31" s="333"/>
      <c r="K31" s="214"/>
    </row>
    <row r="32" spans="2:11" ht="15" customHeight="1">
      <c r="B32" s="217"/>
      <c r="C32" s="218"/>
      <c r="D32" s="333" t="s">
        <v>1037</v>
      </c>
      <c r="E32" s="333"/>
      <c r="F32" s="333"/>
      <c r="G32" s="333"/>
      <c r="H32" s="333"/>
      <c r="I32" s="333"/>
      <c r="J32" s="333"/>
      <c r="K32" s="214"/>
    </row>
    <row r="33" spans="2:11" ht="15" customHeight="1">
      <c r="B33" s="217"/>
      <c r="C33" s="218"/>
      <c r="D33" s="333" t="s">
        <v>1038</v>
      </c>
      <c r="E33" s="333"/>
      <c r="F33" s="333"/>
      <c r="G33" s="333"/>
      <c r="H33" s="333"/>
      <c r="I33" s="333"/>
      <c r="J33" s="333"/>
      <c r="K33" s="214"/>
    </row>
    <row r="34" spans="2:11" ht="15" customHeight="1">
      <c r="B34" s="217"/>
      <c r="C34" s="218"/>
      <c r="D34" s="216"/>
      <c r="E34" s="220" t="s">
        <v>121</v>
      </c>
      <c r="F34" s="216"/>
      <c r="G34" s="333" t="s">
        <v>1039</v>
      </c>
      <c r="H34" s="333"/>
      <c r="I34" s="333"/>
      <c r="J34" s="333"/>
      <c r="K34" s="214"/>
    </row>
    <row r="35" spans="2:11" ht="30.75" customHeight="1">
      <c r="B35" s="217"/>
      <c r="C35" s="218"/>
      <c r="D35" s="216"/>
      <c r="E35" s="220" t="s">
        <v>1040</v>
      </c>
      <c r="F35" s="216"/>
      <c r="G35" s="333" t="s">
        <v>1041</v>
      </c>
      <c r="H35" s="333"/>
      <c r="I35" s="333"/>
      <c r="J35" s="333"/>
      <c r="K35" s="214"/>
    </row>
    <row r="36" spans="2:11" ht="15" customHeight="1">
      <c r="B36" s="217"/>
      <c r="C36" s="218"/>
      <c r="D36" s="216"/>
      <c r="E36" s="220" t="s">
        <v>47</v>
      </c>
      <c r="F36" s="216"/>
      <c r="G36" s="333" t="s">
        <v>1042</v>
      </c>
      <c r="H36" s="333"/>
      <c r="I36" s="333"/>
      <c r="J36" s="333"/>
      <c r="K36" s="214"/>
    </row>
    <row r="37" spans="2:11" ht="15" customHeight="1">
      <c r="B37" s="217"/>
      <c r="C37" s="218"/>
      <c r="D37" s="216"/>
      <c r="E37" s="220" t="s">
        <v>122</v>
      </c>
      <c r="F37" s="216"/>
      <c r="G37" s="333" t="s">
        <v>1043</v>
      </c>
      <c r="H37" s="333"/>
      <c r="I37" s="333"/>
      <c r="J37" s="333"/>
      <c r="K37" s="214"/>
    </row>
    <row r="38" spans="2:11" ht="15" customHeight="1">
      <c r="B38" s="217"/>
      <c r="C38" s="218"/>
      <c r="D38" s="216"/>
      <c r="E38" s="220" t="s">
        <v>123</v>
      </c>
      <c r="F38" s="216"/>
      <c r="G38" s="333" t="s">
        <v>1044</v>
      </c>
      <c r="H38" s="333"/>
      <c r="I38" s="333"/>
      <c r="J38" s="333"/>
      <c r="K38" s="214"/>
    </row>
    <row r="39" spans="2:11" ht="15" customHeight="1">
      <c r="B39" s="217"/>
      <c r="C39" s="218"/>
      <c r="D39" s="216"/>
      <c r="E39" s="220" t="s">
        <v>124</v>
      </c>
      <c r="F39" s="216"/>
      <c r="G39" s="333" t="s">
        <v>1045</v>
      </c>
      <c r="H39" s="333"/>
      <c r="I39" s="333"/>
      <c r="J39" s="333"/>
      <c r="K39" s="214"/>
    </row>
    <row r="40" spans="2:11" ht="15" customHeight="1">
      <c r="B40" s="217"/>
      <c r="C40" s="218"/>
      <c r="D40" s="216"/>
      <c r="E40" s="220" t="s">
        <v>1046</v>
      </c>
      <c r="F40" s="216"/>
      <c r="G40" s="333" t="s">
        <v>1047</v>
      </c>
      <c r="H40" s="333"/>
      <c r="I40" s="333"/>
      <c r="J40" s="333"/>
      <c r="K40" s="214"/>
    </row>
    <row r="41" spans="2:11" ht="15" customHeight="1">
      <c r="B41" s="217"/>
      <c r="C41" s="218"/>
      <c r="D41" s="216"/>
      <c r="E41" s="220"/>
      <c r="F41" s="216"/>
      <c r="G41" s="333" t="s">
        <v>1048</v>
      </c>
      <c r="H41" s="333"/>
      <c r="I41" s="333"/>
      <c r="J41" s="333"/>
      <c r="K41" s="214"/>
    </row>
    <row r="42" spans="2:11" ht="15" customHeight="1">
      <c r="B42" s="217"/>
      <c r="C42" s="218"/>
      <c r="D42" s="216"/>
      <c r="E42" s="220" t="s">
        <v>1049</v>
      </c>
      <c r="F42" s="216"/>
      <c r="G42" s="333" t="s">
        <v>1050</v>
      </c>
      <c r="H42" s="333"/>
      <c r="I42" s="333"/>
      <c r="J42" s="333"/>
      <c r="K42" s="214"/>
    </row>
    <row r="43" spans="2:11" ht="15" customHeight="1">
      <c r="B43" s="217"/>
      <c r="C43" s="218"/>
      <c r="D43" s="216"/>
      <c r="E43" s="220" t="s">
        <v>126</v>
      </c>
      <c r="F43" s="216"/>
      <c r="G43" s="333" t="s">
        <v>1051</v>
      </c>
      <c r="H43" s="333"/>
      <c r="I43" s="333"/>
      <c r="J43" s="333"/>
      <c r="K43" s="214"/>
    </row>
    <row r="44" spans="2:11" ht="12.75" customHeight="1">
      <c r="B44" s="217"/>
      <c r="C44" s="218"/>
      <c r="D44" s="216"/>
      <c r="E44" s="216"/>
      <c r="F44" s="216"/>
      <c r="G44" s="216"/>
      <c r="H44" s="216"/>
      <c r="I44" s="216"/>
      <c r="J44" s="216"/>
      <c r="K44" s="214"/>
    </row>
    <row r="45" spans="2:11" ht="15" customHeight="1">
      <c r="B45" s="217"/>
      <c r="C45" s="218"/>
      <c r="D45" s="333" t="s">
        <v>1052</v>
      </c>
      <c r="E45" s="333"/>
      <c r="F45" s="333"/>
      <c r="G45" s="333"/>
      <c r="H45" s="333"/>
      <c r="I45" s="333"/>
      <c r="J45" s="333"/>
      <c r="K45" s="214"/>
    </row>
    <row r="46" spans="2:11" ht="15" customHeight="1">
      <c r="B46" s="217"/>
      <c r="C46" s="218"/>
      <c r="D46" s="218"/>
      <c r="E46" s="333" t="s">
        <v>1053</v>
      </c>
      <c r="F46" s="333"/>
      <c r="G46" s="333"/>
      <c r="H46" s="333"/>
      <c r="I46" s="333"/>
      <c r="J46" s="333"/>
      <c r="K46" s="214"/>
    </row>
    <row r="47" spans="2:11" ht="15" customHeight="1">
      <c r="B47" s="217"/>
      <c r="C47" s="218"/>
      <c r="D47" s="218"/>
      <c r="E47" s="333" t="s">
        <v>1054</v>
      </c>
      <c r="F47" s="333"/>
      <c r="G47" s="333"/>
      <c r="H47" s="333"/>
      <c r="I47" s="333"/>
      <c r="J47" s="333"/>
      <c r="K47" s="214"/>
    </row>
    <row r="48" spans="2:11" ht="15" customHeight="1">
      <c r="B48" s="217"/>
      <c r="C48" s="218"/>
      <c r="D48" s="218"/>
      <c r="E48" s="333" t="s">
        <v>1055</v>
      </c>
      <c r="F48" s="333"/>
      <c r="G48" s="333"/>
      <c r="H48" s="333"/>
      <c r="I48" s="333"/>
      <c r="J48" s="333"/>
      <c r="K48" s="214"/>
    </row>
    <row r="49" spans="2:11" ht="15" customHeight="1">
      <c r="B49" s="217"/>
      <c r="C49" s="218"/>
      <c r="D49" s="333" t="s">
        <v>1056</v>
      </c>
      <c r="E49" s="333"/>
      <c r="F49" s="333"/>
      <c r="G49" s="333"/>
      <c r="H49" s="333"/>
      <c r="I49" s="333"/>
      <c r="J49" s="333"/>
      <c r="K49" s="214"/>
    </row>
    <row r="50" spans="2:11" ht="25.5" customHeight="1">
      <c r="B50" s="213"/>
      <c r="C50" s="337" t="s">
        <v>1057</v>
      </c>
      <c r="D50" s="337"/>
      <c r="E50" s="337"/>
      <c r="F50" s="337"/>
      <c r="G50" s="337"/>
      <c r="H50" s="337"/>
      <c r="I50" s="337"/>
      <c r="J50" s="337"/>
      <c r="K50" s="214"/>
    </row>
    <row r="51" spans="2:11" ht="5.2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4"/>
    </row>
    <row r="52" spans="2:11" ht="15" customHeight="1">
      <c r="B52" s="213"/>
      <c r="C52" s="333" t="s">
        <v>1058</v>
      </c>
      <c r="D52" s="333"/>
      <c r="E52" s="333"/>
      <c r="F52" s="333"/>
      <c r="G52" s="333"/>
      <c r="H52" s="333"/>
      <c r="I52" s="333"/>
      <c r="J52" s="333"/>
      <c r="K52" s="214"/>
    </row>
    <row r="53" spans="2:11" ht="15" customHeight="1">
      <c r="B53" s="213"/>
      <c r="C53" s="333" t="s">
        <v>1059</v>
      </c>
      <c r="D53" s="333"/>
      <c r="E53" s="333"/>
      <c r="F53" s="333"/>
      <c r="G53" s="333"/>
      <c r="H53" s="333"/>
      <c r="I53" s="333"/>
      <c r="J53" s="333"/>
      <c r="K53" s="214"/>
    </row>
    <row r="54" spans="2:11" ht="12.75" customHeight="1">
      <c r="B54" s="213"/>
      <c r="C54" s="216"/>
      <c r="D54" s="216"/>
      <c r="E54" s="216"/>
      <c r="F54" s="216"/>
      <c r="G54" s="216"/>
      <c r="H54" s="216"/>
      <c r="I54" s="216"/>
      <c r="J54" s="216"/>
      <c r="K54" s="214"/>
    </row>
    <row r="55" spans="2:11" ht="15" customHeight="1">
      <c r="B55" s="213"/>
      <c r="C55" s="333" t="s">
        <v>1060</v>
      </c>
      <c r="D55" s="333"/>
      <c r="E55" s="333"/>
      <c r="F55" s="333"/>
      <c r="G55" s="333"/>
      <c r="H55" s="333"/>
      <c r="I55" s="333"/>
      <c r="J55" s="333"/>
      <c r="K55" s="214"/>
    </row>
    <row r="56" spans="2:11" ht="15" customHeight="1">
      <c r="B56" s="213"/>
      <c r="C56" s="218"/>
      <c r="D56" s="333" t="s">
        <v>1061</v>
      </c>
      <c r="E56" s="333"/>
      <c r="F56" s="333"/>
      <c r="G56" s="333"/>
      <c r="H56" s="333"/>
      <c r="I56" s="333"/>
      <c r="J56" s="333"/>
      <c r="K56" s="214"/>
    </row>
    <row r="57" spans="2:11" ht="15" customHeight="1">
      <c r="B57" s="213"/>
      <c r="C57" s="218"/>
      <c r="D57" s="333" t="s">
        <v>1062</v>
      </c>
      <c r="E57" s="333"/>
      <c r="F57" s="333"/>
      <c r="G57" s="333"/>
      <c r="H57" s="333"/>
      <c r="I57" s="333"/>
      <c r="J57" s="333"/>
      <c r="K57" s="214"/>
    </row>
    <row r="58" spans="2:11" ht="15" customHeight="1">
      <c r="B58" s="213"/>
      <c r="C58" s="218"/>
      <c r="D58" s="333" t="s">
        <v>1063</v>
      </c>
      <c r="E58" s="333"/>
      <c r="F58" s="333"/>
      <c r="G58" s="333"/>
      <c r="H58" s="333"/>
      <c r="I58" s="333"/>
      <c r="J58" s="333"/>
      <c r="K58" s="214"/>
    </row>
    <row r="59" spans="2:11" ht="15" customHeight="1">
      <c r="B59" s="213"/>
      <c r="C59" s="218"/>
      <c r="D59" s="333" t="s">
        <v>1064</v>
      </c>
      <c r="E59" s="333"/>
      <c r="F59" s="333"/>
      <c r="G59" s="333"/>
      <c r="H59" s="333"/>
      <c r="I59" s="333"/>
      <c r="J59" s="333"/>
      <c r="K59" s="214"/>
    </row>
    <row r="60" spans="2:11" ht="15" customHeight="1">
      <c r="B60" s="213"/>
      <c r="C60" s="218"/>
      <c r="D60" s="334" t="s">
        <v>1065</v>
      </c>
      <c r="E60" s="334"/>
      <c r="F60" s="334"/>
      <c r="G60" s="334"/>
      <c r="H60" s="334"/>
      <c r="I60" s="334"/>
      <c r="J60" s="334"/>
      <c r="K60" s="214"/>
    </row>
    <row r="61" spans="2:11" ht="15" customHeight="1">
      <c r="B61" s="213"/>
      <c r="C61" s="218"/>
      <c r="D61" s="333" t="s">
        <v>1066</v>
      </c>
      <c r="E61" s="333"/>
      <c r="F61" s="333"/>
      <c r="G61" s="333"/>
      <c r="H61" s="333"/>
      <c r="I61" s="333"/>
      <c r="J61" s="333"/>
      <c r="K61" s="214"/>
    </row>
    <row r="62" spans="2:11" ht="12.75" customHeight="1">
      <c r="B62" s="213"/>
      <c r="C62" s="218"/>
      <c r="D62" s="218"/>
      <c r="E62" s="221"/>
      <c r="F62" s="218"/>
      <c r="G62" s="218"/>
      <c r="H62" s="218"/>
      <c r="I62" s="218"/>
      <c r="J62" s="218"/>
      <c r="K62" s="214"/>
    </row>
    <row r="63" spans="2:11" ht="15" customHeight="1">
      <c r="B63" s="213"/>
      <c r="C63" s="218"/>
      <c r="D63" s="333" t="s">
        <v>1067</v>
      </c>
      <c r="E63" s="333"/>
      <c r="F63" s="333"/>
      <c r="G63" s="333"/>
      <c r="H63" s="333"/>
      <c r="I63" s="333"/>
      <c r="J63" s="333"/>
      <c r="K63" s="214"/>
    </row>
    <row r="64" spans="2:11" ht="15" customHeight="1">
      <c r="B64" s="213"/>
      <c r="C64" s="218"/>
      <c r="D64" s="334" t="s">
        <v>1068</v>
      </c>
      <c r="E64" s="334"/>
      <c r="F64" s="334"/>
      <c r="G64" s="334"/>
      <c r="H64" s="334"/>
      <c r="I64" s="334"/>
      <c r="J64" s="334"/>
      <c r="K64" s="214"/>
    </row>
    <row r="65" spans="2:11" ht="15" customHeight="1">
      <c r="B65" s="213"/>
      <c r="C65" s="218"/>
      <c r="D65" s="333" t="s">
        <v>1069</v>
      </c>
      <c r="E65" s="333"/>
      <c r="F65" s="333"/>
      <c r="G65" s="333"/>
      <c r="H65" s="333"/>
      <c r="I65" s="333"/>
      <c r="J65" s="333"/>
      <c r="K65" s="214"/>
    </row>
    <row r="66" spans="2:11" ht="15" customHeight="1">
      <c r="B66" s="213"/>
      <c r="C66" s="218"/>
      <c r="D66" s="333" t="s">
        <v>1070</v>
      </c>
      <c r="E66" s="333"/>
      <c r="F66" s="333"/>
      <c r="G66" s="333"/>
      <c r="H66" s="333"/>
      <c r="I66" s="333"/>
      <c r="J66" s="333"/>
      <c r="K66" s="214"/>
    </row>
    <row r="67" spans="2:11" ht="15" customHeight="1">
      <c r="B67" s="213"/>
      <c r="C67" s="218"/>
      <c r="D67" s="333" t="s">
        <v>1071</v>
      </c>
      <c r="E67" s="333"/>
      <c r="F67" s="333"/>
      <c r="G67" s="333"/>
      <c r="H67" s="333"/>
      <c r="I67" s="333"/>
      <c r="J67" s="333"/>
      <c r="K67" s="214"/>
    </row>
    <row r="68" spans="2:11" ht="15" customHeight="1">
      <c r="B68" s="213"/>
      <c r="C68" s="218"/>
      <c r="D68" s="333" t="s">
        <v>1072</v>
      </c>
      <c r="E68" s="333"/>
      <c r="F68" s="333"/>
      <c r="G68" s="333"/>
      <c r="H68" s="333"/>
      <c r="I68" s="333"/>
      <c r="J68" s="333"/>
      <c r="K68" s="214"/>
    </row>
    <row r="69" spans="2:11" ht="12.75" customHeight="1">
      <c r="B69" s="222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ht="18.75" customHeight="1">
      <c r="B70" s="225"/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ht="18.75" customHeight="1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ht="7.5" customHeight="1">
      <c r="B72" s="227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45" customHeight="1">
      <c r="B73" s="230"/>
      <c r="C73" s="335" t="s">
        <v>107</v>
      </c>
      <c r="D73" s="335"/>
      <c r="E73" s="335"/>
      <c r="F73" s="335"/>
      <c r="G73" s="335"/>
      <c r="H73" s="335"/>
      <c r="I73" s="335"/>
      <c r="J73" s="335"/>
      <c r="K73" s="231"/>
    </row>
    <row r="74" spans="2:11" ht="17.25" customHeight="1">
      <c r="B74" s="230"/>
      <c r="C74" s="232" t="s">
        <v>1073</v>
      </c>
      <c r="D74" s="232"/>
      <c r="E74" s="232"/>
      <c r="F74" s="232" t="s">
        <v>1074</v>
      </c>
      <c r="G74" s="233"/>
      <c r="H74" s="232" t="s">
        <v>122</v>
      </c>
      <c r="I74" s="232" t="s">
        <v>51</v>
      </c>
      <c r="J74" s="232" t="s">
        <v>1075</v>
      </c>
      <c r="K74" s="231"/>
    </row>
    <row r="75" spans="2:11" ht="17.25" customHeight="1">
      <c r="B75" s="230"/>
      <c r="C75" s="234" t="s">
        <v>1076</v>
      </c>
      <c r="D75" s="234"/>
      <c r="E75" s="234"/>
      <c r="F75" s="235" t="s">
        <v>1077</v>
      </c>
      <c r="G75" s="236"/>
      <c r="H75" s="234"/>
      <c r="I75" s="234"/>
      <c r="J75" s="234" t="s">
        <v>1078</v>
      </c>
      <c r="K75" s="231"/>
    </row>
    <row r="76" spans="2:11" ht="5.25" customHeight="1">
      <c r="B76" s="230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30"/>
      <c r="C77" s="220" t="s">
        <v>47</v>
      </c>
      <c r="D77" s="237"/>
      <c r="E77" s="237"/>
      <c r="F77" s="239" t="s">
        <v>70</v>
      </c>
      <c r="G77" s="238"/>
      <c r="H77" s="220" t="s">
        <v>1079</v>
      </c>
      <c r="I77" s="220" t="s">
        <v>1080</v>
      </c>
      <c r="J77" s="220">
        <v>20</v>
      </c>
      <c r="K77" s="231"/>
    </row>
    <row r="78" spans="2:11" ht="15" customHeight="1">
      <c r="B78" s="230"/>
      <c r="C78" s="220" t="s">
        <v>1081</v>
      </c>
      <c r="D78" s="220"/>
      <c r="E78" s="220"/>
      <c r="F78" s="239" t="s">
        <v>70</v>
      </c>
      <c r="G78" s="238"/>
      <c r="H78" s="220" t="s">
        <v>1082</v>
      </c>
      <c r="I78" s="220" t="s">
        <v>1080</v>
      </c>
      <c r="J78" s="220">
        <v>120</v>
      </c>
      <c r="K78" s="231"/>
    </row>
    <row r="79" spans="2:11" ht="15" customHeight="1">
      <c r="B79" s="240"/>
      <c r="C79" s="220" t="s">
        <v>1083</v>
      </c>
      <c r="D79" s="220"/>
      <c r="E79" s="220"/>
      <c r="F79" s="239" t="s">
        <v>1084</v>
      </c>
      <c r="G79" s="238"/>
      <c r="H79" s="220" t="s">
        <v>1085</v>
      </c>
      <c r="I79" s="220" t="s">
        <v>1080</v>
      </c>
      <c r="J79" s="220">
        <v>50</v>
      </c>
      <c r="K79" s="231"/>
    </row>
    <row r="80" spans="2:11" ht="15" customHeight="1">
      <c r="B80" s="240"/>
      <c r="C80" s="220" t="s">
        <v>1086</v>
      </c>
      <c r="D80" s="220"/>
      <c r="E80" s="220"/>
      <c r="F80" s="239" t="s">
        <v>70</v>
      </c>
      <c r="G80" s="238"/>
      <c r="H80" s="220" t="s">
        <v>1087</v>
      </c>
      <c r="I80" s="220" t="s">
        <v>1088</v>
      </c>
      <c r="J80" s="220"/>
      <c r="K80" s="231"/>
    </row>
    <row r="81" spans="2:11" ht="15" customHeight="1">
      <c r="B81" s="240"/>
      <c r="C81" s="241" t="s">
        <v>1089</v>
      </c>
      <c r="D81" s="241"/>
      <c r="E81" s="241"/>
      <c r="F81" s="242" t="s">
        <v>1084</v>
      </c>
      <c r="G81" s="241"/>
      <c r="H81" s="241" t="s">
        <v>1090</v>
      </c>
      <c r="I81" s="241" t="s">
        <v>1080</v>
      </c>
      <c r="J81" s="241">
        <v>15</v>
      </c>
      <c r="K81" s="231"/>
    </row>
    <row r="82" spans="2:11" ht="15" customHeight="1">
      <c r="B82" s="240"/>
      <c r="C82" s="241" t="s">
        <v>1091</v>
      </c>
      <c r="D82" s="241"/>
      <c r="E82" s="241"/>
      <c r="F82" s="242" t="s">
        <v>1084</v>
      </c>
      <c r="G82" s="241"/>
      <c r="H82" s="241" t="s">
        <v>1092</v>
      </c>
      <c r="I82" s="241" t="s">
        <v>1080</v>
      </c>
      <c r="J82" s="241">
        <v>15</v>
      </c>
      <c r="K82" s="231"/>
    </row>
    <row r="83" spans="2:11" ht="15" customHeight="1">
      <c r="B83" s="240"/>
      <c r="C83" s="241" t="s">
        <v>1093</v>
      </c>
      <c r="D83" s="241"/>
      <c r="E83" s="241"/>
      <c r="F83" s="242" t="s">
        <v>1084</v>
      </c>
      <c r="G83" s="241"/>
      <c r="H83" s="241" t="s">
        <v>1094</v>
      </c>
      <c r="I83" s="241" t="s">
        <v>1080</v>
      </c>
      <c r="J83" s="241">
        <v>20</v>
      </c>
      <c r="K83" s="231"/>
    </row>
    <row r="84" spans="2:11" ht="15" customHeight="1">
      <c r="B84" s="240"/>
      <c r="C84" s="241" t="s">
        <v>1095</v>
      </c>
      <c r="D84" s="241"/>
      <c r="E84" s="241"/>
      <c r="F84" s="242" t="s">
        <v>1084</v>
      </c>
      <c r="G84" s="241"/>
      <c r="H84" s="241" t="s">
        <v>1096</v>
      </c>
      <c r="I84" s="241" t="s">
        <v>1080</v>
      </c>
      <c r="J84" s="241">
        <v>20</v>
      </c>
      <c r="K84" s="231"/>
    </row>
    <row r="85" spans="2:11" ht="15" customHeight="1">
      <c r="B85" s="240"/>
      <c r="C85" s="220" t="s">
        <v>1097</v>
      </c>
      <c r="D85" s="220"/>
      <c r="E85" s="220"/>
      <c r="F85" s="239" t="s">
        <v>1084</v>
      </c>
      <c r="G85" s="238"/>
      <c r="H85" s="220" t="s">
        <v>1098</v>
      </c>
      <c r="I85" s="220" t="s">
        <v>1080</v>
      </c>
      <c r="J85" s="220">
        <v>50</v>
      </c>
      <c r="K85" s="231"/>
    </row>
    <row r="86" spans="2:11" ht="15" customHeight="1">
      <c r="B86" s="240"/>
      <c r="C86" s="220" t="s">
        <v>1099</v>
      </c>
      <c r="D86" s="220"/>
      <c r="E86" s="220"/>
      <c r="F86" s="239" t="s">
        <v>1084</v>
      </c>
      <c r="G86" s="238"/>
      <c r="H86" s="220" t="s">
        <v>1100</v>
      </c>
      <c r="I86" s="220" t="s">
        <v>1080</v>
      </c>
      <c r="J86" s="220">
        <v>20</v>
      </c>
      <c r="K86" s="231"/>
    </row>
    <row r="87" spans="2:11" ht="15" customHeight="1">
      <c r="B87" s="240"/>
      <c r="C87" s="220" t="s">
        <v>1101</v>
      </c>
      <c r="D87" s="220"/>
      <c r="E87" s="220"/>
      <c r="F87" s="239" t="s">
        <v>1084</v>
      </c>
      <c r="G87" s="238"/>
      <c r="H87" s="220" t="s">
        <v>1102</v>
      </c>
      <c r="I87" s="220" t="s">
        <v>1080</v>
      </c>
      <c r="J87" s="220">
        <v>20</v>
      </c>
      <c r="K87" s="231"/>
    </row>
    <row r="88" spans="2:11" ht="15" customHeight="1">
      <c r="B88" s="240"/>
      <c r="C88" s="220" t="s">
        <v>1103</v>
      </c>
      <c r="D88" s="220"/>
      <c r="E88" s="220"/>
      <c r="F88" s="239" t="s">
        <v>1084</v>
      </c>
      <c r="G88" s="238"/>
      <c r="H88" s="220" t="s">
        <v>1104</v>
      </c>
      <c r="I88" s="220" t="s">
        <v>1080</v>
      </c>
      <c r="J88" s="220">
        <v>50</v>
      </c>
      <c r="K88" s="231"/>
    </row>
    <row r="89" spans="2:11" ht="15" customHeight="1">
      <c r="B89" s="240"/>
      <c r="C89" s="220" t="s">
        <v>1105</v>
      </c>
      <c r="D89" s="220"/>
      <c r="E89" s="220"/>
      <c r="F89" s="239" t="s">
        <v>1084</v>
      </c>
      <c r="G89" s="238"/>
      <c r="H89" s="220" t="s">
        <v>1105</v>
      </c>
      <c r="I89" s="220" t="s">
        <v>1080</v>
      </c>
      <c r="J89" s="220">
        <v>50</v>
      </c>
      <c r="K89" s="231"/>
    </row>
    <row r="90" spans="2:11" ht="15" customHeight="1">
      <c r="B90" s="240"/>
      <c r="C90" s="220" t="s">
        <v>127</v>
      </c>
      <c r="D90" s="220"/>
      <c r="E90" s="220"/>
      <c r="F90" s="239" t="s">
        <v>1084</v>
      </c>
      <c r="G90" s="238"/>
      <c r="H90" s="220" t="s">
        <v>1106</v>
      </c>
      <c r="I90" s="220" t="s">
        <v>1080</v>
      </c>
      <c r="J90" s="220">
        <v>255</v>
      </c>
      <c r="K90" s="231"/>
    </row>
    <row r="91" spans="2:11" ht="15" customHeight="1">
      <c r="B91" s="240"/>
      <c r="C91" s="220" t="s">
        <v>1107</v>
      </c>
      <c r="D91" s="220"/>
      <c r="E91" s="220"/>
      <c r="F91" s="239" t="s">
        <v>70</v>
      </c>
      <c r="G91" s="238"/>
      <c r="H91" s="220" t="s">
        <v>1108</v>
      </c>
      <c r="I91" s="220" t="s">
        <v>1109</v>
      </c>
      <c r="J91" s="220"/>
      <c r="K91" s="231"/>
    </row>
    <row r="92" spans="2:11" ht="15" customHeight="1">
      <c r="B92" s="240"/>
      <c r="C92" s="220" t="s">
        <v>1110</v>
      </c>
      <c r="D92" s="220"/>
      <c r="E92" s="220"/>
      <c r="F92" s="239" t="s">
        <v>70</v>
      </c>
      <c r="G92" s="238"/>
      <c r="H92" s="220" t="s">
        <v>1111</v>
      </c>
      <c r="I92" s="220" t="s">
        <v>1112</v>
      </c>
      <c r="J92" s="220"/>
      <c r="K92" s="231"/>
    </row>
    <row r="93" spans="2:11" ht="15" customHeight="1">
      <c r="B93" s="240"/>
      <c r="C93" s="220" t="s">
        <v>1113</v>
      </c>
      <c r="D93" s="220"/>
      <c r="E93" s="220"/>
      <c r="F93" s="239" t="s">
        <v>70</v>
      </c>
      <c r="G93" s="238"/>
      <c r="H93" s="220" t="s">
        <v>1113</v>
      </c>
      <c r="I93" s="220" t="s">
        <v>1112</v>
      </c>
      <c r="J93" s="220"/>
      <c r="K93" s="231"/>
    </row>
    <row r="94" spans="2:11" ht="15" customHeight="1">
      <c r="B94" s="240"/>
      <c r="C94" s="220" t="s">
        <v>32</v>
      </c>
      <c r="D94" s="220"/>
      <c r="E94" s="220"/>
      <c r="F94" s="239" t="s">
        <v>70</v>
      </c>
      <c r="G94" s="238"/>
      <c r="H94" s="220" t="s">
        <v>1114</v>
      </c>
      <c r="I94" s="220" t="s">
        <v>1112</v>
      </c>
      <c r="J94" s="220"/>
      <c r="K94" s="231"/>
    </row>
    <row r="95" spans="2:11" ht="15" customHeight="1">
      <c r="B95" s="240"/>
      <c r="C95" s="220" t="s">
        <v>42</v>
      </c>
      <c r="D95" s="220"/>
      <c r="E95" s="220"/>
      <c r="F95" s="239" t="s">
        <v>70</v>
      </c>
      <c r="G95" s="238"/>
      <c r="H95" s="220" t="s">
        <v>1115</v>
      </c>
      <c r="I95" s="220" t="s">
        <v>1112</v>
      </c>
      <c r="J95" s="220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ht="7.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2:11" ht="45" customHeight="1">
      <c r="B100" s="230"/>
      <c r="C100" s="335" t="s">
        <v>1116</v>
      </c>
      <c r="D100" s="335"/>
      <c r="E100" s="335"/>
      <c r="F100" s="335"/>
      <c r="G100" s="335"/>
      <c r="H100" s="335"/>
      <c r="I100" s="335"/>
      <c r="J100" s="335"/>
      <c r="K100" s="231"/>
    </row>
    <row r="101" spans="2:11" ht="17.25" customHeight="1">
      <c r="B101" s="230"/>
      <c r="C101" s="232" t="s">
        <v>1073</v>
      </c>
      <c r="D101" s="232"/>
      <c r="E101" s="232"/>
      <c r="F101" s="232" t="s">
        <v>1074</v>
      </c>
      <c r="G101" s="233"/>
      <c r="H101" s="232" t="s">
        <v>122</v>
      </c>
      <c r="I101" s="232" t="s">
        <v>51</v>
      </c>
      <c r="J101" s="232" t="s">
        <v>1075</v>
      </c>
      <c r="K101" s="231"/>
    </row>
    <row r="102" spans="2:11" ht="17.25" customHeight="1">
      <c r="B102" s="230"/>
      <c r="C102" s="234" t="s">
        <v>1076</v>
      </c>
      <c r="D102" s="234"/>
      <c r="E102" s="234"/>
      <c r="F102" s="235" t="s">
        <v>1077</v>
      </c>
      <c r="G102" s="236"/>
      <c r="H102" s="234"/>
      <c r="I102" s="234"/>
      <c r="J102" s="234" t="s">
        <v>1078</v>
      </c>
      <c r="K102" s="231"/>
    </row>
    <row r="103" spans="2:11" ht="5.25" customHeight="1">
      <c r="B103" s="230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30"/>
      <c r="C104" s="220" t="s">
        <v>47</v>
      </c>
      <c r="D104" s="237"/>
      <c r="E104" s="237"/>
      <c r="F104" s="239" t="s">
        <v>70</v>
      </c>
      <c r="G104" s="248"/>
      <c r="H104" s="220" t="s">
        <v>1117</v>
      </c>
      <c r="I104" s="220" t="s">
        <v>1080</v>
      </c>
      <c r="J104" s="220">
        <v>20</v>
      </c>
      <c r="K104" s="231"/>
    </row>
    <row r="105" spans="2:11" ht="15" customHeight="1">
      <c r="B105" s="230"/>
      <c r="C105" s="220" t="s">
        <v>1081</v>
      </c>
      <c r="D105" s="220"/>
      <c r="E105" s="220"/>
      <c r="F105" s="239" t="s">
        <v>70</v>
      </c>
      <c r="G105" s="220"/>
      <c r="H105" s="220" t="s">
        <v>1117</v>
      </c>
      <c r="I105" s="220" t="s">
        <v>1080</v>
      </c>
      <c r="J105" s="220">
        <v>120</v>
      </c>
      <c r="K105" s="231"/>
    </row>
    <row r="106" spans="2:11" ht="15" customHeight="1">
      <c r="B106" s="240"/>
      <c r="C106" s="220" t="s">
        <v>1083</v>
      </c>
      <c r="D106" s="220"/>
      <c r="E106" s="220"/>
      <c r="F106" s="239" t="s">
        <v>1084</v>
      </c>
      <c r="G106" s="220"/>
      <c r="H106" s="220" t="s">
        <v>1117</v>
      </c>
      <c r="I106" s="220" t="s">
        <v>1080</v>
      </c>
      <c r="J106" s="220">
        <v>50</v>
      </c>
      <c r="K106" s="231"/>
    </row>
    <row r="107" spans="2:11" ht="15" customHeight="1">
      <c r="B107" s="240"/>
      <c r="C107" s="220" t="s">
        <v>1086</v>
      </c>
      <c r="D107" s="220"/>
      <c r="E107" s="220"/>
      <c r="F107" s="239" t="s">
        <v>70</v>
      </c>
      <c r="G107" s="220"/>
      <c r="H107" s="220" t="s">
        <v>1117</v>
      </c>
      <c r="I107" s="220" t="s">
        <v>1088</v>
      </c>
      <c r="J107" s="220"/>
      <c r="K107" s="231"/>
    </row>
    <row r="108" spans="2:11" ht="15" customHeight="1">
      <c r="B108" s="240"/>
      <c r="C108" s="220" t="s">
        <v>1097</v>
      </c>
      <c r="D108" s="220"/>
      <c r="E108" s="220"/>
      <c r="F108" s="239" t="s">
        <v>1084</v>
      </c>
      <c r="G108" s="220"/>
      <c r="H108" s="220" t="s">
        <v>1117</v>
      </c>
      <c r="I108" s="220" t="s">
        <v>1080</v>
      </c>
      <c r="J108" s="220">
        <v>50</v>
      </c>
      <c r="K108" s="231"/>
    </row>
    <row r="109" spans="2:11" ht="15" customHeight="1">
      <c r="B109" s="240"/>
      <c r="C109" s="220" t="s">
        <v>1105</v>
      </c>
      <c r="D109" s="220"/>
      <c r="E109" s="220"/>
      <c r="F109" s="239" t="s">
        <v>1084</v>
      </c>
      <c r="G109" s="220"/>
      <c r="H109" s="220" t="s">
        <v>1117</v>
      </c>
      <c r="I109" s="220" t="s">
        <v>1080</v>
      </c>
      <c r="J109" s="220">
        <v>50</v>
      </c>
      <c r="K109" s="231"/>
    </row>
    <row r="110" spans="2:11" ht="15" customHeight="1">
      <c r="B110" s="240"/>
      <c r="C110" s="220" t="s">
        <v>1103</v>
      </c>
      <c r="D110" s="220"/>
      <c r="E110" s="220"/>
      <c r="F110" s="239" t="s">
        <v>1084</v>
      </c>
      <c r="G110" s="220"/>
      <c r="H110" s="220" t="s">
        <v>1117</v>
      </c>
      <c r="I110" s="220" t="s">
        <v>1080</v>
      </c>
      <c r="J110" s="220">
        <v>50</v>
      </c>
      <c r="K110" s="231"/>
    </row>
    <row r="111" spans="2:11" ht="15" customHeight="1">
      <c r="B111" s="240"/>
      <c r="C111" s="220" t="s">
        <v>47</v>
      </c>
      <c r="D111" s="220"/>
      <c r="E111" s="220"/>
      <c r="F111" s="239" t="s">
        <v>70</v>
      </c>
      <c r="G111" s="220"/>
      <c r="H111" s="220" t="s">
        <v>1118</v>
      </c>
      <c r="I111" s="220" t="s">
        <v>1080</v>
      </c>
      <c r="J111" s="220">
        <v>20</v>
      </c>
      <c r="K111" s="231"/>
    </row>
    <row r="112" spans="2:11" ht="15" customHeight="1">
      <c r="B112" s="240"/>
      <c r="C112" s="220" t="s">
        <v>1119</v>
      </c>
      <c r="D112" s="220"/>
      <c r="E112" s="220"/>
      <c r="F112" s="239" t="s">
        <v>70</v>
      </c>
      <c r="G112" s="220"/>
      <c r="H112" s="220" t="s">
        <v>1120</v>
      </c>
      <c r="I112" s="220" t="s">
        <v>1080</v>
      </c>
      <c r="J112" s="220">
        <v>120</v>
      </c>
      <c r="K112" s="231"/>
    </row>
    <row r="113" spans="2:11" ht="15" customHeight="1">
      <c r="B113" s="240"/>
      <c r="C113" s="220" t="s">
        <v>32</v>
      </c>
      <c r="D113" s="220"/>
      <c r="E113" s="220"/>
      <c r="F113" s="239" t="s">
        <v>70</v>
      </c>
      <c r="G113" s="220"/>
      <c r="H113" s="220" t="s">
        <v>1121</v>
      </c>
      <c r="I113" s="220" t="s">
        <v>1112</v>
      </c>
      <c r="J113" s="220"/>
      <c r="K113" s="231"/>
    </row>
    <row r="114" spans="2:11" ht="15" customHeight="1">
      <c r="B114" s="240"/>
      <c r="C114" s="220" t="s">
        <v>42</v>
      </c>
      <c r="D114" s="220"/>
      <c r="E114" s="220"/>
      <c r="F114" s="239" t="s">
        <v>70</v>
      </c>
      <c r="G114" s="220"/>
      <c r="H114" s="220" t="s">
        <v>1122</v>
      </c>
      <c r="I114" s="220" t="s">
        <v>1112</v>
      </c>
      <c r="J114" s="220"/>
      <c r="K114" s="231"/>
    </row>
    <row r="115" spans="2:11" ht="15" customHeight="1">
      <c r="B115" s="240"/>
      <c r="C115" s="220" t="s">
        <v>51</v>
      </c>
      <c r="D115" s="220"/>
      <c r="E115" s="220"/>
      <c r="F115" s="239" t="s">
        <v>70</v>
      </c>
      <c r="G115" s="220"/>
      <c r="H115" s="220" t="s">
        <v>1123</v>
      </c>
      <c r="I115" s="220" t="s">
        <v>1124</v>
      </c>
      <c r="J115" s="220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6"/>
      <c r="D117" s="216"/>
      <c r="E117" s="216"/>
      <c r="F117" s="251"/>
      <c r="G117" s="216"/>
      <c r="H117" s="216"/>
      <c r="I117" s="216"/>
      <c r="J117" s="216"/>
      <c r="K117" s="250"/>
    </row>
    <row r="118" spans="2:11" ht="18.75" customHeight="1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330" t="s">
        <v>1125</v>
      </c>
      <c r="D120" s="330"/>
      <c r="E120" s="330"/>
      <c r="F120" s="330"/>
      <c r="G120" s="330"/>
      <c r="H120" s="330"/>
      <c r="I120" s="330"/>
      <c r="J120" s="330"/>
      <c r="K120" s="256"/>
    </row>
    <row r="121" spans="2:11" ht="17.25" customHeight="1">
      <c r="B121" s="257"/>
      <c r="C121" s="232" t="s">
        <v>1073</v>
      </c>
      <c r="D121" s="232"/>
      <c r="E121" s="232"/>
      <c r="F121" s="232" t="s">
        <v>1074</v>
      </c>
      <c r="G121" s="233"/>
      <c r="H121" s="232" t="s">
        <v>122</v>
      </c>
      <c r="I121" s="232" t="s">
        <v>51</v>
      </c>
      <c r="J121" s="232" t="s">
        <v>1075</v>
      </c>
      <c r="K121" s="258"/>
    </row>
    <row r="122" spans="2:11" ht="17.25" customHeight="1">
      <c r="B122" s="257"/>
      <c r="C122" s="234" t="s">
        <v>1076</v>
      </c>
      <c r="D122" s="234"/>
      <c r="E122" s="234"/>
      <c r="F122" s="235" t="s">
        <v>1077</v>
      </c>
      <c r="G122" s="236"/>
      <c r="H122" s="234"/>
      <c r="I122" s="234"/>
      <c r="J122" s="234" t="s">
        <v>1078</v>
      </c>
      <c r="K122" s="258"/>
    </row>
    <row r="123" spans="2:11" ht="5.25" customHeight="1">
      <c r="B123" s="259"/>
      <c r="C123" s="237"/>
      <c r="D123" s="237"/>
      <c r="E123" s="237"/>
      <c r="F123" s="237"/>
      <c r="G123" s="220"/>
      <c r="H123" s="237"/>
      <c r="I123" s="237"/>
      <c r="J123" s="237"/>
      <c r="K123" s="260"/>
    </row>
    <row r="124" spans="2:11" ht="15" customHeight="1">
      <c r="B124" s="259"/>
      <c r="C124" s="220" t="s">
        <v>1081</v>
      </c>
      <c r="D124" s="237"/>
      <c r="E124" s="237"/>
      <c r="F124" s="239" t="s">
        <v>70</v>
      </c>
      <c r="G124" s="220"/>
      <c r="H124" s="220" t="s">
        <v>1117</v>
      </c>
      <c r="I124" s="220" t="s">
        <v>1080</v>
      </c>
      <c r="J124" s="220">
        <v>120</v>
      </c>
      <c r="K124" s="261"/>
    </row>
    <row r="125" spans="2:11" ht="15" customHeight="1">
      <c r="B125" s="259"/>
      <c r="C125" s="220" t="s">
        <v>1126</v>
      </c>
      <c r="D125" s="220"/>
      <c r="E125" s="220"/>
      <c r="F125" s="239" t="s">
        <v>70</v>
      </c>
      <c r="G125" s="220"/>
      <c r="H125" s="220" t="s">
        <v>1127</v>
      </c>
      <c r="I125" s="220" t="s">
        <v>1080</v>
      </c>
      <c r="J125" s="220" t="s">
        <v>1128</v>
      </c>
      <c r="K125" s="261"/>
    </row>
    <row r="126" spans="2:11" ht="15" customHeight="1">
      <c r="B126" s="259"/>
      <c r="C126" s="220" t="s">
        <v>79</v>
      </c>
      <c r="D126" s="220"/>
      <c r="E126" s="220"/>
      <c r="F126" s="239" t="s">
        <v>70</v>
      </c>
      <c r="G126" s="220"/>
      <c r="H126" s="220" t="s">
        <v>1129</v>
      </c>
      <c r="I126" s="220" t="s">
        <v>1080</v>
      </c>
      <c r="J126" s="220" t="s">
        <v>1128</v>
      </c>
      <c r="K126" s="261"/>
    </row>
    <row r="127" spans="2:11" ht="15" customHeight="1">
      <c r="B127" s="259"/>
      <c r="C127" s="220" t="s">
        <v>1089</v>
      </c>
      <c r="D127" s="220"/>
      <c r="E127" s="220"/>
      <c r="F127" s="239" t="s">
        <v>1084</v>
      </c>
      <c r="G127" s="220"/>
      <c r="H127" s="220" t="s">
        <v>1090</v>
      </c>
      <c r="I127" s="220" t="s">
        <v>1080</v>
      </c>
      <c r="J127" s="220">
        <v>15</v>
      </c>
      <c r="K127" s="261"/>
    </row>
    <row r="128" spans="2:11" ht="15" customHeight="1">
      <c r="B128" s="259"/>
      <c r="C128" s="241" t="s">
        <v>1091</v>
      </c>
      <c r="D128" s="241"/>
      <c r="E128" s="241"/>
      <c r="F128" s="242" t="s">
        <v>1084</v>
      </c>
      <c r="G128" s="241"/>
      <c r="H128" s="241" t="s">
        <v>1092</v>
      </c>
      <c r="I128" s="241" t="s">
        <v>1080</v>
      </c>
      <c r="J128" s="241">
        <v>15</v>
      </c>
      <c r="K128" s="261"/>
    </row>
    <row r="129" spans="2:11" ht="15" customHeight="1">
      <c r="B129" s="259"/>
      <c r="C129" s="241" t="s">
        <v>1093</v>
      </c>
      <c r="D129" s="241"/>
      <c r="E129" s="241"/>
      <c r="F129" s="242" t="s">
        <v>1084</v>
      </c>
      <c r="G129" s="241"/>
      <c r="H129" s="241" t="s">
        <v>1094</v>
      </c>
      <c r="I129" s="241" t="s">
        <v>1080</v>
      </c>
      <c r="J129" s="241">
        <v>20</v>
      </c>
      <c r="K129" s="261"/>
    </row>
    <row r="130" spans="2:11" ht="15" customHeight="1">
      <c r="B130" s="259"/>
      <c r="C130" s="241" t="s">
        <v>1095</v>
      </c>
      <c r="D130" s="241"/>
      <c r="E130" s="241"/>
      <c r="F130" s="242" t="s">
        <v>1084</v>
      </c>
      <c r="G130" s="241"/>
      <c r="H130" s="241" t="s">
        <v>1096</v>
      </c>
      <c r="I130" s="241" t="s">
        <v>1080</v>
      </c>
      <c r="J130" s="241">
        <v>20</v>
      </c>
      <c r="K130" s="261"/>
    </row>
    <row r="131" spans="2:11" ht="15" customHeight="1">
      <c r="B131" s="259"/>
      <c r="C131" s="220" t="s">
        <v>1083</v>
      </c>
      <c r="D131" s="220"/>
      <c r="E131" s="220"/>
      <c r="F131" s="239" t="s">
        <v>1084</v>
      </c>
      <c r="G131" s="220"/>
      <c r="H131" s="220" t="s">
        <v>1117</v>
      </c>
      <c r="I131" s="220" t="s">
        <v>1080</v>
      </c>
      <c r="J131" s="220">
        <v>50</v>
      </c>
      <c r="K131" s="261"/>
    </row>
    <row r="132" spans="2:11" ht="15" customHeight="1">
      <c r="B132" s="259"/>
      <c r="C132" s="220" t="s">
        <v>1097</v>
      </c>
      <c r="D132" s="220"/>
      <c r="E132" s="220"/>
      <c r="F132" s="239" t="s">
        <v>1084</v>
      </c>
      <c r="G132" s="220"/>
      <c r="H132" s="220" t="s">
        <v>1117</v>
      </c>
      <c r="I132" s="220" t="s">
        <v>1080</v>
      </c>
      <c r="J132" s="220">
        <v>50</v>
      </c>
      <c r="K132" s="261"/>
    </row>
    <row r="133" spans="2:11" ht="15" customHeight="1">
      <c r="B133" s="259"/>
      <c r="C133" s="220" t="s">
        <v>1103</v>
      </c>
      <c r="D133" s="220"/>
      <c r="E133" s="220"/>
      <c r="F133" s="239" t="s">
        <v>1084</v>
      </c>
      <c r="G133" s="220"/>
      <c r="H133" s="220" t="s">
        <v>1117</v>
      </c>
      <c r="I133" s="220" t="s">
        <v>1080</v>
      </c>
      <c r="J133" s="220">
        <v>50</v>
      </c>
      <c r="K133" s="261"/>
    </row>
    <row r="134" spans="2:11" ht="15" customHeight="1">
      <c r="B134" s="259"/>
      <c r="C134" s="220" t="s">
        <v>1105</v>
      </c>
      <c r="D134" s="220"/>
      <c r="E134" s="220"/>
      <c r="F134" s="239" t="s">
        <v>1084</v>
      </c>
      <c r="G134" s="220"/>
      <c r="H134" s="220" t="s">
        <v>1117</v>
      </c>
      <c r="I134" s="220" t="s">
        <v>1080</v>
      </c>
      <c r="J134" s="220">
        <v>50</v>
      </c>
      <c r="K134" s="261"/>
    </row>
    <row r="135" spans="2:11" ht="15" customHeight="1">
      <c r="B135" s="259"/>
      <c r="C135" s="220" t="s">
        <v>127</v>
      </c>
      <c r="D135" s="220"/>
      <c r="E135" s="220"/>
      <c r="F135" s="239" t="s">
        <v>1084</v>
      </c>
      <c r="G135" s="220"/>
      <c r="H135" s="220" t="s">
        <v>1130</v>
      </c>
      <c r="I135" s="220" t="s">
        <v>1080</v>
      </c>
      <c r="J135" s="220">
        <v>255</v>
      </c>
      <c r="K135" s="261"/>
    </row>
    <row r="136" spans="2:11" ht="15" customHeight="1">
      <c r="B136" s="259"/>
      <c r="C136" s="220" t="s">
        <v>1107</v>
      </c>
      <c r="D136" s="220"/>
      <c r="E136" s="220"/>
      <c r="F136" s="239" t="s">
        <v>70</v>
      </c>
      <c r="G136" s="220"/>
      <c r="H136" s="220" t="s">
        <v>1131</v>
      </c>
      <c r="I136" s="220" t="s">
        <v>1109</v>
      </c>
      <c r="J136" s="220"/>
      <c r="K136" s="261"/>
    </row>
    <row r="137" spans="2:11" ht="15" customHeight="1">
      <c r="B137" s="259"/>
      <c r="C137" s="220" t="s">
        <v>1110</v>
      </c>
      <c r="D137" s="220"/>
      <c r="E137" s="220"/>
      <c r="F137" s="239" t="s">
        <v>70</v>
      </c>
      <c r="G137" s="220"/>
      <c r="H137" s="220" t="s">
        <v>1132</v>
      </c>
      <c r="I137" s="220" t="s">
        <v>1112</v>
      </c>
      <c r="J137" s="220"/>
      <c r="K137" s="261"/>
    </row>
    <row r="138" spans="2:11" ht="15" customHeight="1">
      <c r="B138" s="259"/>
      <c r="C138" s="220" t="s">
        <v>1113</v>
      </c>
      <c r="D138" s="220"/>
      <c r="E138" s="220"/>
      <c r="F138" s="239" t="s">
        <v>70</v>
      </c>
      <c r="G138" s="220"/>
      <c r="H138" s="220" t="s">
        <v>1113</v>
      </c>
      <c r="I138" s="220" t="s">
        <v>1112</v>
      </c>
      <c r="J138" s="220"/>
      <c r="K138" s="261"/>
    </row>
    <row r="139" spans="2:11" ht="15" customHeight="1">
      <c r="B139" s="259"/>
      <c r="C139" s="220" t="s">
        <v>32</v>
      </c>
      <c r="D139" s="220"/>
      <c r="E139" s="220"/>
      <c r="F139" s="239" t="s">
        <v>70</v>
      </c>
      <c r="G139" s="220"/>
      <c r="H139" s="220" t="s">
        <v>1133</v>
      </c>
      <c r="I139" s="220" t="s">
        <v>1112</v>
      </c>
      <c r="J139" s="220"/>
      <c r="K139" s="261"/>
    </row>
    <row r="140" spans="2:11" ht="15" customHeight="1">
      <c r="B140" s="259"/>
      <c r="C140" s="220" t="s">
        <v>1134</v>
      </c>
      <c r="D140" s="220"/>
      <c r="E140" s="220"/>
      <c r="F140" s="239" t="s">
        <v>70</v>
      </c>
      <c r="G140" s="220"/>
      <c r="H140" s="220" t="s">
        <v>1135</v>
      </c>
      <c r="I140" s="220" t="s">
        <v>1112</v>
      </c>
      <c r="J140" s="220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6"/>
      <c r="C142" s="216"/>
      <c r="D142" s="216"/>
      <c r="E142" s="216"/>
      <c r="F142" s="251"/>
      <c r="G142" s="216"/>
      <c r="H142" s="216"/>
      <c r="I142" s="216"/>
      <c r="J142" s="216"/>
      <c r="K142" s="216"/>
    </row>
    <row r="143" spans="2:11" ht="18.75" customHeight="1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ht="7.5" customHeight="1">
      <c r="B144" s="227"/>
      <c r="C144" s="228"/>
      <c r="D144" s="228"/>
      <c r="E144" s="228"/>
      <c r="F144" s="228"/>
      <c r="G144" s="228"/>
      <c r="H144" s="228"/>
      <c r="I144" s="228"/>
      <c r="J144" s="228"/>
      <c r="K144" s="229"/>
    </row>
    <row r="145" spans="2:11" ht="45" customHeight="1">
      <c r="B145" s="230"/>
      <c r="C145" s="335" t="s">
        <v>1136</v>
      </c>
      <c r="D145" s="335"/>
      <c r="E145" s="335"/>
      <c r="F145" s="335"/>
      <c r="G145" s="335"/>
      <c r="H145" s="335"/>
      <c r="I145" s="335"/>
      <c r="J145" s="335"/>
      <c r="K145" s="231"/>
    </row>
    <row r="146" spans="2:11" ht="17.25" customHeight="1">
      <c r="B146" s="230"/>
      <c r="C146" s="232" t="s">
        <v>1073</v>
      </c>
      <c r="D146" s="232"/>
      <c r="E146" s="232"/>
      <c r="F146" s="232" t="s">
        <v>1074</v>
      </c>
      <c r="G146" s="233"/>
      <c r="H146" s="232" t="s">
        <v>122</v>
      </c>
      <c r="I146" s="232" t="s">
        <v>51</v>
      </c>
      <c r="J146" s="232" t="s">
        <v>1075</v>
      </c>
      <c r="K146" s="231"/>
    </row>
    <row r="147" spans="2:11" ht="17.25" customHeight="1">
      <c r="B147" s="230"/>
      <c r="C147" s="234" t="s">
        <v>1076</v>
      </c>
      <c r="D147" s="234"/>
      <c r="E147" s="234"/>
      <c r="F147" s="235" t="s">
        <v>1077</v>
      </c>
      <c r="G147" s="236"/>
      <c r="H147" s="234"/>
      <c r="I147" s="234"/>
      <c r="J147" s="234" t="s">
        <v>1078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1081</v>
      </c>
      <c r="D149" s="220"/>
      <c r="E149" s="220"/>
      <c r="F149" s="266" t="s">
        <v>70</v>
      </c>
      <c r="G149" s="220"/>
      <c r="H149" s="265" t="s">
        <v>1117</v>
      </c>
      <c r="I149" s="265" t="s">
        <v>1080</v>
      </c>
      <c r="J149" s="265">
        <v>120</v>
      </c>
      <c r="K149" s="261"/>
    </row>
    <row r="150" spans="2:11" ht="15" customHeight="1">
      <c r="B150" s="240"/>
      <c r="C150" s="265" t="s">
        <v>1126</v>
      </c>
      <c r="D150" s="220"/>
      <c r="E150" s="220"/>
      <c r="F150" s="266" t="s">
        <v>70</v>
      </c>
      <c r="G150" s="220"/>
      <c r="H150" s="265" t="s">
        <v>1137</v>
      </c>
      <c r="I150" s="265" t="s">
        <v>1080</v>
      </c>
      <c r="J150" s="265" t="s">
        <v>1128</v>
      </c>
      <c r="K150" s="261"/>
    </row>
    <row r="151" spans="2:11" ht="15" customHeight="1">
      <c r="B151" s="240"/>
      <c r="C151" s="265" t="s">
        <v>79</v>
      </c>
      <c r="D151" s="220"/>
      <c r="E151" s="220"/>
      <c r="F151" s="266" t="s">
        <v>70</v>
      </c>
      <c r="G151" s="220"/>
      <c r="H151" s="265" t="s">
        <v>1138</v>
      </c>
      <c r="I151" s="265" t="s">
        <v>1080</v>
      </c>
      <c r="J151" s="265" t="s">
        <v>1128</v>
      </c>
      <c r="K151" s="261"/>
    </row>
    <row r="152" spans="2:11" ht="15" customHeight="1">
      <c r="B152" s="240"/>
      <c r="C152" s="265" t="s">
        <v>1083</v>
      </c>
      <c r="D152" s="220"/>
      <c r="E152" s="220"/>
      <c r="F152" s="266" t="s">
        <v>1084</v>
      </c>
      <c r="G152" s="220"/>
      <c r="H152" s="265" t="s">
        <v>1117</v>
      </c>
      <c r="I152" s="265" t="s">
        <v>1080</v>
      </c>
      <c r="J152" s="265">
        <v>50</v>
      </c>
      <c r="K152" s="261"/>
    </row>
    <row r="153" spans="2:11" ht="15" customHeight="1">
      <c r="B153" s="240"/>
      <c r="C153" s="265" t="s">
        <v>1086</v>
      </c>
      <c r="D153" s="220"/>
      <c r="E153" s="220"/>
      <c r="F153" s="266" t="s">
        <v>70</v>
      </c>
      <c r="G153" s="220"/>
      <c r="H153" s="265" t="s">
        <v>1117</v>
      </c>
      <c r="I153" s="265" t="s">
        <v>1088</v>
      </c>
      <c r="J153" s="265"/>
      <c r="K153" s="261"/>
    </row>
    <row r="154" spans="2:11" ht="15" customHeight="1">
      <c r="B154" s="240"/>
      <c r="C154" s="265" t="s">
        <v>1097</v>
      </c>
      <c r="D154" s="220"/>
      <c r="E154" s="220"/>
      <c r="F154" s="266" t="s">
        <v>1084</v>
      </c>
      <c r="G154" s="220"/>
      <c r="H154" s="265" t="s">
        <v>1117</v>
      </c>
      <c r="I154" s="265" t="s">
        <v>1080</v>
      </c>
      <c r="J154" s="265">
        <v>50</v>
      </c>
      <c r="K154" s="261"/>
    </row>
    <row r="155" spans="2:11" ht="15" customHeight="1">
      <c r="B155" s="240"/>
      <c r="C155" s="265" t="s">
        <v>1105</v>
      </c>
      <c r="D155" s="220"/>
      <c r="E155" s="220"/>
      <c r="F155" s="266" t="s">
        <v>1084</v>
      </c>
      <c r="G155" s="220"/>
      <c r="H155" s="265" t="s">
        <v>1117</v>
      </c>
      <c r="I155" s="265" t="s">
        <v>1080</v>
      </c>
      <c r="J155" s="265">
        <v>50</v>
      </c>
      <c r="K155" s="261"/>
    </row>
    <row r="156" spans="2:11" ht="15" customHeight="1">
      <c r="B156" s="240"/>
      <c r="C156" s="265" t="s">
        <v>1103</v>
      </c>
      <c r="D156" s="220"/>
      <c r="E156" s="220"/>
      <c r="F156" s="266" t="s">
        <v>1084</v>
      </c>
      <c r="G156" s="220"/>
      <c r="H156" s="265" t="s">
        <v>1117</v>
      </c>
      <c r="I156" s="265" t="s">
        <v>1080</v>
      </c>
      <c r="J156" s="265">
        <v>50</v>
      </c>
      <c r="K156" s="261"/>
    </row>
    <row r="157" spans="2:11" ht="15" customHeight="1">
      <c r="B157" s="240"/>
      <c r="C157" s="265" t="s">
        <v>114</v>
      </c>
      <c r="D157" s="220"/>
      <c r="E157" s="220"/>
      <c r="F157" s="266" t="s">
        <v>70</v>
      </c>
      <c r="G157" s="220"/>
      <c r="H157" s="265" t="s">
        <v>1139</v>
      </c>
      <c r="I157" s="265" t="s">
        <v>1080</v>
      </c>
      <c r="J157" s="265" t="s">
        <v>1140</v>
      </c>
      <c r="K157" s="261"/>
    </row>
    <row r="158" spans="2:11" ht="15" customHeight="1">
      <c r="B158" s="240"/>
      <c r="C158" s="265" t="s">
        <v>1141</v>
      </c>
      <c r="D158" s="220"/>
      <c r="E158" s="220"/>
      <c r="F158" s="266" t="s">
        <v>70</v>
      </c>
      <c r="G158" s="220"/>
      <c r="H158" s="265" t="s">
        <v>1142</v>
      </c>
      <c r="I158" s="265" t="s">
        <v>1112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6"/>
      <c r="C160" s="220"/>
      <c r="D160" s="220"/>
      <c r="E160" s="220"/>
      <c r="F160" s="239"/>
      <c r="G160" s="220"/>
      <c r="H160" s="220"/>
      <c r="I160" s="220"/>
      <c r="J160" s="220"/>
      <c r="K160" s="216"/>
    </row>
    <row r="161" spans="2:11" ht="18.75" customHeight="1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ht="7.5" customHeight="1">
      <c r="B162" s="208"/>
      <c r="C162" s="209"/>
      <c r="D162" s="209"/>
      <c r="E162" s="209"/>
      <c r="F162" s="209"/>
      <c r="G162" s="209"/>
      <c r="H162" s="209"/>
      <c r="I162" s="209"/>
      <c r="J162" s="209"/>
      <c r="K162" s="210"/>
    </row>
    <row r="163" spans="2:11" ht="45" customHeight="1">
      <c r="B163" s="211"/>
      <c r="C163" s="330" t="s">
        <v>1143</v>
      </c>
      <c r="D163" s="330"/>
      <c r="E163" s="330"/>
      <c r="F163" s="330"/>
      <c r="G163" s="330"/>
      <c r="H163" s="330"/>
      <c r="I163" s="330"/>
      <c r="J163" s="330"/>
      <c r="K163" s="212"/>
    </row>
    <row r="164" spans="2:11" ht="17.25" customHeight="1">
      <c r="B164" s="211"/>
      <c r="C164" s="232" t="s">
        <v>1073</v>
      </c>
      <c r="D164" s="232"/>
      <c r="E164" s="232"/>
      <c r="F164" s="232" t="s">
        <v>1074</v>
      </c>
      <c r="G164" s="269"/>
      <c r="H164" s="270" t="s">
        <v>122</v>
      </c>
      <c r="I164" s="270" t="s">
        <v>51</v>
      </c>
      <c r="J164" s="232" t="s">
        <v>1075</v>
      </c>
      <c r="K164" s="212"/>
    </row>
    <row r="165" spans="2:11" ht="17.25" customHeight="1">
      <c r="B165" s="213"/>
      <c r="C165" s="234" t="s">
        <v>1076</v>
      </c>
      <c r="D165" s="234"/>
      <c r="E165" s="234"/>
      <c r="F165" s="235" t="s">
        <v>1077</v>
      </c>
      <c r="G165" s="271"/>
      <c r="H165" s="272"/>
      <c r="I165" s="272"/>
      <c r="J165" s="234" t="s">
        <v>1078</v>
      </c>
      <c r="K165" s="214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20" t="s">
        <v>1081</v>
      </c>
      <c r="D167" s="220"/>
      <c r="E167" s="220"/>
      <c r="F167" s="239" t="s">
        <v>70</v>
      </c>
      <c r="G167" s="220"/>
      <c r="H167" s="220" t="s">
        <v>1117</v>
      </c>
      <c r="I167" s="220" t="s">
        <v>1080</v>
      </c>
      <c r="J167" s="220">
        <v>120</v>
      </c>
      <c r="K167" s="261"/>
    </row>
    <row r="168" spans="2:11" ht="15" customHeight="1">
      <c r="B168" s="240"/>
      <c r="C168" s="220" t="s">
        <v>1126</v>
      </c>
      <c r="D168" s="220"/>
      <c r="E168" s="220"/>
      <c r="F168" s="239" t="s">
        <v>70</v>
      </c>
      <c r="G168" s="220"/>
      <c r="H168" s="220" t="s">
        <v>1127</v>
      </c>
      <c r="I168" s="220" t="s">
        <v>1080</v>
      </c>
      <c r="J168" s="220" t="s">
        <v>1128</v>
      </c>
      <c r="K168" s="261"/>
    </row>
    <row r="169" spans="2:11" ht="15" customHeight="1">
      <c r="B169" s="240"/>
      <c r="C169" s="220" t="s">
        <v>79</v>
      </c>
      <c r="D169" s="220"/>
      <c r="E169" s="220"/>
      <c r="F169" s="239" t="s">
        <v>70</v>
      </c>
      <c r="G169" s="220"/>
      <c r="H169" s="220" t="s">
        <v>1144</v>
      </c>
      <c r="I169" s="220" t="s">
        <v>1080</v>
      </c>
      <c r="J169" s="220" t="s">
        <v>1128</v>
      </c>
      <c r="K169" s="261"/>
    </row>
    <row r="170" spans="2:11" ht="15" customHeight="1">
      <c r="B170" s="240"/>
      <c r="C170" s="220" t="s">
        <v>1083</v>
      </c>
      <c r="D170" s="220"/>
      <c r="E170" s="220"/>
      <c r="F170" s="239" t="s">
        <v>1084</v>
      </c>
      <c r="G170" s="220"/>
      <c r="H170" s="220" t="s">
        <v>1144</v>
      </c>
      <c r="I170" s="220" t="s">
        <v>1080</v>
      </c>
      <c r="J170" s="220">
        <v>50</v>
      </c>
      <c r="K170" s="261"/>
    </row>
    <row r="171" spans="2:11" ht="15" customHeight="1">
      <c r="B171" s="240"/>
      <c r="C171" s="220" t="s">
        <v>1086</v>
      </c>
      <c r="D171" s="220"/>
      <c r="E171" s="220"/>
      <c r="F171" s="239" t="s">
        <v>70</v>
      </c>
      <c r="G171" s="220"/>
      <c r="H171" s="220" t="s">
        <v>1144</v>
      </c>
      <c r="I171" s="220" t="s">
        <v>1088</v>
      </c>
      <c r="J171" s="220"/>
      <c r="K171" s="261"/>
    </row>
    <row r="172" spans="2:11" ht="15" customHeight="1">
      <c r="B172" s="240"/>
      <c r="C172" s="220" t="s">
        <v>1097</v>
      </c>
      <c r="D172" s="220"/>
      <c r="E172" s="220"/>
      <c r="F172" s="239" t="s">
        <v>1084</v>
      </c>
      <c r="G172" s="220"/>
      <c r="H172" s="220" t="s">
        <v>1144</v>
      </c>
      <c r="I172" s="220" t="s">
        <v>1080</v>
      </c>
      <c r="J172" s="220">
        <v>50</v>
      </c>
      <c r="K172" s="261"/>
    </row>
    <row r="173" spans="2:11" ht="15" customHeight="1">
      <c r="B173" s="240"/>
      <c r="C173" s="220" t="s">
        <v>1105</v>
      </c>
      <c r="D173" s="220"/>
      <c r="E173" s="220"/>
      <c r="F173" s="239" t="s">
        <v>1084</v>
      </c>
      <c r="G173" s="220"/>
      <c r="H173" s="220" t="s">
        <v>1144</v>
      </c>
      <c r="I173" s="220" t="s">
        <v>1080</v>
      </c>
      <c r="J173" s="220">
        <v>50</v>
      </c>
      <c r="K173" s="261"/>
    </row>
    <row r="174" spans="2:11" ht="15" customHeight="1">
      <c r="B174" s="240"/>
      <c r="C174" s="220" t="s">
        <v>1103</v>
      </c>
      <c r="D174" s="220"/>
      <c r="E174" s="220"/>
      <c r="F174" s="239" t="s">
        <v>1084</v>
      </c>
      <c r="G174" s="220"/>
      <c r="H174" s="220" t="s">
        <v>1144</v>
      </c>
      <c r="I174" s="220" t="s">
        <v>1080</v>
      </c>
      <c r="J174" s="220">
        <v>50</v>
      </c>
      <c r="K174" s="261"/>
    </row>
    <row r="175" spans="2:11" ht="15" customHeight="1">
      <c r="B175" s="240"/>
      <c r="C175" s="220" t="s">
        <v>121</v>
      </c>
      <c r="D175" s="220"/>
      <c r="E175" s="220"/>
      <c r="F175" s="239" t="s">
        <v>70</v>
      </c>
      <c r="G175" s="220"/>
      <c r="H175" s="220" t="s">
        <v>1145</v>
      </c>
      <c r="I175" s="220" t="s">
        <v>1146</v>
      </c>
      <c r="J175" s="220"/>
      <c r="K175" s="261"/>
    </row>
    <row r="176" spans="2:11" ht="15" customHeight="1">
      <c r="B176" s="240"/>
      <c r="C176" s="220" t="s">
        <v>51</v>
      </c>
      <c r="D176" s="220"/>
      <c r="E176" s="220"/>
      <c r="F176" s="239" t="s">
        <v>70</v>
      </c>
      <c r="G176" s="220"/>
      <c r="H176" s="220" t="s">
        <v>1147</v>
      </c>
      <c r="I176" s="220" t="s">
        <v>1148</v>
      </c>
      <c r="J176" s="220">
        <v>1</v>
      </c>
      <c r="K176" s="261"/>
    </row>
    <row r="177" spans="2:11" ht="15" customHeight="1">
      <c r="B177" s="240"/>
      <c r="C177" s="220" t="s">
        <v>47</v>
      </c>
      <c r="D177" s="220"/>
      <c r="E177" s="220"/>
      <c r="F177" s="239" t="s">
        <v>70</v>
      </c>
      <c r="G177" s="220"/>
      <c r="H177" s="220" t="s">
        <v>1149</v>
      </c>
      <c r="I177" s="220" t="s">
        <v>1080</v>
      </c>
      <c r="J177" s="220">
        <v>20</v>
      </c>
      <c r="K177" s="261"/>
    </row>
    <row r="178" spans="2:11" ht="15" customHeight="1">
      <c r="B178" s="240"/>
      <c r="C178" s="220" t="s">
        <v>122</v>
      </c>
      <c r="D178" s="220"/>
      <c r="E178" s="220"/>
      <c r="F178" s="239" t="s">
        <v>70</v>
      </c>
      <c r="G178" s="220"/>
      <c r="H178" s="220" t="s">
        <v>1150</v>
      </c>
      <c r="I178" s="220" t="s">
        <v>1080</v>
      </c>
      <c r="J178" s="220">
        <v>255</v>
      </c>
      <c r="K178" s="261"/>
    </row>
    <row r="179" spans="2:11" ht="15" customHeight="1">
      <c r="B179" s="240"/>
      <c r="C179" s="220" t="s">
        <v>123</v>
      </c>
      <c r="D179" s="220"/>
      <c r="E179" s="220"/>
      <c r="F179" s="239" t="s">
        <v>70</v>
      </c>
      <c r="G179" s="220"/>
      <c r="H179" s="220" t="s">
        <v>1044</v>
      </c>
      <c r="I179" s="220" t="s">
        <v>1080</v>
      </c>
      <c r="J179" s="220">
        <v>10</v>
      </c>
      <c r="K179" s="261"/>
    </row>
    <row r="180" spans="2:11" ht="15" customHeight="1">
      <c r="B180" s="240"/>
      <c r="C180" s="220" t="s">
        <v>124</v>
      </c>
      <c r="D180" s="220"/>
      <c r="E180" s="220"/>
      <c r="F180" s="239" t="s">
        <v>70</v>
      </c>
      <c r="G180" s="220"/>
      <c r="H180" s="220" t="s">
        <v>1151</v>
      </c>
      <c r="I180" s="220" t="s">
        <v>1112</v>
      </c>
      <c r="J180" s="220"/>
      <c r="K180" s="261"/>
    </row>
    <row r="181" spans="2:11" ht="15" customHeight="1">
      <c r="B181" s="240"/>
      <c r="C181" s="220" t="s">
        <v>1152</v>
      </c>
      <c r="D181" s="220"/>
      <c r="E181" s="220"/>
      <c r="F181" s="239" t="s">
        <v>70</v>
      </c>
      <c r="G181" s="220"/>
      <c r="H181" s="220" t="s">
        <v>1153</v>
      </c>
      <c r="I181" s="220" t="s">
        <v>1112</v>
      </c>
      <c r="J181" s="220"/>
      <c r="K181" s="261"/>
    </row>
    <row r="182" spans="2:11" ht="15" customHeight="1">
      <c r="B182" s="240"/>
      <c r="C182" s="220" t="s">
        <v>1141</v>
      </c>
      <c r="D182" s="220"/>
      <c r="E182" s="220"/>
      <c r="F182" s="239" t="s">
        <v>70</v>
      </c>
      <c r="G182" s="220"/>
      <c r="H182" s="220" t="s">
        <v>1154</v>
      </c>
      <c r="I182" s="220" t="s">
        <v>1112</v>
      </c>
      <c r="J182" s="220"/>
      <c r="K182" s="261"/>
    </row>
    <row r="183" spans="2:11" ht="15" customHeight="1">
      <c r="B183" s="240"/>
      <c r="C183" s="220" t="s">
        <v>126</v>
      </c>
      <c r="D183" s="220"/>
      <c r="E183" s="220"/>
      <c r="F183" s="239" t="s">
        <v>1084</v>
      </c>
      <c r="G183" s="220"/>
      <c r="H183" s="220" t="s">
        <v>1155</v>
      </c>
      <c r="I183" s="220" t="s">
        <v>1080</v>
      </c>
      <c r="J183" s="220">
        <v>50</v>
      </c>
      <c r="K183" s="261"/>
    </row>
    <row r="184" spans="2:11" ht="15" customHeight="1">
      <c r="B184" s="240"/>
      <c r="C184" s="220" t="s">
        <v>1156</v>
      </c>
      <c r="D184" s="220"/>
      <c r="E184" s="220"/>
      <c r="F184" s="239" t="s">
        <v>1084</v>
      </c>
      <c r="G184" s="220"/>
      <c r="H184" s="220" t="s">
        <v>1157</v>
      </c>
      <c r="I184" s="220" t="s">
        <v>1158</v>
      </c>
      <c r="J184" s="220"/>
      <c r="K184" s="261"/>
    </row>
    <row r="185" spans="2:11" ht="15" customHeight="1">
      <c r="B185" s="240"/>
      <c r="C185" s="220" t="s">
        <v>1159</v>
      </c>
      <c r="D185" s="220"/>
      <c r="E185" s="220"/>
      <c r="F185" s="239" t="s">
        <v>1084</v>
      </c>
      <c r="G185" s="220"/>
      <c r="H185" s="220" t="s">
        <v>1160</v>
      </c>
      <c r="I185" s="220" t="s">
        <v>1158</v>
      </c>
      <c r="J185" s="220"/>
      <c r="K185" s="261"/>
    </row>
    <row r="186" spans="2:11" ht="15" customHeight="1">
      <c r="B186" s="240"/>
      <c r="C186" s="220" t="s">
        <v>1161</v>
      </c>
      <c r="D186" s="220"/>
      <c r="E186" s="220"/>
      <c r="F186" s="239" t="s">
        <v>1084</v>
      </c>
      <c r="G186" s="220"/>
      <c r="H186" s="220" t="s">
        <v>1162</v>
      </c>
      <c r="I186" s="220" t="s">
        <v>1158</v>
      </c>
      <c r="J186" s="220"/>
      <c r="K186" s="261"/>
    </row>
    <row r="187" spans="2:11" ht="15" customHeight="1">
      <c r="B187" s="240"/>
      <c r="C187" s="273" t="s">
        <v>1163</v>
      </c>
      <c r="D187" s="220"/>
      <c r="E187" s="220"/>
      <c r="F187" s="239" t="s">
        <v>1084</v>
      </c>
      <c r="G187" s="220"/>
      <c r="H187" s="220" t="s">
        <v>1164</v>
      </c>
      <c r="I187" s="220" t="s">
        <v>1165</v>
      </c>
      <c r="J187" s="274" t="s">
        <v>1166</v>
      </c>
      <c r="K187" s="261"/>
    </row>
    <row r="188" spans="2:11" ht="15" customHeight="1">
      <c r="B188" s="240"/>
      <c r="C188" s="225" t="s">
        <v>36</v>
      </c>
      <c r="D188" s="220"/>
      <c r="E188" s="220"/>
      <c r="F188" s="239" t="s">
        <v>70</v>
      </c>
      <c r="G188" s="220"/>
      <c r="H188" s="216" t="s">
        <v>1167</v>
      </c>
      <c r="I188" s="220" t="s">
        <v>1168</v>
      </c>
      <c r="J188" s="220"/>
      <c r="K188" s="261"/>
    </row>
    <row r="189" spans="2:11" ht="15" customHeight="1">
      <c r="B189" s="240"/>
      <c r="C189" s="225" t="s">
        <v>1169</v>
      </c>
      <c r="D189" s="220"/>
      <c r="E189" s="220"/>
      <c r="F189" s="239" t="s">
        <v>70</v>
      </c>
      <c r="G189" s="220"/>
      <c r="H189" s="220" t="s">
        <v>1170</v>
      </c>
      <c r="I189" s="220" t="s">
        <v>1112</v>
      </c>
      <c r="J189" s="220"/>
      <c r="K189" s="261"/>
    </row>
    <row r="190" spans="2:11" ht="15" customHeight="1">
      <c r="B190" s="240"/>
      <c r="C190" s="225" t="s">
        <v>1171</v>
      </c>
      <c r="D190" s="220"/>
      <c r="E190" s="220"/>
      <c r="F190" s="239" t="s">
        <v>70</v>
      </c>
      <c r="G190" s="220"/>
      <c r="H190" s="220" t="s">
        <v>1172</v>
      </c>
      <c r="I190" s="220" t="s">
        <v>1112</v>
      </c>
      <c r="J190" s="220"/>
      <c r="K190" s="261"/>
    </row>
    <row r="191" spans="2:11" ht="15" customHeight="1">
      <c r="B191" s="240"/>
      <c r="C191" s="225" t="s">
        <v>1173</v>
      </c>
      <c r="D191" s="220"/>
      <c r="E191" s="220"/>
      <c r="F191" s="239" t="s">
        <v>1084</v>
      </c>
      <c r="G191" s="220"/>
      <c r="H191" s="220" t="s">
        <v>1174</v>
      </c>
      <c r="I191" s="220" t="s">
        <v>1112</v>
      </c>
      <c r="J191" s="220"/>
      <c r="K191" s="261"/>
    </row>
    <row r="192" spans="2:11" ht="15" customHeight="1">
      <c r="B192" s="267"/>
      <c r="C192" s="275"/>
      <c r="D192" s="249"/>
      <c r="E192" s="249"/>
      <c r="F192" s="249"/>
      <c r="G192" s="249"/>
      <c r="H192" s="249"/>
      <c r="I192" s="249"/>
      <c r="J192" s="249"/>
      <c r="K192" s="268"/>
    </row>
    <row r="193" spans="2:11" ht="18.75" customHeight="1">
      <c r="B193" s="216"/>
      <c r="C193" s="220"/>
      <c r="D193" s="220"/>
      <c r="E193" s="220"/>
      <c r="F193" s="239"/>
      <c r="G193" s="220"/>
      <c r="H193" s="220"/>
      <c r="I193" s="220"/>
      <c r="J193" s="220"/>
      <c r="K193" s="216"/>
    </row>
    <row r="194" spans="2:11" ht="18.75" customHeight="1">
      <c r="B194" s="216"/>
      <c r="C194" s="220"/>
      <c r="D194" s="220"/>
      <c r="E194" s="220"/>
      <c r="F194" s="239"/>
      <c r="G194" s="220"/>
      <c r="H194" s="220"/>
      <c r="I194" s="220"/>
      <c r="J194" s="220"/>
      <c r="K194" s="216"/>
    </row>
    <row r="195" spans="2:11" ht="18.75" customHeight="1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2:11" ht="13.5">
      <c r="B196" s="208"/>
      <c r="C196" s="209"/>
      <c r="D196" s="209"/>
      <c r="E196" s="209"/>
      <c r="F196" s="209"/>
      <c r="G196" s="209"/>
      <c r="H196" s="209"/>
      <c r="I196" s="209"/>
      <c r="J196" s="209"/>
      <c r="K196" s="210"/>
    </row>
    <row r="197" spans="2:11" ht="21">
      <c r="B197" s="211"/>
      <c r="C197" s="330" t="s">
        <v>1175</v>
      </c>
      <c r="D197" s="330"/>
      <c r="E197" s="330"/>
      <c r="F197" s="330"/>
      <c r="G197" s="330"/>
      <c r="H197" s="330"/>
      <c r="I197" s="330"/>
      <c r="J197" s="330"/>
      <c r="K197" s="212"/>
    </row>
    <row r="198" spans="2:11" ht="25.5" customHeight="1">
      <c r="B198" s="211"/>
      <c r="C198" s="276" t="s">
        <v>1176</v>
      </c>
      <c r="D198" s="276"/>
      <c r="E198" s="276"/>
      <c r="F198" s="276" t="s">
        <v>1177</v>
      </c>
      <c r="G198" s="277"/>
      <c r="H198" s="336" t="s">
        <v>1178</v>
      </c>
      <c r="I198" s="336"/>
      <c r="J198" s="336"/>
      <c r="K198" s="212"/>
    </row>
    <row r="199" spans="2:11" ht="5.25" customHeight="1">
      <c r="B199" s="240"/>
      <c r="C199" s="237"/>
      <c r="D199" s="237"/>
      <c r="E199" s="237"/>
      <c r="F199" s="237"/>
      <c r="G199" s="220"/>
      <c r="H199" s="237"/>
      <c r="I199" s="237"/>
      <c r="J199" s="237"/>
      <c r="K199" s="261"/>
    </row>
    <row r="200" spans="2:11" ht="15" customHeight="1">
      <c r="B200" s="240"/>
      <c r="C200" s="220" t="s">
        <v>1168</v>
      </c>
      <c r="D200" s="220"/>
      <c r="E200" s="220"/>
      <c r="F200" s="239" t="s">
        <v>37</v>
      </c>
      <c r="G200" s="220"/>
      <c r="H200" s="332" t="s">
        <v>1179</v>
      </c>
      <c r="I200" s="332"/>
      <c r="J200" s="332"/>
      <c r="K200" s="261"/>
    </row>
    <row r="201" spans="2:11" ht="15" customHeight="1">
      <c r="B201" s="240"/>
      <c r="C201" s="246"/>
      <c r="D201" s="220"/>
      <c r="E201" s="220"/>
      <c r="F201" s="239" t="s">
        <v>38</v>
      </c>
      <c r="G201" s="220"/>
      <c r="H201" s="332" t="s">
        <v>1180</v>
      </c>
      <c r="I201" s="332"/>
      <c r="J201" s="332"/>
      <c r="K201" s="261"/>
    </row>
    <row r="202" spans="2:11" ht="15" customHeight="1">
      <c r="B202" s="240"/>
      <c r="C202" s="246"/>
      <c r="D202" s="220"/>
      <c r="E202" s="220"/>
      <c r="F202" s="239" t="s">
        <v>41</v>
      </c>
      <c r="G202" s="220"/>
      <c r="H202" s="332" t="s">
        <v>1181</v>
      </c>
      <c r="I202" s="332"/>
      <c r="J202" s="332"/>
      <c r="K202" s="261"/>
    </row>
    <row r="203" spans="2:11" ht="15" customHeight="1">
      <c r="B203" s="240"/>
      <c r="C203" s="220"/>
      <c r="D203" s="220"/>
      <c r="E203" s="220"/>
      <c r="F203" s="239" t="s">
        <v>39</v>
      </c>
      <c r="G203" s="220"/>
      <c r="H203" s="332" t="s">
        <v>1182</v>
      </c>
      <c r="I203" s="332"/>
      <c r="J203" s="332"/>
      <c r="K203" s="261"/>
    </row>
    <row r="204" spans="2:11" ht="15" customHeight="1">
      <c r="B204" s="240"/>
      <c r="C204" s="220"/>
      <c r="D204" s="220"/>
      <c r="E204" s="220"/>
      <c r="F204" s="239" t="s">
        <v>40</v>
      </c>
      <c r="G204" s="220"/>
      <c r="H204" s="332" t="s">
        <v>1183</v>
      </c>
      <c r="I204" s="332"/>
      <c r="J204" s="332"/>
      <c r="K204" s="261"/>
    </row>
    <row r="205" spans="2:11" ht="15" customHeight="1">
      <c r="B205" s="240"/>
      <c r="C205" s="220"/>
      <c r="D205" s="220"/>
      <c r="E205" s="220"/>
      <c r="F205" s="239"/>
      <c r="G205" s="220"/>
      <c r="H205" s="220"/>
      <c r="I205" s="220"/>
      <c r="J205" s="220"/>
      <c r="K205" s="261"/>
    </row>
    <row r="206" spans="2:11" ht="15" customHeight="1">
      <c r="B206" s="240"/>
      <c r="C206" s="220" t="s">
        <v>1124</v>
      </c>
      <c r="D206" s="220"/>
      <c r="E206" s="220"/>
      <c r="F206" s="239" t="s">
        <v>72</v>
      </c>
      <c r="G206" s="220"/>
      <c r="H206" s="332" t="s">
        <v>1184</v>
      </c>
      <c r="I206" s="332"/>
      <c r="J206" s="332"/>
      <c r="K206" s="261"/>
    </row>
    <row r="207" spans="2:11" ht="15" customHeight="1">
      <c r="B207" s="240"/>
      <c r="C207" s="246"/>
      <c r="D207" s="220"/>
      <c r="E207" s="220"/>
      <c r="F207" s="239" t="s">
        <v>1026</v>
      </c>
      <c r="G207" s="220"/>
      <c r="H207" s="332" t="s">
        <v>1027</v>
      </c>
      <c r="I207" s="332"/>
      <c r="J207" s="332"/>
      <c r="K207" s="261"/>
    </row>
    <row r="208" spans="2:11" ht="15" customHeight="1">
      <c r="B208" s="240"/>
      <c r="C208" s="220"/>
      <c r="D208" s="220"/>
      <c r="E208" s="220"/>
      <c r="F208" s="239" t="s">
        <v>1024</v>
      </c>
      <c r="G208" s="220"/>
      <c r="H208" s="332" t="s">
        <v>1185</v>
      </c>
      <c r="I208" s="332"/>
      <c r="J208" s="332"/>
      <c r="K208" s="261"/>
    </row>
    <row r="209" spans="2:11" ht="15" customHeight="1">
      <c r="B209" s="278"/>
      <c r="C209" s="246"/>
      <c r="D209" s="246"/>
      <c r="E209" s="246"/>
      <c r="F209" s="239" t="s">
        <v>1028</v>
      </c>
      <c r="G209" s="225"/>
      <c r="H209" s="331" t="s">
        <v>139</v>
      </c>
      <c r="I209" s="331"/>
      <c r="J209" s="331"/>
      <c r="K209" s="279"/>
    </row>
    <row r="210" spans="2:11" ht="15" customHeight="1">
      <c r="B210" s="278"/>
      <c r="C210" s="246"/>
      <c r="D210" s="246"/>
      <c r="E210" s="246"/>
      <c r="F210" s="239" t="s">
        <v>134</v>
      </c>
      <c r="G210" s="225"/>
      <c r="H210" s="331" t="s">
        <v>1186</v>
      </c>
      <c r="I210" s="331"/>
      <c r="J210" s="331"/>
      <c r="K210" s="279"/>
    </row>
    <row r="211" spans="2:11" ht="15" customHeight="1">
      <c r="B211" s="278"/>
      <c r="C211" s="246"/>
      <c r="D211" s="246"/>
      <c r="E211" s="246"/>
      <c r="F211" s="280"/>
      <c r="G211" s="225"/>
      <c r="H211" s="281"/>
      <c r="I211" s="281"/>
      <c r="J211" s="281"/>
      <c r="K211" s="279"/>
    </row>
    <row r="212" spans="2:11" ht="15" customHeight="1">
      <c r="B212" s="278"/>
      <c r="C212" s="220" t="s">
        <v>1148</v>
      </c>
      <c r="D212" s="246"/>
      <c r="E212" s="246"/>
      <c r="F212" s="239">
        <v>1</v>
      </c>
      <c r="G212" s="225"/>
      <c r="H212" s="331" t="s">
        <v>1187</v>
      </c>
      <c r="I212" s="331"/>
      <c r="J212" s="331"/>
      <c r="K212" s="279"/>
    </row>
    <row r="213" spans="2:11" ht="15" customHeight="1">
      <c r="B213" s="278"/>
      <c r="C213" s="246"/>
      <c r="D213" s="246"/>
      <c r="E213" s="246"/>
      <c r="F213" s="239">
        <v>2</v>
      </c>
      <c r="G213" s="225"/>
      <c r="H213" s="331" t="s">
        <v>1188</v>
      </c>
      <c r="I213" s="331"/>
      <c r="J213" s="331"/>
      <c r="K213" s="279"/>
    </row>
    <row r="214" spans="2:11" ht="15" customHeight="1">
      <c r="B214" s="278"/>
      <c r="C214" s="246"/>
      <c r="D214" s="246"/>
      <c r="E214" s="246"/>
      <c r="F214" s="239">
        <v>3</v>
      </c>
      <c r="G214" s="225"/>
      <c r="H214" s="331" t="s">
        <v>1189</v>
      </c>
      <c r="I214" s="331"/>
      <c r="J214" s="331"/>
      <c r="K214" s="279"/>
    </row>
    <row r="215" spans="2:11" ht="15" customHeight="1">
      <c r="B215" s="278"/>
      <c r="C215" s="246"/>
      <c r="D215" s="246"/>
      <c r="E215" s="246"/>
      <c r="F215" s="239">
        <v>4</v>
      </c>
      <c r="G215" s="225"/>
      <c r="H215" s="331" t="s">
        <v>1190</v>
      </c>
      <c r="I215" s="331"/>
      <c r="J215" s="331"/>
      <c r="K215" s="279"/>
    </row>
    <row r="216" spans="2:11" ht="12.75" customHeight="1">
      <c r="B216" s="282"/>
      <c r="C216" s="283"/>
      <c r="D216" s="283"/>
      <c r="E216" s="283"/>
      <c r="F216" s="283"/>
      <c r="G216" s="283"/>
      <c r="H216" s="283"/>
      <c r="I216" s="283"/>
      <c r="J216" s="283"/>
      <c r="K216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D29:J29"/>
    <mergeCell ref="F19:J19"/>
    <mergeCell ref="F20:J20"/>
    <mergeCell ref="D14:J14"/>
    <mergeCell ref="D15:J15"/>
    <mergeCell ref="F16:J16"/>
    <mergeCell ref="F17:J17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H198:J198"/>
    <mergeCell ref="C163:J163"/>
    <mergeCell ref="C120:J120"/>
    <mergeCell ref="C145:J145"/>
    <mergeCell ref="D58:J58"/>
    <mergeCell ref="D59:J59"/>
    <mergeCell ref="D65:J65"/>
    <mergeCell ref="C100:J100"/>
    <mergeCell ref="D61:J61"/>
    <mergeCell ref="D67:J67"/>
    <mergeCell ref="D68:J68"/>
    <mergeCell ref="C73:J73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zoomScalePageLayoutView="0" workbookViewId="0" topLeftCell="A1">
      <pane ySplit="1" topLeftCell="A79" activePane="bottomLeft" state="frozen"/>
      <selection pane="topLeft" activeCell="A1" sqref="A1"/>
      <selection pane="bottomLeft" activeCell="I106" sqref="I1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80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110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112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ROUND(J84,2)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ROUND(SUM(BE84:BE98),2)</f>
        <v>0</v>
      </c>
      <c r="G32" s="38"/>
      <c r="H32" s="38"/>
      <c r="I32" s="113">
        <v>0.21</v>
      </c>
      <c r="J32" s="112">
        <f>ROUND(ROUND((SUM(BE84:BE98)),2)*I32,2)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ROUND(SUM(BF84:BF98),2)</f>
        <v>0</v>
      </c>
      <c r="G33" s="38"/>
      <c r="H33" s="38"/>
      <c r="I33" s="113">
        <v>0.15</v>
      </c>
      <c r="J33" s="112">
        <f>ROUND(ROUND((SUM(BF84:BF98)),2)*I33,2)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ROUND(SUM(BG84:BG98),2)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ROUND(SUM(BH84:BH98),2)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ROUND(SUM(BI84:BI98),2)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110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00 - Vedleší rozpočtové náklady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J84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118</v>
      </c>
      <c r="E61" s="128"/>
      <c r="F61" s="128"/>
      <c r="G61" s="128"/>
      <c r="H61" s="128"/>
      <c r="I61" s="128"/>
      <c r="J61" s="129">
        <f>J85</f>
        <v>0</v>
      </c>
      <c r="K61" s="130"/>
    </row>
    <row r="62" spans="2:11" s="9" customFormat="1" ht="19.5" customHeight="1">
      <c r="B62" s="131"/>
      <c r="C62" s="132"/>
      <c r="D62" s="133" t="s">
        <v>119</v>
      </c>
      <c r="E62" s="134"/>
      <c r="F62" s="134"/>
      <c r="G62" s="134"/>
      <c r="H62" s="134"/>
      <c r="I62" s="134"/>
      <c r="J62" s="135">
        <f>J86</f>
        <v>0</v>
      </c>
      <c r="K62" s="136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11" s="1" customFormat="1" ht="6.75" customHeight="1">
      <c r="B64" s="52"/>
      <c r="C64" s="53"/>
      <c r="D64" s="53"/>
      <c r="E64" s="53"/>
      <c r="F64" s="53"/>
      <c r="G64" s="53"/>
      <c r="H64" s="53"/>
      <c r="I64" s="53"/>
      <c r="J64" s="53"/>
      <c r="K64" s="54"/>
    </row>
    <row r="68" spans="2:12" s="1" customFormat="1" ht="6.75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37"/>
    </row>
    <row r="69" spans="2:12" s="1" customFormat="1" ht="36.75" customHeight="1">
      <c r="B69" s="37"/>
      <c r="C69" s="57" t="s">
        <v>120</v>
      </c>
      <c r="L69" s="37"/>
    </row>
    <row r="70" spans="2:12" s="1" customFormat="1" ht="6.75" customHeight="1">
      <c r="B70" s="37"/>
      <c r="L70" s="37"/>
    </row>
    <row r="71" spans="2:12" s="1" customFormat="1" ht="14.25" customHeight="1">
      <c r="B71" s="37"/>
      <c r="C71" s="59" t="s">
        <v>17</v>
      </c>
      <c r="L71" s="37"/>
    </row>
    <row r="72" spans="2:12" s="1" customFormat="1" ht="22.5" customHeight="1">
      <c r="B72" s="37"/>
      <c r="E72" s="322" t="str">
        <f>E7</f>
        <v>Stavební úpravy  ulice Ke Hvězdárně, Sezimovo Ústí</v>
      </c>
      <c r="F72" s="329"/>
      <c r="G72" s="329"/>
      <c r="H72" s="329"/>
      <c r="L72" s="37"/>
    </row>
    <row r="73" spans="2:12" ht="15">
      <c r="B73" s="27"/>
      <c r="C73" s="59" t="s">
        <v>109</v>
      </c>
      <c r="L73" s="27"/>
    </row>
    <row r="74" spans="2:12" s="1" customFormat="1" ht="22.5" customHeight="1">
      <c r="B74" s="37"/>
      <c r="E74" s="322" t="s">
        <v>110</v>
      </c>
      <c r="F74" s="323"/>
      <c r="G74" s="323"/>
      <c r="H74" s="323"/>
      <c r="L74" s="37"/>
    </row>
    <row r="75" spans="2:12" s="1" customFormat="1" ht="14.25" customHeight="1">
      <c r="B75" s="37"/>
      <c r="C75" s="59" t="s">
        <v>111</v>
      </c>
      <c r="L75" s="37"/>
    </row>
    <row r="76" spans="2:12" s="1" customFormat="1" ht="23.25" customHeight="1">
      <c r="B76" s="37"/>
      <c r="E76" s="318" t="str">
        <f>E11</f>
        <v>00 - Vedleší rozpočtové náklady</v>
      </c>
      <c r="F76" s="323"/>
      <c r="G76" s="323"/>
      <c r="H76" s="323"/>
      <c r="L76" s="37"/>
    </row>
    <row r="77" spans="2:12" s="1" customFormat="1" ht="6.75" customHeight="1">
      <c r="B77" s="37"/>
      <c r="L77" s="37"/>
    </row>
    <row r="78" spans="2:12" s="1" customFormat="1" ht="18" customHeight="1">
      <c r="B78" s="37"/>
      <c r="C78" s="59" t="s">
        <v>21</v>
      </c>
      <c r="F78" s="137" t="str">
        <f>F14</f>
        <v> </v>
      </c>
      <c r="I78" s="59" t="s">
        <v>23</v>
      </c>
      <c r="J78" s="63" t="str">
        <f>IF(J14="","",J14)</f>
        <v>17. 9. 2017</v>
      </c>
      <c r="L78" s="37"/>
    </row>
    <row r="79" spans="2:12" s="1" customFormat="1" ht="6.75" customHeight="1">
      <c r="B79" s="37"/>
      <c r="L79" s="37"/>
    </row>
    <row r="80" spans="2:12" s="1" customFormat="1" ht="15">
      <c r="B80" s="37"/>
      <c r="C80" s="59" t="s">
        <v>25</v>
      </c>
      <c r="F80" s="137" t="str">
        <f>E17</f>
        <v> </v>
      </c>
      <c r="I80" s="59" t="s">
        <v>29</v>
      </c>
      <c r="J80" s="137" t="str">
        <f>E23</f>
        <v> </v>
      </c>
      <c r="L80" s="37"/>
    </row>
    <row r="81" spans="2:12" s="1" customFormat="1" ht="14.25" customHeight="1">
      <c r="B81" s="37"/>
      <c r="C81" s="59" t="s">
        <v>28</v>
      </c>
      <c r="F81" s="137" t="str">
        <f>IF(E20="","",E20)</f>
        <v> </v>
      </c>
      <c r="L81" s="37"/>
    </row>
    <row r="82" spans="2:12" s="1" customFormat="1" ht="9.75" customHeight="1">
      <c r="B82" s="37"/>
      <c r="L82" s="37"/>
    </row>
    <row r="83" spans="2:20" s="10" customFormat="1" ht="29.25" customHeight="1">
      <c r="B83" s="138"/>
      <c r="C83" s="139" t="s">
        <v>121</v>
      </c>
      <c r="D83" s="140" t="s">
        <v>51</v>
      </c>
      <c r="E83" s="140" t="s">
        <v>47</v>
      </c>
      <c r="F83" s="140" t="s">
        <v>122</v>
      </c>
      <c r="G83" s="140" t="s">
        <v>123</v>
      </c>
      <c r="H83" s="140" t="s">
        <v>124</v>
      </c>
      <c r="I83" s="141" t="s">
        <v>125</v>
      </c>
      <c r="J83" s="140" t="s">
        <v>115</v>
      </c>
      <c r="K83" s="142" t="s">
        <v>126</v>
      </c>
      <c r="L83" s="138"/>
      <c r="M83" s="69" t="s">
        <v>127</v>
      </c>
      <c r="N83" s="70" t="s">
        <v>36</v>
      </c>
      <c r="O83" s="70" t="s">
        <v>128</v>
      </c>
      <c r="P83" s="70" t="s">
        <v>129</v>
      </c>
      <c r="Q83" s="70" t="s">
        <v>130</v>
      </c>
      <c r="R83" s="70" t="s">
        <v>131</v>
      </c>
      <c r="S83" s="70" t="s">
        <v>132</v>
      </c>
      <c r="T83" s="71" t="s">
        <v>133</v>
      </c>
    </row>
    <row r="84" spans="2:63" s="1" customFormat="1" ht="29.25" customHeight="1">
      <c r="B84" s="37"/>
      <c r="C84" s="73" t="s">
        <v>116</v>
      </c>
      <c r="J84" s="143">
        <f>BK84</f>
        <v>0</v>
      </c>
      <c r="L84" s="37"/>
      <c r="M84" s="72"/>
      <c r="N84" s="64"/>
      <c r="O84" s="64"/>
      <c r="P84" s="144">
        <f>P85</f>
        <v>0</v>
      </c>
      <c r="Q84" s="64"/>
      <c r="R84" s="144">
        <f>R85</f>
        <v>0</v>
      </c>
      <c r="S84" s="64"/>
      <c r="T84" s="145">
        <f>T85</f>
        <v>0</v>
      </c>
      <c r="AT84" s="23" t="s">
        <v>65</v>
      </c>
      <c r="AU84" s="23" t="s">
        <v>117</v>
      </c>
      <c r="BK84" s="146">
        <f>BK85</f>
        <v>0</v>
      </c>
    </row>
    <row r="85" spans="2:63" s="11" customFormat="1" ht="36.75" customHeight="1">
      <c r="B85" s="147"/>
      <c r="D85" s="148" t="s">
        <v>65</v>
      </c>
      <c r="E85" s="149" t="s">
        <v>134</v>
      </c>
      <c r="F85" s="149" t="s">
        <v>135</v>
      </c>
      <c r="J85" s="150">
        <f>BK85</f>
        <v>0</v>
      </c>
      <c r="L85" s="147"/>
      <c r="M85" s="151"/>
      <c r="N85" s="152"/>
      <c r="O85" s="152"/>
      <c r="P85" s="153">
        <f>P86</f>
        <v>0</v>
      </c>
      <c r="Q85" s="152"/>
      <c r="R85" s="153">
        <f>R86</f>
        <v>0</v>
      </c>
      <c r="S85" s="152"/>
      <c r="T85" s="154">
        <f>T86</f>
        <v>0</v>
      </c>
      <c r="AR85" s="148" t="s">
        <v>136</v>
      </c>
      <c r="AT85" s="155" t="s">
        <v>65</v>
      </c>
      <c r="AU85" s="155" t="s">
        <v>66</v>
      </c>
      <c r="AY85" s="148" t="s">
        <v>137</v>
      </c>
      <c r="BK85" s="156">
        <f>BK86</f>
        <v>0</v>
      </c>
    </row>
    <row r="86" spans="2:63" s="11" customFormat="1" ht="19.5" customHeight="1">
      <c r="B86" s="147"/>
      <c r="D86" s="157" t="s">
        <v>65</v>
      </c>
      <c r="E86" s="158" t="s">
        <v>138</v>
      </c>
      <c r="F86" s="158" t="s">
        <v>139</v>
      </c>
      <c r="J86" s="159">
        <f>BK86</f>
        <v>0</v>
      </c>
      <c r="L86" s="147"/>
      <c r="M86" s="151"/>
      <c r="N86" s="152"/>
      <c r="O86" s="152"/>
      <c r="P86" s="153">
        <f>SUM(P87:P98)</f>
        <v>0</v>
      </c>
      <c r="Q86" s="152"/>
      <c r="R86" s="153">
        <f>SUM(R87:R98)</f>
        <v>0</v>
      </c>
      <c r="S86" s="152"/>
      <c r="T86" s="154">
        <f>SUM(T87:T98)</f>
        <v>0</v>
      </c>
      <c r="AR86" s="148" t="s">
        <v>136</v>
      </c>
      <c r="AT86" s="155" t="s">
        <v>65</v>
      </c>
      <c r="AU86" s="155" t="s">
        <v>73</v>
      </c>
      <c r="AY86" s="148" t="s">
        <v>137</v>
      </c>
      <c r="BK86" s="156">
        <f>SUM(BK87:BK98)</f>
        <v>0</v>
      </c>
    </row>
    <row r="87" spans="2:65" s="1" customFormat="1" ht="22.5" customHeight="1">
      <c r="B87" s="160"/>
      <c r="C87" s="161" t="s">
        <v>73</v>
      </c>
      <c r="D87" s="161" t="s">
        <v>140</v>
      </c>
      <c r="E87" s="162" t="s">
        <v>141</v>
      </c>
      <c r="F87" s="163" t="s">
        <v>142</v>
      </c>
      <c r="G87" s="164" t="s">
        <v>143</v>
      </c>
      <c r="H87" s="165">
        <v>1</v>
      </c>
      <c r="I87" s="166">
        <v>0</v>
      </c>
      <c r="J87" s="166">
        <f aca="true" t="shared" si="0" ref="J87:J98">ROUND(I87*H87,2)</f>
        <v>0</v>
      </c>
      <c r="K87" s="163" t="s">
        <v>5</v>
      </c>
      <c r="L87" s="37"/>
      <c r="M87" s="167" t="s">
        <v>5</v>
      </c>
      <c r="N87" s="168" t="s">
        <v>37</v>
      </c>
      <c r="O87" s="169">
        <v>0</v>
      </c>
      <c r="P87" s="169">
        <f aca="true" t="shared" si="1" ref="P87:P98">O87*H87</f>
        <v>0</v>
      </c>
      <c r="Q87" s="169">
        <v>0</v>
      </c>
      <c r="R87" s="169">
        <f aca="true" t="shared" si="2" ref="R87:R98">Q87*H87</f>
        <v>0</v>
      </c>
      <c r="S87" s="169">
        <v>0</v>
      </c>
      <c r="T87" s="170">
        <f aca="true" t="shared" si="3" ref="T87:T98">S87*H87</f>
        <v>0</v>
      </c>
      <c r="AR87" s="23" t="s">
        <v>136</v>
      </c>
      <c r="AT87" s="23" t="s">
        <v>140</v>
      </c>
      <c r="AU87" s="23" t="s">
        <v>75</v>
      </c>
      <c r="AY87" s="23" t="s">
        <v>137</v>
      </c>
      <c r="BE87" s="171">
        <f aca="true" t="shared" si="4" ref="BE87:BE98">IF(N87="základní",J87,0)</f>
        <v>0</v>
      </c>
      <c r="BF87" s="171">
        <f aca="true" t="shared" si="5" ref="BF87:BF98">IF(N87="snížená",J87,0)</f>
        <v>0</v>
      </c>
      <c r="BG87" s="171">
        <f aca="true" t="shared" si="6" ref="BG87:BG98">IF(N87="zákl. přenesená",J87,0)</f>
        <v>0</v>
      </c>
      <c r="BH87" s="171">
        <f aca="true" t="shared" si="7" ref="BH87:BH98">IF(N87="sníž. přenesená",J87,0)</f>
        <v>0</v>
      </c>
      <c r="BI87" s="171">
        <f aca="true" t="shared" si="8" ref="BI87:BI98">IF(N87="nulová",J87,0)</f>
        <v>0</v>
      </c>
      <c r="BJ87" s="23" t="s">
        <v>73</v>
      </c>
      <c r="BK87" s="171">
        <f aca="true" t="shared" si="9" ref="BK87:BK98">ROUND(I87*H87,2)</f>
        <v>0</v>
      </c>
      <c r="BL87" s="23" t="s">
        <v>136</v>
      </c>
      <c r="BM87" s="23" t="s">
        <v>144</v>
      </c>
    </row>
    <row r="88" spans="2:65" s="1" customFormat="1" ht="22.5" customHeight="1">
      <c r="B88" s="160"/>
      <c r="C88" s="161" t="s">
        <v>75</v>
      </c>
      <c r="D88" s="161" t="s">
        <v>140</v>
      </c>
      <c r="E88" s="162" t="s">
        <v>145</v>
      </c>
      <c r="F88" s="163" t="s">
        <v>146</v>
      </c>
      <c r="G88" s="164" t="s">
        <v>143</v>
      </c>
      <c r="H88" s="165">
        <v>1</v>
      </c>
      <c r="I88" s="166">
        <v>0</v>
      </c>
      <c r="J88" s="166">
        <f t="shared" si="0"/>
        <v>0</v>
      </c>
      <c r="K88" s="163" t="s">
        <v>5</v>
      </c>
      <c r="L88" s="37"/>
      <c r="M88" s="167" t="s">
        <v>5</v>
      </c>
      <c r="N88" s="168" t="s">
        <v>37</v>
      </c>
      <c r="O88" s="169">
        <v>0</v>
      </c>
      <c r="P88" s="169">
        <f t="shared" si="1"/>
        <v>0</v>
      </c>
      <c r="Q88" s="169">
        <v>0</v>
      </c>
      <c r="R88" s="169">
        <f t="shared" si="2"/>
        <v>0</v>
      </c>
      <c r="S88" s="169">
        <v>0</v>
      </c>
      <c r="T88" s="170">
        <f t="shared" si="3"/>
        <v>0</v>
      </c>
      <c r="AR88" s="23" t="s">
        <v>136</v>
      </c>
      <c r="AT88" s="23" t="s">
        <v>140</v>
      </c>
      <c r="AU88" s="23" t="s">
        <v>75</v>
      </c>
      <c r="AY88" s="23" t="s">
        <v>137</v>
      </c>
      <c r="BE88" s="171">
        <f t="shared" si="4"/>
        <v>0</v>
      </c>
      <c r="BF88" s="171">
        <f t="shared" si="5"/>
        <v>0</v>
      </c>
      <c r="BG88" s="171">
        <f t="shared" si="6"/>
        <v>0</v>
      </c>
      <c r="BH88" s="171">
        <f t="shared" si="7"/>
        <v>0</v>
      </c>
      <c r="BI88" s="171">
        <f t="shared" si="8"/>
        <v>0</v>
      </c>
      <c r="BJ88" s="23" t="s">
        <v>73</v>
      </c>
      <c r="BK88" s="171">
        <f t="shared" si="9"/>
        <v>0</v>
      </c>
      <c r="BL88" s="23" t="s">
        <v>136</v>
      </c>
      <c r="BM88" s="23" t="s">
        <v>147</v>
      </c>
    </row>
    <row r="89" spans="2:65" s="1" customFormat="1" ht="31.5" customHeight="1">
      <c r="B89" s="160"/>
      <c r="C89" s="161" t="s">
        <v>148</v>
      </c>
      <c r="D89" s="161" t="s">
        <v>140</v>
      </c>
      <c r="E89" s="162" t="s">
        <v>149</v>
      </c>
      <c r="F89" s="163" t="s">
        <v>150</v>
      </c>
      <c r="G89" s="164" t="s">
        <v>143</v>
      </c>
      <c r="H89" s="165">
        <v>1</v>
      </c>
      <c r="I89" s="166">
        <v>0</v>
      </c>
      <c r="J89" s="166">
        <f t="shared" si="0"/>
        <v>0</v>
      </c>
      <c r="K89" s="163" t="s">
        <v>5</v>
      </c>
      <c r="L89" s="37"/>
      <c r="M89" s="167" t="s">
        <v>5</v>
      </c>
      <c r="N89" s="168" t="s">
        <v>37</v>
      </c>
      <c r="O89" s="169">
        <v>0</v>
      </c>
      <c r="P89" s="169">
        <f t="shared" si="1"/>
        <v>0</v>
      </c>
      <c r="Q89" s="169">
        <v>0</v>
      </c>
      <c r="R89" s="169">
        <f t="shared" si="2"/>
        <v>0</v>
      </c>
      <c r="S89" s="169">
        <v>0</v>
      </c>
      <c r="T89" s="170">
        <f t="shared" si="3"/>
        <v>0</v>
      </c>
      <c r="AR89" s="23" t="s">
        <v>136</v>
      </c>
      <c r="AT89" s="23" t="s">
        <v>140</v>
      </c>
      <c r="AU89" s="23" t="s">
        <v>75</v>
      </c>
      <c r="AY89" s="23" t="s">
        <v>137</v>
      </c>
      <c r="BE89" s="171">
        <f t="shared" si="4"/>
        <v>0</v>
      </c>
      <c r="BF89" s="171">
        <f t="shared" si="5"/>
        <v>0</v>
      </c>
      <c r="BG89" s="171">
        <f t="shared" si="6"/>
        <v>0</v>
      </c>
      <c r="BH89" s="171">
        <f t="shared" si="7"/>
        <v>0</v>
      </c>
      <c r="BI89" s="171">
        <f t="shared" si="8"/>
        <v>0</v>
      </c>
      <c r="BJ89" s="23" t="s">
        <v>73</v>
      </c>
      <c r="BK89" s="171">
        <f t="shared" si="9"/>
        <v>0</v>
      </c>
      <c r="BL89" s="23" t="s">
        <v>136</v>
      </c>
      <c r="BM89" s="23" t="s">
        <v>151</v>
      </c>
    </row>
    <row r="90" spans="2:65" s="1" customFormat="1" ht="22.5" customHeight="1">
      <c r="B90" s="160"/>
      <c r="C90" s="161" t="s">
        <v>136</v>
      </c>
      <c r="D90" s="161" t="s">
        <v>140</v>
      </c>
      <c r="E90" s="162" t="s">
        <v>152</v>
      </c>
      <c r="F90" s="163" t="s">
        <v>153</v>
      </c>
      <c r="G90" s="164" t="s">
        <v>143</v>
      </c>
      <c r="H90" s="165">
        <v>1</v>
      </c>
      <c r="I90" s="166">
        <v>0</v>
      </c>
      <c r="J90" s="166">
        <f t="shared" si="0"/>
        <v>0</v>
      </c>
      <c r="K90" s="163" t="s">
        <v>5</v>
      </c>
      <c r="L90" s="37"/>
      <c r="M90" s="167" t="s">
        <v>5</v>
      </c>
      <c r="N90" s="168" t="s">
        <v>37</v>
      </c>
      <c r="O90" s="169">
        <v>0</v>
      </c>
      <c r="P90" s="169">
        <f t="shared" si="1"/>
        <v>0</v>
      </c>
      <c r="Q90" s="169">
        <v>0</v>
      </c>
      <c r="R90" s="169">
        <f t="shared" si="2"/>
        <v>0</v>
      </c>
      <c r="S90" s="169">
        <v>0</v>
      </c>
      <c r="T90" s="170">
        <f t="shared" si="3"/>
        <v>0</v>
      </c>
      <c r="AR90" s="23" t="s">
        <v>136</v>
      </c>
      <c r="AT90" s="23" t="s">
        <v>140</v>
      </c>
      <c r="AU90" s="23" t="s">
        <v>75</v>
      </c>
      <c r="AY90" s="23" t="s">
        <v>137</v>
      </c>
      <c r="BE90" s="171">
        <f t="shared" si="4"/>
        <v>0</v>
      </c>
      <c r="BF90" s="171">
        <f t="shared" si="5"/>
        <v>0</v>
      </c>
      <c r="BG90" s="171">
        <f t="shared" si="6"/>
        <v>0</v>
      </c>
      <c r="BH90" s="171">
        <f t="shared" si="7"/>
        <v>0</v>
      </c>
      <c r="BI90" s="171">
        <f t="shared" si="8"/>
        <v>0</v>
      </c>
      <c r="BJ90" s="23" t="s">
        <v>73</v>
      </c>
      <c r="BK90" s="171">
        <f t="shared" si="9"/>
        <v>0</v>
      </c>
      <c r="BL90" s="23" t="s">
        <v>136</v>
      </c>
      <c r="BM90" s="23" t="s">
        <v>154</v>
      </c>
    </row>
    <row r="91" spans="2:65" s="1" customFormat="1" ht="22.5" customHeight="1">
      <c r="B91" s="160"/>
      <c r="C91" s="161" t="s">
        <v>155</v>
      </c>
      <c r="D91" s="161" t="s">
        <v>140</v>
      </c>
      <c r="E91" s="162" t="s">
        <v>156</v>
      </c>
      <c r="F91" s="163" t="s">
        <v>157</v>
      </c>
      <c r="G91" s="164" t="s">
        <v>143</v>
      </c>
      <c r="H91" s="165">
        <v>1</v>
      </c>
      <c r="I91" s="166">
        <v>0</v>
      </c>
      <c r="J91" s="166">
        <f t="shared" si="0"/>
        <v>0</v>
      </c>
      <c r="K91" s="163" t="s">
        <v>5</v>
      </c>
      <c r="L91" s="37"/>
      <c r="M91" s="167" t="s">
        <v>5</v>
      </c>
      <c r="N91" s="168" t="s">
        <v>37</v>
      </c>
      <c r="O91" s="169">
        <v>0</v>
      </c>
      <c r="P91" s="169">
        <f t="shared" si="1"/>
        <v>0</v>
      </c>
      <c r="Q91" s="169">
        <v>0</v>
      </c>
      <c r="R91" s="169">
        <f t="shared" si="2"/>
        <v>0</v>
      </c>
      <c r="S91" s="169">
        <v>0</v>
      </c>
      <c r="T91" s="170">
        <f t="shared" si="3"/>
        <v>0</v>
      </c>
      <c r="AR91" s="23" t="s">
        <v>136</v>
      </c>
      <c r="AT91" s="23" t="s">
        <v>140</v>
      </c>
      <c r="AU91" s="23" t="s">
        <v>75</v>
      </c>
      <c r="AY91" s="23" t="s">
        <v>137</v>
      </c>
      <c r="BE91" s="171">
        <f t="shared" si="4"/>
        <v>0</v>
      </c>
      <c r="BF91" s="171">
        <f t="shared" si="5"/>
        <v>0</v>
      </c>
      <c r="BG91" s="171">
        <f t="shared" si="6"/>
        <v>0</v>
      </c>
      <c r="BH91" s="171">
        <f t="shared" si="7"/>
        <v>0</v>
      </c>
      <c r="BI91" s="171">
        <f t="shared" si="8"/>
        <v>0</v>
      </c>
      <c r="BJ91" s="23" t="s">
        <v>73</v>
      </c>
      <c r="BK91" s="171">
        <f t="shared" si="9"/>
        <v>0</v>
      </c>
      <c r="BL91" s="23" t="s">
        <v>136</v>
      </c>
      <c r="BM91" s="23" t="s">
        <v>158</v>
      </c>
    </row>
    <row r="92" spans="2:65" s="1" customFormat="1" ht="22.5" customHeight="1">
      <c r="B92" s="160"/>
      <c r="C92" s="161" t="s">
        <v>159</v>
      </c>
      <c r="D92" s="161" t="s">
        <v>140</v>
      </c>
      <c r="E92" s="162" t="s">
        <v>160</v>
      </c>
      <c r="F92" s="163" t="s">
        <v>161</v>
      </c>
      <c r="G92" s="164" t="s">
        <v>143</v>
      </c>
      <c r="H92" s="165">
        <v>1</v>
      </c>
      <c r="I92" s="166">
        <v>0</v>
      </c>
      <c r="J92" s="166">
        <f t="shared" si="0"/>
        <v>0</v>
      </c>
      <c r="K92" s="163" t="s">
        <v>5</v>
      </c>
      <c r="L92" s="37"/>
      <c r="M92" s="167" t="s">
        <v>5</v>
      </c>
      <c r="N92" s="168" t="s">
        <v>37</v>
      </c>
      <c r="O92" s="169">
        <v>0</v>
      </c>
      <c r="P92" s="169">
        <f t="shared" si="1"/>
        <v>0</v>
      </c>
      <c r="Q92" s="169">
        <v>0</v>
      </c>
      <c r="R92" s="169">
        <f t="shared" si="2"/>
        <v>0</v>
      </c>
      <c r="S92" s="169">
        <v>0</v>
      </c>
      <c r="T92" s="170">
        <f t="shared" si="3"/>
        <v>0</v>
      </c>
      <c r="AR92" s="23" t="s">
        <v>136</v>
      </c>
      <c r="AT92" s="23" t="s">
        <v>140</v>
      </c>
      <c r="AU92" s="23" t="s">
        <v>75</v>
      </c>
      <c r="AY92" s="23" t="s">
        <v>137</v>
      </c>
      <c r="BE92" s="171">
        <f t="shared" si="4"/>
        <v>0</v>
      </c>
      <c r="BF92" s="171">
        <f t="shared" si="5"/>
        <v>0</v>
      </c>
      <c r="BG92" s="171">
        <f t="shared" si="6"/>
        <v>0</v>
      </c>
      <c r="BH92" s="171">
        <f t="shared" si="7"/>
        <v>0</v>
      </c>
      <c r="BI92" s="171">
        <f t="shared" si="8"/>
        <v>0</v>
      </c>
      <c r="BJ92" s="23" t="s">
        <v>73</v>
      </c>
      <c r="BK92" s="171">
        <f t="shared" si="9"/>
        <v>0</v>
      </c>
      <c r="BL92" s="23" t="s">
        <v>136</v>
      </c>
      <c r="BM92" s="23" t="s">
        <v>162</v>
      </c>
    </row>
    <row r="93" spans="2:65" s="1" customFormat="1" ht="22.5" customHeight="1">
      <c r="B93" s="160"/>
      <c r="C93" s="161" t="s">
        <v>163</v>
      </c>
      <c r="D93" s="161" t="s">
        <v>140</v>
      </c>
      <c r="E93" s="162" t="s">
        <v>164</v>
      </c>
      <c r="F93" s="163" t="s">
        <v>165</v>
      </c>
      <c r="G93" s="164" t="s">
        <v>143</v>
      </c>
      <c r="H93" s="165">
        <v>1</v>
      </c>
      <c r="I93" s="166">
        <v>0</v>
      </c>
      <c r="J93" s="166">
        <f t="shared" si="0"/>
        <v>0</v>
      </c>
      <c r="K93" s="163" t="s">
        <v>5</v>
      </c>
      <c r="L93" s="37"/>
      <c r="M93" s="167" t="s">
        <v>5</v>
      </c>
      <c r="N93" s="168" t="s">
        <v>37</v>
      </c>
      <c r="O93" s="169">
        <v>0</v>
      </c>
      <c r="P93" s="169">
        <f t="shared" si="1"/>
        <v>0</v>
      </c>
      <c r="Q93" s="169">
        <v>0</v>
      </c>
      <c r="R93" s="169">
        <f t="shared" si="2"/>
        <v>0</v>
      </c>
      <c r="S93" s="169">
        <v>0</v>
      </c>
      <c r="T93" s="170">
        <f t="shared" si="3"/>
        <v>0</v>
      </c>
      <c r="AR93" s="23" t="s">
        <v>136</v>
      </c>
      <c r="AT93" s="23" t="s">
        <v>140</v>
      </c>
      <c r="AU93" s="23" t="s">
        <v>75</v>
      </c>
      <c r="AY93" s="23" t="s">
        <v>137</v>
      </c>
      <c r="BE93" s="171">
        <f t="shared" si="4"/>
        <v>0</v>
      </c>
      <c r="BF93" s="171">
        <f t="shared" si="5"/>
        <v>0</v>
      </c>
      <c r="BG93" s="171">
        <f t="shared" si="6"/>
        <v>0</v>
      </c>
      <c r="BH93" s="171">
        <f t="shared" si="7"/>
        <v>0</v>
      </c>
      <c r="BI93" s="171">
        <f t="shared" si="8"/>
        <v>0</v>
      </c>
      <c r="BJ93" s="23" t="s">
        <v>73</v>
      </c>
      <c r="BK93" s="171">
        <f t="shared" si="9"/>
        <v>0</v>
      </c>
      <c r="BL93" s="23" t="s">
        <v>136</v>
      </c>
      <c r="BM93" s="23" t="s">
        <v>166</v>
      </c>
    </row>
    <row r="94" spans="2:65" s="1" customFormat="1" ht="22.5" customHeight="1">
      <c r="B94" s="160"/>
      <c r="C94" s="161" t="s">
        <v>167</v>
      </c>
      <c r="D94" s="161" t="s">
        <v>140</v>
      </c>
      <c r="E94" s="162" t="s">
        <v>168</v>
      </c>
      <c r="F94" s="163" t="s">
        <v>169</v>
      </c>
      <c r="G94" s="164" t="s">
        <v>143</v>
      </c>
      <c r="H94" s="165">
        <v>1</v>
      </c>
      <c r="I94" s="166">
        <v>0</v>
      </c>
      <c r="J94" s="166">
        <f t="shared" si="0"/>
        <v>0</v>
      </c>
      <c r="K94" s="163" t="s">
        <v>5</v>
      </c>
      <c r="L94" s="37"/>
      <c r="M94" s="167" t="s">
        <v>5</v>
      </c>
      <c r="N94" s="168" t="s">
        <v>37</v>
      </c>
      <c r="O94" s="169">
        <v>0</v>
      </c>
      <c r="P94" s="169">
        <f t="shared" si="1"/>
        <v>0</v>
      </c>
      <c r="Q94" s="169">
        <v>0</v>
      </c>
      <c r="R94" s="169">
        <f t="shared" si="2"/>
        <v>0</v>
      </c>
      <c r="S94" s="169">
        <v>0</v>
      </c>
      <c r="T94" s="170">
        <f t="shared" si="3"/>
        <v>0</v>
      </c>
      <c r="AR94" s="23" t="s">
        <v>136</v>
      </c>
      <c r="AT94" s="23" t="s">
        <v>140</v>
      </c>
      <c r="AU94" s="23" t="s">
        <v>75</v>
      </c>
      <c r="AY94" s="23" t="s">
        <v>137</v>
      </c>
      <c r="BE94" s="171">
        <f t="shared" si="4"/>
        <v>0</v>
      </c>
      <c r="BF94" s="171">
        <f t="shared" si="5"/>
        <v>0</v>
      </c>
      <c r="BG94" s="171">
        <f t="shared" si="6"/>
        <v>0</v>
      </c>
      <c r="BH94" s="171">
        <f t="shared" si="7"/>
        <v>0</v>
      </c>
      <c r="BI94" s="171">
        <f t="shared" si="8"/>
        <v>0</v>
      </c>
      <c r="BJ94" s="23" t="s">
        <v>73</v>
      </c>
      <c r="BK94" s="171">
        <f t="shared" si="9"/>
        <v>0</v>
      </c>
      <c r="BL94" s="23" t="s">
        <v>136</v>
      </c>
      <c r="BM94" s="23" t="s">
        <v>170</v>
      </c>
    </row>
    <row r="95" spans="2:65" s="1" customFormat="1" ht="22.5" customHeight="1">
      <c r="B95" s="160"/>
      <c r="C95" s="161" t="s">
        <v>171</v>
      </c>
      <c r="D95" s="161" t="s">
        <v>140</v>
      </c>
      <c r="E95" s="162" t="s">
        <v>172</v>
      </c>
      <c r="F95" s="163" t="s">
        <v>173</v>
      </c>
      <c r="G95" s="164" t="s">
        <v>143</v>
      </c>
      <c r="H95" s="165">
        <v>1</v>
      </c>
      <c r="I95" s="166">
        <v>0</v>
      </c>
      <c r="J95" s="166">
        <f t="shared" si="0"/>
        <v>0</v>
      </c>
      <c r="K95" s="163" t="s">
        <v>5</v>
      </c>
      <c r="L95" s="37"/>
      <c r="M95" s="167" t="s">
        <v>5</v>
      </c>
      <c r="N95" s="168" t="s">
        <v>37</v>
      </c>
      <c r="O95" s="169">
        <v>0</v>
      </c>
      <c r="P95" s="169">
        <f t="shared" si="1"/>
        <v>0</v>
      </c>
      <c r="Q95" s="169">
        <v>0</v>
      </c>
      <c r="R95" s="169">
        <f t="shared" si="2"/>
        <v>0</v>
      </c>
      <c r="S95" s="169">
        <v>0</v>
      </c>
      <c r="T95" s="170">
        <f t="shared" si="3"/>
        <v>0</v>
      </c>
      <c r="AR95" s="23" t="s">
        <v>136</v>
      </c>
      <c r="AT95" s="23" t="s">
        <v>140</v>
      </c>
      <c r="AU95" s="23" t="s">
        <v>75</v>
      </c>
      <c r="AY95" s="23" t="s">
        <v>137</v>
      </c>
      <c r="BE95" s="171">
        <f t="shared" si="4"/>
        <v>0</v>
      </c>
      <c r="BF95" s="171">
        <f t="shared" si="5"/>
        <v>0</v>
      </c>
      <c r="BG95" s="171">
        <f t="shared" si="6"/>
        <v>0</v>
      </c>
      <c r="BH95" s="171">
        <f t="shared" si="7"/>
        <v>0</v>
      </c>
      <c r="BI95" s="171">
        <f t="shared" si="8"/>
        <v>0</v>
      </c>
      <c r="BJ95" s="23" t="s">
        <v>73</v>
      </c>
      <c r="BK95" s="171">
        <f t="shared" si="9"/>
        <v>0</v>
      </c>
      <c r="BL95" s="23" t="s">
        <v>136</v>
      </c>
      <c r="BM95" s="23" t="s">
        <v>174</v>
      </c>
    </row>
    <row r="96" spans="2:65" s="1" customFormat="1" ht="22.5" customHeight="1">
      <c r="B96" s="160"/>
      <c r="C96" s="161" t="s">
        <v>175</v>
      </c>
      <c r="D96" s="161" t="s">
        <v>140</v>
      </c>
      <c r="E96" s="162" t="s">
        <v>176</v>
      </c>
      <c r="F96" s="163" t="s">
        <v>177</v>
      </c>
      <c r="G96" s="164" t="s">
        <v>143</v>
      </c>
      <c r="H96" s="165">
        <v>1</v>
      </c>
      <c r="I96" s="166">
        <v>0</v>
      </c>
      <c r="J96" s="166">
        <f t="shared" si="0"/>
        <v>0</v>
      </c>
      <c r="K96" s="163" t="s">
        <v>5</v>
      </c>
      <c r="L96" s="37"/>
      <c r="M96" s="167" t="s">
        <v>5</v>
      </c>
      <c r="N96" s="168" t="s">
        <v>37</v>
      </c>
      <c r="O96" s="169">
        <v>0</v>
      </c>
      <c r="P96" s="169">
        <f t="shared" si="1"/>
        <v>0</v>
      </c>
      <c r="Q96" s="169">
        <v>0</v>
      </c>
      <c r="R96" s="169">
        <f t="shared" si="2"/>
        <v>0</v>
      </c>
      <c r="S96" s="169">
        <v>0</v>
      </c>
      <c r="T96" s="170">
        <f t="shared" si="3"/>
        <v>0</v>
      </c>
      <c r="AR96" s="23" t="s">
        <v>136</v>
      </c>
      <c r="AT96" s="23" t="s">
        <v>140</v>
      </c>
      <c r="AU96" s="23" t="s">
        <v>75</v>
      </c>
      <c r="AY96" s="23" t="s">
        <v>137</v>
      </c>
      <c r="BE96" s="171">
        <f t="shared" si="4"/>
        <v>0</v>
      </c>
      <c r="BF96" s="171">
        <f t="shared" si="5"/>
        <v>0</v>
      </c>
      <c r="BG96" s="171">
        <f t="shared" si="6"/>
        <v>0</v>
      </c>
      <c r="BH96" s="171">
        <f t="shared" si="7"/>
        <v>0</v>
      </c>
      <c r="BI96" s="171">
        <f t="shared" si="8"/>
        <v>0</v>
      </c>
      <c r="BJ96" s="23" t="s">
        <v>73</v>
      </c>
      <c r="BK96" s="171">
        <f t="shared" si="9"/>
        <v>0</v>
      </c>
      <c r="BL96" s="23" t="s">
        <v>136</v>
      </c>
      <c r="BM96" s="23" t="s">
        <v>178</v>
      </c>
    </row>
    <row r="97" spans="2:65" s="1" customFormat="1" ht="22.5" customHeight="1">
      <c r="B97" s="160"/>
      <c r="C97" s="161" t="s">
        <v>179</v>
      </c>
      <c r="D97" s="161" t="s">
        <v>140</v>
      </c>
      <c r="E97" s="162" t="s">
        <v>180</v>
      </c>
      <c r="F97" s="163" t="s">
        <v>181</v>
      </c>
      <c r="G97" s="164" t="s">
        <v>143</v>
      </c>
      <c r="H97" s="165">
        <v>1</v>
      </c>
      <c r="I97" s="166">
        <v>0</v>
      </c>
      <c r="J97" s="166">
        <f t="shared" si="0"/>
        <v>0</v>
      </c>
      <c r="K97" s="163" t="s">
        <v>5</v>
      </c>
      <c r="L97" s="37"/>
      <c r="M97" s="167" t="s">
        <v>5</v>
      </c>
      <c r="N97" s="168" t="s">
        <v>37</v>
      </c>
      <c r="O97" s="169">
        <v>0</v>
      </c>
      <c r="P97" s="169">
        <f t="shared" si="1"/>
        <v>0</v>
      </c>
      <c r="Q97" s="169">
        <v>0</v>
      </c>
      <c r="R97" s="169">
        <f t="shared" si="2"/>
        <v>0</v>
      </c>
      <c r="S97" s="169">
        <v>0</v>
      </c>
      <c r="T97" s="170">
        <f t="shared" si="3"/>
        <v>0</v>
      </c>
      <c r="AR97" s="23" t="s">
        <v>136</v>
      </c>
      <c r="AT97" s="23" t="s">
        <v>140</v>
      </c>
      <c r="AU97" s="23" t="s">
        <v>75</v>
      </c>
      <c r="AY97" s="23" t="s">
        <v>137</v>
      </c>
      <c r="BE97" s="171">
        <f t="shared" si="4"/>
        <v>0</v>
      </c>
      <c r="BF97" s="171">
        <f t="shared" si="5"/>
        <v>0</v>
      </c>
      <c r="BG97" s="171">
        <f t="shared" si="6"/>
        <v>0</v>
      </c>
      <c r="BH97" s="171">
        <f t="shared" si="7"/>
        <v>0</v>
      </c>
      <c r="BI97" s="171">
        <f t="shared" si="8"/>
        <v>0</v>
      </c>
      <c r="BJ97" s="23" t="s">
        <v>73</v>
      </c>
      <c r="BK97" s="171">
        <f t="shared" si="9"/>
        <v>0</v>
      </c>
      <c r="BL97" s="23" t="s">
        <v>136</v>
      </c>
      <c r="BM97" s="23" t="s">
        <v>182</v>
      </c>
    </row>
    <row r="98" spans="2:65" s="1" customFormat="1" ht="31.5" customHeight="1">
      <c r="B98" s="160"/>
      <c r="C98" s="161" t="s">
        <v>183</v>
      </c>
      <c r="D98" s="161" t="s">
        <v>140</v>
      </c>
      <c r="E98" s="162" t="s">
        <v>184</v>
      </c>
      <c r="F98" s="163" t="s">
        <v>185</v>
      </c>
      <c r="G98" s="164" t="s">
        <v>143</v>
      </c>
      <c r="H98" s="165">
        <v>1</v>
      </c>
      <c r="I98" s="166">
        <v>0</v>
      </c>
      <c r="J98" s="166">
        <f t="shared" si="0"/>
        <v>0</v>
      </c>
      <c r="K98" s="163" t="s">
        <v>5</v>
      </c>
      <c r="L98" s="37"/>
      <c r="M98" s="167" t="s">
        <v>5</v>
      </c>
      <c r="N98" s="172" t="s">
        <v>37</v>
      </c>
      <c r="O98" s="173">
        <v>0</v>
      </c>
      <c r="P98" s="173">
        <f t="shared" si="1"/>
        <v>0</v>
      </c>
      <c r="Q98" s="173">
        <v>0</v>
      </c>
      <c r="R98" s="173">
        <f t="shared" si="2"/>
        <v>0</v>
      </c>
      <c r="S98" s="173">
        <v>0</v>
      </c>
      <c r="T98" s="174">
        <f t="shared" si="3"/>
        <v>0</v>
      </c>
      <c r="AR98" s="23" t="s">
        <v>136</v>
      </c>
      <c r="AT98" s="23" t="s">
        <v>140</v>
      </c>
      <c r="AU98" s="23" t="s">
        <v>75</v>
      </c>
      <c r="AY98" s="23" t="s">
        <v>137</v>
      </c>
      <c r="BE98" s="171">
        <f t="shared" si="4"/>
        <v>0</v>
      </c>
      <c r="BF98" s="171">
        <f t="shared" si="5"/>
        <v>0</v>
      </c>
      <c r="BG98" s="171">
        <f t="shared" si="6"/>
        <v>0</v>
      </c>
      <c r="BH98" s="171">
        <f t="shared" si="7"/>
        <v>0</v>
      </c>
      <c r="BI98" s="171">
        <f t="shared" si="8"/>
        <v>0</v>
      </c>
      <c r="BJ98" s="23" t="s">
        <v>73</v>
      </c>
      <c r="BK98" s="171">
        <f t="shared" si="9"/>
        <v>0</v>
      </c>
      <c r="BL98" s="23" t="s">
        <v>136</v>
      </c>
      <c r="BM98" s="23" t="s">
        <v>186</v>
      </c>
    </row>
    <row r="99" spans="2:12" s="1" customFormat="1" ht="6.75" customHeight="1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37"/>
    </row>
  </sheetData>
  <sheetProtection/>
  <autoFilter ref="C83:K98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2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127" sqref="I12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83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110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187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ROUND(J88,2)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ROUND(SUM(BE88:BE194),2)</f>
        <v>0</v>
      </c>
      <c r="G32" s="38"/>
      <c r="H32" s="38"/>
      <c r="I32" s="113">
        <v>0.21</v>
      </c>
      <c r="J32" s="112">
        <f>ROUND(ROUND((SUM(BE88:BE194)),2)*I32,2)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ROUND(SUM(BF88:BF194),2)</f>
        <v>0</v>
      </c>
      <c r="G33" s="38"/>
      <c r="H33" s="38"/>
      <c r="I33" s="113">
        <v>0.15</v>
      </c>
      <c r="J33" s="112">
        <f>ROUND(ROUND((SUM(BF88:BF194)),2)*I33,2)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ROUND(SUM(BG88:BG194),2)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ROUND(SUM(BH88:BH194),2)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ROUND(SUM(BI88:BI194),2)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110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01-01 - Komunikace  - vlastní stavba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J88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188</v>
      </c>
      <c r="E61" s="128"/>
      <c r="F61" s="128"/>
      <c r="G61" s="128"/>
      <c r="H61" s="128"/>
      <c r="I61" s="128"/>
      <c r="J61" s="129">
        <f>J89</f>
        <v>0</v>
      </c>
      <c r="K61" s="130"/>
    </row>
    <row r="62" spans="2:11" s="9" customFormat="1" ht="19.5" customHeight="1">
      <c r="B62" s="131"/>
      <c r="C62" s="132"/>
      <c r="D62" s="133" t="s">
        <v>189</v>
      </c>
      <c r="E62" s="134"/>
      <c r="F62" s="134"/>
      <c r="G62" s="134"/>
      <c r="H62" s="134"/>
      <c r="I62" s="134"/>
      <c r="J62" s="135">
        <f>J90</f>
        <v>0</v>
      </c>
      <c r="K62" s="136"/>
    </row>
    <row r="63" spans="2:11" s="9" customFormat="1" ht="19.5" customHeight="1">
      <c r="B63" s="131"/>
      <c r="C63" s="132"/>
      <c r="D63" s="133" t="s">
        <v>190</v>
      </c>
      <c r="E63" s="134"/>
      <c r="F63" s="134"/>
      <c r="G63" s="134"/>
      <c r="H63" s="134"/>
      <c r="I63" s="134"/>
      <c r="J63" s="135">
        <f>J130</f>
        <v>0</v>
      </c>
      <c r="K63" s="136"/>
    </row>
    <row r="64" spans="2:11" s="9" customFormat="1" ht="19.5" customHeight="1">
      <c r="B64" s="131"/>
      <c r="C64" s="132"/>
      <c r="D64" s="133" t="s">
        <v>191</v>
      </c>
      <c r="E64" s="134"/>
      <c r="F64" s="134"/>
      <c r="G64" s="134"/>
      <c r="H64" s="134"/>
      <c r="I64" s="134"/>
      <c r="J64" s="135">
        <f>J156</f>
        <v>0</v>
      </c>
      <c r="K64" s="136"/>
    </row>
    <row r="65" spans="2:11" s="9" customFormat="1" ht="19.5" customHeight="1">
      <c r="B65" s="131"/>
      <c r="C65" s="132"/>
      <c r="D65" s="133" t="s">
        <v>192</v>
      </c>
      <c r="E65" s="134"/>
      <c r="F65" s="134"/>
      <c r="G65" s="134"/>
      <c r="H65" s="134"/>
      <c r="I65" s="134"/>
      <c r="J65" s="135">
        <f>J183</f>
        <v>0</v>
      </c>
      <c r="K65" s="136"/>
    </row>
    <row r="66" spans="2:11" s="9" customFormat="1" ht="19.5" customHeight="1">
      <c r="B66" s="131"/>
      <c r="C66" s="132"/>
      <c r="D66" s="133" t="s">
        <v>193</v>
      </c>
      <c r="E66" s="134"/>
      <c r="F66" s="134"/>
      <c r="G66" s="134"/>
      <c r="H66" s="134"/>
      <c r="I66" s="134"/>
      <c r="J66" s="135">
        <f>J192</f>
        <v>0</v>
      </c>
      <c r="K66" s="136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38"/>
      <c r="J67" s="38"/>
      <c r="K67" s="41"/>
    </row>
    <row r="68" spans="2:11" s="1" customFormat="1" ht="6.75" customHeight="1">
      <c r="B68" s="52"/>
      <c r="C68" s="53"/>
      <c r="D68" s="53"/>
      <c r="E68" s="53"/>
      <c r="F68" s="53"/>
      <c r="G68" s="53"/>
      <c r="H68" s="53"/>
      <c r="I68" s="53"/>
      <c r="J68" s="53"/>
      <c r="K68" s="54"/>
    </row>
    <row r="72" spans="2:12" s="1" customFormat="1" ht="6.75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37"/>
    </row>
    <row r="73" spans="2:12" s="1" customFormat="1" ht="36.75" customHeight="1">
      <c r="B73" s="37"/>
      <c r="C73" s="57" t="s">
        <v>120</v>
      </c>
      <c r="L73" s="37"/>
    </row>
    <row r="74" spans="2:12" s="1" customFormat="1" ht="6.75" customHeight="1">
      <c r="B74" s="37"/>
      <c r="L74" s="37"/>
    </row>
    <row r="75" spans="2:12" s="1" customFormat="1" ht="14.25" customHeight="1">
      <c r="B75" s="37"/>
      <c r="C75" s="59" t="s">
        <v>17</v>
      </c>
      <c r="L75" s="37"/>
    </row>
    <row r="76" spans="2:12" s="1" customFormat="1" ht="22.5" customHeight="1">
      <c r="B76" s="37"/>
      <c r="E76" s="322" t="str">
        <f>E7</f>
        <v>Stavební úpravy  ulice Ke Hvězdárně, Sezimovo Ústí</v>
      </c>
      <c r="F76" s="329"/>
      <c r="G76" s="329"/>
      <c r="H76" s="329"/>
      <c r="L76" s="37"/>
    </row>
    <row r="77" spans="2:12" ht="15">
      <c r="B77" s="27"/>
      <c r="C77" s="59" t="s">
        <v>109</v>
      </c>
      <c r="L77" s="27"/>
    </row>
    <row r="78" spans="2:12" s="1" customFormat="1" ht="22.5" customHeight="1">
      <c r="B78" s="37"/>
      <c r="E78" s="322" t="s">
        <v>110</v>
      </c>
      <c r="F78" s="323"/>
      <c r="G78" s="323"/>
      <c r="H78" s="323"/>
      <c r="L78" s="37"/>
    </row>
    <row r="79" spans="2:12" s="1" customFormat="1" ht="14.25" customHeight="1">
      <c r="B79" s="37"/>
      <c r="C79" s="59" t="s">
        <v>111</v>
      </c>
      <c r="L79" s="37"/>
    </row>
    <row r="80" spans="2:12" s="1" customFormat="1" ht="23.25" customHeight="1">
      <c r="B80" s="37"/>
      <c r="E80" s="318" t="str">
        <f>E11</f>
        <v>01-01 - Komunikace  - vlastní stavba</v>
      </c>
      <c r="F80" s="323"/>
      <c r="G80" s="323"/>
      <c r="H80" s="323"/>
      <c r="L80" s="37"/>
    </row>
    <row r="81" spans="2:12" s="1" customFormat="1" ht="6.75" customHeight="1">
      <c r="B81" s="37"/>
      <c r="L81" s="37"/>
    </row>
    <row r="82" spans="2:12" s="1" customFormat="1" ht="18" customHeight="1">
      <c r="B82" s="37"/>
      <c r="C82" s="59" t="s">
        <v>21</v>
      </c>
      <c r="F82" s="137" t="str">
        <f>F14</f>
        <v> </v>
      </c>
      <c r="I82" s="59" t="s">
        <v>23</v>
      </c>
      <c r="J82" s="63" t="str">
        <f>IF(J14="","",J14)</f>
        <v>17. 9. 2017</v>
      </c>
      <c r="L82" s="37"/>
    </row>
    <row r="83" spans="2:12" s="1" customFormat="1" ht="6.75" customHeight="1">
      <c r="B83" s="37"/>
      <c r="L83" s="37"/>
    </row>
    <row r="84" spans="2:12" s="1" customFormat="1" ht="15">
      <c r="B84" s="37"/>
      <c r="C84" s="59" t="s">
        <v>25</v>
      </c>
      <c r="F84" s="137" t="str">
        <f>E17</f>
        <v> </v>
      </c>
      <c r="I84" s="59" t="s">
        <v>29</v>
      </c>
      <c r="J84" s="137" t="str">
        <f>E23</f>
        <v> </v>
      </c>
      <c r="L84" s="37"/>
    </row>
    <row r="85" spans="2:12" s="1" customFormat="1" ht="14.25" customHeight="1">
      <c r="B85" s="37"/>
      <c r="C85" s="59" t="s">
        <v>28</v>
      </c>
      <c r="F85" s="137" t="str">
        <f>IF(E20="","",E20)</f>
        <v> </v>
      </c>
      <c r="L85" s="37"/>
    </row>
    <row r="86" spans="2:12" s="1" customFormat="1" ht="9.75" customHeight="1">
      <c r="B86" s="37"/>
      <c r="L86" s="37"/>
    </row>
    <row r="87" spans="2:20" s="10" customFormat="1" ht="29.25" customHeight="1">
      <c r="B87" s="138"/>
      <c r="C87" s="139" t="s">
        <v>121</v>
      </c>
      <c r="D87" s="140" t="s">
        <v>51</v>
      </c>
      <c r="E87" s="140" t="s">
        <v>47</v>
      </c>
      <c r="F87" s="140" t="s">
        <v>122</v>
      </c>
      <c r="G87" s="140" t="s">
        <v>123</v>
      </c>
      <c r="H87" s="140" t="s">
        <v>124</v>
      </c>
      <c r="I87" s="141" t="s">
        <v>125</v>
      </c>
      <c r="J87" s="140" t="s">
        <v>115</v>
      </c>
      <c r="K87" s="142" t="s">
        <v>126</v>
      </c>
      <c r="L87" s="138"/>
      <c r="M87" s="69" t="s">
        <v>127</v>
      </c>
      <c r="N87" s="70" t="s">
        <v>36</v>
      </c>
      <c r="O87" s="70" t="s">
        <v>128</v>
      </c>
      <c r="P87" s="70" t="s">
        <v>129</v>
      </c>
      <c r="Q87" s="70" t="s">
        <v>130</v>
      </c>
      <c r="R87" s="70" t="s">
        <v>131</v>
      </c>
      <c r="S87" s="70" t="s">
        <v>132</v>
      </c>
      <c r="T87" s="71" t="s">
        <v>133</v>
      </c>
    </row>
    <row r="88" spans="2:63" s="1" customFormat="1" ht="29.25" customHeight="1">
      <c r="B88" s="37"/>
      <c r="C88" s="73" t="s">
        <v>116</v>
      </c>
      <c r="J88" s="143">
        <f>BK88</f>
        <v>0</v>
      </c>
      <c r="L88" s="37"/>
      <c r="M88" s="72"/>
      <c r="N88" s="64"/>
      <c r="O88" s="64"/>
      <c r="P88" s="144">
        <f>P89</f>
        <v>1882.121721</v>
      </c>
      <c r="Q88" s="64"/>
      <c r="R88" s="144">
        <f>R89</f>
        <v>1815.9000687499997</v>
      </c>
      <c r="S88" s="64"/>
      <c r="T88" s="145">
        <f>T89</f>
        <v>1178.007975</v>
      </c>
      <c r="AT88" s="23" t="s">
        <v>65</v>
      </c>
      <c r="AU88" s="23" t="s">
        <v>117</v>
      </c>
      <c r="BK88" s="146">
        <f>BK89</f>
        <v>0</v>
      </c>
    </row>
    <row r="89" spans="2:63" s="11" customFormat="1" ht="36.75" customHeight="1">
      <c r="B89" s="147"/>
      <c r="D89" s="148" t="s">
        <v>65</v>
      </c>
      <c r="E89" s="149" t="s">
        <v>194</v>
      </c>
      <c r="F89" s="149" t="s">
        <v>195</v>
      </c>
      <c r="J89" s="150">
        <f>BK89</f>
        <v>0</v>
      </c>
      <c r="L89" s="147"/>
      <c r="M89" s="151"/>
      <c r="N89" s="152"/>
      <c r="O89" s="152"/>
      <c r="P89" s="153">
        <f>P90+P130+P156+P183+P192</f>
        <v>1882.121721</v>
      </c>
      <c r="Q89" s="152"/>
      <c r="R89" s="153">
        <f>R90+R130+R156+R183+R192</f>
        <v>1815.9000687499997</v>
      </c>
      <c r="S89" s="152"/>
      <c r="T89" s="154">
        <f>T90+T130+T156+T183+T192</f>
        <v>1178.007975</v>
      </c>
      <c r="AR89" s="148" t="s">
        <v>73</v>
      </c>
      <c r="AT89" s="155" t="s">
        <v>65</v>
      </c>
      <c r="AU89" s="155" t="s">
        <v>66</v>
      </c>
      <c r="AY89" s="148" t="s">
        <v>137</v>
      </c>
      <c r="BK89" s="156">
        <f>BK90+BK130+BK156+BK183+BK192</f>
        <v>0</v>
      </c>
    </row>
    <row r="90" spans="2:63" s="11" customFormat="1" ht="19.5" customHeight="1">
      <c r="B90" s="147"/>
      <c r="D90" s="157" t="s">
        <v>65</v>
      </c>
      <c r="E90" s="158" t="s">
        <v>73</v>
      </c>
      <c r="F90" s="158" t="s">
        <v>196</v>
      </c>
      <c r="J90" s="159">
        <f>BK90</f>
        <v>0</v>
      </c>
      <c r="L90" s="147"/>
      <c r="M90" s="151"/>
      <c r="N90" s="152"/>
      <c r="O90" s="152"/>
      <c r="P90" s="153">
        <f>SUM(P91:P129)</f>
        <v>631.45075</v>
      </c>
      <c r="Q90" s="152"/>
      <c r="R90" s="153">
        <f>SUM(R91:R129)</f>
        <v>0.117817</v>
      </c>
      <c r="S90" s="152"/>
      <c r="T90" s="154">
        <f>SUM(T91:T129)</f>
        <v>1178.007975</v>
      </c>
      <c r="AR90" s="148" t="s">
        <v>73</v>
      </c>
      <c r="AT90" s="155" t="s">
        <v>65</v>
      </c>
      <c r="AU90" s="155" t="s">
        <v>73</v>
      </c>
      <c r="AY90" s="148" t="s">
        <v>137</v>
      </c>
      <c r="BK90" s="156">
        <f>SUM(BK91:BK129)</f>
        <v>0</v>
      </c>
    </row>
    <row r="91" spans="2:65" s="1" customFormat="1" ht="31.5" customHeight="1">
      <c r="B91" s="160"/>
      <c r="C91" s="161" t="s">
        <v>73</v>
      </c>
      <c r="D91" s="161" t="s">
        <v>140</v>
      </c>
      <c r="E91" s="162" t="s">
        <v>197</v>
      </c>
      <c r="F91" s="163" t="s">
        <v>198</v>
      </c>
      <c r="G91" s="164" t="s">
        <v>199</v>
      </c>
      <c r="H91" s="165">
        <v>147</v>
      </c>
      <c r="I91" s="166">
        <v>0</v>
      </c>
      <c r="J91" s="166">
        <f>ROUND(I91*H91,2)</f>
        <v>0</v>
      </c>
      <c r="K91" s="163" t="s">
        <v>5</v>
      </c>
      <c r="L91" s="37"/>
      <c r="M91" s="167" t="s">
        <v>5</v>
      </c>
      <c r="N91" s="168" t="s">
        <v>37</v>
      </c>
      <c r="O91" s="169">
        <v>0.172</v>
      </c>
      <c r="P91" s="169">
        <f>O91*H91</f>
        <v>25.284</v>
      </c>
      <c r="Q91" s="169">
        <v>0</v>
      </c>
      <c r="R91" s="169">
        <f>Q91*H91</f>
        <v>0</v>
      </c>
      <c r="S91" s="169">
        <v>0</v>
      </c>
      <c r="T91" s="170">
        <f>S91*H91</f>
        <v>0</v>
      </c>
      <c r="AR91" s="23" t="s">
        <v>136</v>
      </c>
      <c r="AT91" s="23" t="s">
        <v>140</v>
      </c>
      <c r="AU91" s="23" t="s">
        <v>75</v>
      </c>
      <c r="AY91" s="23" t="s">
        <v>137</v>
      </c>
      <c r="BE91" s="171">
        <f>IF(N91="základní",J91,0)</f>
        <v>0</v>
      </c>
      <c r="BF91" s="171">
        <f>IF(N91="snížená",J91,0)</f>
        <v>0</v>
      </c>
      <c r="BG91" s="171">
        <f>IF(N91="zákl. přenesená",J91,0)</f>
        <v>0</v>
      </c>
      <c r="BH91" s="171">
        <f>IF(N91="sníž. přenesená",J91,0)</f>
        <v>0</v>
      </c>
      <c r="BI91" s="171">
        <f>IF(N91="nulová",J91,0)</f>
        <v>0</v>
      </c>
      <c r="BJ91" s="23" t="s">
        <v>73</v>
      </c>
      <c r="BK91" s="171">
        <f>ROUND(I91*H91,2)</f>
        <v>0</v>
      </c>
      <c r="BL91" s="23" t="s">
        <v>136</v>
      </c>
      <c r="BM91" s="23" t="s">
        <v>200</v>
      </c>
    </row>
    <row r="92" spans="2:65" s="1" customFormat="1" ht="22.5" customHeight="1">
      <c r="B92" s="160"/>
      <c r="C92" s="161" t="s">
        <v>75</v>
      </c>
      <c r="D92" s="161" t="s">
        <v>140</v>
      </c>
      <c r="E92" s="162" t="s">
        <v>201</v>
      </c>
      <c r="F92" s="163" t="s">
        <v>202</v>
      </c>
      <c r="G92" s="164" t="s">
        <v>199</v>
      </c>
      <c r="H92" s="165">
        <v>845.975</v>
      </c>
      <c r="I92" s="166">
        <v>0</v>
      </c>
      <c r="J92" s="166">
        <f>ROUND(I92*H92,2)</f>
        <v>0</v>
      </c>
      <c r="K92" s="163" t="s">
        <v>203</v>
      </c>
      <c r="L92" s="37"/>
      <c r="M92" s="167" t="s">
        <v>5</v>
      </c>
      <c r="N92" s="168" t="s">
        <v>37</v>
      </c>
      <c r="O92" s="169">
        <v>0.119</v>
      </c>
      <c r="P92" s="169">
        <f>O92*H92</f>
        <v>100.671025</v>
      </c>
      <c r="Q92" s="169">
        <v>0</v>
      </c>
      <c r="R92" s="169">
        <f>Q92*H92</f>
        <v>0</v>
      </c>
      <c r="S92" s="169">
        <v>0.44</v>
      </c>
      <c r="T92" s="170">
        <f>S92*H92</f>
        <v>372.229</v>
      </c>
      <c r="AR92" s="23" t="s">
        <v>136</v>
      </c>
      <c r="AT92" s="23" t="s">
        <v>140</v>
      </c>
      <c r="AU92" s="23" t="s">
        <v>75</v>
      </c>
      <c r="AY92" s="23" t="s">
        <v>137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23" t="s">
        <v>73</v>
      </c>
      <c r="BK92" s="171">
        <f>ROUND(I92*H92,2)</f>
        <v>0</v>
      </c>
      <c r="BL92" s="23" t="s">
        <v>136</v>
      </c>
      <c r="BM92" s="23" t="s">
        <v>204</v>
      </c>
    </row>
    <row r="93" spans="2:51" s="12" customFormat="1" ht="13.5">
      <c r="B93" s="175"/>
      <c r="D93" s="176" t="s">
        <v>205</v>
      </c>
      <c r="E93" s="177" t="s">
        <v>5</v>
      </c>
      <c r="F93" s="178" t="s">
        <v>206</v>
      </c>
      <c r="H93" s="179">
        <v>845.975</v>
      </c>
      <c r="L93" s="175"/>
      <c r="M93" s="180"/>
      <c r="N93" s="181"/>
      <c r="O93" s="181"/>
      <c r="P93" s="181"/>
      <c r="Q93" s="181"/>
      <c r="R93" s="181"/>
      <c r="S93" s="181"/>
      <c r="T93" s="182"/>
      <c r="AT93" s="183" t="s">
        <v>205</v>
      </c>
      <c r="AU93" s="183" t="s">
        <v>75</v>
      </c>
      <c r="AV93" s="12" t="s">
        <v>75</v>
      </c>
      <c r="AW93" s="12" t="s">
        <v>30</v>
      </c>
      <c r="AX93" s="12" t="s">
        <v>73</v>
      </c>
      <c r="AY93" s="183" t="s">
        <v>137</v>
      </c>
    </row>
    <row r="94" spans="2:65" s="1" customFormat="1" ht="22.5" customHeight="1">
      <c r="B94" s="160"/>
      <c r="C94" s="161" t="s">
        <v>148</v>
      </c>
      <c r="D94" s="161" t="s">
        <v>140</v>
      </c>
      <c r="E94" s="162" t="s">
        <v>207</v>
      </c>
      <c r="F94" s="163" t="s">
        <v>208</v>
      </c>
      <c r="G94" s="164" t="s">
        <v>199</v>
      </c>
      <c r="H94" s="165">
        <v>845.975</v>
      </c>
      <c r="I94" s="166">
        <v>0</v>
      </c>
      <c r="J94" s="166">
        <f>ROUND(I94*H94,2)</f>
        <v>0</v>
      </c>
      <c r="K94" s="163" t="s">
        <v>203</v>
      </c>
      <c r="L94" s="37"/>
      <c r="M94" s="167" t="s">
        <v>5</v>
      </c>
      <c r="N94" s="168" t="s">
        <v>37</v>
      </c>
      <c r="O94" s="169">
        <v>0.331</v>
      </c>
      <c r="P94" s="169">
        <f>O94*H94</f>
        <v>280.01772500000004</v>
      </c>
      <c r="Q94" s="169">
        <v>0</v>
      </c>
      <c r="R94" s="169">
        <f>Q94*H94</f>
        <v>0</v>
      </c>
      <c r="S94" s="169">
        <v>0.625</v>
      </c>
      <c r="T94" s="170">
        <f>S94*H94</f>
        <v>528.734375</v>
      </c>
      <c r="AR94" s="23" t="s">
        <v>136</v>
      </c>
      <c r="AT94" s="23" t="s">
        <v>140</v>
      </c>
      <c r="AU94" s="23" t="s">
        <v>75</v>
      </c>
      <c r="AY94" s="23" t="s">
        <v>137</v>
      </c>
      <c r="BE94" s="171">
        <f>IF(N94="základní",J94,0)</f>
        <v>0</v>
      </c>
      <c r="BF94" s="171">
        <f>IF(N94="snížená",J94,0)</f>
        <v>0</v>
      </c>
      <c r="BG94" s="171">
        <f>IF(N94="zákl. přenesená",J94,0)</f>
        <v>0</v>
      </c>
      <c r="BH94" s="171">
        <f>IF(N94="sníž. přenesená",J94,0)</f>
        <v>0</v>
      </c>
      <c r="BI94" s="171">
        <f>IF(N94="nulová",J94,0)</f>
        <v>0</v>
      </c>
      <c r="BJ94" s="23" t="s">
        <v>73</v>
      </c>
      <c r="BK94" s="171">
        <f>ROUND(I94*H94,2)</f>
        <v>0</v>
      </c>
      <c r="BL94" s="23" t="s">
        <v>136</v>
      </c>
      <c r="BM94" s="23" t="s">
        <v>209</v>
      </c>
    </row>
    <row r="95" spans="2:65" s="1" customFormat="1" ht="22.5" customHeight="1">
      <c r="B95" s="160"/>
      <c r="C95" s="161" t="s">
        <v>136</v>
      </c>
      <c r="D95" s="161" t="s">
        <v>140</v>
      </c>
      <c r="E95" s="162" t="s">
        <v>210</v>
      </c>
      <c r="F95" s="163" t="s">
        <v>211</v>
      </c>
      <c r="G95" s="164" t="s">
        <v>199</v>
      </c>
      <c r="H95" s="165">
        <v>845.975</v>
      </c>
      <c r="I95" s="166">
        <v>0</v>
      </c>
      <c r="J95" s="166">
        <f>ROUND(I95*H95,2)</f>
        <v>0</v>
      </c>
      <c r="K95" s="163" t="s">
        <v>203</v>
      </c>
      <c r="L95" s="37"/>
      <c r="M95" s="167" t="s">
        <v>5</v>
      </c>
      <c r="N95" s="168" t="s">
        <v>37</v>
      </c>
      <c r="O95" s="169">
        <v>0.026</v>
      </c>
      <c r="P95" s="169">
        <f>O95*H95</f>
        <v>21.99535</v>
      </c>
      <c r="Q95" s="169">
        <v>0.00012</v>
      </c>
      <c r="R95" s="169">
        <f>Q95*H95</f>
        <v>0.10151700000000001</v>
      </c>
      <c r="S95" s="169">
        <v>0.256</v>
      </c>
      <c r="T95" s="170">
        <f>S95*H95</f>
        <v>216.5696</v>
      </c>
      <c r="AR95" s="23" t="s">
        <v>136</v>
      </c>
      <c r="AT95" s="23" t="s">
        <v>140</v>
      </c>
      <c r="AU95" s="23" t="s">
        <v>75</v>
      </c>
      <c r="AY95" s="23" t="s">
        <v>137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23" t="s">
        <v>73</v>
      </c>
      <c r="BK95" s="171">
        <f>ROUND(I95*H95,2)</f>
        <v>0</v>
      </c>
      <c r="BL95" s="23" t="s">
        <v>136</v>
      </c>
      <c r="BM95" s="23" t="s">
        <v>212</v>
      </c>
    </row>
    <row r="96" spans="2:65" s="1" customFormat="1" ht="22.5" customHeight="1">
      <c r="B96" s="160"/>
      <c r="C96" s="161" t="s">
        <v>155</v>
      </c>
      <c r="D96" s="161" t="s">
        <v>140</v>
      </c>
      <c r="E96" s="162" t="s">
        <v>213</v>
      </c>
      <c r="F96" s="163" t="s">
        <v>214</v>
      </c>
      <c r="G96" s="164" t="s">
        <v>215</v>
      </c>
      <c r="H96" s="165">
        <v>295</v>
      </c>
      <c r="I96" s="166">
        <v>0</v>
      </c>
      <c r="J96" s="166">
        <f>ROUND(I96*H96,2)</f>
        <v>0</v>
      </c>
      <c r="K96" s="163" t="s">
        <v>203</v>
      </c>
      <c r="L96" s="37"/>
      <c r="M96" s="167" t="s">
        <v>5</v>
      </c>
      <c r="N96" s="168" t="s">
        <v>37</v>
      </c>
      <c r="O96" s="169">
        <v>0.133</v>
      </c>
      <c r="P96" s="169">
        <f>O96*H96</f>
        <v>39.235</v>
      </c>
      <c r="Q96" s="169">
        <v>0</v>
      </c>
      <c r="R96" s="169">
        <f>Q96*H96</f>
        <v>0</v>
      </c>
      <c r="S96" s="169">
        <v>0.205</v>
      </c>
      <c r="T96" s="170">
        <f>S96*H96</f>
        <v>60.474999999999994</v>
      </c>
      <c r="AR96" s="23" t="s">
        <v>136</v>
      </c>
      <c r="AT96" s="23" t="s">
        <v>140</v>
      </c>
      <c r="AU96" s="23" t="s">
        <v>75</v>
      </c>
      <c r="AY96" s="23" t="s">
        <v>137</v>
      </c>
      <c r="BE96" s="171">
        <f>IF(N96="základní",J96,0)</f>
        <v>0</v>
      </c>
      <c r="BF96" s="171">
        <f>IF(N96="snížená",J96,0)</f>
        <v>0</v>
      </c>
      <c r="BG96" s="171">
        <f>IF(N96="zákl. přenesená",J96,0)</f>
        <v>0</v>
      </c>
      <c r="BH96" s="171">
        <f>IF(N96="sníž. přenesená",J96,0)</f>
        <v>0</v>
      </c>
      <c r="BI96" s="171">
        <f>IF(N96="nulová",J96,0)</f>
        <v>0</v>
      </c>
      <c r="BJ96" s="23" t="s">
        <v>73</v>
      </c>
      <c r="BK96" s="171">
        <f>ROUND(I96*H96,2)</f>
        <v>0</v>
      </c>
      <c r="BL96" s="23" t="s">
        <v>136</v>
      </c>
      <c r="BM96" s="23" t="s">
        <v>216</v>
      </c>
    </row>
    <row r="97" spans="2:65" s="1" customFormat="1" ht="22.5" customHeight="1">
      <c r="B97" s="160"/>
      <c r="C97" s="161" t="s">
        <v>159</v>
      </c>
      <c r="D97" s="161" t="s">
        <v>140</v>
      </c>
      <c r="E97" s="162" t="s">
        <v>217</v>
      </c>
      <c r="F97" s="163" t="s">
        <v>218</v>
      </c>
      <c r="G97" s="164" t="s">
        <v>219</v>
      </c>
      <c r="H97" s="165">
        <v>52.5</v>
      </c>
      <c r="I97" s="166">
        <v>0</v>
      </c>
      <c r="J97" s="166">
        <f>ROUND(I97*H97,2)</f>
        <v>0</v>
      </c>
      <c r="K97" s="163" t="s">
        <v>203</v>
      </c>
      <c r="L97" s="37"/>
      <c r="M97" s="167" t="s">
        <v>5</v>
      </c>
      <c r="N97" s="168" t="s">
        <v>37</v>
      </c>
      <c r="O97" s="169">
        <v>0.097</v>
      </c>
      <c r="P97" s="169">
        <f>O97*H97</f>
        <v>5.0925</v>
      </c>
      <c r="Q97" s="169">
        <v>0</v>
      </c>
      <c r="R97" s="169">
        <f>Q97*H97</f>
        <v>0</v>
      </c>
      <c r="S97" s="169">
        <v>0</v>
      </c>
      <c r="T97" s="170">
        <f>S97*H97</f>
        <v>0</v>
      </c>
      <c r="AR97" s="23" t="s">
        <v>136</v>
      </c>
      <c r="AT97" s="23" t="s">
        <v>140</v>
      </c>
      <c r="AU97" s="23" t="s">
        <v>75</v>
      </c>
      <c r="AY97" s="23" t="s">
        <v>137</v>
      </c>
      <c r="BE97" s="171">
        <f>IF(N97="základní",J97,0)</f>
        <v>0</v>
      </c>
      <c r="BF97" s="171">
        <f>IF(N97="snížená",J97,0)</f>
        <v>0</v>
      </c>
      <c r="BG97" s="171">
        <f>IF(N97="zákl. přenesená",J97,0)</f>
        <v>0</v>
      </c>
      <c r="BH97" s="171">
        <f>IF(N97="sníž. přenesená",J97,0)</f>
        <v>0</v>
      </c>
      <c r="BI97" s="171">
        <f>IF(N97="nulová",J97,0)</f>
        <v>0</v>
      </c>
      <c r="BJ97" s="23" t="s">
        <v>73</v>
      </c>
      <c r="BK97" s="171">
        <f>ROUND(I97*H97,2)</f>
        <v>0</v>
      </c>
      <c r="BL97" s="23" t="s">
        <v>136</v>
      </c>
      <c r="BM97" s="23" t="s">
        <v>220</v>
      </c>
    </row>
    <row r="98" spans="2:51" s="12" customFormat="1" ht="13.5">
      <c r="B98" s="175"/>
      <c r="D98" s="184" t="s">
        <v>205</v>
      </c>
      <c r="E98" s="183" t="s">
        <v>5</v>
      </c>
      <c r="F98" s="185" t="s">
        <v>221</v>
      </c>
      <c r="H98" s="186">
        <v>17.75</v>
      </c>
      <c r="L98" s="175"/>
      <c r="M98" s="180"/>
      <c r="N98" s="181"/>
      <c r="O98" s="181"/>
      <c r="P98" s="181"/>
      <c r="Q98" s="181"/>
      <c r="R98" s="181"/>
      <c r="S98" s="181"/>
      <c r="T98" s="182"/>
      <c r="AT98" s="183" t="s">
        <v>205</v>
      </c>
      <c r="AU98" s="183" t="s">
        <v>75</v>
      </c>
      <c r="AV98" s="12" t="s">
        <v>75</v>
      </c>
      <c r="AW98" s="12" t="s">
        <v>30</v>
      </c>
      <c r="AX98" s="12" t="s">
        <v>66</v>
      </c>
      <c r="AY98" s="183" t="s">
        <v>137</v>
      </c>
    </row>
    <row r="99" spans="2:51" s="12" customFormat="1" ht="13.5">
      <c r="B99" s="175"/>
      <c r="D99" s="184" t="s">
        <v>205</v>
      </c>
      <c r="E99" s="183" t="s">
        <v>5</v>
      </c>
      <c r="F99" s="185" t="s">
        <v>222</v>
      </c>
      <c r="H99" s="186">
        <v>22.25</v>
      </c>
      <c r="L99" s="175"/>
      <c r="M99" s="180"/>
      <c r="N99" s="181"/>
      <c r="O99" s="181"/>
      <c r="P99" s="181"/>
      <c r="Q99" s="181"/>
      <c r="R99" s="181"/>
      <c r="S99" s="181"/>
      <c r="T99" s="182"/>
      <c r="AT99" s="183" t="s">
        <v>205</v>
      </c>
      <c r="AU99" s="183" t="s">
        <v>75</v>
      </c>
      <c r="AV99" s="12" t="s">
        <v>75</v>
      </c>
      <c r="AW99" s="12" t="s">
        <v>30</v>
      </c>
      <c r="AX99" s="12" t="s">
        <v>66</v>
      </c>
      <c r="AY99" s="183" t="s">
        <v>137</v>
      </c>
    </row>
    <row r="100" spans="2:51" s="12" customFormat="1" ht="13.5">
      <c r="B100" s="175"/>
      <c r="D100" s="184" t="s">
        <v>205</v>
      </c>
      <c r="E100" s="183" t="s">
        <v>5</v>
      </c>
      <c r="F100" s="185" t="s">
        <v>223</v>
      </c>
      <c r="H100" s="186">
        <v>12.5</v>
      </c>
      <c r="L100" s="175"/>
      <c r="M100" s="180"/>
      <c r="N100" s="181"/>
      <c r="O100" s="181"/>
      <c r="P100" s="181"/>
      <c r="Q100" s="181"/>
      <c r="R100" s="181"/>
      <c r="S100" s="181"/>
      <c r="T100" s="182"/>
      <c r="AT100" s="183" t="s">
        <v>205</v>
      </c>
      <c r="AU100" s="183" t="s">
        <v>75</v>
      </c>
      <c r="AV100" s="12" t="s">
        <v>75</v>
      </c>
      <c r="AW100" s="12" t="s">
        <v>30</v>
      </c>
      <c r="AX100" s="12" t="s">
        <v>66</v>
      </c>
      <c r="AY100" s="183" t="s">
        <v>137</v>
      </c>
    </row>
    <row r="101" spans="2:51" s="13" customFormat="1" ht="13.5">
      <c r="B101" s="187"/>
      <c r="D101" s="176" t="s">
        <v>205</v>
      </c>
      <c r="E101" s="188" t="s">
        <v>5</v>
      </c>
      <c r="F101" s="189" t="s">
        <v>224</v>
      </c>
      <c r="H101" s="190">
        <v>52.5</v>
      </c>
      <c r="L101" s="187"/>
      <c r="M101" s="191"/>
      <c r="N101" s="192"/>
      <c r="O101" s="192"/>
      <c r="P101" s="192"/>
      <c r="Q101" s="192"/>
      <c r="R101" s="192"/>
      <c r="S101" s="192"/>
      <c r="T101" s="193"/>
      <c r="AT101" s="194" t="s">
        <v>205</v>
      </c>
      <c r="AU101" s="194" t="s">
        <v>75</v>
      </c>
      <c r="AV101" s="13" t="s">
        <v>136</v>
      </c>
      <c r="AW101" s="13" t="s">
        <v>30</v>
      </c>
      <c r="AX101" s="13" t="s">
        <v>73</v>
      </c>
      <c r="AY101" s="194" t="s">
        <v>137</v>
      </c>
    </row>
    <row r="102" spans="2:65" s="1" customFormat="1" ht="22.5" customHeight="1">
      <c r="B102" s="160"/>
      <c r="C102" s="161" t="s">
        <v>163</v>
      </c>
      <c r="D102" s="161" t="s">
        <v>140</v>
      </c>
      <c r="E102" s="162" t="s">
        <v>225</v>
      </c>
      <c r="F102" s="163" t="s">
        <v>226</v>
      </c>
      <c r="G102" s="164" t="s">
        <v>219</v>
      </c>
      <c r="H102" s="165">
        <v>113.45</v>
      </c>
      <c r="I102" s="166">
        <v>0</v>
      </c>
      <c r="J102" s="166">
        <f>ROUND(I102*H102,2)</f>
        <v>0</v>
      </c>
      <c r="K102" s="163" t="s">
        <v>203</v>
      </c>
      <c r="L102" s="37"/>
      <c r="M102" s="167" t="s">
        <v>5</v>
      </c>
      <c r="N102" s="168" t="s">
        <v>37</v>
      </c>
      <c r="O102" s="169">
        <v>0.223</v>
      </c>
      <c r="P102" s="169">
        <f>O102*H102</f>
        <v>25.29935</v>
      </c>
      <c r="Q102" s="169">
        <v>0</v>
      </c>
      <c r="R102" s="169">
        <f>Q102*H102</f>
        <v>0</v>
      </c>
      <c r="S102" s="169">
        <v>0</v>
      </c>
      <c r="T102" s="170">
        <f>S102*H102</f>
        <v>0</v>
      </c>
      <c r="AR102" s="23" t="s">
        <v>136</v>
      </c>
      <c r="AT102" s="23" t="s">
        <v>140</v>
      </c>
      <c r="AU102" s="23" t="s">
        <v>75</v>
      </c>
      <c r="AY102" s="23" t="s">
        <v>137</v>
      </c>
      <c r="BE102" s="171">
        <f>IF(N102="základní",J102,0)</f>
        <v>0</v>
      </c>
      <c r="BF102" s="171">
        <f>IF(N102="snížená",J102,0)</f>
        <v>0</v>
      </c>
      <c r="BG102" s="171">
        <f>IF(N102="zákl. přenesená",J102,0)</f>
        <v>0</v>
      </c>
      <c r="BH102" s="171">
        <f>IF(N102="sníž. přenesená",J102,0)</f>
        <v>0</v>
      </c>
      <c r="BI102" s="171">
        <f>IF(N102="nulová",J102,0)</f>
        <v>0</v>
      </c>
      <c r="BJ102" s="23" t="s">
        <v>73</v>
      </c>
      <c r="BK102" s="171">
        <f>ROUND(I102*H102,2)</f>
        <v>0</v>
      </c>
      <c r="BL102" s="23" t="s">
        <v>136</v>
      </c>
      <c r="BM102" s="23" t="s">
        <v>227</v>
      </c>
    </row>
    <row r="103" spans="2:51" s="12" customFormat="1" ht="13.5">
      <c r="B103" s="175"/>
      <c r="D103" s="184" t="s">
        <v>205</v>
      </c>
      <c r="E103" s="183" t="s">
        <v>5</v>
      </c>
      <c r="F103" s="185" t="s">
        <v>228</v>
      </c>
      <c r="H103" s="186">
        <v>1.2</v>
      </c>
      <c r="L103" s="175"/>
      <c r="M103" s="180"/>
      <c r="N103" s="181"/>
      <c r="O103" s="181"/>
      <c r="P103" s="181"/>
      <c r="Q103" s="181"/>
      <c r="R103" s="181"/>
      <c r="S103" s="181"/>
      <c r="T103" s="182"/>
      <c r="AT103" s="183" t="s">
        <v>205</v>
      </c>
      <c r="AU103" s="183" t="s">
        <v>75</v>
      </c>
      <c r="AV103" s="12" t="s">
        <v>75</v>
      </c>
      <c r="AW103" s="12" t="s">
        <v>30</v>
      </c>
      <c r="AX103" s="12" t="s">
        <v>66</v>
      </c>
      <c r="AY103" s="183" t="s">
        <v>137</v>
      </c>
    </row>
    <row r="104" spans="2:51" s="12" customFormat="1" ht="13.5">
      <c r="B104" s="175"/>
      <c r="D104" s="184" t="s">
        <v>205</v>
      </c>
      <c r="E104" s="183" t="s">
        <v>5</v>
      </c>
      <c r="F104" s="185" t="s">
        <v>229</v>
      </c>
      <c r="H104" s="186">
        <v>36.75</v>
      </c>
      <c r="L104" s="175"/>
      <c r="M104" s="180"/>
      <c r="N104" s="181"/>
      <c r="O104" s="181"/>
      <c r="P104" s="181"/>
      <c r="Q104" s="181"/>
      <c r="R104" s="181"/>
      <c r="S104" s="181"/>
      <c r="T104" s="182"/>
      <c r="AT104" s="183" t="s">
        <v>205</v>
      </c>
      <c r="AU104" s="183" t="s">
        <v>75</v>
      </c>
      <c r="AV104" s="12" t="s">
        <v>75</v>
      </c>
      <c r="AW104" s="12" t="s">
        <v>30</v>
      </c>
      <c r="AX104" s="12" t="s">
        <v>66</v>
      </c>
      <c r="AY104" s="183" t="s">
        <v>137</v>
      </c>
    </row>
    <row r="105" spans="2:51" s="12" customFormat="1" ht="13.5">
      <c r="B105" s="175"/>
      <c r="D105" s="184" t="s">
        <v>205</v>
      </c>
      <c r="E105" s="183" t="s">
        <v>5</v>
      </c>
      <c r="F105" s="185" t="s">
        <v>230</v>
      </c>
      <c r="H105" s="186">
        <v>28.25</v>
      </c>
      <c r="L105" s="175"/>
      <c r="M105" s="180"/>
      <c r="N105" s="181"/>
      <c r="O105" s="181"/>
      <c r="P105" s="181"/>
      <c r="Q105" s="181"/>
      <c r="R105" s="181"/>
      <c r="S105" s="181"/>
      <c r="T105" s="182"/>
      <c r="AT105" s="183" t="s">
        <v>205</v>
      </c>
      <c r="AU105" s="183" t="s">
        <v>75</v>
      </c>
      <c r="AV105" s="12" t="s">
        <v>75</v>
      </c>
      <c r="AW105" s="12" t="s">
        <v>30</v>
      </c>
      <c r="AX105" s="12" t="s">
        <v>66</v>
      </c>
      <c r="AY105" s="183" t="s">
        <v>137</v>
      </c>
    </row>
    <row r="106" spans="2:51" s="12" customFormat="1" ht="13.5">
      <c r="B106" s="175"/>
      <c r="D106" s="184" t="s">
        <v>205</v>
      </c>
      <c r="E106" s="183" t="s">
        <v>5</v>
      </c>
      <c r="F106" s="185" t="s">
        <v>231</v>
      </c>
      <c r="H106" s="186">
        <v>34.25</v>
      </c>
      <c r="L106" s="175"/>
      <c r="M106" s="180"/>
      <c r="N106" s="181"/>
      <c r="O106" s="181"/>
      <c r="P106" s="181"/>
      <c r="Q106" s="181"/>
      <c r="R106" s="181"/>
      <c r="S106" s="181"/>
      <c r="T106" s="182"/>
      <c r="AT106" s="183" t="s">
        <v>205</v>
      </c>
      <c r="AU106" s="183" t="s">
        <v>75</v>
      </c>
      <c r="AV106" s="12" t="s">
        <v>75</v>
      </c>
      <c r="AW106" s="12" t="s">
        <v>30</v>
      </c>
      <c r="AX106" s="12" t="s">
        <v>66</v>
      </c>
      <c r="AY106" s="183" t="s">
        <v>137</v>
      </c>
    </row>
    <row r="107" spans="2:51" s="12" customFormat="1" ht="13.5">
      <c r="B107" s="175"/>
      <c r="D107" s="184" t="s">
        <v>205</v>
      </c>
      <c r="E107" s="183" t="s">
        <v>5</v>
      </c>
      <c r="F107" s="185" t="s">
        <v>232</v>
      </c>
      <c r="H107" s="186">
        <v>13</v>
      </c>
      <c r="L107" s="175"/>
      <c r="M107" s="180"/>
      <c r="N107" s="181"/>
      <c r="O107" s="181"/>
      <c r="P107" s="181"/>
      <c r="Q107" s="181"/>
      <c r="R107" s="181"/>
      <c r="S107" s="181"/>
      <c r="T107" s="182"/>
      <c r="AT107" s="183" t="s">
        <v>205</v>
      </c>
      <c r="AU107" s="183" t="s">
        <v>75</v>
      </c>
      <c r="AV107" s="12" t="s">
        <v>75</v>
      </c>
      <c r="AW107" s="12" t="s">
        <v>30</v>
      </c>
      <c r="AX107" s="12" t="s">
        <v>66</v>
      </c>
      <c r="AY107" s="183" t="s">
        <v>137</v>
      </c>
    </row>
    <row r="108" spans="2:51" s="13" customFormat="1" ht="13.5">
      <c r="B108" s="187"/>
      <c r="D108" s="176" t="s">
        <v>205</v>
      </c>
      <c r="E108" s="188" t="s">
        <v>5</v>
      </c>
      <c r="F108" s="189" t="s">
        <v>224</v>
      </c>
      <c r="H108" s="190">
        <v>113.45</v>
      </c>
      <c r="L108" s="187"/>
      <c r="M108" s="191"/>
      <c r="N108" s="192"/>
      <c r="O108" s="192"/>
      <c r="P108" s="192"/>
      <c r="Q108" s="192"/>
      <c r="R108" s="192"/>
      <c r="S108" s="192"/>
      <c r="T108" s="193"/>
      <c r="AT108" s="194" t="s">
        <v>205</v>
      </c>
      <c r="AU108" s="194" t="s">
        <v>75</v>
      </c>
      <c r="AV108" s="13" t="s">
        <v>136</v>
      </c>
      <c r="AW108" s="13" t="s">
        <v>30</v>
      </c>
      <c r="AX108" s="13" t="s">
        <v>73</v>
      </c>
      <c r="AY108" s="194" t="s">
        <v>137</v>
      </c>
    </row>
    <row r="109" spans="2:65" s="1" customFormat="1" ht="22.5" customHeight="1">
      <c r="B109" s="160"/>
      <c r="C109" s="161" t="s">
        <v>167</v>
      </c>
      <c r="D109" s="161" t="s">
        <v>140</v>
      </c>
      <c r="E109" s="162" t="s">
        <v>233</v>
      </c>
      <c r="F109" s="163" t="s">
        <v>234</v>
      </c>
      <c r="G109" s="164" t="s">
        <v>219</v>
      </c>
      <c r="H109" s="165">
        <v>24.45</v>
      </c>
      <c r="I109" s="166">
        <v>0</v>
      </c>
      <c r="J109" s="166">
        <f>ROUND(I109*H109,2)</f>
        <v>0</v>
      </c>
      <c r="K109" s="163" t="s">
        <v>203</v>
      </c>
      <c r="L109" s="37"/>
      <c r="M109" s="167" t="s">
        <v>5</v>
      </c>
      <c r="N109" s="168" t="s">
        <v>37</v>
      </c>
      <c r="O109" s="169">
        <v>0.135</v>
      </c>
      <c r="P109" s="169">
        <f>O109*H109</f>
        <v>3.3007500000000003</v>
      </c>
      <c r="Q109" s="169">
        <v>0</v>
      </c>
      <c r="R109" s="169">
        <f>Q109*H109</f>
        <v>0</v>
      </c>
      <c r="S109" s="169">
        <v>0</v>
      </c>
      <c r="T109" s="170">
        <f>S109*H109</f>
        <v>0</v>
      </c>
      <c r="AR109" s="23" t="s">
        <v>136</v>
      </c>
      <c r="AT109" s="23" t="s">
        <v>140</v>
      </c>
      <c r="AU109" s="23" t="s">
        <v>75</v>
      </c>
      <c r="AY109" s="23" t="s">
        <v>137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23" t="s">
        <v>73</v>
      </c>
      <c r="BK109" s="171">
        <f>ROUND(I109*H109,2)</f>
        <v>0</v>
      </c>
      <c r="BL109" s="23" t="s">
        <v>136</v>
      </c>
      <c r="BM109" s="23" t="s">
        <v>235</v>
      </c>
    </row>
    <row r="110" spans="2:65" s="1" customFormat="1" ht="22.5" customHeight="1">
      <c r="B110" s="160"/>
      <c r="C110" s="161" t="s">
        <v>171</v>
      </c>
      <c r="D110" s="161" t="s">
        <v>140</v>
      </c>
      <c r="E110" s="162" t="s">
        <v>233</v>
      </c>
      <c r="F110" s="163" t="s">
        <v>234</v>
      </c>
      <c r="G110" s="164" t="s">
        <v>219</v>
      </c>
      <c r="H110" s="165">
        <v>52.5</v>
      </c>
      <c r="I110" s="166">
        <v>0</v>
      </c>
      <c r="J110" s="166">
        <f>ROUND(I110*H110,2)</f>
        <v>0</v>
      </c>
      <c r="K110" s="163" t="s">
        <v>203</v>
      </c>
      <c r="L110" s="37"/>
      <c r="M110" s="167" t="s">
        <v>5</v>
      </c>
      <c r="N110" s="168" t="s">
        <v>37</v>
      </c>
      <c r="O110" s="169">
        <v>0.135</v>
      </c>
      <c r="P110" s="169">
        <f>O110*H110</f>
        <v>7.0875</v>
      </c>
      <c r="Q110" s="169">
        <v>0</v>
      </c>
      <c r="R110" s="169">
        <f>Q110*H110</f>
        <v>0</v>
      </c>
      <c r="S110" s="169">
        <v>0</v>
      </c>
      <c r="T110" s="170">
        <f>S110*H110</f>
        <v>0</v>
      </c>
      <c r="AR110" s="23" t="s">
        <v>136</v>
      </c>
      <c r="AT110" s="23" t="s">
        <v>140</v>
      </c>
      <c r="AU110" s="23" t="s">
        <v>75</v>
      </c>
      <c r="AY110" s="23" t="s">
        <v>137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23" t="s">
        <v>73</v>
      </c>
      <c r="BK110" s="171">
        <f>ROUND(I110*H110,2)</f>
        <v>0</v>
      </c>
      <c r="BL110" s="23" t="s">
        <v>136</v>
      </c>
      <c r="BM110" s="23" t="s">
        <v>236</v>
      </c>
    </row>
    <row r="111" spans="2:65" s="1" customFormat="1" ht="22.5" customHeight="1">
      <c r="B111" s="160"/>
      <c r="C111" s="161" t="s">
        <v>175</v>
      </c>
      <c r="D111" s="161" t="s">
        <v>140</v>
      </c>
      <c r="E111" s="162" t="s">
        <v>237</v>
      </c>
      <c r="F111" s="163" t="s">
        <v>238</v>
      </c>
      <c r="G111" s="164" t="s">
        <v>219</v>
      </c>
      <c r="H111" s="165">
        <v>113.45</v>
      </c>
      <c r="I111" s="166">
        <v>0</v>
      </c>
      <c r="J111" s="166">
        <f>ROUND(I111*H111,2)</f>
        <v>0</v>
      </c>
      <c r="K111" s="163" t="s">
        <v>203</v>
      </c>
      <c r="L111" s="37"/>
      <c r="M111" s="167" t="s">
        <v>5</v>
      </c>
      <c r="N111" s="168" t="s">
        <v>37</v>
      </c>
      <c r="O111" s="169">
        <v>0.083</v>
      </c>
      <c r="P111" s="169">
        <f>O111*H111</f>
        <v>9.416350000000001</v>
      </c>
      <c r="Q111" s="169">
        <v>0</v>
      </c>
      <c r="R111" s="169">
        <f>Q111*H111</f>
        <v>0</v>
      </c>
      <c r="S111" s="169">
        <v>0</v>
      </c>
      <c r="T111" s="170">
        <f>S111*H111</f>
        <v>0</v>
      </c>
      <c r="AR111" s="23" t="s">
        <v>136</v>
      </c>
      <c r="AT111" s="23" t="s">
        <v>140</v>
      </c>
      <c r="AU111" s="23" t="s">
        <v>75</v>
      </c>
      <c r="AY111" s="23" t="s">
        <v>137</v>
      </c>
      <c r="BE111" s="171">
        <f>IF(N111="základní",J111,0)</f>
        <v>0</v>
      </c>
      <c r="BF111" s="171">
        <f>IF(N111="snížená",J111,0)</f>
        <v>0</v>
      </c>
      <c r="BG111" s="171">
        <f>IF(N111="zákl. přenesená",J111,0)</f>
        <v>0</v>
      </c>
      <c r="BH111" s="171">
        <f>IF(N111="sníž. přenesená",J111,0)</f>
        <v>0</v>
      </c>
      <c r="BI111" s="171">
        <f>IF(N111="nulová",J111,0)</f>
        <v>0</v>
      </c>
      <c r="BJ111" s="23" t="s">
        <v>73</v>
      </c>
      <c r="BK111" s="171">
        <f>ROUND(I111*H111,2)</f>
        <v>0</v>
      </c>
      <c r="BL111" s="23" t="s">
        <v>136</v>
      </c>
      <c r="BM111" s="23" t="s">
        <v>239</v>
      </c>
    </row>
    <row r="112" spans="2:65" s="1" customFormat="1" ht="31.5" customHeight="1">
      <c r="B112" s="160"/>
      <c r="C112" s="161" t="s">
        <v>179</v>
      </c>
      <c r="D112" s="161" t="s">
        <v>140</v>
      </c>
      <c r="E112" s="162" t="s">
        <v>240</v>
      </c>
      <c r="F112" s="163" t="s">
        <v>241</v>
      </c>
      <c r="G112" s="164" t="s">
        <v>219</v>
      </c>
      <c r="H112" s="165">
        <v>1134.5</v>
      </c>
      <c r="I112" s="166">
        <v>0</v>
      </c>
      <c r="J112" s="166">
        <f>ROUND(I112*H112,2)</f>
        <v>0</v>
      </c>
      <c r="K112" s="163" t="s">
        <v>203</v>
      </c>
      <c r="L112" s="37"/>
      <c r="M112" s="167" t="s">
        <v>5</v>
      </c>
      <c r="N112" s="168" t="s">
        <v>37</v>
      </c>
      <c r="O112" s="169">
        <v>0.004</v>
      </c>
      <c r="P112" s="169">
        <f>O112*H112</f>
        <v>4.538</v>
      </c>
      <c r="Q112" s="169">
        <v>0</v>
      </c>
      <c r="R112" s="169">
        <f>Q112*H112</f>
        <v>0</v>
      </c>
      <c r="S112" s="169">
        <v>0</v>
      </c>
      <c r="T112" s="170">
        <f>S112*H112</f>
        <v>0</v>
      </c>
      <c r="AR112" s="23" t="s">
        <v>136</v>
      </c>
      <c r="AT112" s="23" t="s">
        <v>140</v>
      </c>
      <c r="AU112" s="23" t="s">
        <v>75</v>
      </c>
      <c r="AY112" s="23" t="s">
        <v>137</v>
      </c>
      <c r="BE112" s="171">
        <f>IF(N112="základní",J112,0)</f>
        <v>0</v>
      </c>
      <c r="BF112" s="171">
        <f>IF(N112="snížená",J112,0)</f>
        <v>0</v>
      </c>
      <c r="BG112" s="171">
        <f>IF(N112="zákl. přenesená",J112,0)</f>
        <v>0</v>
      </c>
      <c r="BH112" s="171">
        <f>IF(N112="sníž. přenesená",J112,0)</f>
        <v>0</v>
      </c>
      <c r="BI112" s="171">
        <f>IF(N112="nulová",J112,0)</f>
        <v>0</v>
      </c>
      <c r="BJ112" s="23" t="s">
        <v>73</v>
      </c>
      <c r="BK112" s="171">
        <f>ROUND(I112*H112,2)</f>
        <v>0</v>
      </c>
      <c r="BL112" s="23" t="s">
        <v>136</v>
      </c>
      <c r="BM112" s="23" t="s">
        <v>242</v>
      </c>
    </row>
    <row r="113" spans="2:65" s="1" customFormat="1" ht="22.5" customHeight="1">
      <c r="B113" s="160"/>
      <c r="C113" s="161" t="s">
        <v>183</v>
      </c>
      <c r="D113" s="161" t="s">
        <v>140</v>
      </c>
      <c r="E113" s="162" t="s">
        <v>243</v>
      </c>
      <c r="F113" s="163" t="s">
        <v>244</v>
      </c>
      <c r="G113" s="164" t="s">
        <v>219</v>
      </c>
      <c r="H113" s="165">
        <v>24.45</v>
      </c>
      <c r="I113" s="166">
        <v>0</v>
      </c>
      <c r="J113" s="166">
        <f>ROUND(I113*H113,2)</f>
        <v>0</v>
      </c>
      <c r="K113" s="163" t="s">
        <v>203</v>
      </c>
      <c r="L113" s="37"/>
      <c r="M113" s="167" t="s">
        <v>5</v>
      </c>
      <c r="N113" s="168" t="s">
        <v>37</v>
      </c>
      <c r="O113" s="169">
        <v>0.072</v>
      </c>
      <c r="P113" s="169">
        <f>O113*H113</f>
        <v>1.7603999999999997</v>
      </c>
      <c r="Q113" s="169">
        <v>0</v>
      </c>
      <c r="R113" s="169">
        <f>Q113*H113</f>
        <v>0</v>
      </c>
      <c r="S113" s="169">
        <v>0</v>
      </c>
      <c r="T113" s="170">
        <f>S113*H113</f>
        <v>0</v>
      </c>
      <c r="AR113" s="23" t="s">
        <v>136</v>
      </c>
      <c r="AT113" s="23" t="s">
        <v>140</v>
      </c>
      <c r="AU113" s="23" t="s">
        <v>75</v>
      </c>
      <c r="AY113" s="23" t="s">
        <v>137</v>
      </c>
      <c r="BE113" s="171">
        <f>IF(N113="základní",J113,0)</f>
        <v>0</v>
      </c>
      <c r="BF113" s="171">
        <f>IF(N113="snížená",J113,0)</f>
        <v>0</v>
      </c>
      <c r="BG113" s="171">
        <f>IF(N113="zákl. přenesená",J113,0)</f>
        <v>0</v>
      </c>
      <c r="BH113" s="171">
        <f>IF(N113="sníž. přenesená",J113,0)</f>
        <v>0</v>
      </c>
      <c r="BI113" s="171">
        <f>IF(N113="nulová",J113,0)</f>
        <v>0</v>
      </c>
      <c r="BJ113" s="23" t="s">
        <v>73</v>
      </c>
      <c r="BK113" s="171">
        <f>ROUND(I113*H113,2)</f>
        <v>0</v>
      </c>
      <c r="BL113" s="23" t="s">
        <v>136</v>
      </c>
      <c r="BM113" s="23" t="s">
        <v>245</v>
      </c>
    </row>
    <row r="114" spans="2:51" s="12" customFormat="1" ht="13.5">
      <c r="B114" s="175"/>
      <c r="D114" s="176" t="s">
        <v>205</v>
      </c>
      <c r="E114" s="177" t="s">
        <v>5</v>
      </c>
      <c r="F114" s="178" t="s">
        <v>246</v>
      </c>
      <c r="H114" s="179">
        <v>24.45</v>
      </c>
      <c r="I114" s="166">
        <v>0</v>
      </c>
      <c r="L114" s="175"/>
      <c r="M114" s="180"/>
      <c r="N114" s="181"/>
      <c r="O114" s="181"/>
      <c r="P114" s="181"/>
      <c r="Q114" s="181"/>
      <c r="R114" s="181"/>
      <c r="S114" s="181"/>
      <c r="T114" s="182"/>
      <c r="AT114" s="183" t="s">
        <v>205</v>
      </c>
      <c r="AU114" s="183" t="s">
        <v>75</v>
      </c>
      <c r="AV114" s="12" t="s">
        <v>75</v>
      </c>
      <c r="AW114" s="12" t="s">
        <v>30</v>
      </c>
      <c r="AX114" s="12" t="s">
        <v>73</v>
      </c>
      <c r="AY114" s="183" t="s">
        <v>137</v>
      </c>
    </row>
    <row r="115" spans="2:65" s="1" customFormat="1" ht="22.5" customHeight="1">
      <c r="B115" s="160"/>
      <c r="C115" s="161" t="s">
        <v>247</v>
      </c>
      <c r="D115" s="161" t="s">
        <v>140</v>
      </c>
      <c r="E115" s="162" t="s">
        <v>248</v>
      </c>
      <c r="F115" s="163" t="s">
        <v>249</v>
      </c>
      <c r="G115" s="164" t="s">
        <v>219</v>
      </c>
      <c r="H115" s="165">
        <v>12.375</v>
      </c>
      <c r="I115" s="166">
        <v>0</v>
      </c>
      <c r="J115" s="166">
        <f>ROUND(I115*H115,2)</f>
        <v>0</v>
      </c>
      <c r="K115" s="163" t="s">
        <v>203</v>
      </c>
      <c r="L115" s="37"/>
      <c r="M115" s="167" t="s">
        <v>5</v>
      </c>
      <c r="N115" s="168" t="s">
        <v>37</v>
      </c>
      <c r="O115" s="169">
        <v>0.036</v>
      </c>
      <c r="P115" s="169">
        <f>O115*H115</f>
        <v>0.44549999999999995</v>
      </c>
      <c r="Q115" s="169">
        <v>0</v>
      </c>
      <c r="R115" s="169">
        <f>Q115*H115</f>
        <v>0</v>
      </c>
      <c r="S115" s="169">
        <v>0</v>
      </c>
      <c r="T115" s="170">
        <f>S115*H115</f>
        <v>0</v>
      </c>
      <c r="AR115" s="23" t="s">
        <v>136</v>
      </c>
      <c r="AT115" s="23" t="s">
        <v>140</v>
      </c>
      <c r="AU115" s="23" t="s">
        <v>75</v>
      </c>
      <c r="AY115" s="23" t="s">
        <v>137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23" t="s">
        <v>73</v>
      </c>
      <c r="BK115" s="171">
        <f>ROUND(I115*H115,2)</f>
        <v>0</v>
      </c>
      <c r="BL115" s="23" t="s">
        <v>136</v>
      </c>
      <c r="BM115" s="23" t="s">
        <v>250</v>
      </c>
    </row>
    <row r="116" spans="2:51" s="12" customFormat="1" ht="13.5">
      <c r="B116" s="175"/>
      <c r="D116" s="184" t="s">
        <v>205</v>
      </c>
      <c r="E116" s="183" t="s">
        <v>5</v>
      </c>
      <c r="F116" s="185" t="s">
        <v>251</v>
      </c>
      <c r="H116" s="186">
        <v>7.375</v>
      </c>
      <c r="L116" s="175"/>
      <c r="M116" s="180"/>
      <c r="N116" s="181"/>
      <c r="O116" s="181"/>
      <c r="P116" s="181"/>
      <c r="Q116" s="181"/>
      <c r="R116" s="181"/>
      <c r="S116" s="181"/>
      <c r="T116" s="182"/>
      <c r="AT116" s="183" t="s">
        <v>205</v>
      </c>
      <c r="AU116" s="183" t="s">
        <v>75</v>
      </c>
      <c r="AV116" s="12" t="s">
        <v>75</v>
      </c>
      <c r="AW116" s="12" t="s">
        <v>30</v>
      </c>
      <c r="AX116" s="12" t="s">
        <v>66</v>
      </c>
      <c r="AY116" s="183" t="s">
        <v>137</v>
      </c>
    </row>
    <row r="117" spans="2:51" s="12" customFormat="1" ht="13.5">
      <c r="B117" s="175"/>
      <c r="D117" s="184" t="s">
        <v>205</v>
      </c>
      <c r="E117" s="183" t="s">
        <v>5</v>
      </c>
      <c r="F117" s="185" t="s">
        <v>252</v>
      </c>
      <c r="H117" s="186">
        <v>5</v>
      </c>
      <c r="L117" s="175"/>
      <c r="M117" s="180"/>
      <c r="N117" s="181"/>
      <c r="O117" s="181"/>
      <c r="P117" s="181"/>
      <c r="Q117" s="181"/>
      <c r="R117" s="181"/>
      <c r="S117" s="181"/>
      <c r="T117" s="182"/>
      <c r="AT117" s="183" t="s">
        <v>205</v>
      </c>
      <c r="AU117" s="183" t="s">
        <v>75</v>
      </c>
      <c r="AV117" s="12" t="s">
        <v>75</v>
      </c>
      <c r="AW117" s="12" t="s">
        <v>30</v>
      </c>
      <c r="AX117" s="12" t="s">
        <v>66</v>
      </c>
      <c r="AY117" s="183" t="s">
        <v>137</v>
      </c>
    </row>
    <row r="118" spans="2:51" s="13" customFormat="1" ht="13.5">
      <c r="B118" s="187"/>
      <c r="D118" s="176" t="s">
        <v>205</v>
      </c>
      <c r="E118" s="188" t="s">
        <v>5</v>
      </c>
      <c r="F118" s="189" t="s">
        <v>224</v>
      </c>
      <c r="H118" s="190">
        <v>12.375</v>
      </c>
      <c r="L118" s="187"/>
      <c r="M118" s="191"/>
      <c r="N118" s="192"/>
      <c r="O118" s="192"/>
      <c r="P118" s="192"/>
      <c r="Q118" s="192"/>
      <c r="R118" s="192"/>
      <c r="S118" s="192"/>
      <c r="T118" s="193"/>
      <c r="AT118" s="194" t="s">
        <v>205</v>
      </c>
      <c r="AU118" s="194" t="s">
        <v>75</v>
      </c>
      <c r="AV118" s="13" t="s">
        <v>136</v>
      </c>
      <c r="AW118" s="13" t="s">
        <v>30</v>
      </c>
      <c r="AX118" s="13" t="s">
        <v>73</v>
      </c>
      <c r="AY118" s="194" t="s">
        <v>137</v>
      </c>
    </row>
    <row r="119" spans="2:65" s="1" customFormat="1" ht="22.5" customHeight="1">
      <c r="B119" s="160"/>
      <c r="C119" s="161" t="s">
        <v>253</v>
      </c>
      <c r="D119" s="161" t="s">
        <v>140</v>
      </c>
      <c r="E119" s="162" t="s">
        <v>254</v>
      </c>
      <c r="F119" s="163" t="s">
        <v>255</v>
      </c>
      <c r="G119" s="164" t="s">
        <v>219</v>
      </c>
      <c r="H119" s="165">
        <v>113.45</v>
      </c>
      <c r="I119" s="166">
        <v>0</v>
      </c>
      <c r="J119" s="166">
        <f>ROUND(I119*H119,2)</f>
        <v>0</v>
      </c>
      <c r="K119" s="163" t="s">
        <v>203</v>
      </c>
      <c r="L119" s="37"/>
      <c r="M119" s="167" t="s">
        <v>5</v>
      </c>
      <c r="N119" s="168" t="s">
        <v>37</v>
      </c>
      <c r="O119" s="169">
        <v>0.009</v>
      </c>
      <c r="P119" s="169">
        <f>O119*H119</f>
        <v>1.02105</v>
      </c>
      <c r="Q119" s="169">
        <v>0</v>
      </c>
      <c r="R119" s="169">
        <f>Q119*H119</f>
        <v>0</v>
      </c>
      <c r="S119" s="169">
        <v>0</v>
      </c>
      <c r="T119" s="170">
        <f>S119*H119</f>
        <v>0</v>
      </c>
      <c r="AR119" s="23" t="s">
        <v>136</v>
      </c>
      <c r="AT119" s="23" t="s">
        <v>140</v>
      </c>
      <c r="AU119" s="23" t="s">
        <v>75</v>
      </c>
      <c r="AY119" s="23" t="s">
        <v>137</v>
      </c>
      <c r="BE119" s="171">
        <f>IF(N119="základní",J119,0)</f>
        <v>0</v>
      </c>
      <c r="BF119" s="171">
        <f>IF(N119="snížená",J119,0)</f>
        <v>0</v>
      </c>
      <c r="BG119" s="171">
        <f>IF(N119="zákl. přenesená",J119,0)</f>
        <v>0</v>
      </c>
      <c r="BH119" s="171">
        <f>IF(N119="sníž. přenesená",J119,0)</f>
        <v>0</v>
      </c>
      <c r="BI119" s="171">
        <f>IF(N119="nulová",J119,0)</f>
        <v>0</v>
      </c>
      <c r="BJ119" s="23" t="s">
        <v>73</v>
      </c>
      <c r="BK119" s="171">
        <f>ROUND(I119*H119,2)</f>
        <v>0</v>
      </c>
      <c r="BL119" s="23" t="s">
        <v>136</v>
      </c>
      <c r="BM119" s="23" t="s">
        <v>256</v>
      </c>
    </row>
    <row r="120" spans="2:65" s="1" customFormat="1" ht="22.5" customHeight="1">
      <c r="B120" s="160"/>
      <c r="C120" s="161" t="s">
        <v>11</v>
      </c>
      <c r="D120" s="161" t="s">
        <v>140</v>
      </c>
      <c r="E120" s="162" t="s">
        <v>257</v>
      </c>
      <c r="F120" s="163" t="s">
        <v>258</v>
      </c>
      <c r="G120" s="164" t="s">
        <v>219</v>
      </c>
      <c r="H120" s="165">
        <v>52.5</v>
      </c>
      <c r="I120" s="166">
        <v>0</v>
      </c>
      <c r="J120" s="166">
        <f>ROUND(I120*H120,2)</f>
        <v>0</v>
      </c>
      <c r="K120" s="163" t="s">
        <v>5</v>
      </c>
      <c r="L120" s="37"/>
      <c r="M120" s="167" t="s">
        <v>5</v>
      </c>
      <c r="N120" s="168" t="s">
        <v>37</v>
      </c>
      <c r="O120" s="169">
        <v>0.009</v>
      </c>
      <c r="P120" s="169">
        <f>O120*H120</f>
        <v>0.4725</v>
      </c>
      <c r="Q120" s="169">
        <v>0</v>
      </c>
      <c r="R120" s="169">
        <f>Q120*H120</f>
        <v>0</v>
      </c>
      <c r="S120" s="169">
        <v>0</v>
      </c>
      <c r="T120" s="170">
        <f>S120*H120</f>
        <v>0</v>
      </c>
      <c r="AR120" s="23" t="s">
        <v>136</v>
      </c>
      <c r="AT120" s="23" t="s">
        <v>140</v>
      </c>
      <c r="AU120" s="23" t="s">
        <v>75</v>
      </c>
      <c r="AY120" s="23" t="s">
        <v>137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23" t="s">
        <v>73</v>
      </c>
      <c r="BK120" s="171">
        <f>ROUND(I120*H120,2)</f>
        <v>0</v>
      </c>
      <c r="BL120" s="23" t="s">
        <v>136</v>
      </c>
      <c r="BM120" s="23" t="s">
        <v>259</v>
      </c>
    </row>
    <row r="121" spans="2:65" s="1" customFormat="1" ht="22.5" customHeight="1">
      <c r="B121" s="160"/>
      <c r="C121" s="161" t="s">
        <v>260</v>
      </c>
      <c r="D121" s="161" t="s">
        <v>140</v>
      </c>
      <c r="E121" s="162" t="s">
        <v>261</v>
      </c>
      <c r="F121" s="163" t="s">
        <v>262</v>
      </c>
      <c r="G121" s="164" t="s">
        <v>263</v>
      </c>
      <c r="H121" s="165">
        <v>204.3</v>
      </c>
      <c r="I121" s="166">
        <v>0</v>
      </c>
      <c r="J121" s="166">
        <f>ROUND(I121*H121,2)</f>
        <v>0</v>
      </c>
      <c r="K121" s="163" t="s">
        <v>203</v>
      </c>
      <c r="L121" s="37"/>
      <c r="M121" s="167" t="s">
        <v>5</v>
      </c>
      <c r="N121" s="168" t="s">
        <v>37</v>
      </c>
      <c r="O121" s="169">
        <v>0</v>
      </c>
      <c r="P121" s="169">
        <f>O121*H121</f>
        <v>0</v>
      </c>
      <c r="Q121" s="169">
        <v>0</v>
      </c>
      <c r="R121" s="169">
        <f>Q121*H121</f>
        <v>0</v>
      </c>
      <c r="S121" s="169">
        <v>0</v>
      </c>
      <c r="T121" s="170">
        <f>S121*H121</f>
        <v>0</v>
      </c>
      <c r="AR121" s="23" t="s">
        <v>136</v>
      </c>
      <c r="AT121" s="23" t="s">
        <v>140</v>
      </c>
      <c r="AU121" s="23" t="s">
        <v>75</v>
      </c>
      <c r="AY121" s="23" t="s">
        <v>137</v>
      </c>
      <c r="BE121" s="171">
        <f>IF(N121="základní",J121,0)</f>
        <v>0</v>
      </c>
      <c r="BF121" s="171">
        <f>IF(N121="snížená",J121,0)</f>
        <v>0</v>
      </c>
      <c r="BG121" s="171">
        <f>IF(N121="zákl. přenesená",J121,0)</f>
        <v>0</v>
      </c>
      <c r="BH121" s="171">
        <f>IF(N121="sníž. přenesená",J121,0)</f>
        <v>0</v>
      </c>
      <c r="BI121" s="171">
        <f>IF(N121="nulová",J121,0)</f>
        <v>0</v>
      </c>
      <c r="BJ121" s="23" t="s">
        <v>73</v>
      </c>
      <c r="BK121" s="171">
        <f>ROUND(I121*H121,2)</f>
        <v>0</v>
      </c>
      <c r="BL121" s="23" t="s">
        <v>136</v>
      </c>
      <c r="BM121" s="23" t="s">
        <v>264</v>
      </c>
    </row>
    <row r="122" spans="2:51" s="12" customFormat="1" ht="13.5">
      <c r="B122" s="175"/>
      <c r="D122" s="176" t="s">
        <v>205</v>
      </c>
      <c r="E122" s="177" t="s">
        <v>5</v>
      </c>
      <c r="F122" s="178" t="s">
        <v>265</v>
      </c>
      <c r="H122" s="179">
        <v>204.3</v>
      </c>
      <c r="L122" s="175"/>
      <c r="M122" s="180"/>
      <c r="N122" s="181"/>
      <c r="O122" s="181"/>
      <c r="P122" s="181"/>
      <c r="Q122" s="181"/>
      <c r="R122" s="181"/>
      <c r="S122" s="181"/>
      <c r="T122" s="182"/>
      <c r="AT122" s="183" t="s">
        <v>205</v>
      </c>
      <c r="AU122" s="183" t="s">
        <v>75</v>
      </c>
      <c r="AV122" s="12" t="s">
        <v>75</v>
      </c>
      <c r="AW122" s="12" t="s">
        <v>30</v>
      </c>
      <c r="AX122" s="12" t="s">
        <v>73</v>
      </c>
      <c r="AY122" s="183" t="s">
        <v>137</v>
      </c>
    </row>
    <row r="123" spans="2:65" s="1" customFormat="1" ht="22.5" customHeight="1">
      <c r="B123" s="160"/>
      <c r="C123" s="161" t="s">
        <v>266</v>
      </c>
      <c r="D123" s="161" t="s">
        <v>140</v>
      </c>
      <c r="E123" s="162" t="s">
        <v>267</v>
      </c>
      <c r="F123" s="163" t="s">
        <v>268</v>
      </c>
      <c r="G123" s="164" t="s">
        <v>199</v>
      </c>
      <c r="H123" s="165">
        <v>1854.25</v>
      </c>
      <c r="I123" s="166">
        <v>0</v>
      </c>
      <c r="J123" s="166">
        <f>ROUND(I123*H123,2)</f>
        <v>0</v>
      </c>
      <c r="K123" s="163" t="s">
        <v>203</v>
      </c>
      <c r="L123" s="37"/>
      <c r="M123" s="167" t="s">
        <v>5</v>
      </c>
      <c r="N123" s="168" t="s">
        <v>37</v>
      </c>
      <c r="O123" s="169">
        <v>0.035</v>
      </c>
      <c r="P123" s="169">
        <f>O123*H123</f>
        <v>64.89875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AR123" s="23" t="s">
        <v>136</v>
      </c>
      <c r="AT123" s="23" t="s">
        <v>140</v>
      </c>
      <c r="AU123" s="23" t="s">
        <v>75</v>
      </c>
      <c r="AY123" s="23" t="s">
        <v>137</v>
      </c>
      <c r="BE123" s="171">
        <f>IF(N123="základní",J123,0)</f>
        <v>0</v>
      </c>
      <c r="BF123" s="171">
        <f>IF(N123="snížená",J123,0)</f>
        <v>0</v>
      </c>
      <c r="BG123" s="171">
        <f>IF(N123="zákl. přenesená",J123,0)</f>
        <v>0</v>
      </c>
      <c r="BH123" s="171">
        <f>IF(N123="sníž. přenesená",J123,0)</f>
        <v>0</v>
      </c>
      <c r="BI123" s="171">
        <f>IF(N123="nulová",J123,0)</f>
        <v>0</v>
      </c>
      <c r="BJ123" s="23" t="s">
        <v>73</v>
      </c>
      <c r="BK123" s="171">
        <f>ROUND(I123*H123,2)</f>
        <v>0</v>
      </c>
      <c r="BL123" s="23" t="s">
        <v>136</v>
      </c>
      <c r="BM123" s="23" t="s">
        <v>269</v>
      </c>
    </row>
    <row r="124" spans="2:51" s="12" customFormat="1" ht="13.5">
      <c r="B124" s="175"/>
      <c r="D124" s="176" t="s">
        <v>205</v>
      </c>
      <c r="E124" s="177" t="s">
        <v>5</v>
      </c>
      <c r="F124" s="178" t="s">
        <v>270</v>
      </c>
      <c r="H124" s="179">
        <v>1854.25</v>
      </c>
      <c r="L124" s="175"/>
      <c r="M124" s="180"/>
      <c r="N124" s="181"/>
      <c r="O124" s="181"/>
      <c r="P124" s="181"/>
      <c r="Q124" s="181"/>
      <c r="R124" s="181"/>
      <c r="S124" s="181"/>
      <c r="T124" s="182"/>
      <c r="AT124" s="183" t="s">
        <v>205</v>
      </c>
      <c r="AU124" s="183" t="s">
        <v>75</v>
      </c>
      <c r="AV124" s="12" t="s">
        <v>75</v>
      </c>
      <c r="AW124" s="12" t="s">
        <v>30</v>
      </c>
      <c r="AX124" s="12" t="s">
        <v>73</v>
      </c>
      <c r="AY124" s="183" t="s">
        <v>137</v>
      </c>
    </row>
    <row r="125" spans="2:65" s="1" customFormat="1" ht="22.5" customHeight="1">
      <c r="B125" s="160"/>
      <c r="C125" s="161" t="s">
        <v>271</v>
      </c>
      <c r="D125" s="161" t="s">
        <v>140</v>
      </c>
      <c r="E125" s="162" t="s">
        <v>272</v>
      </c>
      <c r="F125" s="163" t="s">
        <v>273</v>
      </c>
      <c r="G125" s="164" t="s">
        <v>199</v>
      </c>
      <c r="H125" s="165">
        <v>163</v>
      </c>
      <c r="I125" s="166">
        <v>0</v>
      </c>
      <c r="J125" s="166">
        <f>ROUND(I125*H125,2)</f>
        <v>0</v>
      </c>
      <c r="K125" s="163" t="s">
        <v>203</v>
      </c>
      <c r="L125" s="37"/>
      <c r="M125" s="167" t="s">
        <v>5</v>
      </c>
      <c r="N125" s="168" t="s">
        <v>37</v>
      </c>
      <c r="O125" s="169">
        <v>0.177</v>
      </c>
      <c r="P125" s="169">
        <f>O125*H125</f>
        <v>28.851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AR125" s="23" t="s">
        <v>136</v>
      </c>
      <c r="AT125" s="23" t="s">
        <v>140</v>
      </c>
      <c r="AU125" s="23" t="s">
        <v>75</v>
      </c>
      <c r="AY125" s="23" t="s">
        <v>137</v>
      </c>
      <c r="BE125" s="171">
        <f>IF(N125="základní",J125,0)</f>
        <v>0</v>
      </c>
      <c r="BF125" s="171">
        <f>IF(N125="snížená",J125,0)</f>
        <v>0</v>
      </c>
      <c r="BG125" s="171">
        <f>IF(N125="zákl. přenesená",J125,0)</f>
        <v>0</v>
      </c>
      <c r="BH125" s="171">
        <f>IF(N125="sníž. přenesená",J125,0)</f>
        <v>0</v>
      </c>
      <c r="BI125" s="171">
        <f>IF(N125="nulová",J125,0)</f>
        <v>0</v>
      </c>
      <c r="BJ125" s="23" t="s">
        <v>73</v>
      </c>
      <c r="BK125" s="171">
        <f>ROUND(I125*H125,2)</f>
        <v>0</v>
      </c>
      <c r="BL125" s="23" t="s">
        <v>136</v>
      </c>
      <c r="BM125" s="23" t="s">
        <v>274</v>
      </c>
    </row>
    <row r="126" spans="2:65" s="1" customFormat="1" ht="22.5" customHeight="1">
      <c r="B126" s="160"/>
      <c r="C126" s="161" t="s">
        <v>275</v>
      </c>
      <c r="D126" s="161" t="s">
        <v>140</v>
      </c>
      <c r="E126" s="162" t="s">
        <v>276</v>
      </c>
      <c r="F126" s="163" t="s">
        <v>277</v>
      </c>
      <c r="G126" s="164" t="s">
        <v>199</v>
      </c>
      <c r="H126" s="165">
        <v>163</v>
      </c>
      <c r="I126" s="166">
        <v>0</v>
      </c>
      <c r="J126" s="166">
        <f>ROUND(I126*H126,2)</f>
        <v>0</v>
      </c>
      <c r="K126" s="163" t="s">
        <v>203</v>
      </c>
      <c r="L126" s="37"/>
      <c r="M126" s="167" t="s">
        <v>5</v>
      </c>
      <c r="N126" s="168" t="s">
        <v>37</v>
      </c>
      <c r="O126" s="169">
        <v>0.058</v>
      </c>
      <c r="P126" s="169">
        <f>O126*H126</f>
        <v>9.454</v>
      </c>
      <c r="Q126" s="169">
        <v>0</v>
      </c>
      <c r="R126" s="169">
        <f>Q126*H126</f>
        <v>0</v>
      </c>
      <c r="S126" s="169">
        <v>0</v>
      </c>
      <c r="T126" s="170">
        <f>S126*H126</f>
        <v>0</v>
      </c>
      <c r="AR126" s="23" t="s">
        <v>136</v>
      </c>
      <c r="AT126" s="23" t="s">
        <v>140</v>
      </c>
      <c r="AU126" s="23" t="s">
        <v>75</v>
      </c>
      <c r="AY126" s="23" t="s">
        <v>137</v>
      </c>
      <c r="BE126" s="171">
        <f>IF(N126="základní",J126,0)</f>
        <v>0</v>
      </c>
      <c r="BF126" s="171">
        <f>IF(N126="snížená",J126,0)</f>
        <v>0</v>
      </c>
      <c r="BG126" s="171">
        <f>IF(N126="zákl. přenesená",J126,0)</f>
        <v>0</v>
      </c>
      <c r="BH126" s="171">
        <f>IF(N126="sníž. přenesená",J126,0)</f>
        <v>0</v>
      </c>
      <c r="BI126" s="171">
        <f>IF(N126="nulová",J126,0)</f>
        <v>0</v>
      </c>
      <c r="BJ126" s="23" t="s">
        <v>73</v>
      </c>
      <c r="BK126" s="171">
        <f>ROUND(I126*H126,2)</f>
        <v>0</v>
      </c>
      <c r="BL126" s="23" t="s">
        <v>136</v>
      </c>
      <c r="BM126" s="23" t="s">
        <v>278</v>
      </c>
    </row>
    <row r="127" spans="2:65" s="1" customFormat="1" ht="22.5" customHeight="1">
      <c r="B127" s="160"/>
      <c r="C127" s="195" t="s">
        <v>279</v>
      </c>
      <c r="D127" s="195" t="s">
        <v>280</v>
      </c>
      <c r="E127" s="196" t="s">
        <v>281</v>
      </c>
      <c r="F127" s="197" t="s">
        <v>282</v>
      </c>
      <c r="G127" s="198" t="s">
        <v>283</v>
      </c>
      <c r="H127" s="199">
        <v>16.3</v>
      </c>
      <c r="I127" s="200">
        <v>0</v>
      </c>
      <c r="J127" s="200">
        <f>ROUND(I127*H127,2)</f>
        <v>0</v>
      </c>
      <c r="K127" s="197" t="s">
        <v>203</v>
      </c>
      <c r="L127" s="201"/>
      <c r="M127" s="202" t="s">
        <v>5</v>
      </c>
      <c r="N127" s="203" t="s">
        <v>37</v>
      </c>
      <c r="O127" s="169">
        <v>0</v>
      </c>
      <c r="P127" s="169">
        <f>O127*H127</f>
        <v>0</v>
      </c>
      <c r="Q127" s="169">
        <v>0.001</v>
      </c>
      <c r="R127" s="169">
        <f>Q127*H127</f>
        <v>0.016300000000000002</v>
      </c>
      <c r="S127" s="169">
        <v>0</v>
      </c>
      <c r="T127" s="170">
        <f>S127*H127</f>
        <v>0</v>
      </c>
      <c r="AR127" s="23" t="s">
        <v>167</v>
      </c>
      <c r="AT127" s="23" t="s">
        <v>280</v>
      </c>
      <c r="AU127" s="23" t="s">
        <v>75</v>
      </c>
      <c r="AY127" s="23" t="s">
        <v>137</v>
      </c>
      <c r="BE127" s="171">
        <f>IF(N127="základní",J127,0)</f>
        <v>0</v>
      </c>
      <c r="BF127" s="171">
        <f>IF(N127="snížená",J127,0)</f>
        <v>0</v>
      </c>
      <c r="BG127" s="171">
        <f>IF(N127="zákl. přenesená",J127,0)</f>
        <v>0</v>
      </c>
      <c r="BH127" s="171">
        <f>IF(N127="sníž. přenesená",J127,0)</f>
        <v>0</v>
      </c>
      <c r="BI127" s="171">
        <f>IF(N127="nulová",J127,0)</f>
        <v>0</v>
      </c>
      <c r="BJ127" s="23" t="s">
        <v>73</v>
      </c>
      <c r="BK127" s="171">
        <f>ROUND(I127*H127,2)</f>
        <v>0</v>
      </c>
      <c r="BL127" s="23" t="s">
        <v>136</v>
      </c>
      <c r="BM127" s="23" t="s">
        <v>284</v>
      </c>
    </row>
    <row r="128" spans="2:51" s="12" customFormat="1" ht="13.5">
      <c r="B128" s="175"/>
      <c r="D128" s="176" t="s">
        <v>205</v>
      </c>
      <c r="F128" s="178" t="s">
        <v>285</v>
      </c>
      <c r="H128" s="179">
        <v>16.3</v>
      </c>
      <c r="L128" s="175"/>
      <c r="M128" s="180"/>
      <c r="N128" s="181"/>
      <c r="O128" s="181"/>
      <c r="P128" s="181"/>
      <c r="Q128" s="181"/>
      <c r="R128" s="181"/>
      <c r="S128" s="181"/>
      <c r="T128" s="182"/>
      <c r="AT128" s="183" t="s">
        <v>205</v>
      </c>
      <c r="AU128" s="183" t="s">
        <v>75</v>
      </c>
      <c r="AV128" s="12" t="s">
        <v>75</v>
      </c>
      <c r="AW128" s="12" t="s">
        <v>6</v>
      </c>
      <c r="AX128" s="12" t="s">
        <v>73</v>
      </c>
      <c r="AY128" s="183" t="s">
        <v>137</v>
      </c>
    </row>
    <row r="129" spans="2:65" s="1" customFormat="1" ht="22.5" customHeight="1">
      <c r="B129" s="160"/>
      <c r="C129" s="161" t="s">
        <v>10</v>
      </c>
      <c r="D129" s="161" t="s">
        <v>140</v>
      </c>
      <c r="E129" s="162" t="s">
        <v>286</v>
      </c>
      <c r="F129" s="163" t="s">
        <v>287</v>
      </c>
      <c r="G129" s="164" t="s">
        <v>219</v>
      </c>
      <c r="H129" s="165">
        <v>10</v>
      </c>
      <c r="I129" s="166">
        <v>0</v>
      </c>
      <c r="J129" s="166">
        <f>ROUND(I129*H129,2)</f>
        <v>0</v>
      </c>
      <c r="K129" s="163" t="s">
        <v>203</v>
      </c>
      <c r="L129" s="37"/>
      <c r="M129" s="167" t="s">
        <v>5</v>
      </c>
      <c r="N129" s="168" t="s">
        <v>37</v>
      </c>
      <c r="O129" s="169">
        <v>0.261</v>
      </c>
      <c r="P129" s="169">
        <f>O129*H129</f>
        <v>2.6100000000000003</v>
      </c>
      <c r="Q129" s="169">
        <v>0</v>
      </c>
      <c r="R129" s="169">
        <f>Q129*H129</f>
        <v>0</v>
      </c>
      <c r="S129" s="169">
        <v>0</v>
      </c>
      <c r="T129" s="170">
        <f>S129*H129</f>
        <v>0</v>
      </c>
      <c r="AR129" s="23" t="s">
        <v>136</v>
      </c>
      <c r="AT129" s="23" t="s">
        <v>140</v>
      </c>
      <c r="AU129" s="23" t="s">
        <v>75</v>
      </c>
      <c r="AY129" s="23" t="s">
        <v>137</v>
      </c>
      <c r="BE129" s="171">
        <f>IF(N129="základní",J129,0)</f>
        <v>0</v>
      </c>
      <c r="BF129" s="171">
        <f>IF(N129="snížená",J129,0)</f>
        <v>0</v>
      </c>
      <c r="BG129" s="171">
        <f>IF(N129="zákl. přenesená",J129,0)</f>
        <v>0</v>
      </c>
      <c r="BH129" s="171">
        <f>IF(N129="sníž. přenesená",J129,0)</f>
        <v>0</v>
      </c>
      <c r="BI129" s="171">
        <f>IF(N129="nulová",J129,0)</f>
        <v>0</v>
      </c>
      <c r="BJ129" s="23" t="s">
        <v>73</v>
      </c>
      <c r="BK129" s="171">
        <f>ROUND(I129*H129,2)</f>
        <v>0</v>
      </c>
      <c r="BL129" s="23" t="s">
        <v>136</v>
      </c>
      <c r="BM129" s="23" t="s">
        <v>288</v>
      </c>
    </row>
    <row r="130" spans="2:63" s="11" customFormat="1" ht="29.25" customHeight="1">
      <c r="B130" s="147"/>
      <c r="D130" s="157" t="s">
        <v>65</v>
      </c>
      <c r="E130" s="158" t="s">
        <v>155</v>
      </c>
      <c r="F130" s="158" t="s">
        <v>289</v>
      </c>
      <c r="J130" s="159">
        <f>BK130</f>
        <v>0</v>
      </c>
      <c r="L130" s="147"/>
      <c r="M130" s="151"/>
      <c r="N130" s="152"/>
      <c r="O130" s="152"/>
      <c r="P130" s="153">
        <f>SUM(P131:P155)</f>
        <v>558.4265750000001</v>
      </c>
      <c r="Q130" s="152"/>
      <c r="R130" s="153">
        <f>SUM(R131:R155)</f>
        <v>1539.1121897499997</v>
      </c>
      <c r="S130" s="152"/>
      <c r="T130" s="154">
        <f>SUM(T131:T155)</f>
        <v>0</v>
      </c>
      <c r="AR130" s="148" t="s">
        <v>73</v>
      </c>
      <c r="AT130" s="155" t="s">
        <v>65</v>
      </c>
      <c r="AU130" s="155" t="s">
        <v>73</v>
      </c>
      <c r="AY130" s="148" t="s">
        <v>137</v>
      </c>
      <c r="BK130" s="156">
        <f>SUM(BK131:BK155)</f>
        <v>0</v>
      </c>
    </row>
    <row r="131" spans="2:65" s="1" customFormat="1" ht="22.5" customHeight="1">
      <c r="B131" s="160"/>
      <c r="C131" s="161" t="s">
        <v>290</v>
      </c>
      <c r="D131" s="161" t="s">
        <v>140</v>
      </c>
      <c r="E131" s="162" t="s">
        <v>291</v>
      </c>
      <c r="F131" s="163" t="s">
        <v>292</v>
      </c>
      <c r="G131" s="164" t="s">
        <v>199</v>
      </c>
      <c r="H131" s="165">
        <v>247</v>
      </c>
      <c r="I131" s="166">
        <v>0</v>
      </c>
      <c r="J131" s="166">
        <f>ROUND(I131*H131,2)</f>
        <v>0</v>
      </c>
      <c r="K131" s="163" t="s">
        <v>203</v>
      </c>
      <c r="L131" s="37"/>
      <c r="M131" s="167" t="s">
        <v>5</v>
      </c>
      <c r="N131" s="168" t="s">
        <v>37</v>
      </c>
      <c r="O131" s="169">
        <v>0.016</v>
      </c>
      <c r="P131" s="169">
        <f>O131*H131</f>
        <v>3.952</v>
      </c>
      <c r="Q131" s="169">
        <v>0.30361</v>
      </c>
      <c r="R131" s="169">
        <f>Q131*H131</f>
        <v>74.99167</v>
      </c>
      <c r="S131" s="169">
        <v>0</v>
      </c>
      <c r="T131" s="170">
        <f>S131*H131</f>
        <v>0</v>
      </c>
      <c r="AR131" s="23" t="s">
        <v>136</v>
      </c>
      <c r="AT131" s="23" t="s">
        <v>140</v>
      </c>
      <c r="AU131" s="23" t="s">
        <v>75</v>
      </c>
      <c r="AY131" s="23" t="s">
        <v>137</v>
      </c>
      <c r="BE131" s="171">
        <f>IF(N131="základní",J131,0)</f>
        <v>0</v>
      </c>
      <c r="BF131" s="171">
        <f>IF(N131="snížená",J131,0)</f>
        <v>0</v>
      </c>
      <c r="BG131" s="171">
        <f>IF(N131="zákl. přenesená",J131,0)</f>
        <v>0</v>
      </c>
      <c r="BH131" s="171">
        <f>IF(N131="sníž. přenesená",J131,0)</f>
        <v>0</v>
      </c>
      <c r="BI131" s="171">
        <f>IF(N131="nulová",J131,0)</f>
        <v>0</v>
      </c>
      <c r="BJ131" s="23" t="s">
        <v>73</v>
      </c>
      <c r="BK131" s="171">
        <f>ROUND(I131*H131,2)</f>
        <v>0</v>
      </c>
      <c r="BL131" s="23" t="s">
        <v>136</v>
      </c>
      <c r="BM131" s="23" t="s">
        <v>293</v>
      </c>
    </row>
    <row r="132" spans="2:65" s="1" customFormat="1" ht="22.5" customHeight="1">
      <c r="B132" s="160"/>
      <c r="C132" s="161" t="s">
        <v>294</v>
      </c>
      <c r="D132" s="161" t="s">
        <v>140</v>
      </c>
      <c r="E132" s="162" t="s">
        <v>295</v>
      </c>
      <c r="F132" s="163" t="s">
        <v>296</v>
      </c>
      <c r="G132" s="164" t="s">
        <v>199</v>
      </c>
      <c r="H132" s="165">
        <v>1011.975</v>
      </c>
      <c r="I132" s="166">
        <v>0</v>
      </c>
      <c r="J132" s="166">
        <f>ROUND(I132*H132,2)</f>
        <v>0</v>
      </c>
      <c r="K132" s="163" t="s">
        <v>203</v>
      </c>
      <c r="L132" s="37"/>
      <c r="M132" s="167" t="s">
        <v>5</v>
      </c>
      <c r="N132" s="168" t="s">
        <v>37</v>
      </c>
      <c r="O132" s="169">
        <v>0.031</v>
      </c>
      <c r="P132" s="169">
        <f>O132*H132</f>
        <v>31.371225</v>
      </c>
      <c r="Q132" s="169">
        <v>0.4348</v>
      </c>
      <c r="R132" s="169">
        <f>Q132*H132</f>
        <v>440.00673</v>
      </c>
      <c r="S132" s="169">
        <v>0</v>
      </c>
      <c r="T132" s="170">
        <f>S132*H132</f>
        <v>0</v>
      </c>
      <c r="AR132" s="23" t="s">
        <v>136</v>
      </c>
      <c r="AT132" s="23" t="s">
        <v>140</v>
      </c>
      <c r="AU132" s="23" t="s">
        <v>75</v>
      </c>
      <c r="AY132" s="23" t="s">
        <v>137</v>
      </c>
      <c r="BE132" s="171">
        <f>IF(N132="základní",J132,0)</f>
        <v>0</v>
      </c>
      <c r="BF132" s="171">
        <f>IF(N132="snížená",J132,0)</f>
        <v>0</v>
      </c>
      <c r="BG132" s="171">
        <f>IF(N132="zákl. přenesená",J132,0)</f>
        <v>0</v>
      </c>
      <c r="BH132" s="171">
        <f>IF(N132="sníž. přenesená",J132,0)</f>
        <v>0</v>
      </c>
      <c r="BI132" s="171">
        <f>IF(N132="nulová",J132,0)</f>
        <v>0</v>
      </c>
      <c r="BJ132" s="23" t="s">
        <v>73</v>
      </c>
      <c r="BK132" s="171">
        <f>ROUND(I132*H132,2)</f>
        <v>0</v>
      </c>
      <c r="BL132" s="23" t="s">
        <v>136</v>
      </c>
      <c r="BM132" s="23" t="s">
        <v>297</v>
      </c>
    </row>
    <row r="133" spans="2:51" s="12" customFormat="1" ht="13.5">
      <c r="B133" s="175"/>
      <c r="D133" s="176" t="s">
        <v>205</v>
      </c>
      <c r="E133" s="177" t="s">
        <v>5</v>
      </c>
      <c r="F133" s="178" t="s">
        <v>298</v>
      </c>
      <c r="H133" s="179">
        <v>1011.975</v>
      </c>
      <c r="L133" s="175"/>
      <c r="M133" s="180"/>
      <c r="N133" s="181"/>
      <c r="O133" s="181"/>
      <c r="P133" s="181"/>
      <c r="Q133" s="181"/>
      <c r="R133" s="181"/>
      <c r="S133" s="181"/>
      <c r="T133" s="182"/>
      <c r="AT133" s="183" t="s">
        <v>205</v>
      </c>
      <c r="AU133" s="183" t="s">
        <v>75</v>
      </c>
      <c r="AV133" s="12" t="s">
        <v>75</v>
      </c>
      <c r="AW133" s="12" t="s">
        <v>30</v>
      </c>
      <c r="AX133" s="12" t="s">
        <v>73</v>
      </c>
      <c r="AY133" s="183" t="s">
        <v>137</v>
      </c>
    </row>
    <row r="134" spans="2:65" s="1" customFormat="1" ht="22.5" customHeight="1">
      <c r="B134" s="160"/>
      <c r="C134" s="161" t="s">
        <v>299</v>
      </c>
      <c r="D134" s="161" t="s">
        <v>140</v>
      </c>
      <c r="E134" s="162" t="s">
        <v>300</v>
      </c>
      <c r="F134" s="163" t="s">
        <v>301</v>
      </c>
      <c r="G134" s="164" t="s">
        <v>199</v>
      </c>
      <c r="H134" s="165">
        <v>247</v>
      </c>
      <c r="I134" s="166">
        <v>0</v>
      </c>
      <c r="J134" s="166">
        <f>ROUND(I134*H134,2)</f>
        <v>0</v>
      </c>
      <c r="K134" s="163" t="s">
        <v>203</v>
      </c>
      <c r="L134" s="37"/>
      <c r="M134" s="167" t="s">
        <v>5</v>
      </c>
      <c r="N134" s="168" t="s">
        <v>37</v>
      </c>
      <c r="O134" s="169">
        <v>0.022</v>
      </c>
      <c r="P134" s="169">
        <f>O134*H134</f>
        <v>5.433999999999999</v>
      </c>
      <c r="Q134" s="169">
        <v>0.24794</v>
      </c>
      <c r="R134" s="169">
        <f>Q134*H134</f>
        <v>61.24118</v>
      </c>
      <c r="S134" s="169">
        <v>0</v>
      </c>
      <c r="T134" s="170">
        <f>S134*H134</f>
        <v>0</v>
      </c>
      <c r="AR134" s="23" t="s">
        <v>136</v>
      </c>
      <c r="AT134" s="23" t="s">
        <v>140</v>
      </c>
      <c r="AU134" s="23" t="s">
        <v>75</v>
      </c>
      <c r="AY134" s="23" t="s">
        <v>137</v>
      </c>
      <c r="BE134" s="171">
        <f>IF(N134="základní",J134,0)</f>
        <v>0</v>
      </c>
      <c r="BF134" s="171">
        <f>IF(N134="snížená",J134,0)</f>
        <v>0</v>
      </c>
      <c r="BG134" s="171">
        <f>IF(N134="zákl. přenesená",J134,0)</f>
        <v>0</v>
      </c>
      <c r="BH134" s="171">
        <f>IF(N134="sníž. přenesená",J134,0)</f>
        <v>0</v>
      </c>
      <c r="BI134" s="171">
        <f>IF(N134="nulová",J134,0)</f>
        <v>0</v>
      </c>
      <c r="BJ134" s="23" t="s">
        <v>73</v>
      </c>
      <c r="BK134" s="171">
        <f>ROUND(I134*H134,2)</f>
        <v>0</v>
      </c>
      <c r="BL134" s="23" t="s">
        <v>136</v>
      </c>
      <c r="BM134" s="23" t="s">
        <v>302</v>
      </c>
    </row>
    <row r="135" spans="2:65" s="1" customFormat="1" ht="22.5" customHeight="1">
      <c r="B135" s="160"/>
      <c r="C135" s="161" t="s">
        <v>303</v>
      </c>
      <c r="D135" s="161" t="s">
        <v>140</v>
      </c>
      <c r="E135" s="162" t="s">
        <v>304</v>
      </c>
      <c r="F135" s="163" t="s">
        <v>305</v>
      </c>
      <c r="G135" s="164" t="s">
        <v>199</v>
      </c>
      <c r="H135" s="165">
        <v>1011.975</v>
      </c>
      <c r="I135" s="166">
        <v>0</v>
      </c>
      <c r="J135" s="166">
        <f>ROUND(I135*H135,2)</f>
        <v>0</v>
      </c>
      <c r="K135" s="163" t="s">
        <v>203</v>
      </c>
      <c r="L135" s="37"/>
      <c r="M135" s="167" t="s">
        <v>5</v>
      </c>
      <c r="N135" s="168" t="s">
        <v>37</v>
      </c>
      <c r="O135" s="169">
        <v>0.035</v>
      </c>
      <c r="P135" s="169">
        <f>O135*H135</f>
        <v>35.419125</v>
      </c>
      <c r="Q135" s="169">
        <v>0.49587</v>
      </c>
      <c r="R135" s="169">
        <f>Q135*H135</f>
        <v>501.80804324999997</v>
      </c>
      <c r="S135" s="169">
        <v>0</v>
      </c>
      <c r="T135" s="170">
        <f>S135*H135</f>
        <v>0</v>
      </c>
      <c r="AR135" s="23" t="s">
        <v>136</v>
      </c>
      <c r="AT135" s="23" t="s">
        <v>140</v>
      </c>
      <c r="AU135" s="23" t="s">
        <v>75</v>
      </c>
      <c r="AY135" s="23" t="s">
        <v>137</v>
      </c>
      <c r="BE135" s="171">
        <f>IF(N135="základní",J135,0)</f>
        <v>0</v>
      </c>
      <c r="BF135" s="171">
        <f>IF(N135="snížená",J135,0)</f>
        <v>0</v>
      </c>
      <c r="BG135" s="171">
        <f>IF(N135="zákl. přenesená",J135,0)</f>
        <v>0</v>
      </c>
      <c r="BH135" s="171">
        <f>IF(N135="sníž. přenesená",J135,0)</f>
        <v>0</v>
      </c>
      <c r="BI135" s="171">
        <f>IF(N135="nulová",J135,0)</f>
        <v>0</v>
      </c>
      <c r="BJ135" s="23" t="s">
        <v>73</v>
      </c>
      <c r="BK135" s="171">
        <f>ROUND(I135*H135,2)</f>
        <v>0</v>
      </c>
      <c r="BL135" s="23" t="s">
        <v>136</v>
      </c>
      <c r="BM135" s="23" t="s">
        <v>306</v>
      </c>
    </row>
    <row r="136" spans="2:65" s="1" customFormat="1" ht="22.5" customHeight="1">
      <c r="B136" s="160"/>
      <c r="C136" s="161" t="s">
        <v>307</v>
      </c>
      <c r="D136" s="161" t="s">
        <v>140</v>
      </c>
      <c r="E136" s="162" t="s">
        <v>308</v>
      </c>
      <c r="F136" s="163" t="s">
        <v>309</v>
      </c>
      <c r="G136" s="164" t="s">
        <v>199</v>
      </c>
      <c r="H136" s="165">
        <v>11</v>
      </c>
      <c r="I136" s="166">
        <v>0</v>
      </c>
      <c r="J136" s="166">
        <f>ROUND(I136*H136,2)</f>
        <v>0</v>
      </c>
      <c r="K136" s="163" t="s">
        <v>203</v>
      </c>
      <c r="L136" s="37"/>
      <c r="M136" s="167" t="s">
        <v>5</v>
      </c>
      <c r="N136" s="168" t="s">
        <v>37</v>
      </c>
      <c r="O136" s="169">
        <v>0.31</v>
      </c>
      <c r="P136" s="169">
        <f>O136*H136</f>
        <v>3.41</v>
      </c>
      <c r="Q136" s="169">
        <v>0.27994</v>
      </c>
      <c r="R136" s="169">
        <f>Q136*H136</f>
        <v>3.07934</v>
      </c>
      <c r="S136" s="169">
        <v>0</v>
      </c>
      <c r="T136" s="170">
        <f>S136*H136</f>
        <v>0</v>
      </c>
      <c r="AR136" s="23" t="s">
        <v>136</v>
      </c>
      <c r="AT136" s="23" t="s">
        <v>140</v>
      </c>
      <c r="AU136" s="23" t="s">
        <v>75</v>
      </c>
      <c r="AY136" s="23" t="s">
        <v>137</v>
      </c>
      <c r="BE136" s="171">
        <f>IF(N136="základní",J136,0)</f>
        <v>0</v>
      </c>
      <c r="BF136" s="171">
        <f>IF(N136="snížená",J136,0)</f>
        <v>0</v>
      </c>
      <c r="BG136" s="171">
        <f>IF(N136="zákl. přenesená",J136,0)</f>
        <v>0</v>
      </c>
      <c r="BH136" s="171">
        <f>IF(N136="sníž. přenesená",J136,0)</f>
        <v>0</v>
      </c>
      <c r="BI136" s="171">
        <f>IF(N136="nulová",J136,0)</f>
        <v>0</v>
      </c>
      <c r="BJ136" s="23" t="s">
        <v>73</v>
      </c>
      <c r="BK136" s="171">
        <f>ROUND(I136*H136,2)</f>
        <v>0</v>
      </c>
      <c r="BL136" s="23" t="s">
        <v>136</v>
      </c>
      <c r="BM136" s="23" t="s">
        <v>310</v>
      </c>
    </row>
    <row r="137" spans="2:65" s="1" customFormat="1" ht="31.5" customHeight="1">
      <c r="B137" s="160"/>
      <c r="C137" s="161" t="s">
        <v>311</v>
      </c>
      <c r="D137" s="161" t="s">
        <v>140</v>
      </c>
      <c r="E137" s="162" t="s">
        <v>312</v>
      </c>
      <c r="F137" s="163" t="s">
        <v>313</v>
      </c>
      <c r="G137" s="164" t="s">
        <v>199</v>
      </c>
      <c r="H137" s="165">
        <v>11</v>
      </c>
      <c r="I137" s="166">
        <v>0</v>
      </c>
      <c r="J137" s="166">
        <f>ROUND(I137*H137,2)</f>
        <v>0</v>
      </c>
      <c r="K137" s="163" t="s">
        <v>203</v>
      </c>
      <c r="L137" s="37"/>
      <c r="M137" s="167" t="s">
        <v>5</v>
      </c>
      <c r="N137" s="168" t="s">
        <v>37</v>
      </c>
      <c r="O137" s="169">
        <v>0.219</v>
      </c>
      <c r="P137" s="169">
        <f>O137*H137</f>
        <v>2.409</v>
      </c>
      <c r="Q137" s="169">
        <v>0.25008</v>
      </c>
      <c r="R137" s="169">
        <f>Q137*H137</f>
        <v>2.7508800000000004</v>
      </c>
      <c r="S137" s="169">
        <v>0</v>
      </c>
      <c r="T137" s="170">
        <f>S137*H137</f>
        <v>0</v>
      </c>
      <c r="AR137" s="23" t="s">
        <v>136</v>
      </c>
      <c r="AT137" s="23" t="s">
        <v>140</v>
      </c>
      <c r="AU137" s="23" t="s">
        <v>75</v>
      </c>
      <c r="AY137" s="23" t="s">
        <v>137</v>
      </c>
      <c r="BE137" s="171">
        <f>IF(N137="základní",J137,0)</f>
        <v>0</v>
      </c>
      <c r="BF137" s="171">
        <f>IF(N137="snížená",J137,0)</f>
        <v>0</v>
      </c>
      <c r="BG137" s="171">
        <f>IF(N137="zákl. přenesená",J137,0)</f>
        <v>0</v>
      </c>
      <c r="BH137" s="171">
        <f>IF(N137="sníž. přenesená",J137,0)</f>
        <v>0</v>
      </c>
      <c r="BI137" s="171">
        <f>IF(N137="nulová",J137,0)</f>
        <v>0</v>
      </c>
      <c r="BJ137" s="23" t="s">
        <v>73</v>
      </c>
      <c r="BK137" s="171">
        <f>ROUND(I137*H137,2)</f>
        <v>0</v>
      </c>
      <c r="BL137" s="23" t="s">
        <v>136</v>
      </c>
      <c r="BM137" s="23" t="s">
        <v>314</v>
      </c>
    </row>
    <row r="138" spans="2:65" s="1" customFormat="1" ht="31.5" customHeight="1">
      <c r="B138" s="160"/>
      <c r="C138" s="161" t="s">
        <v>315</v>
      </c>
      <c r="D138" s="161" t="s">
        <v>140</v>
      </c>
      <c r="E138" s="162" t="s">
        <v>316</v>
      </c>
      <c r="F138" s="163" t="s">
        <v>317</v>
      </c>
      <c r="G138" s="164" t="s">
        <v>199</v>
      </c>
      <c r="H138" s="165">
        <v>471.975</v>
      </c>
      <c r="I138" s="166">
        <v>0</v>
      </c>
      <c r="J138" s="166">
        <f>ROUND(I138*H138,2)</f>
        <v>0</v>
      </c>
      <c r="K138" s="163" t="s">
        <v>203</v>
      </c>
      <c r="L138" s="37"/>
      <c r="M138" s="167" t="s">
        <v>5</v>
      </c>
      <c r="N138" s="168" t="s">
        <v>37</v>
      </c>
      <c r="O138" s="169">
        <v>0.071</v>
      </c>
      <c r="P138" s="169">
        <f>O138*H138</f>
        <v>33.510225</v>
      </c>
      <c r="Q138" s="169">
        <v>0.12966</v>
      </c>
      <c r="R138" s="169">
        <f>Q138*H138</f>
        <v>61.1962785</v>
      </c>
      <c r="S138" s="169">
        <v>0</v>
      </c>
      <c r="T138" s="170">
        <f>S138*H138</f>
        <v>0</v>
      </c>
      <c r="AR138" s="23" t="s">
        <v>136</v>
      </c>
      <c r="AT138" s="23" t="s">
        <v>140</v>
      </c>
      <c r="AU138" s="23" t="s">
        <v>75</v>
      </c>
      <c r="AY138" s="23" t="s">
        <v>137</v>
      </c>
      <c r="BE138" s="171">
        <f>IF(N138="základní",J138,0)</f>
        <v>0</v>
      </c>
      <c r="BF138" s="171">
        <f>IF(N138="snížená",J138,0)</f>
        <v>0</v>
      </c>
      <c r="BG138" s="171">
        <f>IF(N138="zákl. přenesená",J138,0)</f>
        <v>0</v>
      </c>
      <c r="BH138" s="171">
        <f>IF(N138="sníž. přenesená",J138,0)</f>
        <v>0</v>
      </c>
      <c r="BI138" s="171">
        <f>IF(N138="nulová",J138,0)</f>
        <v>0</v>
      </c>
      <c r="BJ138" s="23" t="s">
        <v>73</v>
      </c>
      <c r="BK138" s="171">
        <f>ROUND(I138*H138,2)</f>
        <v>0</v>
      </c>
      <c r="BL138" s="23" t="s">
        <v>136</v>
      </c>
      <c r="BM138" s="23" t="s">
        <v>318</v>
      </c>
    </row>
    <row r="139" spans="2:51" s="12" customFormat="1" ht="13.5">
      <c r="B139" s="175"/>
      <c r="D139" s="176" t="s">
        <v>205</v>
      </c>
      <c r="E139" s="177" t="s">
        <v>5</v>
      </c>
      <c r="F139" s="178" t="s">
        <v>319</v>
      </c>
      <c r="H139" s="179">
        <v>471.975</v>
      </c>
      <c r="L139" s="175"/>
      <c r="M139" s="180"/>
      <c r="N139" s="181"/>
      <c r="O139" s="181"/>
      <c r="P139" s="181"/>
      <c r="Q139" s="181"/>
      <c r="R139" s="181"/>
      <c r="S139" s="181"/>
      <c r="T139" s="182"/>
      <c r="AT139" s="183" t="s">
        <v>205</v>
      </c>
      <c r="AU139" s="183" t="s">
        <v>75</v>
      </c>
      <c r="AV139" s="12" t="s">
        <v>75</v>
      </c>
      <c r="AW139" s="12" t="s">
        <v>30</v>
      </c>
      <c r="AX139" s="12" t="s">
        <v>73</v>
      </c>
      <c r="AY139" s="183" t="s">
        <v>137</v>
      </c>
    </row>
    <row r="140" spans="2:65" s="1" customFormat="1" ht="22.5" customHeight="1">
      <c r="B140" s="160"/>
      <c r="C140" s="161" t="s">
        <v>320</v>
      </c>
      <c r="D140" s="161" t="s">
        <v>140</v>
      </c>
      <c r="E140" s="162" t="s">
        <v>321</v>
      </c>
      <c r="F140" s="163" t="s">
        <v>322</v>
      </c>
      <c r="G140" s="164" t="s">
        <v>199</v>
      </c>
      <c r="H140" s="165">
        <v>993</v>
      </c>
      <c r="I140" s="166">
        <v>0</v>
      </c>
      <c r="J140" s="166">
        <f>ROUND(I140*H140,2)</f>
        <v>0</v>
      </c>
      <c r="K140" s="163" t="s">
        <v>203</v>
      </c>
      <c r="L140" s="37"/>
      <c r="M140" s="167" t="s">
        <v>5</v>
      </c>
      <c r="N140" s="168" t="s">
        <v>37</v>
      </c>
      <c r="O140" s="169">
        <v>0.022</v>
      </c>
      <c r="P140" s="169">
        <f>O140*H140</f>
        <v>21.846</v>
      </c>
      <c r="Q140" s="169">
        <v>0.18152</v>
      </c>
      <c r="R140" s="169">
        <f>Q140*H140</f>
        <v>180.24936</v>
      </c>
      <c r="S140" s="169">
        <v>0</v>
      </c>
      <c r="T140" s="170">
        <f>S140*H140</f>
        <v>0</v>
      </c>
      <c r="AR140" s="23" t="s">
        <v>136</v>
      </c>
      <c r="AT140" s="23" t="s">
        <v>140</v>
      </c>
      <c r="AU140" s="23" t="s">
        <v>75</v>
      </c>
      <c r="AY140" s="23" t="s">
        <v>137</v>
      </c>
      <c r="BE140" s="171">
        <f>IF(N140="základní",J140,0)</f>
        <v>0</v>
      </c>
      <c r="BF140" s="171">
        <f>IF(N140="snížená",J140,0)</f>
        <v>0</v>
      </c>
      <c r="BG140" s="171">
        <f>IF(N140="zákl. přenesená",J140,0)</f>
        <v>0</v>
      </c>
      <c r="BH140" s="171">
        <f>IF(N140="sníž. přenesená",J140,0)</f>
        <v>0</v>
      </c>
      <c r="BI140" s="171">
        <f>IF(N140="nulová",J140,0)</f>
        <v>0</v>
      </c>
      <c r="BJ140" s="23" t="s">
        <v>73</v>
      </c>
      <c r="BK140" s="171">
        <f>ROUND(I140*H140,2)</f>
        <v>0</v>
      </c>
      <c r="BL140" s="23" t="s">
        <v>136</v>
      </c>
      <c r="BM140" s="23" t="s">
        <v>323</v>
      </c>
    </row>
    <row r="141" spans="2:65" s="1" customFormat="1" ht="22.5" customHeight="1">
      <c r="B141" s="160"/>
      <c r="C141" s="161" t="s">
        <v>324</v>
      </c>
      <c r="D141" s="161" t="s">
        <v>140</v>
      </c>
      <c r="E141" s="162" t="s">
        <v>325</v>
      </c>
      <c r="F141" s="163" t="s">
        <v>326</v>
      </c>
      <c r="G141" s="164" t="s">
        <v>199</v>
      </c>
      <c r="H141" s="165">
        <v>247</v>
      </c>
      <c r="I141" s="166">
        <v>0</v>
      </c>
      <c r="J141" s="166">
        <f>ROUND(I141*H141,2)</f>
        <v>0</v>
      </c>
      <c r="K141" s="163" t="s">
        <v>203</v>
      </c>
      <c r="L141" s="37"/>
      <c r="M141" s="167" t="s">
        <v>5</v>
      </c>
      <c r="N141" s="168" t="s">
        <v>37</v>
      </c>
      <c r="O141" s="169">
        <v>0.53</v>
      </c>
      <c r="P141" s="169">
        <f>O141*H141</f>
        <v>130.91</v>
      </c>
      <c r="Q141" s="169">
        <v>0.08425</v>
      </c>
      <c r="R141" s="169">
        <f>Q141*H141</f>
        <v>20.80975</v>
      </c>
      <c r="S141" s="169">
        <v>0</v>
      </c>
      <c r="T141" s="170">
        <f>S141*H141</f>
        <v>0</v>
      </c>
      <c r="AR141" s="23" t="s">
        <v>136</v>
      </c>
      <c r="AT141" s="23" t="s">
        <v>140</v>
      </c>
      <c r="AU141" s="23" t="s">
        <v>75</v>
      </c>
      <c r="AY141" s="23" t="s">
        <v>137</v>
      </c>
      <c r="BE141" s="171">
        <f>IF(N141="základní",J141,0)</f>
        <v>0</v>
      </c>
      <c r="BF141" s="171">
        <f>IF(N141="snížená",J141,0)</f>
        <v>0</v>
      </c>
      <c r="BG141" s="171">
        <f>IF(N141="zákl. přenesená",J141,0)</f>
        <v>0</v>
      </c>
      <c r="BH141" s="171">
        <f>IF(N141="sníž. přenesená",J141,0)</f>
        <v>0</v>
      </c>
      <c r="BI141" s="171">
        <f>IF(N141="nulová",J141,0)</f>
        <v>0</v>
      </c>
      <c r="BJ141" s="23" t="s">
        <v>73</v>
      </c>
      <c r="BK141" s="171">
        <f>ROUND(I141*H141,2)</f>
        <v>0</v>
      </c>
      <c r="BL141" s="23" t="s">
        <v>136</v>
      </c>
      <c r="BM141" s="23" t="s">
        <v>327</v>
      </c>
    </row>
    <row r="142" spans="2:65" s="1" customFormat="1" ht="22.5" customHeight="1">
      <c r="B142" s="160"/>
      <c r="C142" s="195" t="s">
        <v>328</v>
      </c>
      <c r="D142" s="195" t="s">
        <v>280</v>
      </c>
      <c r="E142" s="196" t="s">
        <v>329</v>
      </c>
      <c r="F142" s="197" t="s">
        <v>330</v>
      </c>
      <c r="G142" s="198" t="s">
        <v>199</v>
      </c>
      <c r="H142" s="199">
        <v>256.979</v>
      </c>
      <c r="I142" s="200">
        <v>0</v>
      </c>
      <c r="J142" s="200">
        <f>ROUND(I142*H142,2)</f>
        <v>0</v>
      </c>
      <c r="K142" s="197" t="s">
        <v>203</v>
      </c>
      <c r="L142" s="201"/>
      <c r="M142" s="202" t="s">
        <v>5</v>
      </c>
      <c r="N142" s="203" t="s">
        <v>37</v>
      </c>
      <c r="O142" s="169">
        <v>0</v>
      </c>
      <c r="P142" s="169">
        <f>O142*H142</f>
        <v>0</v>
      </c>
      <c r="Q142" s="169">
        <v>0.14</v>
      </c>
      <c r="R142" s="169">
        <f>Q142*H142</f>
        <v>35.97706</v>
      </c>
      <c r="S142" s="169">
        <v>0</v>
      </c>
      <c r="T142" s="170">
        <f>S142*H142</f>
        <v>0</v>
      </c>
      <c r="AR142" s="23" t="s">
        <v>167</v>
      </c>
      <c r="AT142" s="23" t="s">
        <v>280</v>
      </c>
      <c r="AU142" s="23" t="s">
        <v>75</v>
      </c>
      <c r="AY142" s="23" t="s">
        <v>137</v>
      </c>
      <c r="BE142" s="171">
        <f>IF(N142="základní",J142,0)</f>
        <v>0</v>
      </c>
      <c r="BF142" s="171">
        <f>IF(N142="snížená",J142,0)</f>
        <v>0</v>
      </c>
      <c r="BG142" s="171">
        <f>IF(N142="zákl. přenesená",J142,0)</f>
        <v>0</v>
      </c>
      <c r="BH142" s="171">
        <f>IF(N142="sníž. přenesená",J142,0)</f>
        <v>0</v>
      </c>
      <c r="BI142" s="171">
        <f>IF(N142="nulová",J142,0)</f>
        <v>0</v>
      </c>
      <c r="BJ142" s="23" t="s">
        <v>73</v>
      </c>
      <c r="BK142" s="171">
        <f>ROUND(I142*H142,2)</f>
        <v>0</v>
      </c>
      <c r="BL142" s="23" t="s">
        <v>136</v>
      </c>
      <c r="BM142" s="23" t="s">
        <v>331</v>
      </c>
    </row>
    <row r="143" spans="2:51" s="12" customFormat="1" ht="13.5">
      <c r="B143" s="175"/>
      <c r="D143" s="184" t="s">
        <v>205</v>
      </c>
      <c r="E143" s="183" t="s">
        <v>5</v>
      </c>
      <c r="F143" s="185" t="s">
        <v>332</v>
      </c>
      <c r="H143" s="186">
        <v>251.94</v>
      </c>
      <c r="L143" s="175"/>
      <c r="M143" s="180"/>
      <c r="N143" s="181"/>
      <c r="O143" s="181"/>
      <c r="P143" s="181"/>
      <c r="Q143" s="181"/>
      <c r="R143" s="181"/>
      <c r="S143" s="181"/>
      <c r="T143" s="182"/>
      <c r="AT143" s="183" t="s">
        <v>205</v>
      </c>
      <c r="AU143" s="183" t="s">
        <v>75</v>
      </c>
      <c r="AV143" s="12" t="s">
        <v>75</v>
      </c>
      <c r="AW143" s="12" t="s">
        <v>30</v>
      </c>
      <c r="AX143" s="12" t="s">
        <v>73</v>
      </c>
      <c r="AY143" s="183" t="s">
        <v>137</v>
      </c>
    </row>
    <row r="144" spans="2:51" s="12" customFormat="1" ht="13.5">
      <c r="B144" s="175"/>
      <c r="D144" s="176" t="s">
        <v>205</v>
      </c>
      <c r="F144" s="178" t="s">
        <v>333</v>
      </c>
      <c r="H144" s="179">
        <v>256.979</v>
      </c>
      <c r="L144" s="175"/>
      <c r="M144" s="180"/>
      <c r="N144" s="181"/>
      <c r="O144" s="181"/>
      <c r="P144" s="181"/>
      <c r="Q144" s="181"/>
      <c r="R144" s="181"/>
      <c r="S144" s="181"/>
      <c r="T144" s="182"/>
      <c r="AT144" s="183" t="s">
        <v>205</v>
      </c>
      <c r="AU144" s="183" t="s">
        <v>75</v>
      </c>
      <c r="AV144" s="12" t="s">
        <v>75</v>
      </c>
      <c r="AW144" s="12" t="s">
        <v>6</v>
      </c>
      <c r="AX144" s="12" t="s">
        <v>73</v>
      </c>
      <c r="AY144" s="183" t="s">
        <v>137</v>
      </c>
    </row>
    <row r="145" spans="2:65" s="1" customFormat="1" ht="22.5" customHeight="1">
      <c r="B145" s="160"/>
      <c r="C145" s="195" t="s">
        <v>334</v>
      </c>
      <c r="D145" s="195" t="s">
        <v>280</v>
      </c>
      <c r="E145" s="196" t="s">
        <v>335</v>
      </c>
      <c r="F145" s="197" t="s">
        <v>336</v>
      </c>
      <c r="G145" s="198" t="s">
        <v>199</v>
      </c>
      <c r="H145" s="199">
        <v>10.95</v>
      </c>
      <c r="I145" s="200">
        <v>0</v>
      </c>
      <c r="J145" s="200">
        <f>ROUND(I145*H145,2)</f>
        <v>0</v>
      </c>
      <c r="K145" s="197" t="s">
        <v>203</v>
      </c>
      <c r="L145" s="201"/>
      <c r="M145" s="202" t="s">
        <v>5</v>
      </c>
      <c r="N145" s="203" t="s">
        <v>37</v>
      </c>
      <c r="O145" s="169">
        <v>0</v>
      </c>
      <c r="P145" s="169">
        <f>O145*H145</f>
        <v>0</v>
      </c>
      <c r="Q145" s="169">
        <v>0.131</v>
      </c>
      <c r="R145" s="169">
        <f>Q145*H145</f>
        <v>1.43445</v>
      </c>
      <c r="S145" s="169">
        <v>0</v>
      </c>
      <c r="T145" s="170">
        <f>S145*H145</f>
        <v>0</v>
      </c>
      <c r="AR145" s="23" t="s">
        <v>167</v>
      </c>
      <c r="AT145" s="23" t="s">
        <v>280</v>
      </c>
      <c r="AU145" s="23" t="s">
        <v>75</v>
      </c>
      <c r="AY145" s="23" t="s">
        <v>137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23" t="s">
        <v>73</v>
      </c>
      <c r="BK145" s="171">
        <f>ROUND(I145*H145,2)</f>
        <v>0</v>
      </c>
      <c r="BL145" s="23" t="s">
        <v>136</v>
      </c>
      <c r="BM145" s="23" t="s">
        <v>337</v>
      </c>
    </row>
    <row r="146" spans="2:51" s="12" customFormat="1" ht="13.5">
      <c r="B146" s="175"/>
      <c r="D146" s="184" t="s">
        <v>205</v>
      </c>
      <c r="E146" s="183" t="s">
        <v>5</v>
      </c>
      <c r="F146" s="185" t="s">
        <v>338</v>
      </c>
      <c r="H146" s="186">
        <v>10.43</v>
      </c>
      <c r="L146" s="175"/>
      <c r="M146" s="180"/>
      <c r="N146" s="181"/>
      <c r="O146" s="181"/>
      <c r="P146" s="181"/>
      <c r="Q146" s="181"/>
      <c r="R146" s="181"/>
      <c r="S146" s="181"/>
      <c r="T146" s="182"/>
      <c r="AT146" s="183" t="s">
        <v>205</v>
      </c>
      <c r="AU146" s="183" t="s">
        <v>75</v>
      </c>
      <c r="AV146" s="12" t="s">
        <v>75</v>
      </c>
      <c r="AW146" s="12" t="s">
        <v>30</v>
      </c>
      <c r="AX146" s="12" t="s">
        <v>66</v>
      </c>
      <c r="AY146" s="183" t="s">
        <v>137</v>
      </c>
    </row>
    <row r="147" spans="2:51" s="12" customFormat="1" ht="13.5">
      <c r="B147" s="175"/>
      <c r="D147" s="184" t="s">
        <v>205</v>
      </c>
      <c r="E147" s="183" t="s">
        <v>5</v>
      </c>
      <c r="F147" s="185" t="s">
        <v>339</v>
      </c>
      <c r="H147" s="186">
        <v>0.52</v>
      </c>
      <c r="L147" s="175"/>
      <c r="M147" s="180"/>
      <c r="N147" s="181"/>
      <c r="O147" s="181"/>
      <c r="P147" s="181"/>
      <c r="Q147" s="181"/>
      <c r="R147" s="181"/>
      <c r="S147" s="181"/>
      <c r="T147" s="182"/>
      <c r="AT147" s="183" t="s">
        <v>205</v>
      </c>
      <c r="AU147" s="183" t="s">
        <v>75</v>
      </c>
      <c r="AV147" s="12" t="s">
        <v>75</v>
      </c>
      <c r="AW147" s="12" t="s">
        <v>30</v>
      </c>
      <c r="AX147" s="12" t="s">
        <v>66</v>
      </c>
      <c r="AY147" s="183" t="s">
        <v>137</v>
      </c>
    </row>
    <row r="148" spans="2:51" s="13" customFormat="1" ht="13.5">
      <c r="B148" s="187"/>
      <c r="D148" s="176" t="s">
        <v>205</v>
      </c>
      <c r="E148" s="188" t="s">
        <v>5</v>
      </c>
      <c r="F148" s="189" t="s">
        <v>224</v>
      </c>
      <c r="H148" s="190">
        <v>10.95</v>
      </c>
      <c r="L148" s="187"/>
      <c r="M148" s="191"/>
      <c r="N148" s="192"/>
      <c r="O148" s="192"/>
      <c r="P148" s="192"/>
      <c r="Q148" s="192"/>
      <c r="R148" s="192"/>
      <c r="S148" s="192"/>
      <c r="T148" s="193"/>
      <c r="AT148" s="194" t="s">
        <v>205</v>
      </c>
      <c r="AU148" s="194" t="s">
        <v>75</v>
      </c>
      <c r="AV148" s="13" t="s">
        <v>136</v>
      </c>
      <c r="AW148" s="13" t="s">
        <v>30</v>
      </c>
      <c r="AX148" s="13" t="s">
        <v>73</v>
      </c>
      <c r="AY148" s="194" t="s">
        <v>137</v>
      </c>
    </row>
    <row r="149" spans="2:65" s="1" customFormat="1" ht="22.5" customHeight="1">
      <c r="B149" s="160"/>
      <c r="C149" s="161" t="s">
        <v>340</v>
      </c>
      <c r="D149" s="161" t="s">
        <v>140</v>
      </c>
      <c r="E149" s="162" t="s">
        <v>341</v>
      </c>
      <c r="F149" s="163" t="s">
        <v>342</v>
      </c>
      <c r="G149" s="164" t="s">
        <v>199</v>
      </c>
      <c r="H149" s="165">
        <v>540</v>
      </c>
      <c r="I149" s="166">
        <v>0</v>
      </c>
      <c r="J149" s="166">
        <f>ROUND(I149*H149,2)</f>
        <v>0</v>
      </c>
      <c r="K149" s="163" t="s">
        <v>203</v>
      </c>
      <c r="L149" s="37"/>
      <c r="M149" s="167" t="s">
        <v>5</v>
      </c>
      <c r="N149" s="168" t="s">
        <v>37</v>
      </c>
      <c r="O149" s="169">
        <v>0.535</v>
      </c>
      <c r="P149" s="169">
        <f>O149*H149</f>
        <v>288.90000000000003</v>
      </c>
      <c r="Q149" s="169">
        <v>0.10362</v>
      </c>
      <c r="R149" s="169">
        <f>Q149*H149</f>
        <v>55.9548</v>
      </c>
      <c r="S149" s="169">
        <v>0</v>
      </c>
      <c r="T149" s="170">
        <f>S149*H149</f>
        <v>0</v>
      </c>
      <c r="AR149" s="23" t="s">
        <v>136</v>
      </c>
      <c r="AT149" s="23" t="s">
        <v>140</v>
      </c>
      <c r="AU149" s="23" t="s">
        <v>75</v>
      </c>
      <c r="AY149" s="23" t="s">
        <v>137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23" t="s">
        <v>73</v>
      </c>
      <c r="BK149" s="171">
        <f>ROUND(I149*H149,2)</f>
        <v>0</v>
      </c>
      <c r="BL149" s="23" t="s">
        <v>136</v>
      </c>
      <c r="BM149" s="23" t="s">
        <v>343</v>
      </c>
    </row>
    <row r="150" spans="2:65" s="1" customFormat="1" ht="22.5" customHeight="1">
      <c r="B150" s="160"/>
      <c r="C150" s="195" t="s">
        <v>344</v>
      </c>
      <c r="D150" s="195" t="s">
        <v>280</v>
      </c>
      <c r="E150" s="196" t="s">
        <v>345</v>
      </c>
      <c r="F150" s="197" t="s">
        <v>346</v>
      </c>
      <c r="G150" s="198" t="s">
        <v>199</v>
      </c>
      <c r="H150" s="199">
        <v>528.768</v>
      </c>
      <c r="I150" s="200">
        <v>0</v>
      </c>
      <c r="J150" s="200">
        <f>ROUND(I150*H150,2)</f>
        <v>0</v>
      </c>
      <c r="K150" s="197" t="s">
        <v>203</v>
      </c>
      <c r="L150" s="201"/>
      <c r="M150" s="202" t="s">
        <v>5</v>
      </c>
      <c r="N150" s="203" t="s">
        <v>37</v>
      </c>
      <c r="O150" s="169">
        <v>0</v>
      </c>
      <c r="P150" s="169">
        <f>O150*H150</f>
        <v>0</v>
      </c>
      <c r="Q150" s="169">
        <v>0.18</v>
      </c>
      <c r="R150" s="169">
        <f>Q150*H150</f>
        <v>95.17824</v>
      </c>
      <c r="S150" s="169">
        <v>0</v>
      </c>
      <c r="T150" s="170">
        <f>S150*H150</f>
        <v>0</v>
      </c>
      <c r="AR150" s="23" t="s">
        <v>167</v>
      </c>
      <c r="AT150" s="23" t="s">
        <v>280</v>
      </c>
      <c r="AU150" s="23" t="s">
        <v>75</v>
      </c>
      <c r="AY150" s="23" t="s">
        <v>137</v>
      </c>
      <c r="BE150" s="171">
        <f>IF(N150="základní",J150,0)</f>
        <v>0</v>
      </c>
      <c r="BF150" s="171">
        <f>IF(N150="snížená",J150,0)</f>
        <v>0</v>
      </c>
      <c r="BG150" s="171">
        <f>IF(N150="zákl. přenesená",J150,0)</f>
        <v>0</v>
      </c>
      <c r="BH150" s="171">
        <f>IF(N150="sníž. přenesená",J150,0)</f>
        <v>0</v>
      </c>
      <c r="BI150" s="171">
        <f>IF(N150="nulová",J150,0)</f>
        <v>0</v>
      </c>
      <c r="BJ150" s="23" t="s">
        <v>73</v>
      </c>
      <c r="BK150" s="171">
        <f>ROUND(I150*H150,2)</f>
        <v>0</v>
      </c>
      <c r="BL150" s="23" t="s">
        <v>136</v>
      </c>
      <c r="BM150" s="23" t="s">
        <v>347</v>
      </c>
    </row>
    <row r="151" spans="2:51" s="12" customFormat="1" ht="13.5">
      <c r="B151" s="175"/>
      <c r="D151" s="184" t="s">
        <v>205</v>
      </c>
      <c r="E151" s="183" t="s">
        <v>5</v>
      </c>
      <c r="F151" s="185" t="s">
        <v>348</v>
      </c>
      <c r="H151" s="186">
        <v>518.4</v>
      </c>
      <c r="L151" s="175"/>
      <c r="M151" s="180"/>
      <c r="N151" s="181"/>
      <c r="O151" s="181"/>
      <c r="P151" s="181"/>
      <c r="Q151" s="181"/>
      <c r="R151" s="181"/>
      <c r="S151" s="181"/>
      <c r="T151" s="182"/>
      <c r="AT151" s="183" t="s">
        <v>205</v>
      </c>
      <c r="AU151" s="183" t="s">
        <v>75</v>
      </c>
      <c r="AV151" s="12" t="s">
        <v>75</v>
      </c>
      <c r="AW151" s="12" t="s">
        <v>30</v>
      </c>
      <c r="AX151" s="12" t="s">
        <v>73</v>
      </c>
      <c r="AY151" s="183" t="s">
        <v>137</v>
      </c>
    </row>
    <row r="152" spans="2:51" s="12" customFormat="1" ht="13.5">
      <c r="B152" s="175"/>
      <c r="D152" s="176" t="s">
        <v>205</v>
      </c>
      <c r="F152" s="178" t="s">
        <v>349</v>
      </c>
      <c r="H152" s="179">
        <v>528.768</v>
      </c>
      <c r="L152" s="175"/>
      <c r="M152" s="180"/>
      <c r="N152" s="181"/>
      <c r="O152" s="181"/>
      <c r="P152" s="181"/>
      <c r="Q152" s="181"/>
      <c r="R152" s="181"/>
      <c r="S152" s="181"/>
      <c r="T152" s="182"/>
      <c r="AT152" s="183" t="s">
        <v>205</v>
      </c>
      <c r="AU152" s="183" t="s">
        <v>75</v>
      </c>
      <c r="AV152" s="12" t="s">
        <v>75</v>
      </c>
      <c r="AW152" s="12" t="s">
        <v>6</v>
      </c>
      <c r="AX152" s="12" t="s">
        <v>73</v>
      </c>
      <c r="AY152" s="183" t="s">
        <v>137</v>
      </c>
    </row>
    <row r="153" spans="2:65" s="1" customFormat="1" ht="22.5" customHeight="1">
      <c r="B153" s="160"/>
      <c r="C153" s="195" t="s">
        <v>350</v>
      </c>
      <c r="D153" s="195" t="s">
        <v>280</v>
      </c>
      <c r="E153" s="196" t="s">
        <v>351</v>
      </c>
      <c r="F153" s="197" t="s">
        <v>352</v>
      </c>
      <c r="G153" s="198" t="s">
        <v>199</v>
      </c>
      <c r="H153" s="199">
        <v>26.928</v>
      </c>
      <c r="I153" s="200">
        <v>0</v>
      </c>
      <c r="J153" s="200">
        <f>ROUND(I153*H153,2)</f>
        <v>0</v>
      </c>
      <c r="K153" s="197" t="s">
        <v>203</v>
      </c>
      <c r="L153" s="201"/>
      <c r="M153" s="202" t="s">
        <v>5</v>
      </c>
      <c r="N153" s="203" t="s">
        <v>37</v>
      </c>
      <c r="O153" s="169">
        <v>0</v>
      </c>
      <c r="P153" s="169">
        <f>O153*H153</f>
        <v>0</v>
      </c>
      <c r="Q153" s="169">
        <v>0.161</v>
      </c>
      <c r="R153" s="169">
        <f>Q153*H153</f>
        <v>4.335408</v>
      </c>
      <c r="S153" s="169">
        <v>0</v>
      </c>
      <c r="T153" s="170">
        <f>S153*H153</f>
        <v>0</v>
      </c>
      <c r="AR153" s="23" t="s">
        <v>167</v>
      </c>
      <c r="AT153" s="23" t="s">
        <v>280</v>
      </c>
      <c r="AU153" s="23" t="s">
        <v>75</v>
      </c>
      <c r="AY153" s="23" t="s">
        <v>137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23" t="s">
        <v>73</v>
      </c>
      <c r="BK153" s="171">
        <f>ROUND(I153*H153,2)</f>
        <v>0</v>
      </c>
      <c r="BL153" s="23" t="s">
        <v>136</v>
      </c>
      <c r="BM153" s="23" t="s">
        <v>353</v>
      </c>
    </row>
    <row r="154" spans="2:51" s="12" customFormat="1" ht="13.5">
      <c r="B154" s="175"/>
      <c r="D154" s="176" t="s">
        <v>205</v>
      </c>
      <c r="E154" s="177" t="s">
        <v>5</v>
      </c>
      <c r="F154" s="178" t="s">
        <v>354</v>
      </c>
      <c r="H154" s="179">
        <v>26.928</v>
      </c>
      <c r="L154" s="175"/>
      <c r="M154" s="180"/>
      <c r="N154" s="181"/>
      <c r="O154" s="181"/>
      <c r="P154" s="181"/>
      <c r="Q154" s="181"/>
      <c r="R154" s="181"/>
      <c r="S154" s="181"/>
      <c r="T154" s="182"/>
      <c r="AT154" s="183" t="s">
        <v>205</v>
      </c>
      <c r="AU154" s="183" t="s">
        <v>75</v>
      </c>
      <c r="AV154" s="12" t="s">
        <v>75</v>
      </c>
      <c r="AW154" s="12" t="s">
        <v>30</v>
      </c>
      <c r="AX154" s="12" t="s">
        <v>73</v>
      </c>
      <c r="AY154" s="183" t="s">
        <v>137</v>
      </c>
    </row>
    <row r="155" spans="2:65" s="1" customFormat="1" ht="22.5" customHeight="1">
      <c r="B155" s="160"/>
      <c r="C155" s="161" t="s">
        <v>355</v>
      </c>
      <c r="D155" s="161" t="s">
        <v>140</v>
      </c>
      <c r="E155" s="162" t="s">
        <v>356</v>
      </c>
      <c r="F155" s="163" t="s">
        <v>357</v>
      </c>
      <c r="G155" s="164" t="s">
        <v>215</v>
      </c>
      <c r="H155" s="165">
        <v>27.5</v>
      </c>
      <c r="I155" s="166">
        <v>0</v>
      </c>
      <c r="J155" s="166">
        <f>ROUND(I155*H155,2)</f>
        <v>0</v>
      </c>
      <c r="K155" s="163" t="s">
        <v>203</v>
      </c>
      <c r="L155" s="37"/>
      <c r="M155" s="167" t="s">
        <v>5</v>
      </c>
      <c r="N155" s="168" t="s">
        <v>37</v>
      </c>
      <c r="O155" s="169">
        <v>0.046</v>
      </c>
      <c r="P155" s="169">
        <f>O155*H155</f>
        <v>1.265</v>
      </c>
      <c r="Q155" s="169">
        <v>0.0036</v>
      </c>
      <c r="R155" s="169">
        <f>Q155*H155</f>
        <v>0.09899999999999999</v>
      </c>
      <c r="S155" s="169">
        <v>0</v>
      </c>
      <c r="T155" s="170">
        <f>S155*H155</f>
        <v>0</v>
      </c>
      <c r="AR155" s="23" t="s">
        <v>136</v>
      </c>
      <c r="AT155" s="23" t="s">
        <v>140</v>
      </c>
      <c r="AU155" s="23" t="s">
        <v>75</v>
      </c>
      <c r="AY155" s="23" t="s">
        <v>137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23" t="s">
        <v>73</v>
      </c>
      <c r="BK155" s="171">
        <f>ROUND(I155*H155,2)</f>
        <v>0</v>
      </c>
      <c r="BL155" s="23" t="s">
        <v>136</v>
      </c>
      <c r="BM155" s="23" t="s">
        <v>358</v>
      </c>
    </row>
    <row r="156" spans="2:63" s="11" customFormat="1" ht="29.25" customHeight="1">
      <c r="B156" s="147"/>
      <c r="D156" s="157" t="s">
        <v>65</v>
      </c>
      <c r="E156" s="158" t="s">
        <v>171</v>
      </c>
      <c r="F156" s="158" t="s">
        <v>359</v>
      </c>
      <c r="J156" s="159">
        <f>BK156</f>
        <v>0</v>
      </c>
      <c r="L156" s="147"/>
      <c r="M156" s="151"/>
      <c r="N156" s="152"/>
      <c r="O156" s="152"/>
      <c r="P156" s="153">
        <f>SUM(P157:P182)</f>
        <v>460.8288</v>
      </c>
      <c r="Q156" s="152"/>
      <c r="R156" s="153">
        <f>SUM(R157:R182)</f>
        <v>276.670062</v>
      </c>
      <c r="S156" s="152"/>
      <c r="T156" s="154">
        <f>SUM(T157:T182)</f>
        <v>0</v>
      </c>
      <c r="AR156" s="148" t="s">
        <v>73</v>
      </c>
      <c r="AT156" s="155" t="s">
        <v>65</v>
      </c>
      <c r="AU156" s="155" t="s">
        <v>73</v>
      </c>
      <c r="AY156" s="148" t="s">
        <v>137</v>
      </c>
      <c r="BK156" s="156">
        <f>SUM(BK157:BK182)</f>
        <v>0</v>
      </c>
    </row>
    <row r="157" spans="2:65" s="1" customFormat="1" ht="22.5" customHeight="1">
      <c r="B157" s="160"/>
      <c r="C157" s="161" t="s">
        <v>360</v>
      </c>
      <c r="D157" s="161" t="s">
        <v>140</v>
      </c>
      <c r="E157" s="162" t="s">
        <v>361</v>
      </c>
      <c r="F157" s="163" t="s">
        <v>362</v>
      </c>
      <c r="G157" s="164" t="s">
        <v>143</v>
      </c>
      <c r="H157" s="165">
        <v>2</v>
      </c>
      <c r="I157" s="166">
        <v>0</v>
      </c>
      <c r="J157" s="166">
        <f aca="true" t="shared" si="0" ref="J157:J162">ROUND(I157*H157,2)</f>
        <v>0</v>
      </c>
      <c r="K157" s="163" t="s">
        <v>5</v>
      </c>
      <c r="L157" s="37"/>
      <c r="M157" s="167" t="s">
        <v>5</v>
      </c>
      <c r="N157" s="168" t="s">
        <v>37</v>
      </c>
      <c r="O157" s="169">
        <v>0</v>
      </c>
      <c r="P157" s="169">
        <f aca="true" t="shared" si="1" ref="P157:P162">O157*H157</f>
        <v>0</v>
      </c>
      <c r="Q157" s="169">
        <v>0</v>
      </c>
      <c r="R157" s="169">
        <f aca="true" t="shared" si="2" ref="R157:R162">Q157*H157</f>
        <v>0</v>
      </c>
      <c r="S157" s="169">
        <v>0</v>
      </c>
      <c r="T157" s="170">
        <f aca="true" t="shared" si="3" ref="T157:T162">S157*H157</f>
        <v>0</v>
      </c>
      <c r="AR157" s="23" t="s">
        <v>136</v>
      </c>
      <c r="AT157" s="23" t="s">
        <v>140</v>
      </c>
      <c r="AU157" s="23" t="s">
        <v>75</v>
      </c>
      <c r="AY157" s="23" t="s">
        <v>137</v>
      </c>
      <c r="BE157" s="171">
        <f aca="true" t="shared" si="4" ref="BE157:BE162">IF(N157="základní",J157,0)</f>
        <v>0</v>
      </c>
      <c r="BF157" s="171">
        <f aca="true" t="shared" si="5" ref="BF157:BF162">IF(N157="snížená",J157,0)</f>
        <v>0</v>
      </c>
      <c r="BG157" s="171">
        <f aca="true" t="shared" si="6" ref="BG157:BG162">IF(N157="zákl. přenesená",J157,0)</f>
        <v>0</v>
      </c>
      <c r="BH157" s="171">
        <f aca="true" t="shared" si="7" ref="BH157:BH162">IF(N157="sníž. přenesená",J157,0)</f>
        <v>0</v>
      </c>
      <c r="BI157" s="171">
        <f aca="true" t="shared" si="8" ref="BI157:BI162">IF(N157="nulová",J157,0)</f>
        <v>0</v>
      </c>
      <c r="BJ157" s="23" t="s">
        <v>73</v>
      </c>
      <c r="BK157" s="171">
        <f aca="true" t="shared" si="9" ref="BK157:BK162">ROUND(I157*H157,2)</f>
        <v>0</v>
      </c>
      <c r="BL157" s="23" t="s">
        <v>136</v>
      </c>
      <c r="BM157" s="23" t="s">
        <v>363</v>
      </c>
    </row>
    <row r="158" spans="2:65" s="1" customFormat="1" ht="22.5" customHeight="1">
      <c r="B158" s="160"/>
      <c r="C158" s="161" t="s">
        <v>364</v>
      </c>
      <c r="D158" s="161" t="s">
        <v>140</v>
      </c>
      <c r="E158" s="162" t="s">
        <v>365</v>
      </c>
      <c r="F158" s="163" t="s">
        <v>366</v>
      </c>
      <c r="G158" s="164" t="s">
        <v>143</v>
      </c>
      <c r="H158" s="165">
        <v>2</v>
      </c>
      <c r="I158" s="166">
        <v>0</v>
      </c>
      <c r="J158" s="166">
        <f t="shared" si="0"/>
        <v>0</v>
      </c>
      <c r="K158" s="163" t="s">
        <v>5</v>
      </c>
      <c r="L158" s="37"/>
      <c r="M158" s="167" t="s">
        <v>5</v>
      </c>
      <c r="N158" s="168" t="s">
        <v>37</v>
      </c>
      <c r="O158" s="169">
        <v>0</v>
      </c>
      <c r="P158" s="169">
        <f t="shared" si="1"/>
        <v>0</v>
      </c>
      <c r="Q158" s="169">
        <v>0</v>
      </c>
      <c r="R158" s="169">
        <f t="shared" si="2"/>
        <v>0</v>
      </c>
      <c r="S158" s="169">
        <v>0</v>
      </c>
      <c r="T158" s="170">
        <f t="shared" si="3"/>
        <v>0</v>
      </c>
      <c r="AR158" s="23" t="s">
        <v>136</v>
      </c>
      <c r="AT158" s="23" t="s">
        <v>140</v>
      </c>
      <c r="AU158" s="23" t="s">
        <v>75</v>
      </c>
      <c r="AY158" s="23" t="s">
        <v>137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23" t="s">
        <v>73</v>
      </c>
      <c r="BK158" s="171">
        <f t="shared" si="9"/>
        <v>0</v>
      </c>
      <c r="BL158" s="23" t="s">
        <v>136</v>
      </c>
      <c r="BM158" s="23" t="s">
        <v>367</v>
      </c>
    </row>
    <row r="159" spans="2:65" s="1" customFormat="1" ht="22.5" customHeight="1">
      <c r="B159" s="160"/>
      <c r="C159" s="161" t="s">
        <v>368</v>
      </c>
      <c r="D159" s="161" t="s">
        <v>140</v>
      </c>
      <c r="E159" s="162" t="s">
        <v>369</v>
      </c>
      <c r="F159" s="163" t="s">
        <v>370</v>
      </c>
      <c r="G159" s="164" t="s">
        <v>143</v>
      </c>
      <c r="H159" s="165">
        <v>1</v>
      </c>
      <c r="I159" s="166">
        <v>0</v>
      </c>
      <c r="J159" s="166">
        <f t="shared" si="0"/>
        <v>0</v>
      </c>
      <c r="K159" s="163" t="s">
        <v>5</v>
      </c>
      <c r="L159" s="37"/>
      <c r="M159" s="167" t="s">
        <v>5</v>
      </c>
      <c r="N159" s="168" t="s">
        <v>37</v>
      </c>
      <c r="O159" s="169">
        <v>0</v>
      </c>
      <c r="P159" s="169">
        <f t="shared" si="1"/>
        <v>0</v>
      </c>
      <c r="Q159" s="169">
        <v>0</v>
      </c>
      <c r="R159" s="169">
        <f t="shared" si="2"/>
        <v>0</v>
      </c>
      <c r="S159" s="169">
        <v>0</v>
      </c>
      <c r="T159" s="170">
        <f t="shared" si="3"/>
        <v>0</v>
      </c>
      <c r="AR159" s="23" t="s">
        <v>136</v>
      </c>
      <c r="AT159" s="23" t="s">
        <v>140</v>
      </c>
      <c r="AU159" s="23" t="s">
        <v>75</v>
      </c>
      <c r="AY159" s="23" t="s">
        <v>137</v>
      </c>
      <c r="BE159" s="171">
        <f t="shared" si="4"/>
        <v>0</v>
      </c>
      <c r="BF159" s="171">
        <f t="shared" si="5"/>
        <v>0</v>
      </c>
      <c r="BG159" s="171">
        <f t="shared" si="6"/>
        <v>0</v>
      </c>
      <c r="BH159" s="171">
        <f t="shared" si="7"/>
        <v>0</v>
      </c>
      <c r="BI159" s="171">
        <f t="shared" si="8"/>
        <v>0</v>
      </c>
      <c r="BJ159" s="23" t="s">
        <v>73</v>
      </c>
      <c r="BK159" s="171">
        <f t="shared" si="9"/>
        <v>0</v>
      </c>
      <c r="BL159" s="23" t="s">
        <v>136</v>
      </c>
      <c r="BM159" s="23" t="s">
        <v>371</v>
      </c>
    </row>
    <row r="160" spans="2:65" s="1" customFormat="1" ht="22.5" customHeight="1">
      <c r="B160" s="160"/>
      <c r="C160" s="161" t="s">
        <v>372</v>
      </c>
      <c r="D160" s="161" t="s">
        <v>140</v>
      </c>
      <c r="E160" s="162" t="s">
        <v>373</v>
      </c>
      <c r="F160" s="163" t="s">
        <v>374</v>
      </c>
      <c r="G160" s="164" t="s">
        <v>143</v>
      </c>
      <c r="H160" s="165">
        <v>1</v>
      </c>
      <c r="I160" s="166">
        <v>0</v>
      </c>
      <c r="J160" s="166">
        <f t="shared" si="0"/>
        <v>0</v>
      </c>
      <c r="K160" s="163" t="s">
        <v>5</v>
      </c>
      <c r="L160" s="37"/>
      <c r="M160" s="167" t="s">
        <v>5</v>
      </c>
      <c r="N160" s="168" t="s">
        <v>37</v>
      </c>
      <c r="O160" s="169">
        <v>0</v>
      </c>
      <c r="P160" s="169">
        <f t="shared" si="1"/>
        <v>0</v>
      </c>
      <c r="Q160" s="169">
        <v>0</v>
      </c>
      <c r="R160" s="169">
        <f t="shared" si="2"/>
        <v>0</v>
      </c>
      <c r="S160" s="169">
        <v>0</v>
      </c>
      <c r="T160" s="170">
        <f t="shared" si="3"/>
        <v>0</v>
      </c>
      <c r="AR160" s="23" t="s">
        <v>136</v>
      </c>
      <c r="AT160" s="23" t="s">
        <v>140</v>
      </c>
      <c r="AU160" s="23" t="s">
        <v>75</v>
      </c>
      <c r="AY160" s="23" t="s">
        <v>137</v>
      </c>
      <c r="BE160" s="171">
        <f t="shared" si="4"/>
        <v>0</v>
      </c>
      <c r="BF160" s="171">
        <f t="shared" si="5"/>
        <v>0</v>
      </c>
      <c r="BG160" s="171">
        <f t="shared" si="6"/>
        <v>0</v>
      </c>
      <c r="BH160" s="171">
        <f t="shared" si="7"/>
        <v>0</v>
      </c>
      <c r="BI160" s="171">
        <f t="shared" si="8"/>
        <v>0</v>
      </c>
      <c r="BJ160" s="23" t="s">
        <v>73</v>
      </c>
      <c r="BK160" s="171">
        <f t="shared" si="9"/>
        <v>0</v>
      </c>
      <c r="BL160" s="23" t="s">
        <v>136</v>
      </c>
      <c r="BM160" s="23" t="s">
        <v>375</v>
      </c>
    </row>
    <row r="161" spans="2:65" s="1" customFormat="1" ht="22.5" customHeight="1">
      <c r="B161" s="160"/>
      <c r="C161" s="161" t="s">
        <v>376</v>
      </c>
      <c r="D161" s="161" t="s">
        <v>140</v>
      </c>
      <c r="E161" s="162" t="s">
        <v>377</v>
      </c>
      <c r="F161" s="163" t="s">
        <v>378</v>
      </c>
      <c r="G161" s="164" t="s">
        <v>379</v>
      </c>
      <c r="H161" s="165">
        <v>2</v>
      </c>
      <c r="I161" s="166">
        <v>0</v>
      </c>
      <c r="J161" s="166">
        <f t="shared" si="0"/>
        <v>0</v>
      </c>
      <c r="K161" s="163" t="s">
        <v>203</v>
      </c>
      <c r="L161" s="37"/>
      <c r="M161" s="167" t="s">
        <v>5</v>
      </c>
      <c r="N161" s="168" t="s">
        <v>37</v>
      </c>
      <c r="O161" s="169">
        <v>0.08</v>
      </c>
      <c r="P161" s="169">
        <f t="shared" si="1"/>
        <v>0.16</v>
      </c>
      <c r="Q161" s="169">
        <v>0.00054</v>
      </c>
      <c r="R161" s="169">
        <f t="shared" si="2"/>
        <v>0.00108</v>
      </c>
      <c r="S161" s="169">
        <v>0</v>
      </c>
      <c r="T161" s="170">
        <f t="shared" si="3"/>
        <v>0</v>
      </c>
      <c r="AR161" s="23" t="s">
        <v>136</v>
      </c>
      <c r="AT161" s="23" t="s">
        <v>140</v>
      </c>
      <c r="AU161" s="23" t="s">
        <v>75</v>
      </c>
      <c r="AY161" s="23" t="s">
        <v>137</v>
      </c>
      <c r="BE161" s="171">
        <f t="shared" si="4"/>
        <v>0</v>
      </c>
      <c r="BF161" s="171">
        <f t="shared" si="5"/>
        <v>0</v>
      </c>
      <c r="BG161" s="171">
        <f t="shared" si="6"/>
        <v>0</v>
      </c>
      <c r="BH161" s="171">
        <f t="shared" si="7"/>
        <v>0</v>
      </c>
      <c r="BI161" s="171">
        <f t="shared" si="8"/>
        <v>0</v>
      </c>
      <c r="BJ161" s="23" t="s">
        <v>73</v>
      </c>
      <c r="BK161" s="171">
        <f t="shared" si="9"/>
        <v>0</v>
      </c>
      <c r="BL161" s="23" t="s">
        <v>136</v>
      </c>
      <c r="BM161" s="23" t="s">
        <v>380</v>
      </c>
    </row>
    <row r="162" spans="2:65" s="1" customFormat="1" ht="22.5" customHeight="1">
      <c r="B162" s="160"/>
      <c r="C162" s="161" t="s">
        <v>381</v>
      </c>
      <c r="D162" s="161" t="s">
        <v>140</v>
      </c>
      <c r="E162" s="162" t="s">
        <v>382</v>
      </c>
      <c r="F162" s="163" t="s">
        <v>383</v>
      </c>
      <c r="G162" s="164" t="s">
        <v>215</v>
      </c>
      <c r="H162" s="165">
        <v>8.4</v>
      </c>
      <c r="I162" s="166">
        <v>0</v>
      </c>
      <c r="J162" s="166">
        <f t="shared" si="0"/>
        <v>0</v>
      </c>
      <c r="K162" s="163" t="s">
        <v>203</v>
      </c>
      <c r="L162" s="37"/>
      <c r="M162" s="167" t="s">
        <v>5</v>
      </c>
      <c r="N162" s="168" t="s">
        <v>37</v>
      </c>
      <c r="O162" s="169">
        <v>0.1</v>
      </c>
      <c r="P162" s="169">
        <f t="shared" si="1"/>
        <v>0.8400000000000001</v>
      </c>
      <c r="Q162" s="169">
        <v>0.00014</v>
      </c>
      <c r="R162" s="169">
        <f t="shared" si="2"/>
        <v>0.001176</v>
      </c>
      <c r="S162" s="169">
        <v>0</v>
      </c>
      <c r="T162" s="170">
        <f t="shared" si="3"/>
        <v>0</v>
      </c>
      <c r="AR162" s="23" t="s">
        <v>136</v>
      </c>
      <c r="AT162" s="23" t="s">
        <v>140</v>
      </c>
      <c r="AU162" s="23" t="s">
        <v>75</v>
      </c>
      <c r="AY162" s="23" t="s">
        <v>137</v>
      </c>
      <c r="BE162" s="171">
        <f t="shared" si="4"/>
        <v>0</v>
      </c>
      <c r="BF162" s="171">
        <f t="shared" si="5"/>
        <v>0</v>
      </c>
      <c r="BG162" s="171">
        <f t="shared" si="6"/>
        <v>0</v>
      </c>
      <c r="BH162" s="171">
        <f t="shared" si="7"/>
        <v>0</v>
      </c>
      <c r="BI162" s="171">
        <f t="shared" si="8"/>
        <v>0</v>
      </c>
      <c r="BJ162" s="23" t="s">
        <v>73</v>
      </c>
      <c r="BK162" s="171">
        <f t="shared" si="9"/>
        <v>0</v>
      </c>
      <c r="BL162" s="23" t="s">
        <v>136</v>
      </c>
      <c r="BM162" s="23" t="s">
        <v>384</v>
      </c>
    </row>
    <row r="163" spans="2:51" s="12" customFormat="1" ht="13.5">
      <c r="B163" s="175"/>
      <c r="D163" s="176" t="s">
        <v>205</v>
      </c>
      <c r="E163" s="177" t="s">
        <v>5</v>
      </c>
      <c r="F163" s="178" t="s">
        <v>385</v>
      </c>
      <c r="H163" s="179">
        <v>8.4</v>
      </c>
      <c r="L163" s="175"/>
      <c r="M163" s="180"/>
      <c r="N163" s="181"/>
      <c r="O163" s="181"/>
      <c r="P163" s="181"/>
      <c r="Q163" s="181"/>
      <c r="R163" s="181"/>
      <c r="S163" s="181"/>
      <c r="T163" s="182"/>
      <c r="AT163" s="183" t="s">
        <v>205</v>
      </c>
      <c r="AU163" s="183" t="s">
        <v>75</v>
      </c>
      <c r="AV163" s="12" t="s">
        <v>75</v>
      </c>
      <c r="AW163" s="12" t="s">
        <v>30</v>
      </c>
      <c r="AX163" s="12" t="s">
        <v>73</v>
      </c>
      <c r="AY163" s="183" t="s">
        <v>137</v>
      </c>
    </row>
    <row r="164" spans="2:65" s="1" customFormat="1" ht="22.5" customHeight="1">
      <c r="B164" s="160"/>
      <c r="C164" s="161" t="s">
        <v>386</v>
      </c>
      <c r="D164" s="161" t="s">
        <v>140</v>
      </c>
      <c r="E164" s="162" t="s">
        <v>387</v>
      </c>
      <c r="F164" s="163" t="s">
        <v>388</v>
      </c>
      <c r="G164" s="164" t="s">
        <v>215</v>
      </c>
      <c r="H164" s="165">
        <v>223.8</v>
      </c>
      <c r="I164" s="166">
        <v>0</v>
      </c>
      <c r="J164" s="166">
        <f>ROUND(I164*H164,2)</f>
        <v>0</v>
      </c>
      <c r="K164" s="163" t="s">
        <v>203</v>
      </c>
      <c r="L164" s="37"/>
      <c r="M164" s="167" t="s">
        <v>5</v>
      </c>
      <c r="N164" s="168" t="s">
        <v>37</v>
      </c>
      <c r="O164" s="169">
        <v>0.06</v>
      </c>
      <c r="P164" s="169">
        <f>O164*H164</f>
        <v>13.428</v>
      </c>
      <c r="Q164" s="169">
        <v>5E-05</v>
      </c>
      <c r="R164" s="169">
        <f>Q164*H164</f>
        <v>0.01119</v>
      </c>
      <c r="S164" s="169">
        <v>0</v>
      </c>
      <c r="T164" s="170">
        <f>S164*H164</f>
        <v>0</v>
      </c>
      <c r="AR164" s="23" t="s">
        <v>136</v>
      </c>
      <c r="AT164" s="23" t="s">
        <v>140</v>
      </c>
      <c r="AU164" s="23" t="s">
        <v>75</v>
      </c>
      <c r="AY164" s="23" t="s">
        <v>137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23" t="s">
        <v>73</v>
      </c>
      <c r="BK164" s="171">
        <f>ROUND(I164*H164,2)</f>
        <v>0</v>
      </c>
      <c r="BL164" s="23" t="s">
        <v>136</v>
      </c>
      <c r="BM164" s="23" t="s">
        <v>389</v>
      </c>
    </row>
    <row r="165" spans="2:51" s="12" customFormat="1" ht="13.5">
      <c r="B165" s="175"/>
      <c r="D165" s="176" t="s">
        <v>205</v>
      </c>
      <c r="E165" s="177" t="s">
        <v>5</v>
      </c>
      <c r="F165" s="178" t="s">
        <v>390</v>
      </c>
      <c r="H165" s="179">
        <v>223.8</v>
      </c>
      <c r="L165" s="175"/>
      <c r="M165" s="180"/>
      <c r="N165" s="181"/>
      <c r="O165" s="181"/>
      <c r="P165" s="181"/>
      <c r="Q165" s="181"/>
      <c r="R165" s="181"/>
      <c r="S165" s="181"/>
      <c r="T165" s="182"/>
      <c r="AT165" s="183" t="s">
        <v>205</v>
      </c>
      <c r="AU165" s="183" t="s">
        <v>75</v>
      </c>
      <c r="AV165" s="12" t="s">
        <v>75</v>
      </c>
      <c r="AW165" s="12" t="s">
        <v>30</v>
      </c>
      <c r="AX165" s="12" t="s">
        <v>73</v>
      </c>
      <c r="AY165" s="183" t="s">
        <v>137</v>
      </c>
    </row>
    <row r="166" spans="2:65" s="1" customFormat="1" ht="22.5" customHeight="1">
      <c r="B166" s="160"/>
      <c r="C166" s="161" t="s">
        <v>391</v>
      </c>
      <c r="D166" s="161" t="s">
        <v>140</v>
      </c>
      <c r="E166" s="162" t="s">
        <v>392</v>
      </c>
      <c r="F166" s="163" t="s">
        <v>393</v>
      </c>
      <c r="G166" s="164" t="s">
        <v>379</v>
      </c>
      <c r="H166" s="165">
        <v>96</v>
      </c>
      <c r="I166" s="166">
        <v>0</v>
      </c>
      <c r="J166" s="166">
        <f>ROUND(I166*H166,2)</f>
        <v>0</v>
      </c>
      <c r="K166" s="163" t="s">
        <v>203</v>
      </c>
      <c r="L166" s="37"/>
      <c r="M166" s="167" t="s">
        <v>5</v>
      </c>
      <c r="N166" s="168" t="s">
        <v>37</v>
      </c>
      <c r="O166" s="169">
        <v>0.1</v>
      </c>
      <c r="P166" s="169">
        <f>O166*H166</f>
        <v>9.600000000000001</v>
      </c>
      <c r="Q166" s="169">
        <v>0.00053</v>
      </c>
      <c r="R166" s="169">
        <f>Q166*H166</f>
        <v>0.050879999999999995</v>
      </c>
      <c r="S166" s="169">
        <v>0</v>
      </c>
      <c r="T166" s="170">
        <f>S166*H166</f>
        <v>0</v>
      </c>
      <c r="AR166" s="23" t="s">
        <v>136</v>
      </c>
      <c r="AT166" s="23" t="s">
        <v>140</v>
      </c>
      <c r="AU166" s="23" t="s">
        <v>75</v>
      </c>
      <c r="AY166" s="23" t="s">
        <v>137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23" t="s">
        <v>73</v>
      </c>
      <c r="BK166" s="171">
        <f>ROUND(I166*H166,2)</f>
        <v>0</v>
      </c>
      <c r="BL166" s="23" t="s">
        <v>136</v>
      </c>
      <c r="BM166" s="23" t="s">
        <v>394</v>
      </c>
    </row>
    <row r="167" spans="2:51" s="12" customFormat="1" ht="13.5">
      <c r="B167" s="175"/>
      <c r="D167" s="176" t="s">
        <v>205</v>
      </c>
      <c r="E167" s="177" t="s">
        <v>5</v>
      </c>
      <c r="F167" s="178" t="s">
        <v>395</v>
      </c>
      <c r="H167" s="179">
        <v>96</v>
      </c>
      <c r="L167" s="175"/>
      <c r="M167" s="180"/>
      <c r="N167" s="181"/>
      <c r="O167" s="181"/>
      <c r="P167" s="181"/>
      <c r="Q167" s="181"/>
      <c r="R167" s="181"/>
      <c r="S167" s="181"/>
      <c r="T167" s="182"/>
      <c r="AT167" s="183" t="s">
        <v>205</v>
      </c>
      <c r="AU167" s="183" t="s">
        <v>75</v>
      </c>
      <c r="AV167" s="12" t="s">
        <v>75</v>
      </c>
      <c r="AW167" s="12" t="s">
        <v>30</v>
      </c>
      <c r="AX167" s="12" t="s">
        <v>73</v>
      </c>
      <c r="AY167" s="183" t="s">
        <v>137</v>
      </c>
    </row>
    <row r="168" spans="2:65" s="1" customFormat="1" ht="31.5" customHeight="1">
      <c r="B168" s="160"/>
      <c r="C168" s="161" t="s">
        <v>396</v>
      </c>
      <c r="D168" s="161" t="s">
        <v>140</v>
      </c>
      <c r="E168" s="162" t="s">
        <v>397</v>
      </c>
      <c r="F168" s="163" t="s">
        <v>398</v>
      </c>
      <c r="G168" s="164" t="s">
        <v>215</v>
      </c>
      <c r="H168" s="165">
        <v>297</v>
      </c>
      <c r="I168" s="166">
        <v>0</v>
      </c>
      <c r="J168" s="166">
        <f>ROUND(I168*H168,2)</f>
        <v>0</v>
      </c>
      <c r="K168" s="163" t="s">
        <v>5</v>
      </c>
      <c r="L168" s="37"/>
      <c r="M168" s="167" t="s">
        <v>5</v>
      </c>
      <c r="N168" s="168" t="s">
        <v>37</v>
      </c>
      <c r="O168" s="169">
        <v>0.136</v>
      </c>
      <c r="P168" s="169">
        <f>O168*H168</f>
        <v>40.392</v>
      </c>
      <c r="Q168" s="169">
        <v>0.08088</v>
      </c>
      <c r="R168" s="169">
        <f>Q168*H168</f>
        <v>24.021359999999998</v>
      </c>
      <c r="S168" s="169">
        <v>0</v>
      </c>
      <c r="T168" s="170">
        <f>S168*H168</f>
        <v>0</v>
      </c>
      <c r="AR168" s="23" t="s">
        <v>136</v>
      </c>
      <c r="AT168" s="23" t="s">
        <v>140</v>
      </c>
      <c r="AU168" s="23" t="s">
        <v>75</v>
      </c>
      <c r="AY168" s="23" t="s">
        <v>137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23" t="s">
        <v>73</v>
      </c>
      <c r="BK168" s="171">
        <f>ROUND(I168*H168,2)</f>
        <v>0</v>
      </c>
      <c r="BL168" s="23" t="s">
        <v>136</v>
      </c>
      <c r="BM168" s="23" t="s">
        <v>399</v>
      </c>
    </row>
    <row r="169" spans="2:65" s="1" customFormat="1" ht="22.5" customHeight="1">
      <c r="B169" s="160"/>
      <c r="C169" s="195" t="s">
        <v>400</v>
      </c>
      <c r="D169" s="195" t="s">
        <v>280</v>
      </c>
      <c r="E169" s="196" t="s">
        <v>401</v>
      </c>
      <c r="F169" s="197" t="s">
        <v>402</v>
      </c>
      <c r="G169" s="198" t="s">
        <v>379</v>
      </c>
      <c r="H169" s="199">
        <v>605.88</v>
      </c>
      <c r="I169" s="200">
        <v>0</v>
      </c>
      <c r="J169" s="200">
        <f>ROUND(I169*H169,2)</f>
        <v>0</v>
      </c>
      <c r="K169" s="197" t="s">
        <v>5</v>
      </c>
      <c r="L169" s="201"/>
      <c r="M169" s="202" t="s">
        <v>5</v>
      </c>
      <c r="N169" s="203" t="s">
        <v>37</v>
      </c>
      <c r="O169" s="169">
        <v>0</v>
      </c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70">
        <f>S169*H169</f>
        <v>0</v>
      </c>
      <c r="AR169" s="23" t="s">
        <v>167</v>
      </c>
      <c r="AT169" s="23" t="s">
        <v>280</v>
      </c>
      <c r="AU169" s="23" t="s">
        <v>75</v>
      </c>
      <c r="AY169" s="23" t="s">
        <v>137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23" t="s">
        <v>73</v>
      </c>
      <c r="BK169" s="171">
        <f>ROUND(I169*H169,2)</f>
        <v>0</v>
      </c>
      <c r="BL169" s="23" t="s">
        <v>136</v>
      </c>
      <c r="BM169" s="23" t="s">
        <v>403</v>
      </c>
    </row>
    <row r="170" spans="2:51" s="12" customFormat="1" ht="13.5">
      <c r="B170" s="175"/>
      <c r="D170" s="176" t="s">
        <v>205</v>
      </c>
      <c r="E170" s="177" t="s">
        <v>5</v>
      </c>
      <c r="F170" s="178" t="s">
        <v>404</v>
      </c>
      <c r="H170" s="179">
        <v>605.88</v>
      </c>
      <c r="L170" s="175"/>
      <c r="M170" s="180"/>
      <c r="N170" s="181"/>
      <c r="O170" s="181"/>
      <c r="P170" s="181"/>
      <c r="Q170" s="181"/>
      <c r="R170" s="181"/>
      <c r="S170" s="181"/>
      <c r="T170" s="182"/>
      <c r="AT170" s="183" t="s">
        <v>205</v>
      </c>
      <c r="AU170" s="183" t="s">
        <v>75</v>
      </c>
      <c r="AV170" s="12" t="s">
        <v>75</v>
      </c>
      <c r="AW170" s="12" t="s">
        <v>30</v>
      </c>
      <c r="AX170" s="12" t="s">
        <v>73</v>
      </c>
      <c r="AY170" s="183" t="s">
        <v>137</v>
      </c>
    </row>
    <row r="171" spans="2:65" s="1" customFormat="1" ht="31.5" customHeight="1">
      <c r="B171" s="160"/>
      <c r="C171" s="161" t="s">
        <v>405</v>
      </c>
      <c r="D171" s="161" t="s">
        <v>140</v>
      </c>
      <c r="E171" s="162" t="s">
        <v>406</v>
      </c>
      <c r="F171" s="163" t="s">
        <v>407</v>
      </c>
      <c r="G171" s="164" t="s">
        <v>215</v>
      </c>
      <c r="H171" s="165">
        <v>690</v>
      </c>
      <c r="I171" s="166">
        <v>0</v>
      </c>
      <c r="J171" s="166">
        <f>ROUND(I171*H171,2)</f>
        <v>0</v>
      </c>
      <c r="K171" s="163" t="s">
        <v>203</v>
      </c>
      <c r="L171" s="37"/>
      <c r="M171" s="167" t="s">
        <v>5</v>
      </c>
      <c r="N171" s="168" t="s">
        <v>37</v>
      </c>
      <c r="O171" s="169">
        <v>0.268</v>
      </c>
      <c r="P171" s="169">
        <f>O171*H171</f>
        <v>184.92000000000002</v>
      </c>
      <c r="Q171" s="169">
        <v>0.1554</v>
      </c>
      <c r="R171" s="169">
        <f>Q171*H171</f>
        <v>107.22600000000001</v>
      </c>
      <c r="S171" s="169">
        <v>0</v>
      </c>
      <c r="T171" s="170">
        <f>S171*H171</f>
        <v>0</v>
      </c>
      <c r="AR171" s="23" t="s">
        <v>136</v>
      </c>
      <c r="AT171" s="23" t="s">
        <v>140</v>
      </c>
      <c r="AU171" s="23" t="s">
        <v>75</v>
      </c>
      <c r="AY171" s="23" t="s">
        <v>137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23" t="s">
        <v>73</v>
      </c>
      <c r="BK171" s="171">
        <f>ROUND(I171*H171,2)</f>
        <v>0</v>
      </c>
      <c r="BL171" s="23" t="s">
        <v>136</v>
      </c>
      <c r="BM171" s="23" t="s">
        <v>408</v>
      </c>
    </row>
    <row r="172" spans="2:51" s="12" customFormat="1" ht="13.5">
      <c r="B172" s="175"/>
      <c r="D172" s="176" t="s">
        <v>205</v>
      </c>
      <c r="E172" s="177" t="s">
        <v>5</v>
      </c>
      <c r="F172" s="178" t="s">
        <v>409</v>
      </c>
      <c r="H172" s="179">
        <v>690</v>
      </c>
      <c r="L172" s="175"/>
      <c r="M172" s="180"/>
      <c r="N172" s="181"/>
      <c r="O172" s="181"/>
      <c r="P172" s="181"/>
      <c r="Q172" s="181"/>
      <c r="R172" s="181"/>
      <c r="S172" s="181"/>
      <c r="T172" s="182"/>
      <c r="AT172" s="183" t="s">
        <v>205</v>
      </c>
      <c r="AU172" s="183" t="s">
        <v>75</v>
      </c>
      <c r="AV172" s="12" t="s">
        <v>75</v>
      </c>
      <c r="AW172" s="12" t="s">
        <v>30</v>
      </c>
      <c r="AX172" s="12" t="s">
        <v>73</v>
      </c>
      <c r="AY172" s="183" t="s">
        <v>137</v>
      </c>
    </row>
    <row r="173" spans="2:65" s="1" customFormat="1" ht="22.5" customHeight="1">
      <c r="B173" s="160"/>
      <c r="C173" s="195" t="s">
        <v>410</v>
      </c>
      <c r="D173" s="195" t="s">
        <v>280</v>
      </c>
      <c r="E173" s="196" t="s">
        <v>411</v>
      </c>
      <c r="F173" s="197" t="s">
        <v>412</v>
      </c>
      <c r="G173" s="198" t="s">
        <v>379</v>
      </c>
      <c r="H173" s="199">
        <v>313.1</v>
      </c>
      <c r="I173" s="200">
        <v>0</v>
      </c>
      <c r="J173" s="200">
        <f>ROUND(I173*H173,2)</f>
        <v>0</v>
      </c>
      <c r="K173" s="197" t="s">
        <v>203</v>
      </c>
      <c r="L173" s="201"/>
      <c r="M173" s="202" t="s">
        <v>5</v>
      </c>
      <c r="N173" s="203" t="s">
        <v>37</v>
      </c>
      <c r="O173" s="169">
        <v>0</v>
      </c>
      <c r="P173" s="169">
        <f>O173*H173</f>
        <v>0</v>
      </c>
      <c r="Q173" s="169">
        <v>0.108</v>
      </c>
      <c r="R173" s="169">
        <f>Q173*H173</f>
        <v>33.814800000000005</v>
      </c>
      <c r="S173" s="169">
        <v>0</v>
      </c>
      <c r="T173" s="170">
        <f>S173*H173</f>
        <v>0</v>
      </c>
      <c r="AR173" s="23" t="s">
        <v>167</v>
      </c>
      <c r="AT173" s="23" t="s">
        <v>280</v>
      </c>
      <c r="AU173" s="23" t="s">
        <v>75</v>
      </c>
      <c r="AY173" s="23" t="s">
        <v>137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23" t="s">
        <v>73</v>
      </c>
      <c r="BK173" s="171">
        <f>ROUND(I173*H173,2)</f>
        <v>0</v>
      </c>
      <c r="BL173" s="23" t="s">
        <v>136</v>
      </c>
      <c r="BM173" s="23" t="s">
        <v>413</v>
      </c>
    </row>
    <row r="174" spans="2:51" s="12" customFormat="1" ht="13.5">
      <c r="B174" s="175"/>
      <c r="D174" s="176" t="s">
        <v>205</v>
      </c>
      <c r="E174" s="177" t="s">
        <v>5</v>
      </c>
      <c r="F174" s="178" t="s">
        <v>414</v>
      </c>
      <c r="H174" s="179">
        <v>313.1</v>
      </c>
      <c r="L174" s="175"/>
      <c r="M174" s="180"/>
      <c r="N174" s="181"/>
      <c r="O174" s="181"/>
      <c r="P174" s="181"/>
      <c r="Q174" s="181"/>
      <c r="R174" s="181"/>
      <c r="S174" s="181"/>
      <c r="T174" s="182"/>
      <c r="AT174" s="183" t="s">
        <v>205</v>
      </c>
      <c r="AU174" s="183" t="s">
        <v>75</v>
      </c>
      <c r="AV174" s="12" t="s">
        <v>75</v>
      </c>
      <c r="AW174" s="12" t="s">
        <v>30</v>
      </c>
      <c r="AX174" s="12" t="s">
        <v>73</v>
      </c>
      <c r="AY174" s="183" t="s">
        <v>137</v>
      </c>
    </row>
    <row r="175" spans="2:65" s="1" customFormat="1" ht="22.5" customHeight="1">
      <c r="B175" s="160"/>
      <c r="C175" s="195" t="s">
        <v>415</v>
      </c>
      <c r="D175" s="195" t="s">
        <v>280</v>
      </c>
      <c r="E175" s="196" t="s">
        <v>416</v>
      </c>
      <c r="F175" s="197" t="s">
        <v>417</v>
      </c>
      <c r="G175" s="198" t="s">
        <v>379</v>
      </c>
      <c r="H175" s="199">
        <v>383.8</v>
      </c>
      <c r="I175" s="200">
        <v>0</v>
      </c>
      <c r="J175" s="200">
        <f>ROUND(I175*H175,2)</f>
        <v>0</v>
      </c>
      <c r="K175" s="197" t="s">
        <v>203</v>
      </c>
      <c r="L175" s="201"/>
      <c r="M175" s="202" t="s">
        <v>5</v>
      </c>
      <c r="N175" s="203" t="s">
        <v>37</v>
      </c>
      <c r="O175" s="169">
        <v>0</v>
      </c>
      <c r="P175" s="169">
        <f>O175*H175</f>
        <v>0</v>
      </c>
      <c r="Q175" s="169">
        <v>0.045</v>
      </c>
      <c r="R175" s="169">
        <f>Q175*H175</f>
        <v>17.271</v>
      </c>
      <c r="S175" s="169">
        <v>0</v>
      </c>
      <c r="T175" s="170">
        <f>S175*H175</f>
        <v>0</v>
      </c>
      <c r="AR175" s="23" t="s">
        <v>167</v>
      </c>
      <c r="AT175" s="23" t="s">
        <v>280</v>
      </c>
      <c r="AU175" s="23" t="s">
        <v>75</v>
      </c>
      <c r="AY175" s="23" t="s">
        <v>137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23" t="s">
        <v>73</v>
      </c>
      <c r="BK175" s="171">
        <f>ROUND(I175*H175,2)</f>
        <v>0</v>
      </c>
      <c r="BL175" s="23" t="s">
        <v>136</v>
      </c>
      <c r="BM175" s="23" t="s">
        <v>418</v>
      </c>
    </row>
    <row r="176" spans="2:51" s="12" customFormat="1" ht="13.5">
      <c r="B176" s="175"/>
      <c r="D176" s="176" t="s">
        <v>205</v>
      </c>
      <c r="E176" s="177" t="s">
        <v>5</v>
      </c>
      <c r="F176" s="178" t="s">
        <v>419</v>
      </c>
      <c r="H176" s="179">
        <v>383.8</v>
      </c>
      <c r="L176" s="175"/>
      <c r="M176" s="180"/>
      <c r="N176" s="181"/>
      <c r="O176" s="181"/>
      <c r="P176" s="181"/>
      <c r="Q176" s="181"/>
      <c r="R176" s="181"/>
      <c r="S176" s="181"/>
      <c r="T176" s="182"/>
      <c r="AT176" s="183" t="s">
        <v>205</v>
      </c>
      <c r="AU176" s="183" t="s">
        <v>75</v>
      </c>
      <c r="AV176" s="12" t="s">
        <v>75</v>
      </c>
      <c r="AW176" s="12" t="s">
        <v>30</v>
      </c>
      <c r="AX176" s="12" t="s">
        <v>73</v>
      </c>
      <c r="AY176" s="183" t="s">
        <v>137</v>
      </c>
    </row>
    <row r="177" spans="2:65" s="1" customFormat="1" ht="22.5" customHeight="1">
      <c r="B177" s="160"/>
      <c r="C177" s="161" t="s">
        <v>420</v>
      </c>
      <c r="D177" s="161" t="s">
        <v>140</v>
      </c>
      <c r="E177" s="162" t="s">
        <v>421</v>
      </c>
      <c r="F177" s="163" t="s">
        <v>422</v>
      </c>
      <c r="G177" s="164" t="s">
        <v>219</v>
      </c>
      <c r="H177" s="165">
        <v>41.4</v>
      </c>
      <c r="I177" s="166">
        <v>0</v>
      </c>
      <c r="J177" s="166">
        <f>ROUND(I177*H177,2)</f>
        <v>0</v>
      </c>
      <c r="K177" s="163" t="s">
        <v>203</v>
      </c>
      <c r="L177" s="37"/>
      <c r="M177" s="167" t="s">
        <v>5</v>
      </c>
      <c r="N177" s="168" t="s">
        <v>37</v>
      </c>
      <c r="O177" s="169">
        <v>1.442</v>
      </c>
      <c r="P177" s="169">
        <f>O177*H177</f>
        <v>59.6988</v>
      </c>
      <c r="Q177" s="169">
        <v>2.25634</v>
      </c>
      <c r="R177" s="169">
        <f>Q177*H177</f>
        <v>93.41247599999998</v>
      </c>
      <c r="S177" s="169">
        <v>0</v>
      </c>
      <c r="T177" s="170">
        <f>S177*H177</f>
        <v>0</v>
      </c>
      <c r="AR177" s="23" t="s">
        <v>136</v>
      </c>
      <c r="AT177" s="23" t="s">
        <v>140</v>
      </c>
      <c r="AU177" s="23" t="s">
        <v>75</v>
      </c>
      <c r="AY177" s="23" t="s">
        <v>137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23" t="s">
        <v>73</v>
      </c>
      <c r="BK177" s="171">
        <f>ROUND(I177*H177,2)</f>
        <v>0</v>
      </c>
      <c r="BL177" s="23" t="s">
        <v>136</v>
      </c>
      <c r="BM177" s="23" t="s">
        <v>423</v>
      </c>
    </row>
    <row r="178" spans="2:51" s="12" customFormat="1" ht="13.5">
      <c r="B178" s="175"/>
      <c r="D178" s="176" t="s">
        <v>205</v>
      </c>
      <c r="E178" s="177" t="s">
        <v>5</v>
      </c>
      <c r="F178" s="178" t="s">
        <v>424</v>
      </c>
      <c r="H178" s="179">
        <v>41.4</v>
      </c>
      <c r="L178" s="175"/>
      <c r="M178" s="180"/>
      <c r="N178" s="181"/>
      <c r="O178" s="181"/>
      <c r="P178" s="181"/>
      <c r="Q178" s="181"/>
      <c r="R178" s="181"/>
      <c r="S178" s="181"/>
      <c r="T178" s="182"/>
      <c r="AT178" s="183" t="s">
        <v>205</v>
      </c>
      <c r="AU178" s="183" t="s">
        <v>75</v>
      </c>
      <c r="AV178" s="12" t="s">
        <v>75</v>
      </c>
      <c r="AW178" s="12" t="s">
        <v>30</v>
      </c>
      <c r="AX178" s="12" t="s">
        <v>73</v>
      </c>
      <c r="AY178" s="183" t="s">
        <v>137</v>
      </c>
    </row>
    <row r="179" spans="2:65" s="1" customFormat="1" ht="22.5" customHeight="1">
      <c r="B179" s="160"/>
      <c r="C179" s="161" t="s">
        <v>425</v>
      </c>
      <c r="D179" s="161" t="s">
        <v>140</v>
      </c>
      <c r="E179" s="162" t="s">
        <v>426</v>
      </c>
      <c r="F179" s="163" t="s">
        <v>427</v>
      </c>
      <c r="G179" s="164" t="s">
        <v>199</v>
      </c>
      <c r="H179" s="165">
        <v>1830</v>
      </c>
      <c r="I179" s="166">
        <v>0</v>
      </c>
      <c r="J179" s="166">
        <f>ROUND(I179*H179,2)</f>
        <v>0</v>
      </c>
      <c r="K179" s="163" t="s">
        <v>203</v>
      </c>
      <c r="L179" s="37"/>
      <c r="M179" s="167" t="s">
        <v>5</v>
      </c>
      <c r="N179" s="168" t="s">
        <v>37</v>
      </c>
      <c r="O179" s="169">
        <v>0.08</v>
      </c>
      <c r="P179" s="169">
        <f>O179*H179</f>
        <v>146.4</v>
      </c>
      <c r="Q179" s="169">
        <v>0.00047</v>
      </c>
      <c r="R179" s="169">
        <f>Q179*H179</f>
        <v>0.8601</v>
      </c>
      <c r="S179" s="169">
        <v>0</v>
      </c>
      <c r="T179" s="170">
        <f>S179*H179</f>
        <v>0</v>
      </c>
      <c r="AR179" s="23" t="s">
        <v>136</v>
      </c>
      <c r="AT179" s="23" t="s">
        <v>140</v>
      </c>
      <c r="AU179" s="23" t="s">
        <v>75</v>
      </c>
      <c r="AY179" s="23" t="s">
        <v>137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23" t="s">
        <v>73</v>
      </c>
      <c r="BK179" s="171">
        <f>ROUND(I179*H179,2)</f>
        <v>0</v>
      </c>
      <c r="BL179" s="23" t="s">
        <v>136</v>
      </c>
      <c r="BM179" s="23" t="s">
        <v>428</v>
      </c>
    </row>
    <row r="180" spans="2:51" s="12" customFormat="1" ht="13.5">
      <c r="B180" s="175"/>
      <c r="D180" s="176" t="s">
        <v>205</v>
      </c>
      <c r="E180" s="177" t="s">
        <v>5</v>
      </c>
      <c r="F180" s="178" t="s">
        <v>429</v>
      </c>
      <c r="H180" s="179">
        <v>1830</v>
      </c>
      <c r="L180" s="175"/>
      <c r="M180" s="180"/>
      <c r="N180" s="181"/>
      <c r="O180" s="181"/>
      <c r="P180" s="181"/>
      <c r="Q180" s="181"/>
      <c r="R180" s="181"/>
      <c r="S180" s="181"/>
      <c r="T180" s="182"/>
      <c r="AT180" s="183" t="s">
        <v>205</v>
      </c>
      <c r="AU180" s="183" t="s">
        <v>75</v>
      </c>
      <c r="AV180" s="12" t="s">
        <v>75</v>
      </c>
      <c r="AW180" s="12" t="s">
        <v>30</v>
      </c>
      <c r="AX180" s="12" t="s">
        <v>73</v>
      </c>
      <c r="AY180" s="183" t="s">
        <v>137</v>
      </c>
    </row>
    <row r="181" spans="2:65" s="1" customFormat="1" ht="22.5" customHeight="1">
      <c r="B181" s="160"/>
      <c r="C181" s="161" t="s">
        <v>430</v>
      </c>
      <c r="D181" s="161" t="s">
        <v>140</v>
      </c>
      <c r="E181" s="162" t="s">
        <v>431</v>
      </c>
      <c r="F181" s="163" t="s">
        <v>432</v>
      </c>
      <c r="G181" s="164" t="s">
        <v>215</v>
      </c>
      <c r="H181" s="165">
        <v>27.5</v>
      </c>
      <c r="I181" s="166">
        <v>0</v>
      </c>
      <c r="J181" s="166">
        <f>ROUND(I181*H181,2)</f>
        <v>0</v>
      </c>
      <c r="K181" s="163" t="s">
        <v>203</v>
      </c>
      <c r="L181" s="37"/>
      <c r="M181" s="167" t="s">
        <v>5</v>
      </c>
      <c r="N181" s="168" t="s">
        <v>37</v>
      </c>
      <c r="O181" s="169">
        <v>0.196</v>
      </c>
      <c r="P181" s="169">
        <f>O181*H181</f>
        <v>5.390000000000001</v>
      </c>
      <c r="Q181" s="169">
        <v>0</v>
      </c>
      <c r="R181" s="169">
        <f>Q181*H181</f>
        <v>0</v>
      </c>
      <c r="S181" s="169">
        <v>0</v>
      </c>
      <c r="T181" s="170">
        <f>S181*H181</f>
        <v>0</v>
      </c>
      <c r="AR181" s="23" t="s">
        <v>136</v>
      </c>
      <c r="AT181" s="23" t="s">
        <v>140</v>
      </c>
      <c r="AU181" s="23" t="s">
        <v>75</v>
      </c>
      <c r="AY181" s="23" t="s">
        <v>137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23" t="s">
        <v>73</v>
      </c>
      <c r="BK181" s="171">
        <f>ROUND(I181*H181,2)</f>
        <v>0</v>
      </c>
      <c r="BL181" s="23" t="s">
        <v>136</v>
      </c>
      <c r="BM181" s="23" t="s">
        <v>433</v>
      </c>
    </row>
    <row r="182" spans="2:51" s="12" customFormat="1" ht="13.5">
      <c r="B182" s="175"/>
      <c r="D182" s="184" t="s">
        <v>205</v>
      </c>
      <c r="E182" s="183" t="s">
        <v>5</v>
      </c>
      <c r="F182" s="185" t="s">
        <v>434</v>
      </c>
      <c r="H182" s="186">
        <v>27.5</v>
      </c>
      <c r="L182" s="175"/>
      <c r="M182" s="180"/>
      <c r="N182" s="181"/>
      <c r="O182" s="181"/>
      <c r="P182" s="181"/>
      <c r="Q182" s="181"/>
      <c r="R182" s="181"/>
      <c r="S182" s="181"/>
      <c r="T182" s="182"/>
      <c r="AT182" s="183" t="s">
        <v>205</v>
      </c>
      <c r="AU182" s="183" t="s">
        <v>75</v>
      </c>
      <c r="AV182" s="12" t="s">
        <v>75</v>
      </c>
      <c r="AW182" s="12" t="s">
        <v>30</v>
      </c>
      <c r="AX182" s="12" t="s">
        <v>73</v>
      </c>
      <c r="AY182" s="183" t="s">
        <v>137</v>
      </c>
    </row>
    <row r="183" spans="2:63" s="11" customFormat="1" ht="29.25" customHeight="1">
      <c r="B183" s="147"/>
      <c r="D183" s="157" t="s">
        <v>65</v>
      </c>
      <c r="E183" s="158" t="s">
        <v>435</v>
      </c>
      <c r="F183" s="158" t="s">
        <v>436</v>
      </c>
      <c r="J183" s="159">
        <f>BK183</f>
        <v>0</v>
      </c>
      <c r="L183" s="147"/>
      <c r="M183" s="151"/>
      <c r="N183" s="152"/>
      <c r="O183" s="152"/>
      <c r="P183" s="153">
        <f>SUM(P184:P191)</f>
        <v>102.486696</v>
      </c>
      <c r="Q183" s="152"/>
      <c r="R183" s="153">
        <f>SUM(R184:R191)</f>
        <v>0</v>
      </c>
      <c r="S183" s="152"/>
      <c r="T183" s="154">
        <f>SUM(T184:T191)</f>
        <v>0</v>
      </c>
      <c r="AR183" s="148" t="s">
        <v>73</v>
      </c>
      <c r="AT183" s="155" t="s">
        <v>65</v>
      </c>
      <c r="AU183" s="155" t="s">
        <v>73</v>
      </c>
      <c r="AY183" s="148" t="s">
        <v>137</v>
      </c>
      <c r="BK183" s="156">
        <f>SUM(BK184:BK191)</f>
        <v>0</v>
      </c>
    </row>
    <row r="184" spans="2:65" s="1" customFormat="1" ht="22.5" customHeight="1">
      <c r="B184" s="160"/>
      <c r="C184" s="161" t="s">
        <v>437</v>
      </c>
      <c r="D184" s="161" t="s">
        <v>140</v>
      </c>
      <c r="E184" s="162" t="s">
        <v>438</v>
      </c>
      <c r="F184" s="163" t="s">
        <v>439</v>
      </c>
      <c r="G184" s="164" t="s">
        <v>263</v>
      </c>
      <c r="H184" s="165">
        <v>1178.008</v>
      </c>
      <c r="I184" s="166">
        <v>0</v>
      </c>
      <c r="J184" s="166">
        <f>ROUND(I184*H184,2)</f>
        <v>0</v>
      </c>
      <c r="K184" s="163" t="s">
        <v>203</v>
      </c>
      <c r="L184" s="37"/>
      <c r="M184" s="167" t="s">
        <v>5</v>
      </c>
      <c r="N184" s="168" t="s">
        <v>37</v>
      </c>
      <c r="O184" s="169">
        <v>0.03</v>
      </c>
      <c r="P184" s="169">
        <f>O184*H184</f>
        <v>35.34024</v>
      </c>
      <c r="Q184" s="169">
        <v>0</v>
      </c>
      <c r="R184" s="169">
        <f>Q184*H184</f>
        <v>0</v>
      </c>
      <c r="S184" s="169">
        <v>0</v>
      </c>
      <c r="T184" s="170">
        <f>S184*H184</f>
        <v>0</v>
      </c>
      <c r="AR184" s="23" t="s">
        <v>136</v>
      </c>
      <c r="AT184" s="23" t="s">
        <v>140</v>
      </c>
      <c r="AU184" s="23" t="s">
        <v>75</v>
      </c>
      <c r="AY184" s="23" t="s">
        <v>137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23" t="s">
        <v>73</v>
      </c>
      <c r="BK184" s="171">
        <f>ROUND(I184*H184,2)</f>
        <v>0</v>
      </c>
      <c r="BL184" s="23" t="s">
        <v>136</v>
      </c>
      <c r="BM184" s="23" t="s">
        <v>440</v>
      </c>
    </row>
    <row r="185" spans="2:65" s="1" customFormat="1" ht="22.5" customHeight="1">
      <c r="B185" s="160"/>
      <c r="C185" s="161" t="s">
        <v>441</v>
      </c>
      <c r="D185" s="161" t="s">
        <v>140</v>
      </c>
      <c r="E185" s="162" t="s">
        <v>442</v>
      </c>
      <c r="F185" s="163" t="s">
        <v>443</v>
      </c>
      <c r="G185" s="164" t="s">
        <v>263</v>
      </c>
      <c r="H185" s="165">
        <v>22382.152</v>
      </c>
      <c r="I185" s="166">
        <v>0</v>
      </c>
      <c r="J185" s="166">
        <f>ROUND(I185*H185,2)</f>
        <v>0</v>
      </c>
      <c r="K185" s="163" t="s">
        <v>203</v>
      </c>
      <c r="L185" s="37"/>
      <c r="M185" s="167" t="s">
        <v>5</v>
      </c>
      <c r="N185" s="168" t="s">
        <v>37</v>
      </c>
      <c r="O185" s="169">
        <v>0.003</v>
      </c>
      <c r="P185" s="169">
        <f>O185*H185</f>
        <v>67.146456</v>
      </c>
      <c r="Q185" s="169">
        <v>0</v>
      </c>
      <c r="R185" s="169">
        <f>Q185*H185</f>
        <v>0</v>
      </c>
      <c r="S185" s="169">
        <v>0</v>
      </c>
      <c r="T185" s="170">
        <f>S185*H185</f>
        <v>0</v>
      </c>
      <c r="AR185" s="23" t="s">
        <v>136</v>
      </c>
      <c r="AT185" s="23" t="s">
        <v>140</v>
      </c>
      <c r="AU185" s="23" t="s">
        <v>75</v>
      </c>
      <c r="AY185" s="23" t="s">
        <v>137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23" t="s">
        <v>73</v>
      </c>
      <c r="BK185" s="171">
        <f>ROUND(I185*H185,2)</f>
        <v>0</v>
      </c>
      <c r="BL185" s="23" t="s">
        <v>136</v>
      </c>
      <c r="BM185" s="23" t="s">
        <v>444</v>
      </c>
    </row>
    <row r="186" spans="2:51" s="12" customFormat="1" ht="13.5">
      <c r="B186" s="175"/>
      <c r="D186" s="176" t="s">
        <v>205</v>
      </c>
      <c r="F186" s="178" t="s">
        <v>445</v>
      </c>
      <c r="H186" s="179">
        <v>22382.152</v>
      </c>
      <c r="L186" s="175"/>
      <c r="M186" s="180"/>
      <c r="N186" s="181"/>
      <c r="O186" s="181"/>
      <c r="P186" s="181"/>
      <c r="Q186" s="181"/>
      <c r="R186" s="181"/>
      <c r="S186" s="181"/>
      <c r="T186" s="182"/>
      <c r="AT186" s="183" t="s">
        <v>205</v>
      </c>
      <c r="AU186" s="183" t="s">
        <v>75</v>
      </c>
      <c r="AV186" s="12" t="s">
        <v>75</v>
      </c>
      <c r="AW186" s="12" t="s">
        <v>6</v>
      </c>
      <c r="AX186" s="12" t="s">
        <v>73</v>
      </c>
      <c r="AY186" s="183" t="s">
        <v>137</v>
      </c>
    </row>
    <row r="187" spans="2:65" s="1" customFormat="1" ht="22.5" customHeight="1">
      <c r="B187" s="160"/>
      <c r="C187" s="161" t="s">
        <v>446</v>
      </c>
      <c r="D187" s="161" t="s">
        <v>140</v>
      </c>
      <c r="E187" s="162" t="s">
        <v>447</v>
      </c>
      <c r="F187" s="163" t="s">
        <v>448</v>
      </c>
      <c r="G187" s="164" t="s">
        <v>263</v>
      </c>
      <c r="H187" s="165">
        <v>589.233</v>
      </c>
      <c r="I187" s="166">
        <v>0</v>
      </c>
      <c r="J187" s="166">
        <f>ROUND(I187*H187,2)</f>
        <v>0</v>
      </c>
      <c r="K187" s="163" t="s">
        <v>203</v>
      </c>
      <c r="L187" s="37"/>
      <c r="M187" s="167" t="s">
        <v>5</v>
      </c>
      <c r="N187" s="168" t="s">
        <v>37</v>
      </c>
      <c r="O187" s="169">
        <v>0</v>
      </c>
      <c r="P187" s="169">
        <f>O187*H187</f>
        <v>0</v>
      </c>
      <c r="Q187" s="169">
        <v>0</v>
      </c>
      <c r="R187" s="169">
        <f>Q187*H187</f>
        <v>0</v>
      </c>
      <c r="S187" s="169">
        <v>0</v>
      </c>
      <c r="T187" s="170">
        <f>S187*H187</f>
        <v>0</v>
      </c>
      <c r="AR187" s="23" t="s">
        <v>136</v>
      </c>
      <c r="AT187" s="23" t="s">
        <v>140</v>
      </c>
      <c r="AU187" s="23" t="s">
        <v>75</v>
      </c>
      <c r="AY187" s="23" t="s">
        <v>137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23" t="s">
        <v>73</v>
      </c>
      <c r="BK187" s="171">
        <f>ROUND(I187*H187,2)</f>
        <v>0</v>
      </c>
      <c r="BL187" s="23" t="s">
        <v>136</v>
      </c>
      <c r="BM187" s="23" t="s">
        <v>449</v>
      </c>
    </row>
    <row r="188" spans="2:51" s="12" customFormat="1" ht="13.5">
      <c r="B188" s="175"/>
      <c r="D188" s="176" t="s">
        <v>205</v>
      </c>
      <c r="E188" s="177" t="s">
        <v>5</v>
      </c>
      <c r="F188" s="178" t="s">
        <v>450</v>
      </c>
      <c r="H188" s="179">
        <v>589.233</v>
      </c>
      <c r="L188" s="175"/>
      <c r="M188" s="180"/>
      <c r="N188" s="181"/>
      <c r="O188" s="181"/>
      <c r="P188" s="181"/>
      <c r="Q188" s="181"/>
      <c r="R188" s="181"/>
      <c r="S188" s="181"/>
      <c r="T188" s="182"/>
      <c r="AT188" s="183" t="s">
        <v>205</v>
      </c>
      <c r="AU188" s="183" t="s">
        <v>75</v>
      </c>
      <c r="AV188" s="12" t="s">
        <v>75</v>
      </c>
      <c r="AW188" s="12" t="s">
        <v>30</v>
      </c>
      <c r="AX188" s="12" t="s">
        <v>73</v>
      </c>
      <c r="AY188" s="183" t="s">
        <v>137</v>
      </c>
    </row>
    <row r="189" spans="2:65" s="1" customFormat="1" ht="22.5" customHeight="1">
      <c r="B189" s="160"/>
      <c r="C189" s="161" t="s">
        <v>451</v>
      </c>
      <c r="D189" s="161" t="s">
        <v>140</v>
      </c>
      <c r="E189" s="162" t="s">
        <v>452</v>
      </c>
      <c r="F189" s="163" t="s">
        <v>453</v>
      </c>
      <c r="G189" s="164" t="s">
        <v>263</v>
      </c>
      <c r="H189" s="165">
        <v>216.618</v>
      </c>
      <c r="I189" s="166">
        <v>0</v>
      </c>
      <c r="J189" s="166">
        <f>ROUND(I189*H189,2)</f>
        <v>0</v>
      </c>
      <c r="K189" s="163" t="s">
        <v>203</v>
      </c>
      <c r="L189" s="37"/>
      <c r="M189" s="167" t="s">
        <v>5</v>
      </c>
      <c r="N189" s="168" t="s">
        <v>37</v>
      </c>
      <c r="O189" s="169">
        <v>0</v>
      </c>
      <c r="P189" s="169">
        <f>O189*H189</f>
        <v>0</v>
      </c>
      <c r="Q189" s="169">
        <v>0</v>
      </c>
      <c r="R189" s="169">
        <f>Q189*H189</f>
        <v>0</v>
      </c>
      <c r="S189" s="169">
        <v>0</v>
      </c>
      <c r="T189" s="170">
        <f>S189*H189</f>
        <v>0</v>
      </c>
      <c r="AR189" s="23" t="s">
        <v>136</v>
      </c>
      <c r="AT189" s="23" t="s">
        <v>140</v>
      </c>
      <c r="AU189" s="23" t="s">
        <v>75</v>
      </c>
      <c r="AY189" s="23" t="s">
        <v>137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23" t="s">
        <v>73</v>
      </c>
      <c r="BK189" s="171">
        <f>ROUND(I189*H189,2)</f>
        <v>0</v>
      </c>
      <c r="BL189" s="23" t="s">
        <v>136</v>
      </c>
      <c r="BM189" s="23" t="s">
        <v>454</v>
      </c>
    </row>
    <row r="190" spans="2:51" s="12" customFormat="1" ht="13.5">
      <c r="B190" s="175"/>
      <c r="D190" s="176" t="s">
        <v>205</v>
      </c>
      <c r="E190" s="177" t="s">
        <v>5</v>
      </c>
      <c r="F190" s="178" t="s">
        <v>455</v>
      </c>
      <c r="H190" s="179">
        <v>216.618</v>
      </c>
      <c r="L190" s="175"/>
      <c r="M190" s="180"/>
      <c r="N190" s="181"/>
      <c r="O190" s="181"/>
      <c r="P190" s="181"/>
      <c r="Q190" s="181"/>
      <c r="R190" s="181"/>
      <c r="S190" s="181"/>
      <c r="T190" s="182"/>
      <c r="AT190" s="183" t="s">
        <v>205</v>
      </c>
      <c r="AU190" s="183" t="s">
        <v>75</v>
      </c>
      <c r="AV190" s="12" t="s">
        <v>75</v>
      </c>
      <c r="AW190" s="12" t="s">
        <v>30</v>
      </c>
      <c r="AX190" s="12" t="s">
        <v>73</v>
      </c>
      <c r="AY190" s="183" t="s">
        <v>137</v>
      </c>
    </row>
    <row r="191" spans="2:65" s="1" customFormat="1" ht="22.5" customHeight="1">
      <c r="B191" s="160"/>
      <c r="C191" s="161" t="s">
        <v>456</v>
      </c>
      <c r="D191" s="161" t="s">
        <v>140</v>
      </c>
      <c r="E191" s="162" t="s">
        <v>457</v>
      </c>
      <c r="F191" s="163" t="s">
        <v>458</v>
      </c>
      <c r="G191" s="164" t="s">
        <v>263</v>
      </c>
      <c r="H191" s="165">
        <v>601.408</v>
      </c>
      <c r="I191" s="166">
        <v>0</v>
      </c>
      <c r="J191" s="166">
        <f>ROUND(I191*H191,2)</f>
        <v>0</v>
      </c>
      <c r="K191" s="163" t="s">
        <v>203</v>
      </c>
      <c r="L191" s="37"/>
      <c r="M191" s="167" t="s">
        <v>5</v>
      </c>
      <c r="N191" s="168" t="s">
        <v>37</v>
      </c>
      <c r="O191" s="169">
        <v>0</v>
      </c>
      <c r="P191" s="169">
        <f>O191*H191</f>
        <v>0</v>
      </c>
      <c r="Q191" s="169">
        <v>0</v>
      </c>
      <c r="R191" s="169">
        <f>Q191*H191</f>
        <v>0</v>
      </c>
      <c r="S191" s="169">
        <v>0</v>
      </c>
      <c r="T191" s="170">
        <f>S191*H191</f>
        <v>0</v>
      </c>
      <c r="AR191" s="23" t="s">
        <v>136</v>
      </c>
      <c r="AT191" s="23" t="s">
        <v>140</v>
      </c>
      <c r="AU191" s="23" t="s">
        <v>75</v>
      </c>
      <c r="AY191" s="23" t="s">
        <v>137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23" t="s">
        <v>73</v>
      </c>
      <c r="BK191" s="171">
        <f>ROUND(I191*H191,2)</f>
        <v>0</v>
      </c>
      <c r="BL191" s="23" t="s">
        <v>136</v>
      </c>
      <c r="BM191" s="23" t="s">
        <v>459</v>
      </c>
    </row>
    <row r="192" spans="2:63" s="11" customFormat="1" ht="29.25" customHeight="1">
      <c r="B192" s="147"/>
      <c r="D192" s="157" t="s">
        <v>65</v>
      </c>
      <c r="E192" s="158" t="s">
        <v>460</v>
      </c>
      <c r="F192" s="158" t="s">
        <v>461</v>
      </c>
      <c r="J192" s="159">
        <f>BK192</f>
        <v>0</v>
      </c>
      <c r="L192" s="147"/>
      <c r="M192" s="151"/>
      <c r="N192" s="152"/>
      <c r="O192" s="152"/>
      <c r="P192" s="153">
        <f>SUM(P193:P194)</f>
        <v>128.92890000000003</v>
      </c>
      <c r="Q192" s="152"/>
      <c r="R192" s="153">
        <f>SUM(R193:R194)</f>
        <v>0</v>
      </c>
      <c r="S192" s="152"/>
      <c r="T192" s="154">
        <f>SUM(T193:T194)</f>
        <v>0</v>
      </c>
      <c r="AR192" s="148" t="s">
        <v>73</v>
      </c>
      <c r="AT192" s="155" t="s">
        <v>65</v>
      </c>
      <c r="AU192" s="155" t="s">
        <v>73</v>
      </c>
      <c r="AY192" s="148" t="s">
        <v>137</v>
      </c>
      <c r="BK192" s="156">
        <f>SUM(BK193:BK194)</f>
        <v>0</v>
      </c>
    </row>
    <row r="193" spans="2:65" s="1" customFormat="1" ht="31.5" customHeight="1">
      <c r="B193" s="160"/>
      <c r="C193" s="161" t="s">
        <v>462</v>
      </c>
      <c r="D193" s="161" t="s">
        <v>140</v>
      </c>
      <c r="E193" s="162" t="s">
        <v>463</v>
      </c>
      <c r="F193" s="163" t="s">
        <v>464</v>
      </c>
      <c r="G193" s="164" t="s">
        <v>263</v>
      </c>
      <c r="H193" s="165">
        <v>1815.9</v>
      </c>
      <c r="I193" s="166">
        <v>0</v>
      </c>
      <c r="J193" s="166">
        <f>ROUND(I193*H193,2)</f>
        <v>0</v>
      </c>
      <c r="K193" s="163" t="s">
        <v>203</v>
      </c>
      <c r="L193" s="37"/>
      <c r="M193" s="167" t="s">
        <v>5</v>
      </c>
      <c r="N193" s="168" t="s">
        <v>37</v>
      </c>
      <c r="O193" s="169">
        <v>0.066</v>
      </c>
      <c r="P193" s="169">
        <f>O193*H193</f>
        <v>119.84940000000002</v>
      </c>
      <c r="Q193" s="169">
        <v>0</v>
      </c>
      <c r="R193" s="169">
        <f>Q193*H193</f>
        <v>0</v>
      </c>
      <c r="S193" s="169">
        <v>0</v>
      </c>
      <c r="T193" s="170">
        <f>S193*H193</f>
        <v>0</v>
      </c>
      <c r="AR193" s="23" t="s">
        <v>136</v>
      </c>
      <c r="AT193" s="23" t="s">
        <v>140</v>
      </c>
      <c r="AU193" s="23" t="s">
        <v>75</v>
      </c>
      <c r="AY193" s="23" t="s">
        <v>137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23" t="s">
        <v>73</v>
      </c>
      <c r="BK193" s="171">
        <f>ROUND(I193*H193,2)</f>
        <v>0</v>
      </c>
      <c r="BL193" s="23" t="s">
        <v>136</v>
      </c>
      <c r="BM193" s="23" t="s">
        <v>465</v>
      </c>
    </row>
    <row r="194" spans="2:65" s="1" customFormat="1" ht="31.5" customHeight="1">
      <c r="B194" s="160"/>
      <c r="C194" s="161" t="s">
        <v>466</v>
      </c>
      <c r="D194" s="161" t="s">
        <v>140</v>
      </c>
      <c r="E194" s="162" t="s">
        <v>467</v>
      </c>
      <c r="F194" s="163" t="s">
        <v>468</v>
      </c>
      <c r="G194" s="164" t="s">
        <v>263</v>
      </c>
      <c r="H194" s="165">
        <v>1815.9</v>
      </c>
      <c r="I194" s="166">
        <v>0</v>
      </c>
      <c r="J194" s="166">
        <f>ROUND(I194*H194,2)</f>
        <v>0</v>
      </c>
      <c r="K194" s="163" t="s">
        <v>203</v>
      </c>
      <c r="L194" s="37"/>
      <c r="M194" s="167" t="s">
        <v>5</v>
      </c>
      <c r="N194" s="172" t="s">
        <v>37</v>
      </c>
      <c r="O194" s="173">
        <v>0.005</v>
      </c>
      <c r="P194" s="173">
        <f>O194*H194</f>
        <v>9.079500000000001</v>
      </c>
      <c r="Q194" s="173">
        <v>0</v>
      </c>
      <c r="R194" s="173">
        <f>Q194*H194</f>
        <v>0</v>
      </c>
      <c r="S194" s="173">
        <v>0</v>
      </c>
      <c r="T194" s="174">
        <f>S194*H194</f>
        <v>0</v>
      </c>
      <c r="AR194" s="23" t="s">
        <v>136</v>
      </c>
      <c r="AT194" s="23" t="s">
        <v>140</v>
      </c>
      <c r="AU194" s="23" t="s">
        <v>75</v>
      </c>
      <c r="AY194" s="23" t="s">
        <v>137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23" t="s">
        <v>73</v>
      </c>
      <c r="BK194" s="171">
        <f>ROUND(I194*H194,2)</f>
        <v>0</v>
      </c>
      <c r="BL194" s="23" t="s">
        <v>136</v>
      </c>
      <c r="BM194" s="23" t="s">
        <v>469</v>
      </c>
    </row>
    <row r="195" spans="2:12" s="1" customFormat="1" ht="6.75" customHeight="1"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37"/>
    </row>
  </sheetData>
  <sheetProtection/>
  <autoFilter ref="C87:K194"/>
  <mergeCells count="12">
    <mergeCell ref="G1:H1"/>
    <mergeCell ref="L2:V2"/>
    <mergeCell ref="E49:H49"/>
    <mergeCell ref="E51:H51"/>
    <mergeCell ref="E76:H76"/>
    <mergeCell ref="E78:H78"/>
    <mergeCell ref="E80:H80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7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141" sqref="I14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86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110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470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ROUND(J87,2)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ROUND(SUM(BE87:BE170),2)</f>
        <v>0</v>
      </c>
      <c r="G32" s="38"/>
      <c r="H32" s="38"/>
      <c r="I32" s="113">
        <v>0.21</v>
      </c>
      <c r="J32" s="112">
        <f>ROUND(ROUND((SUM(BE87:BE170)),2)*I32,2)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ROUND(SUM(BF87:BF170),2)</f>
        <v>0</v>
      </c>
      <c r="G33" s="38"/>
      <c r="H33" s="38"/>
      <c r="I33" s="113">
        <v>0.15</v>
      </c>
      <c r="J33" s="112">
        <f>ROUND(ROUND((SUM(BF87:BF170)),2)*I33,2)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ROUND(SUM(BG87:BG170),2)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ROUND(SUM(BH87:BH170),2)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ROUND(SUM(BI87:BI170),2)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110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03 - Přeložka VO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J87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471</v>
      </c>
      <c r="E61" s="128"/>
      <c r="F61" s="128"/>
      <c r="G61" s="128"/>
      <c r="H61" s="128"/>
      <c r="I61" s="128"/>
      <c r="J61" s="129">
        <f>J88</f>
        <v>0</v>
      </c>
      <c r="K61" s="130"/>
    </row>
    <row r="62" spans="2:11" s="9" customFormat="1" ht="19.5" customHeight="1">
      <c r="B62" s="131"/>
      <c r="C62" s="132"/>
      <c r="D62" s="133" t="s">
        <v>472</v>
      </c>
      <c r="E62" s="134"/>
      <c r="F62" s="134"/>
      <c r="G62" s="134"/>
      <c r="H62" s="134"/>
      <c r="I62" s="134"/>
      <c r="J62" s="135">
        <f>J89</f>
        <v>0</v>
      </c>
      <c r="K62" s="136"/>
    </row>
    <row r="63" spans="2:11" s="8" customFormat="1" ht="24.75" customHeight="1">
      <c r="B63" s="125"/>
      <c r="C63" s="126"/>
      <c r="D63" s="127" t="s">
        <v>473</v>
      </c>
      <c r="E63" s="128"/>
      <c r="F63" s="128"/>
      <c r="G63" s="128"/>
      <c r="H63" s="128"/>
      <c r="I63" s="128"/>
      <c r="J63" s="129">
        <f>J133</f>
        <v>0</v>
      </c>
      <c r="K63" s="130"/>
    </row>
    <row r="64" spans="2:11" s="9" customFormat="1" ht="19.5" customHeight="1">
      <c r="B64" s="131"/>
      <c r="C64" s="132"/>
      <c r="D64" s="133" t="s">
        <v>474</v>
      </c>
      <c r="E64" s="134"/>
      <c r="F64" s="134"/>
      <c r="G64" s="134"/>
      <c r="H64" s="134"/>
      <c r="I64" s="134"/>
      <c r="J64" s="135">
        <f>J134</f>
        <v>0</v>
      </c>
      <c r="K64" s="136"/>
    </row>
    <row r="65" spans="2:11" s="9" customFormat="1" ht="19.5" customHeight="1">
      <c r="B65" s="131"/>
      <c r="C65" s="132"/>
      <c r="D65" s="133" t="s">
        <v>475</v>
      </c>
      <c r="E65" s="134"/>
      <c r="F65" s="134"/>
      <c r="G65" s="134"/>
      <c r="H65" s="134"/>
      <c r="I65" s="134"/>
      <c r="J65" s="135">
        <f>J149</f>
        <v>0</v>
      </c>
      <c r="K65" s="136"/>
    </row>
    <row r="66" spans="2:11" s="1" customFormat="1" ht="21.75" customHeight="1">
      <c r="B66" s="37"/>
      <c r="C66" s="38"/>
      <c r="D66" s="38"/>
      <c r="E66" s="38"/>
      <c r="F66" s="38"/>
      <c r="G66" s="38"/>
      <c r="H66" s="38"/>
      <c r="I66" s="38"/>
      <c r="J66" s="38"/>
      <c r="K66" s="41"/>
    </row>
    <row r="67" spans="2:11" s="1" customFormat="1" ht="6.75" customHeight="1">
      <c r="B67" s="52"/>
      <c r="C67" s="53"/>
      <c r="D67" s="53"/>
      <c r="E67" s="53"/>
      <c r="F67" s="53"/>
      <c r="G67" s="53"/>
      <c r="H67" s="53"/>
      <c r="I67" s="53"/>
      <c r="J67" s="53"/>
      <c r="K67" s="54"/>
    </row>
    <row r="71" spans="2:12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37"/>
    </row>
    <row r="72" spans="2:12" s="1" customFormat="1" ht="36.75" customHeight="1">
      <c r="B72" s="37"/>
      <c r="C72" s="57" t="s">
        <v>120</v>
      </c>
      <c r="L72" s="37"/>
    </row>
    <row r="73" spans="2:12" s="1" customFormat="1" ht="6.75" customHeight="1">
      <c r="B73" s="37"/>
      <c r="L73" s="37"/>
    </row>
    <row r="74" spans="2:12" s="1" customFormat="1" ht="14.25" customHeight="1">
      <c r="B74" s="37"/>
      <c r="C74" s="59" t="s">
        <v>17</v>
      </c>
      <c r="L74" s="37"/>
    </row>
    <row r="75" spans="2:12" s="1" customFormat="1" ht="22.5" customHeight="1">
      <c r="B75" s="37"/>
      <c r="E75" s="322" t="str">
        <f>E7</f>
        <v>Stavební úpravy  ulice Ke Hvězdárně, Sezimovo Ústí</v>
      </c>
      <c r="F75" s="329"/>
      <c r="G75" s="329"/>
      <c r="H75" s="329"/>
      <c r="L75" s="37"/>
    </row>
    <row r="76" spans="2:12" ht="15">
      <c r="B76" s="27"/>
      <c r="C76" s="59" t="s">
        <v>109</v>
      </c>
      <c r="L76" s="27"/>
    </row>
    <row r="77" spans="2:12" s="1" customFormat="1" ht="22.5" customHeight="1">
      <c r="B77" s="37"/>
      <c r="E77" s="322" t="s">
        <v>110</v>
      </c>
      <c r="F77" s="323"/>
      <c r="G77" s="323"/>
      <c r="H77" s="323"/>
      <c r="L77" s="37"/>
    </row>
    <row r="78" spans="2:12" s="1" customFormat="1" ht="14.25" customHeight="1">
      <c r="B78" s="37"/>
      <c r="C78" s="59" t="s">
        <v>111</v>
      </c>
      <c r="L78" s="37"/>
    </row>
    <row r="79" spans="2:12" s="1" customFormat="1" ht="23.25" customHeight="1">
      <c r="B79" s="37"/>
      <c r="E79" s="318" t="str">
        <f>E11</f>
        <v>03 - Přeložka VO</v>
      </c>
      <c r="F79" s="323"/>
      <c r="G79" s="323"/>
      <c r="H79" s="323"/>
      <c r="L79" s="37"/>
    </row>
    <row r="80" spans="2:12" s="1" customFormat="1" ht="6.75" customHeight="1">
      <c r="B80" s="37"/>
      <c r="L80" s="37"/>
    </row>
    <row r="81" spans="2:12" s="1" customFormat="1" ht="18" customHeight="1">
      <c r="B81" s="37"/>
      <c r="C81" s="59" t="s">
        <v>21</v>
      </c>
      <c r="F81" s="137" t="str">
        <f>F14</f>
        <v> </v>
      </c>
      <c r="I81" s="59" t="s">
        <v>23</v>
      </c>
      <c r="J81" s="63" t="str">
        <f>IF(J14="","",J14)</f>
        <v>17. 9. 2017</v>
      </c>
      <c r="L81" s="37"/>
    </row>
    <row r="82" spans="2:12" s="1" customFormat="1" ht="6.75" customHeight="1">
      <c r="B82" s="37"/>
      <c r="L82" s="37"/>
    </row>
    <row r="83" spans="2:12" s="1" customFormat="1" ht="15">
      <c r="B83" s="37"/>
      <c r="C83" s="59" t="s">
        <v>25</v>
      </c>
      <c r="F83" s="137" t="str">
        <f>E17</f>
        <v> </v>
      </c>
      <c r="I83" s="59" t="s">
        <v>29</v>
      </c>
      <c r="J83" s="137" t="str">
        <f>E23</f>
        <v> </v>
      </c>
      <c r="L83" s="37"/>
    </row>
    <row r="84" spans="2:12" s="1" customFormat="1" ht="14.25" customHeight="1">
      <c r="B84" s="37"/>
      <c r="C84" s="59" t="s">
        <v>28</v>
      </c>
      <c r="F84" s="137" t="str">
        <f>IF(E20="","",E20)</f>
        <v> </v>
      </c>
      <c r="L84" s="37"/>
    </row>
    <row r="85" spans="2:12" s="1" customFormat="1" ht="9.75" customHeight="1">
      <c r="B85" s="37"/>
      <c r="L85" s="37"/>
    </row>
    <row r="86" spans="2:20" s="10" customFormat="1" ht="29.25" customHeight="1">
      <c r="B86" s="138"/>
      <c r="C86" s="139" t="s">
        <v>121</v>
      </c>
      <c r="D86" s="140" t="s">
        <v>51</v>
      </c>
      <c r="E86" s="140" t="s">
        <v>47</v>
      </c>
      <c r="F86" s="140" t="s">
        <v>122</v>
      </c>
      <c r="G86" s="140" t="s">
        <v>123</v>
      </c>
      <c r="H86" s="140" t="s">
        <v>124</v>
      </c>
      <c r="I86" s="141" t="s">
        <v>125</v>
      </c>
      <c r="J86" s="140" t="s">
        <v>115</v>
      </c>
      <c r="K86" s="142" t="s">
        <v>126</v>
      </c>
      <c r="L86" s="138"/>
      <c r="M86" s="69" t="s">
        <v>127</v>
      </c>
      <c r="N86" s="70" t="s">
        <v>36</v>
      </c>
      <c r="O86" s="70" t="s">
        <v>128</v>
      </c>
      <c r="P86" s="70" t="s">
        <v>129</v>
      </c>
      <c r="Q86" s="70" t="s">
        <v>130</v>
      </c>
      <c r="R86" s="70" t="s">
        <v>131</v>
      </c>
      <c r="S86" s="70" t="s">
        <v>132</v>
      </c>
      <c r="T86" s="71" t="s">
        <v>133</v>
      </c>
    </row>
    <row r="87" spans="2:63" s="1" customFormat="1" ht="29.25" customHeight="1">
      <c r="B87" s="37"/>
      <c r="C87" s="73" t="s">
        <v>116</v>
      </c>
      <c r="J87" s="143">
        <f>BK87</f>
        <v>0</v>
      </c>
      <c r="L87" s="37"/>
      <c r="M87" s="72"/>
      <c r="N87" s="64"/>
      <c r="O87" s="64"/>
      <c r="P87" s="144">
        <f>P88+P133</f>
        <v>502.08876499999997</v>
      </c>
      <c r="Q87" s="64"/>
      <c r="R87" s="144">
        <f>R88+R133</f>
        <v>71.2410448</v>
      </c>
      <c r="S87" s="64"/>
      <c r="T87" s="145">
        <f>T88+T133</f>
        <v>0</v>
      </c>
      <c r="AT87" s="23" t="s">
        <v>65</v>
      </c>
      <c r="AU87" s="23" t="s">
        <v>117</v>
      </c>
      <c r="BK87" s="146">
        <f>BK88+BK133</f>
        <v>0</v>
      </c>
    </row>
    <row r="88" spans="2:63" s="11" customFormat="1" ht="36.75" customHeight="1">
      <c r="B88" s="147"/>
      <c r="D88" s="148" t="s">
        <v>65</v>
      </c>
      <c r="E88" s="149" t="s">
        <v>476</v>
      </c>
      <c r="F88" s="149" t="s">
        <v>477</v>
      </c>
      <c r="J88" s="150">
        <f>BK88</f>
        <v>0</v>
      </c>
      <c r="L88" s="147"/>
      <c r="M88" s="151"/>
      <c r="N88" s="152"/>
      <c r="O88" s="152"/>
      <c r="P88" s="153">
        <f>P89</f>
        <v>202.255</v>
      </c>
      <c r="Q88" s="152"/>
      <c r="R88" s="153">
        <f>R89</f>
        <v>0.84893</v>
      </c>
      <c r="S88" s="152"/>
      <c r="T88" s="154">
        <f>T89</f>
        <v>0</v>
      </c>
      <c r="AR88" s="148" t="s">
        <v>75</v>
      </c>
      <c r="AT88" s="155" t="s">
        <v>65</v>
      </c>
      <c r="AU88" s="155" t="s">
        <v>66</v>
      </c>
      <c r="AY88" s="148" t="s">
        <v>137</v>
      </c>
      <c r="BK88" s="156">
        <f>BK89</f>
        <v>0</v>
      </c>
    </row>
    <row r="89" spans="2:63" s="11" customFormat="1" ht="19.5" customHeight="1">
      <c r="B89" s="147"/>
      <c r="D89" s="157" t="s">
        <v>65</v>
      </c>
      <c r="E89" s="158" t="s">
        <v>478</v>
      </c>
      <c r="F89" s="158" t="s">
        <v>479</v>
      </c>
      <c r="J89" s="159">
        <f>BK89</f>
        <v>0</v>
      </c>
      <c r="L89" s="147"/>
      <c r="M89" s="151"/>
      <c r="N89" s="152"/>
      <c r="O89" s="152"/>
      <c r="P89" s="153">
        <f>SUM(P90:P132)</f>
        <v>202.255</v>
      </c>
      <c r="Q89" s="152"/>
      <c r="R89" s="153">
        <f>SUM(R90:R132)</f>
        <v>0.84893</v>
      </c>
      <c r="S89" s="152"/>
      <c r="T89" s="154">
        <f>SUM(T90:T132)</f>
        <v>0</v>
      </c>
      <c r="AR89" s="148" t="s">
        <v>75</v>
      </c>
      <c r="AT89" s="155" t="s">
        <v>65</v>
      </c>
      <c r="AU89" s="155" t="s">
        <v>73</v>
      </c>
      <c r="AY89" s="148" t="s">
        <v>137</v>
      </c>
      <c r="BK89" s="156">
        <f>SUM(BK90:BK132)</f>
        <v>0</v>
      </c>
    </row>
    <row r="90" spans="2:65" s="1" customFormat="1" ht="22.5" customHeight="1">
      <c r="B90" s="160"/>
      <c r="C90" s="161" t="s">
        <v>480</v>
      </c>
      <c r="D90" s="161" t="s">
        <v>140</v>
      </c>
      <c r="E90" s="162" t="s">
        <v>481</v>
      </c>
      <c r="F90" s="163" t="s">
        <v>482</v>
      </c>
      <c r="G90" s="164" t="s">
        <v>215</v>
      </c>
      <c r="H90" s="165">
        <v>400</v>
      </c>
      <c r="I90" s="166">
        <v>0</v>
      </c>
      <c r="J90" s="166">
        <f>ROUND(I90*H90,2)</f>
        <v>0</v>
      </c>
      <c r="K90" s="163" t="s">
        <v>203</v>
      </c>
      <c r="L90" s="37"/>
      <c r="M90" s="167" t="s">
        <v>5</v>
      </c>
      <c r="N90" s="168" t="s">
        <v>37</v>
      </c>
      <c r="O90" s="169">
        <v>0.131</v>
      </c>
      <c r="P90" s="169">
        <f>O90*H90</f>
        <v>52.400000000000006</v>
      </c>
      <c r="Q90" s="169">
        <v>0</v>
      </c>
      <c r="R90" s="169">
        <f>Q90*H90</f>
        <v>0</v>
      </c>
      <c r="S90" s="169">
        <v>0</v>
      </c>
      <c r="T90" s="170">
        <f>S90*H90</f>
        <v>0</v>
      </c>
      <c r="AR90" s="23" t="s">
        <v>260</v>
      </c>
      <c r="AT90" s="23" t="s">
        <v>140</v>
      </c>
      <c r="AU90" s="23" t="s">
        <v>75</v>
      </c>
      <c r="AY90" s="23" t="s">
        <v>137</v>
      </c>
      <c r="BE90" s="171">
        <f>IF(N90="základní",J90,0)</f>
        <v>0</v>
      </c>
      <c r="BF90" s="171">
        <f>IF(N90="snížená",J90,0)</f>
        <v>0</v>
      </c>
      <c r="BG90" s="171">
        <f>IF(N90="zákl. přenesená",J90,0)</f>
        <v>0</v>
      </c>
      <c r="BH90" s="171">
        <f>IF(N90="sníž. přenesená",J90,0)</f>
        <v>0</v>
      </c>
      <c r="BI90" s="171">
        <f>IF(N90="nulová",J90,0)</f>
        <v>0</v>
      </c>
      <c r="BJ90" s="23" t="s">
        <v>73</v>
      </c>
      <c r="BK90" s="171">
        <f>ROUND(I90*H90,2)</f>
        <v>0</v>
      </c>
      <c r="BL90" s="23" t="s">
        <v>260</v>
      </c>
      <c r="BM90" s="23" t="s">
        <v>483</v>
      </c>
    </row>
    <row r="91" spans="2:51" s="12" customFormat="1" ht="13.5">
      <c r="B91" s="175"/>
      <c r="D91" s="176" t="s">
        <v>205</v>
      </c>
      <c r="E91" s="177" t="s">
        <v>5</v>
      </c>
      <c r="F91" s="178" t="s">
        <v>484</v>
      </c>
      <c r="H91" s="179">
        <v>400</v>
      </c>
      <c r="L91" s="175"/>
      <c r="M91" s="180"/>
      <c r="N91" s="181"/>
      <c r="O91" s="181"/>
      <c r="P91" s="181"/>
      <c r="Q91" s="181"/>
      <c r="R91" s="181"/>
      <c r="S91" s="181"/>
      <c r="T91" s="182"/>
      <c r="AT91" s="183" t="s">
        <v>205</v>
      </c>
      <c r="AU91" s="183" t="s">
        <v>75</v>
      </c>
      <c r="AV91" s="12" t="s">
        <v>75</v>
      </c>
      <c r="AW91" s="12" t="s">
        <v>30</v>
      </c>
      <c r="AX91" s="12" t="s">
        <v>73</v>
      </c>
      <c r="AY91" s="183" t="s">
        <v>137</v>
      </c>
    </row>
    <row r="92" spans="2:65" s="1" customFormat="1" ht="22.5" customHeight="1">
      <c r="B92" s="160"/>
      <c r="C92" s="195" t="s">
        <v>260</v>
      </c>
      <c r="D92" s="195" t="s">
        <v>280</v>
      </c>
      <c r="E92" s="196" t="s">
        <v>485</v>
      </c>
      <c r="F92" s="197" t="s">
        <v>486</v>
      </c>
      <c r="G92" s="198" t="s">
        <v>215</v>
      </c>
      <c r="H92" s="199">
        <v>54</v>
      </c>
      <c r="I92" s="200">
        <v>0</v>
      </c>
      <c r="J92" s="200">
        <f>ROUND(I92*H92,2)</f>
        <v>0</v>
      </c>
      <c r="K92" s="197" t="s">
        <v>5</v>
      </c>
      <c r="L92" s="201"/>
      <c r="M92" s="202" t="s">
        <v>5</v>
      </c>
      <c r="N92" s="203" t="s">
        <v>37</v>
      </c>
      <c r="O92" s="169">
        <v>0</v>
      </c>
      <c r="P92" s="169">
        <f>O92*H92</f>
        <v>0</v>
      </c>
      <c r="Q92" s="169">
        <v>0.00026</v>
      </c>
      <c r="R92" s="169">
        <f>Q92*H92</f>
        <v>0.014039999999999999</v>
      </c>
      <c r="S92" s="169">
        <v>0</v>
      </c>
      <c r="T92" s="170">
        <f>S92*H92</f>
        <v>0</v>
      </c>
      <c r="AR92" s="23" t="s">
        <v>324</v>
      </c>
      <c r="AT92" s="23" t="s">
        <v>280</v>
      </c>
      <c r="AU92" s="23" t="s">
        <v>75</v>
      </c>
      <c r="AY92" s="23" t="s">
        <v>137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23" t="s">
        <v>73</v>
      </c>
      <c r="BK92" s="171">
        <f>ROUND(I92*H92,2)</f>
        <v>0</v>
      </c>
      <c r="BL92" s="23" t="s">
        <v>260</v>
      </c>
      <c r="BM92" s="23" t="s">
        <v>487</v>
      </c>
    </row>
    <row r="93" spans="2:51" s="12" customFormat="1" ht="13.5">
      <c r="B93" s="175"/>
      <c r="D93" s="184" t="s">
        <v>205</v>
      </c>
      <c r="E93" s="183" t="s">
        <v>5</v>
      </c>
      <c r="F93" s="185" t="s">
        <v>488</v>
      </c>
      <c r="H93" s="186">
        <v>54</v>
      </c>
      <c r="L93" s="175"/>
      <c r="M93" s="180"/>
      <c r="N93" s="181"/>
      <c r="O93" s="181"/>
      <c r="P93" s="181"/>
      <c r="Q93" s="181"/>
      <c r="R93" s="181"/>
      <c r="S93" s="181"/>
      <c r="T93" s="182"/>
      <c r="AT93" s="183" t="s">
        <v>205</v>
      </c>
      <c r="AU93" s="183" t="s">
        <v>75</v>
      </c>
      <c r="AV93" s="12" t="s">
        <v>75</v>
      </c>
      <c r="AW93" s="12" t="s">
        <v>30</v>
      </c>
      <c r="AX93" s="12" t="s">
        <v>66</v>
      </c>
      <c r="AY93" s="183" t="s">
        <v>137</v>
      </c>
    </row>
    <row r="94" spans="2:51" s="13" customFormat="1" ht="13.5">
      <c r="B94" s="187"/>
      <c r="D94" s="176" t="s">
        <v>205</v>
      </c>
      <c r="E94" s="188" t="s">
        <v>5</v>
      </c>
      <c r="F94" s="189" t="s">
        <v>224</v>
      </c>
      <c r="H94" s="190">
        <v>54</v>
      </c>
      <c r="L94" s="187"/>
      <c r="M94" s="191"/>
      <c r="N94" s="192"/>
      <c r="O94" s="192"/>
      <c r="P94" s="192"/>
      <c r="Q94" s="192"/>
      <c r="R94" s="192"/>
      <c r="S94" s="192"/>
      <c r="T94" s="193"/>
      <c r="AT94" s="194" t="s">
        <v>205</v>
      </c>
      <c r="AU94" s="194" t="s">
        <v>75</v>
      </c>
      <c r="AV94" s="13" t="s">
        <v>136</v>
      </c>
      <c r="AW94" s="13" t="s">
        <v>6</v>
      </c>
      <c r="AX94" s="13" t="s">
        <v>73</v>
      </c>
      <c r="AY94" s="194" t="s">
        <v>137</v>
      </c>
    </row>
    <row r="95" spans="2:65" s="1" customFormat="1" ht="22.5" customHeight="1">
      <c r="B95" s="160"/>
      <c r="C95" s="195" t="s">
        <v>271</v>
      </c>
      <c r="D95" s="195" t="s">
        <v>280</v>
      </c>
      <c r="E95" s="196" t="s">
        <v>489</v>
      </c>
      <c r="F95" s="197" t="s">
        <v>490</v>
      </c>
      <c r="G95" s="198" t="s">
        <v>215</v>
      </c>
      <c r="H95" s="199">
        <v>346</v>
      </c>
      <c r="I95" s="200">
        <v>0</v>
      </c>
      <c r="J95" s="200">
        <f>ROUND(I95*H95,2)</f>
        <v>0</v>
      </c>
      <c r="K95" s="197" t="s">
        <v>5</v>
      </c>
      <c r="L95" s="201"/>
      <c r="M95" s="202" t="s">
        <v>5</v>
      </c>
      <c r="N95" s="203" t="s">
        <v>37</v>
      </c>
      <c r="O95" s="169">
        <v>0</v>
      </c>
      <c r="P95" s="169">
        <f>O95*H95</f>
        <v>0</v>
      </c>
      <c r="Q95" s="169">
        <v>0.00035</v>
      </c>
      <c r="R95" s="169">
        <f>Q95*H95</f>
        <v>0.1211</v>
      </c>
      <c r="S95" s="169">
        <v>0</v>
      </c>
      <c r="T95" s="170">
        <f>S95*H95</f>
        <v>0</v>
      </c>
      <c r="AR95" s="23" t="s">
        <v>324</v>
      </c>
      <c r="AT95" s="23" t="s">
        <v>280</v>
      </c>
      <c r="AU95" s="23" t="s">
        <v>75</v>
      </c>
      <c r="AY95" s="23" t="s">
        <v>137</v>
      </c>
      <c r="BE95" s="171">
        <f>IF(N95="základní",J95,0)</f>
        <v>0</v>
      </c>
      <c r="BF95" s="171">
        <f>IF(N95="snížená",J95,0)</f>
        <v>0</v>
      </c>
      <c r="BG95" s="171">
        <f>IF(N95="zákl. přenesená",J95,0)</f>
        <v>0</v>
      </c>
      <c r="BH95" s="171">
        <f>IF(N95="sníž. přenesená",J95,0)</f>
        <v>0</v>
      </c>
      <c r="BI95" s="171">
        <f>IF(N95="nulová",J95,0)</f>
        <v>0</v>
      </c>
      <c r="BJ95" s="23" t="s">
        <v>73</v>
      </c>
      <c r="BK95" s="171">
        <f>ROUND(I95*H95,2)</f>
        <v>0</v>
      </c>
      <c r="BL95" s="23" t="s">
        <v>260</v>
      </c>
      <c r="BM95" s="23" t="s">
        <v>491</v>
      </c>
    </row>
    <row r="96" spans="2:51" s="12" customFormat="1" ht="13.5">
      <c r="B96" s="175"/>
      <c r="D96" s="176" t="s">
        <v>205</v>
      </c>
      <c r="E96" s="177" t="s">
        <v>5</v>
      </c>
      <c r="F96" s="178" t="s">
        <v>492</v>
      </c>
      <c r="H96" s="179">
        <v>346</v>
      </c>
      <c r="L96" s="175"/>
      <c r="M96" s="180"/>
      <c r="N96" s="181"/>
      <c r="O96" s="181"/>
      <c r="P96" s="181"/>
      <c r="Q96" s="181"/>
      <c r="R96" s="181"/>
      <c r="S96" s="181"/>
      <c r="T96" s="182"/>
      <c r="AT96" s="183" t="s">
        <v>205</v>
      </c>
      <c r="AU96" s="183" t="s">
        <v>75</v>
      </c>
      <c r="AV96" s="12" t="s">
        <v>75</v>
      </c>
      <c r="AW96" s="12" t="s">
        <v>30</v>
      </c>
      <c r="AX96" s="12" t="s">
        <v>73</v>
      </c>
      <c r="AY96" s="183" t="s">
        <v>137</v>
      </c>
    </row>
    <row r="97" spans="2:65" s="1" customFormat="1" ht="22.5" customHeight="1">
      <c r="B97" s="160"/>
      <c r="C97" s="161" t="s">
        <v>493</v>
      </c>
      <c r="D97" s="161" t="s">
        <v>140</v>
      </c>
      <c r="E97" s="162" t="s">
        <v>494</v>
      </c>
      <c r="F97" s="163" t="s">
        <v>495</v>
      </c>
      <c r="G97" s="164" t="s">
        <v>215</v>
      </c>
      <c r="H97" s="165">
        <v>63</v>
      </c>
      <c r="I97" s="166">
        <v>0</v>
      </c>
      <c r="J97" s="166">
        <f>ROUND(I97*H97,2)</f>
        <v>0</v>
      </c>
      <c r="K97" s="163" t="s">
        <v>203</v>
      </c>
      <c r="L97" s="37"/>
      <c r="M97" s="167" t="s">
        <v>5</v>
      </c>
      <c r="N97" s="168" t="s">
        <v>37</v>
      </c>
      <c r="O97" s="169">
        <v>0.046</v>
      </c>
      <c r="P97" s="169">
        <f>O97*H97</f>
        <v>2.898</v>
      </c>
      <c r="Q97" s="169">
        <v>0</v>
      </c>
      <c r="R97" s="169">
        <f>Q97*H97</f>
        <v>0</v>
      </c>
      <c r="S97" s="169">
        <v>0</v>
      </c>
      <c r="T97" s="170">
        <f>S97*H97</f>
        <v>0</v>
      </c>
      <c r="AR97" s="23" t="s">
        <v>260</v>
      </c>
      <c r="AT97" s="23" t="s">
        <v>140</v>
      </c>
      <c r="AU97" s="23" t="s">
        <v>75</v>
      </c>
      <c r="AY97" s="23" t="s">
        <v>137</v>
      </c>
      <c r="BE97" s="171">
        <f>IF(N97="základní",J97,0)</f>
        <v>0</v>
      </c>
      <c r="BF97" s="171">
        <f>IF(N97="snížená",J97,0)</f>
        <v>0</v>
      </c>
      <c r="BG97" s="171">
        <f>IF(N97="zákl. přenesená",J97,0)</f>
        <v>0</v>
      </c>
      <c r="BH97" s="171">
        <f>IF(N97="sníž. přenesená",J97,0)</f>
        <v>0</v>
      </c>
      <c r="BI97" s="171">
        <f>IF(N97="nulová",J97,0)</f>
        <v>0</v>
      </c>
      <c r="BJ97" s="23" t="s">
        <v>73</v>
      </c>
      <c r="BK97" s="171">
        <f>ROUND(I97*H97,2)</f>
        <v>0</v>
      </c>
      <c r="BL97" s="23" t="s">
        <v>260</v>
      </c>
      <c r="BM97" s="23" t="s">
        <v>496</v>
      </c>
    </row>
    <row r="98" spans="2:65" s="1" customFormat="1" ht="22.5" customHeight="1">
      <c r="B98" s="160"/>
      <c r="C98" s="195" t="s">
        <v>497</v>
      </c>
      <c r="D98" s="195" t="s">
        <v>280</v>
      </c>
      <c r="E98" s="196" t="s">
        <v>498</v>
      </c>
      <c r="F98" s="197" t="s">
        <v>499</v>
      </c>
      <c r="G98" s="198" t="s">
        <v>215</v>
      </c>
      <c r="H98" s="199">
        <v>63</v>
      </c>
      <c r="I98" s="200">
        <v>0</v>
      </c>
      <c r="J98" s="200">
        <f>ROUND(I98*H98,2)</f>
        <v>0</v>
      </c>
      <c r="K98" s="197" t="s">
        <v>203</v>
      </c>
      <c r="L98" s="201"/>
      <c r="M98" s="202" t="s">
        <v>5</v>
      </c>
      <c r="N98" s="203" t="s">
        <v>37</v>
      </c>
      <c r="O98" s="169">
        <v>0</v>
      </c>
      <c r="P98" s="169">
        <f>O98*H98</f>
        <v>0</v>
      </c>
      <c r="Q98" s="169">
        <v>0.00012</v>
      </c>
      <c r="R98" s="169">
        <f>Q98*H98</f>
        <v>0.00756</v>
      </c>
      <c r="S98" s="169">
        <v>0</v>
      </c>
      <c r="T98" s="170">
        <f>S98*H98</f>
        <v>0</v>
      </c>
      <c r="AR98" s="23" t="s">
        <v>500</v>
      </c>
      <c r="AT98" s="23" t="s">
        <v>280</v>
      </c>
      <c r="AU98" s="23" t="s">
        <v>75</v>
      </c>
      <c r="AY98" s="23" t="s">
        <v>137</v>
      </c>
      <c r="BE98" s="171">
        <f>IF(N98="základní",J98,0)</f>
        <v>0</v>
      </c>
      <c r="BF98" s="171">
        <f>IF(N98="snížená",J98,0)</f>
        <v>0</v>
      </c>
      <c r="BG98" s="171">
        <f>IF(N98="zákl. přenesená",J98,0)</f>
        <v>0</v>
      </c>
      <c r="BH98" s="171">
        <f>IF(N98="sníž. přenesená",J98,0)</f>
        <v>0</v>
      </c>
      <c r="BI98" s="171">
        <f>IF(N98="nulová",J98,0)</f>
        <v>0</v>
      </c>
      <c r="BJ98" s="23" t="s">
        <v>73</v>
      </c>
      <c r="BK98" s="171">
        <f>ROUND(I98*H98,2)</f>
        <v>0</v>
      </c>
      <c r="BL98" s="23" t="s">
        <v>500</v>
      </c>
      <c r="BM98" s="23" t="s">
        <v>501</v>
      </c>
    </row>
    <row r="99" spans="2:65" s="1" customFormat="1" ht="22.5" customHeight="1">
      <c r="B99" s="160"/>
      <c r="C99" s="161" t="s">
        <v>502</v>
      </c>
      <c r="D99" s="161" t="s">
        <v>140</v>
      </c>
      <c r="E99" s="162" t="s">
        <v>503</v>
      </c>
      <c r="F99" s="163" t="s">
        <v>504</v>
      </c>
      <c r="G99" s="164" t="s">
        <v>215</v>
      </c>
      <c r="H99" s="165">
        <v>346</v>
      </c>
      <c r="I99" s="166">
        <v>0</v>
      </c>
      <c r="J99" s="166">
        <f>ROUND(I99*H99,2)</f>
        <v>0</v>
      </c>
      <c r="K99" s="163" t="s">
        <v>203</v>
      </c>
      <c r="L99" s="37"/>
      <c r="M99" s="167" t="s">
        <v>5</v>
      </c>
      <c r="N99" s="168" t="s">
        <v>37</v>
      </c>
      <c r="O99" s="169">
        <v>0.058</v>
      </c>
      <c r="P99" s="169">
        <f>O99*H99</f>
        <v>20.068</v>
      </c>
      <c r="Q99" s="169">
        <v>0</v>
      </c>
      <c r="R99" s="169">
        <f>Q99*H99</f>
        <v>0</v>
      </c>
      <c r="S99" s="169">
        <v>0</v>
      </c>
      <c r="T99" s="170">
        <f>S99*H99</f>
        <v>0</v>
      </c>
      <c r="AR99" s="23" t="s">
        <v>260</v>
      </c>
      <c r="AT99" s="23" t="s">
        <v>140</v>
      </c>
      <c r="AU99" s="23" t="s">
        <v>75</v>
      </c>
      <c r="AY99" s="23" t="s">
        <v>137</v>
      </c>
      <c r="BE99" s="171">
        <f>IF(N99="základní",J99,0)</f>
        <v>0</v>
      </c>
      <c r="BF99" s="171">
        <f>IF(N99="snížená",J99,0)</f>
        <v>0</v>
      </c>
      <c r="BG99" s="171">
        <f>IF(N99="zákl. přenesená",J99,0)</f>
        <v>0</v>
      </c>
      <c r="BH99" s="171">
        <f>IF(N99="sníž. přenesená",J99,0)</f>
        <v>0</v>
      </c>
      <c r="BI99" s="171">
        <f>IF(N99="nulová",J99,0)</f>
        <v>0</v>
      </c>
      <c r="BJ99" s="23" t="s">
        <v>73</v>
      </c>
      <c r="BK99" s="171">
        <f>ROUND(I99*H99,2)</f>
        <v>0</v>
      </c>
      <c r="BL99" s="23" t="s">
        <v>260</v>
      </c>
      <c r="BM99" s="23" t="s">
        <v>505</v>
      </c>
    </row>
    <row r="100" spans="2:65" s="1" customFormat="1" ht="22.5" customHeight="1">
      <c r="B100" s="160"/>
      <c r="C100" s="195" t="s">
        <v>324</v>
      </c>
      <c r="D100" s="195" t="s">
        <v>280</v>
      </c>
      <c r="E100" s="196" t="s">
        <v>506</v>
      </c>
      <c r="F100" s="197" t="s">
        <v>507</v>
      </c>
      <c r="G100" s="198" t="s">
        <v>215</v>
      </c>
      <c r="H100" s="199">
        <v>346</v>
      </c>
      <c r="I100" s="200">
        <v>0</v>
      </c>
      <c r="J100" s="200">
        <f>ROUND(I100*H100,2)</f>
        <v>0</v>
      </c>
      <c r="K100" s="197" t="s">
        <v>5</v>
      </c>
      <c r="L100" s="201"/>
      <c r="M100" s="202" t="s">
        <v>5</v>
      </c>
      <c r="N100" s="203" t="s">
        <v>37</v>
      </c>
      <c r="O100" s="169">
        <v>0</v>
      </c>
      <c r="P100" s="169">
        <f>O100*H100</f>
        <v>0</v>
      </c>
      <c r="Q100" s="169">
        <v>0.00063</v>
      </c>
      <c r="R100" s="169">
        <f>Q100*H100</f>
        <v>0.21798</v>
      </c>
      <c r="S100" s="169">
        <v>0</v>
      </c>
      <c r="T100" s="170">
        <f>S100*H100</f>
        <v>0</v>
      </c>
      <c r="AR100" s="23" t="s">
        <v>324</v>
      </c>
      <c r="AT100" s="23" t="s">
        <v>280</v>
      </c>
      <c r="AU100" s="23" t="s">
        <v>75</v>
      </c>
      <c r="AY100" s="23" t="s">
        <v>137</v>
      </c>
      <c r="BE100" s="171">
        <f>IF(N100="základní",J100,0)</f>
        <v>0</v>
      </c>
      <c r="BF100" s="171">
        <f>IF(N100="snížená",J100,0)</f>
        <v>0</v>
      </c>
      <c r="BG100" s="171">
        <f>IF(N100="zákl. přenesená",J100,0)</f>
        <v>0</v>
      </c>
      <c r="BH100" s="171">
        <f>IF(N100="sníž. přenesená",J100,0)</f>
        <v>0</v>
      </c>
      <c r="BI100" s="171">
        <f>IF(N100="nulová",J100,0)</f>
        <v>0</v>
      </c>
      <c r="BJ100" s="23" t="s">
        <v>73</v>
      </c>
      <c r="BK100" s="171">
        <f>ROUND(I100*H100,2)</f>
        <v>0</v>
      </c>
      <c r="BL100" s="23" t="s">
        <v>260</v>
      </c>
      <c r="BM100" s="23" t="s">
        <v>508</v>
      </c>
    </row>
    <row r="101" spans="2:51" s="12" customFormat="1" ht="13.5">
      <c r="B101" s="175"/>
      <c r="D101" s="184" t="s">
        <v>205</v>
      </c>
      <c r="E101" s="183" t="s">
        <v>5</v>
      </c>
      <c r="F101" s="185" t="s">
        <v>509</v>
      </c>
      <c r="H101" s="186">
        <v>346</v>
      </c>
      <c r="L101" s="175"/>
      <c r="M101" s="180"/>
      <c r="N101" s="181"/>
      <c r="O101" s="181"/>
      <c r="P101" s="181"/>
      <c r="Q101" s="181"/>
      <c r="R101" s="181"/>
      <c r="S101" s="181"/>
      <c r="T101" s="182"/>
      <c r="AT101" s="183" t="s">
        <v>205</v>
      </c>
      <c r="AU101" s="183" t="s">
        <v>75</v>
      </c>
      <c r="AV101" s="12" t="s">
        <v>75</v>
      </c>
      <c r="AW101" s="12" t="s">
        <v>30</v>
      </c>
      <c r="AX101" s="12" t="s">
        <v>66</v>
      </c>
      <c r="AY101" s="183" t="s">
        <v>137</v>
      </c>
    </row>
    <row r="102" spans="2:51" s="13" customFormat="1" ht="13.5">
      <c r="B102" s="187"/>
      <c r="D102" s="176" t="s">
        <v>205</v>
      </c>
      <c r="E102" s="188" t="s">
        <v>5</v>
      </c>
      <c r="F102" s="189" t="s">
        <v>224</v>
      </c>
      <c r="H102" s="190">
        <v>346</v>
      </c>
      <c r="L102" s="187"/>
      <c r="M102" s="191"/>
      <c r="N102" s="192"/>
      <c r="O102" s="192"/>
      <c r="P102" s="192"/>
      <c r="Q102" s="192"/>
      <c r="R102" s="192"/>
      <c r="S102" s="192"/>
      <c r="T102" s="193"/>
      <c r="AT102" s="194" t="s">
        <v>205</v>
      </c>
      <c r="AU102" s="194" t="s">
        <v>75</v>
      </c>
      <c r="AV102" s="13" t="s">
        <v>136</v>
      </c>
      <c r="AW102" s="13" t="s">
        <v>6</v>
      </c>
      <c r="AX102" s="13" t="s">
        <v>73</v>
      </c>
      <c r="AY102" s="194" t="s">
        <v>137</v>
      </c>
    </row>
    <row r="103" spans="2:65" s="1" customFormat="1" ht="22.5" customHeight="1">
      <c r="B103" s="160"/>
      <c r="C103" s="161" t="s">
        <v>510</v>
      </c>
      <c r="D103" s="161" t="s">
        <v>140</v>
      </c>
      <c r="E103" s="162" t="s">
        <v>511</v>
      </c>
      <c r="F103" s="163" t="s">
        <v>512</v>
      </c>
      <c r="G103" s="164" t="s">
        <v>379</v>
      </c>
      <c r="H103" s="165">
        <v>18</v>
      </c>
      <c r="I103" s="166">
        <v>0</v>
      </c>
      <c r="J103" s="166">
        <f>ROUND(I103*H103,2)</f>
        <v>0</v>
      </c>
      <c r="K103" s="163" t="s">
        <v>203</v>
      </c>
      <c r="L103" s="37"/>
      <c r="M103" s="167" t="s">
        <v>5</v>
      </c>
      <c r="N103" s="168" t="s">
        <v>37</v>
      </c>
      <c r="O103" s="169">
        <v>0.187</v>
      </c>
      <c r="P103" s="169">
        <f>O103*H103</f>
        <v>3.366</v>
      </c>
      <c r="Q103" s="169">
        <v>0</v>
      </c>
      <c r="R103" s="169">
        <f>Q103*H103</f>
        <v>0</v>
      </c>
      <c r="S103" s="169">
        <v>0</v>
      </c>
      <c r="T103" s="170">
        <f>S103*H103</f>
        <v>0</v>
      </c>
      <c r="AR103" s="23" t="s">
        <v>260</v>
      </c>
      <c r="AT103" s="23" t="s">
        <v>140</v>
      </c>
      <c r="AU103" s="23" t="s">
        <v>75</v>
      </c>
      <c r="AY103" s="23" t="s">
        <v>137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23" t="s">
        <v>73</v>
      </c>
      <c r="BK103" s="171">
        <f>ROUND(I103*H103,2)</f>
        <v>0</v>
      </c>
      <c r="BL103" s="23" t="s">
        <v>260</v>
      </c>
      <c r="BM103" s="23" t="s">
        <v>513</v>
      </c>
    </row>
    <row r="104" spans="2:65" s="1" customFormat="1" ht="22.5" customHeight="1">
      <c r="B104" s="160"/>
      <c r="C104" s="161" t="s">
        <v>514</v>
      </c>
      <c r="D104" s="161" t="s">
        <v>140</v>
      </c>
      <c r="E104" s="162" t="s">
        <v>515</v>
      </c>
      <c r="F104" s="163" t="s">
        <v>516</v>
      </c>
      <c r="G104" s="164" t="s">
        <v>379</v>
      </c>
      <c r="H104" s="165">
        <v>18</v>
      </c>
      <c r="I104" s="166">
        <v>0</v>
      </c>
      <c r="J104" s="166">
        <f>ROUND(I104*H104,2)</f>
        <v>0</v>
      </c>
      <c r="K104" s="163" t="s">
        <v>203</v>
      </c>
      <c r="L104" s="37"/>
      <c r="M104" s="167" t="s">
        <v>5</v>
      </c>
      <c r="N104" s="168" t="s">
        <v>37</v>
      </c>
      <c r="O104" s="169">
        <v>0.306</v>
      </c>
      <c r="P104" s="169">
        <f>O104*H104</f>
        <v>5.508</v>
      </c>
      <c r="Q104" s="169">
        <v>0</v>
      </c>
      <c r="R104" s="169">
        <f>Q104*H104</f>
        <v>0</v>
      </c>
      <c r="S104" s="169">
        <v>0</v>
      </c>
      <c r="T104" s="170">
        <f>S104*H104</f>
        <v>0</v>
      </c>
      <c r="AR104" s="23" t="s">
        <v>260</v>
      </c>
      <c r="AT104" s="23" t="s">
        <v>140</v>
      </c>
      <c r="AU104" s="23" t="s">
        <v>75</v>
      </c>
      <c r="AY104" s="23" t="s">
        <v>137</v>
      </c>
      <c r="BE104" s="171">
        <f>IF(N104="základní",J104,0)</f>
        <v>0</v>
      </c>
      <c r="BF104" s="171">
        <f>IF(N104="snížená",J104,0)</f>
        <v>0</v>
      </c>
      <c r="BG104" s="171">
        <f>IF(N104="zákl. přenesená",J104,0)</f>
        <v>0</v>
      </c>
      <c r="BH104" s="171">
        <f>IF(N104="sníž. přenesená",J104,0)</f>
        <v>0</v>
      </c>
      <c r="BI104" s="171">
        <f>IF(N104="nulová",J104,0)</f>
        <v>0</v>
      </c>
      <c r="BJ104" s="23" t="s">
        <v>73</v>
      </c>
      <c r="BK104" s="171">
        <f>ROUND(I104*H104,2)</f>
        <v>0</v>
      </c>
      <c r="BL104" s="23" t="s">
        <v>260</v>
      </c>
      <c r="BM104" s="23" t="s">
        <v>517</v>
      </c>
    </row>
    <row r="105" spans="2:65" s="1" customFormat="1" ht="22.5" customHeight="1">
      <c r="B105" s="160"/>
      <c r="C105" s="161" t="s">
        <v>518</v>
      </c>
      <c r="D105" s="161" t="s">
        <v>140</v>
      </c>
      <c r="E105" s="162" t="s">
        <v>519</v>
      </c>
      <c r="F105" s="163" t="s">
        <v>520</v>
      </c>
      <c r="G105" s="164" t="s">
        <v>379</v>
      </c>
      <c r="H105" s="165">
        <v>2</v>
      </c>
      <c r="I105" s="166">
        <v>0</v>
      </c>
      <c r="J105" s="166">
        <f>ROUND(I105*H105,2)</f>
        <v>0</v>
      </c>
      <c r="K105" s="163" t="s">
        <v>203</v>
      </c>
      <c r="L105" s="37"/>
      <c r="M105" s="167" t="s">
        <v>5</v>
      </c>
      <c r="N105" s="168" t="s">
        <v>37</v>
      </c>
      <c r="O105" s="169">
        <v>4.141</v>
      </c>
      <c r="P105" s="169">
        <f>O105*H105</f>
        <v>8.282</v>
      </c>
      <c r="Q105" s="169">
        <v>0</v>
      </c>
      <c r="R105" s="169">
        <f>Q105*H105</f>
        <v>0</v>
      </c>
      <c r="S105" s="169">
        <v>0</v>
      </c>
      <c r="T105" s="170">
        <f>S105*H105</f>
        <v>0</v>
      </c>
      <c r="AR105" s="23" t="s">
        <v>260</v>
      </c>
      <c r="AT105" s="23" t="s">
        <v>140</v>
      </c>
      <c r="AU105" s="23" t="s">
        <v>75</v>
      </c>
      <c r="AY105" s="23" t="s">
        <v>137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23" t="s">
        <v>73</v>
      </c>
      <c r="BK105" s="171">
        <f>ROUND(I105*H105,2)</f>
        <v>0</v>
      </c>
      <c r="BL105" s="23" t="s">
        <v>260</v>
      </c>
      <c r="BM105" s="23" t="s">
        <v>521</v>
      </c>
    </row>
    <row r="106" spans="2:65" s="1" customFormat="1" ht="22.5" customHeight="1">
      <c r="B106" s="160"/>
      <c r="C106" s="195" t="s">
        <v>368</v>
      </c>
      <c r="D106" s="195" t="s">
        <v>280</v>
      </c>
      <c r="E106" s="196" t="s">
        <v>522</v>
      </c>
      <c r="F106" s="197" t="s">
        <v>523</v>
      </c>
      <c r="G106" s="198" t="s">
        <v>379</v>
      </c>
      <c r="H106" s="199">
        <v>9</v>
      </c>
      <c r="I106" s="200">
        <v>0</v>
      </c>
      <c r="J106" s="200">
        <f>ROUND(I106*H106,2)</f>
        <v>0</v>
      </c>
      <c r="K106" s="197" t="s">
        <v>5</v>
      </c>
      <c r="L106" s="201"/>
      <c r="M106" s="202" t="s">
        <v>5</v>
      </c>
      <c r="N106" s="203" t="s">
        <v>37</v>
      </c>
      <c r="O106" s="169">
        <v>0</v>
      </c>
      <c r="P106" s="169">
        <f>O106*H106</f>
        <v>0</v>
      </c>
      <c r="Q106" s="169">
        <v>3E-05</v>
      </c>
      <c r="R106" s="169">
        <f>Q106*H106</f>
        <v>0.00027</v>
      </c>
      <c r="S106" s="169">
        <v>0</v>
      </c>
      <c r="T106" s="170">
        <f>S106*H106</f>
        <v>0</v>
      </c>
      <c r="AR106" s="23" t="s">
        <v>324</v>
      </c>
      <c r="AT106" s="23" t="s">
        <v>280</v>
      </c>
      <c r="AU106" s="23" t="s">
        <v>75</v>
      </c>
      <c r="AY106" s="23" t="s">
        <v>137</v>
      </c>
      <c r="BE106" s="171">
        <f>IF(N106="základní",J106,0)</f>
        <v>0</v>
      </c>
      <c r="BF106" s="171">
        <f>IF(N106="snížená",J106,0)</f>
        <v>0</v>
      </c>
      <c r="BG106" s="171">
        <f>IF(N106="zákl. přenesená",J106,0)</f>
        <v>0</v>
      </c>
      <c r="BH106" s="171">
        <f>IF(N106="sníž. přenesená",J106,0)</f>
        <v>0</v>
      </c>
      <c r="BI106" s="171">
        <f>IF(N106="nulová",J106,0)</f>
        <v>0</v>
      </c>
      <c r="BJ106" s="23" t="s">
        <v>73</v>
      </c>
      <c r="BK106" s="171">
        <f>ROUND(I106*H106,2)</f>
        <v>0</v>
      </c>
      <c r="BL106" s="23" t="s">
        <v>260</v>
      </c>
      <c r="BM106" s="23" t="s">
        <v>524</v>
      </c>
    </row>
    <row r="107" spans="2:51" s="12" customFormat="1" ht="13.5">
      <c r="B107" s="175"/>
      <c r="D107" s="184" t="s">
        <v>205</v>
      </c>
      <c r="E107" s="183" t="s">
        <v>5</v>
      </c>
      <c r="F107" s="185" t="s">
        <v>171</v>
      </c>
      <c r="H107" s="186">
        <v>9</v>
      </c>
      <c r="L107" s="175"/>
      <c r="M107" s="180"/>
      <c r="N107" s="181"/>
      <c r="O107" s="181"/>
      <c r="P107" s="181"/>
      <c r="Q107" s="181"/>
      <c r="R107" s="181"/>
      <c r="S107" s="181"/>
      <c r="T107" s="182"/>
      <c r="AT107" s="183" t="s">
        <v>205</v>
      </c>
      <c r="AU107" s="183" t="s">
        <v>75</v>
      </c>
      <c r="AV107" s="12" t="s">
        <v>75</v>
      </c>
      <c r="AW107" s="12" t="s">
        <v>30</v>
      </c>
      <c r="AX107" s="12" t="s">
        <v>66</v>
      </c>
      <c r="AY107" s="183" t="s">
        <v>137</v>
      </c>
    </row>
    <row r="108" spans="2:51" s="13" customFormat="1" ht="13.5">
      <c r="B108" s="187"/>
      <c r="D108" s="176" t="s">
        <v>205</v>
      </c>
      <c r="E108" s="188" t="s">
        <v>5</v>
      </c>
      <c r="F108" s="189" t="s">
        <v>224</v>
      </c>
      <c r="H108" s="190">
        <v>9</v>
      </c>
      <c r="L108" s="187"/>
      <c r="M108" s="191"/>
      <c r="N108" s="192"/>
      <c r="O108" s="192"/>
      <c r="P108" s="192"/>
      <c r="Q108" s="192"/>
      <c r="R108" s="192"/>
      <c r="S108" s="192"/>
      <c r="T108" s="193"/>
      <c r="AT108" s="194" t="s">
        <v>205</v>
      </c>
      <c r="AU108" s="194" t="s">
        <v>75</v>
      </c>
      <c r="AV108" s="13" t="s">
        <v>136</v>
      </c>
      <c r="AW108" s="13" t="s">
        <v>6</v>
      </c>
      <c r="AX108" s="13" t="s">
        <v>73</v>
      </c>
      <c r="AY108" s="194" t="s">
        <v>137</v>
      </c>
    </row>
    <row r="109" spans="2:65" s="1" customFormat="1" ht="22.5" customHeight="1">
      <c r="B109" s="160"/>
      <c r="C109" s="195" t="s">
        <v>350</v>
      </c>
      <c r="D109" s="195" t="s">
        <v>280</v>
      </c>
      <c r="E109" s="196" t="s">
        <v>525</v>
      </c>
      <c r="F109" s="197" t="s">
        <v>526</v>
      </c>
      <c r="G109" s="198" t="s">
        <v>379</v>
      </c>
      <c r="H109" s="199">
        <v>2</v>
      </c>
      <c r="I109" s="200">
        <v>0</v>
      </c>
      <c r="J109" s="200">
        <f>ROUND(I109*H109,2)</f>
        <v>0</v>
      </c>
      <c r="K109" s="197" t="s">
        <v>5</v>
      </c>
      <c r="L109" s="201"/>
      <c r="M109" s="202" t="s">
        <v>5</v>
      </c>
      <c r="N109" s="203" t="s">
        <v>37</v>
      </c>
      <c r="O109" s="169">
        <v>0</v>
      </c>
      <c r="P109" s="169">
        <f>O109*H109</f>
        <v>0</v>
      </c>
      <c r="Q109" s="169">
        <v>0.0081</v>
      </c>
      <c r="R109" s="169">
        <f>Q109*H109</f>
        <v>0.0162</v>
      </c>
      <c r="S109" s="169">
        <v>0</v>
      </c>
      <c r="T109" s="170">
        <f>S109*H109</f>
        <v>0</v>
      </c>
      <c r="AR109" s="23" t="s">
        <v>527</v>
      </c>
      <c r="AT109" s="23" t="s">
        <v>280</v>
      </c>
      <c r="AU109" s="23" t="s">
        <v>75</v>
      </c>
      <c r="AY109" s="23" t="s">
        <v>137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23" t="s">
        <v>73</v>
      </c>
      <c r="BK109" s="171">
        <f>ROUND(I109*H109,2)</f>
        <v>0</v>
      </c>
      <c r="BL109" s="23" t="s">
        <v>528</v>
      </c>
      <c r="BM109" s="23" t="s">
        <v>529</v>
      </c>
    </row>
    <row r="110" spans="2:65" s="1" customFormat="1" ht="22.5" customHeight="1">
      <c r="B110" s="160"/>
      <c r="C110" s="161" t="s">
        <v>530</v>
      </c>
      <c r="D110" s="161" t="s">
        <v>140</v>
      </c>
      <c r="E110" s="162" t="s">
        <v>531</v>
      </c>
      <c r="F110" s="163" t="s">
        <v>532</v>
      </c>
      <c r="G110" s="164" t="s">
        <v>379</v>
      </c>
      <c r="H110" s="165">
        <v>9</v>
      </c>
      <c r="I110" s="166">
        <v>0</v>
      </c>
      <c r="J110" s="166">
        <f>ROUND(I110*H110,2)</f>
        <v>0</v>
      </c>
      <c r="K110" s="163" t="s">
        <v>203</v>
      </c>
      <c r="L110" s="37"/>
      <c r="M110" s="167" t="s">
        <v>5</v>
      </c>
      <c r="N110" s="168" t="s">
        <v>37</v>
      </c>
      <c r="O110" s="169">
        <v>0.017</v>
      </c>
      <c r="P110" s="169">
        <f>O110*H110</f>
        <v>0.15300000000000002</v>
      </c>
      <c r="Q110" s="169">
        <v>0</v>
      </c>
      <c r="R110" s="169">
        <f>Q110*H110</f>
        <v>0</v>
      </c>
      <c r="S110" s="169">
        <v>0</v>
      </c>
      <c r="T110" s="170">
        <f>S110*H110</f>
        <v>0</v>
      </c>
      <c r="AR110" s="23" t="s">
        <v>260</v>
      </c>
      <c r="AT110" s="23" t="s">
        <v>140</v>
      </c>
      <c r="AU110" s="23" t="s">
        <v>75</v>
      </c>
      <c r="AY110" s="23" t="s">
        <v>137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23" t="s">
        <v>73</v>
      </c>
      <c r="BK110" s="171">
        <f>ROUND(I110*H110,2)</f>
        <v>0</v>
      </c>
      <c r="BL110" s="23" t="s">
        <v>260</v>
      </c>
      <c r="BM110" s="23" t="s">
        <v>533</v>
      </c>
    </row>
    <row r="111" spans="2:65" s="1" customFormat="1" ht="22.5" customHeight="1">
      <c r="B111" s="160"/>
      <c r="C111" s="195" t="s">
        <v>372</v>
      </c>
      <c r="D111" s="195" t="s">
        <v>280</v>
      </c>
      <c r="E111" s="196" t="s">
        <v>534</v>
      </c>
      <c r="F111" s="197" t="s">
        <v>535</v>
      </c>
      <c r="G111" s="198" t="s">
        <v>379</v>
      </c>
      <c r="H111" s="199">
        <v>9</v>
      </c>
      <c r="I111" s="200">
        <v>0</v>
      </c>
      <c r="J111" s="200">
        <f>ROUND(I111*H111,2)</f>
        <v>0</v>
      </c>
      <c r="K111" s="197" t="s">
        <v>5</v>
      </c>
      <c r="L111" s="201"/>
      <c r="M111" s="202" t="s">
        <v>5</v>
      </c>
      <c r="N111" s="203" t="s">
        <v>37</v>
      </c>
      <c r="O111" s="169">
        <v>0</v>
      </c>
      <c r="P111" s="169">
        <f>O111*H111</f>
        <v>0</v>
      </c>
      <c r="Q111" s="169">
        <v>2E-05</v>
      </c>
      <c r="R111" s="169">
        <f>Q111*H111</f>
        <v>0.00018</v>
      </c>
      <c r="S111" s="169">
        <v>0</v>
      </c>
      <c r="T111" s="170">
        <f>S111*H111</f>
        <v>0</v>
      </c>
      <c r="AR111" s="23" t="s">
        <v>324</v>
      </c>
      <c r="AT111" s="23" t="s">
        <v>280</v>
      </c>
      <c r="AU111" s="23" t="s">
        <v>75</v>
      </c>
      <c r="AY111" s="23" t="s">
        <v>137</v>
      </c>
      <c r="BE111" s="171">
        <f>IF(N111="základní",J111,0)</f>
        <v>0</v>
      </c>
      <c r="BF111" s="171">
        <f>IF(N111="snížená",J111,0)</f>
        <v>0</v>
      </c>
      <c r="BG111" s="171">
        <f>IF(N111="zákl. přenesená",J111,0)</f>
        <v>0</v>
      </c>
      <c r="BH111" s="171">
        <f>IF(N111="sníž. přenesená",J111,0)</f>
        <v>0</v>
      </c>
      <c r="BI111" s="171">
        <f>IF(N111="nulová",J111,0)</f>
        <v>0</v>
      </c>
      <c r="BJ111" s="23" t="s">
        <v>73</v>
      </c>
      <c r="BK111" s="171">
        <f>ROUND(I111*H111,2)</f>
        <v>0</v>
      </c>
      <c r="BL111" s="23" t="s">
        <v>260</v>
      </c>
      <c r="BM111" s="23" t="s">
        <v>536</v>
      </c>
    </row>
    <row r="112" spans="2:51" s="12" customFormat="1" ht="13.5">
      <c r="B112" s="175"/>
      <c r="D112" s="184" t="s">
        <v>205</v>
      </c>
      <c r="E112" s="183" t="s">
        <v>5</v>
      </c>
      <c r="F112" s="185" t="s">
        <v>171</v>
      </c>
      <c r="H112" s="186">
        <v>9</v>
      </c>
      <c r="L112" s="175"/>
      <c r="M112" s="180"/>
      <c r="N112" s="181"/>
      <c r="O112" s="181"/>
      <c r="P112" s="181"/>
      <c r="Q112" s="181"/>
      <c r="R112" s="181"/>
      <c r="S112" s="181"/>
      <c r="T112" s="182"/>
      <c r="AT112" s="183" t="s">
        <v>205</v>
      </c>
      <c r="AU112" s="183" t="s">
        <v>75</v>
      </c>
      <c r="AV112" s="12" t="s">
        <v>75</v>
      </c>
      <c r="AW112" s="12" t="s">
        <v>30</v>
      </c>
      <c r="AX112" s="12" t="s">
        <v>66</v>
      </c>
      <c r="AY112" s="183" t="s">
        <v>137</v>
      </c>
    </row>
    <row r="113" spans="2:51" s="13" customFormat="1" ht="13.5">
      <c r="B113" s="187"/>
      <c r="D113" s="176" t="s">
        <v>205</v>
      </c>
      <c r="E113" s="188" t="s">
        <v>5</v>
      </c>
      <c r="F113" s="189" t="s">
        <v>224</v>
      </c>
      <c r="H113" s="190">
        <v>9</v>
      </c>
      <c r="L113" s="187"/>
      <c r="M113" s="191"/>
      <c r="N113" s="192"/>
      <c r="O113" s="192"/>
      <c r="P113" s="192"/>
      <c r="Q113" s="192"/>
      <c r="R113" s="192"/>
      <c r="S113" s="192"/>
      <c r="T113" s="193"/>
      <c r="AT113" s="194" t="s">
        <v>205</v>
      </c>
      <c r="AU113" s="194" t="s">
        <v>75</v>
      </c>
      <c r="AV113" s="13" t="s">
        <v>136</v>
      </c>
      <c r="AW113" s="13" t="s">
        <v>6</v>
      </c>
      <c r="AX113" s="13" t="s">
        <v>73</v>
      </c>
      <c r="AY113" s="194" t="s">
        <v>137</v>
      </c>
    </row>
    <row r="114" spans="2:65" s="1" customFormat="1" ht="22.5" customHeight="1">
      <c r="B114" s="160"/>
      <c r="C114" s="161" t="s">
        <v>537</v>
      </c>
      <c r="D114" s="161" t="s">
        <v>140</v>
      </c>
      <c r="E114" s="162" t="s">
        <v>538</v>
      </c>
      <c r="F114" s="163" t="s">
        <v>539</v>
      </c>
      <c r="G114" s="164" t="s">
        <v>379</v>
      </c>
      <c r="H114" s="165">
        <v>9</v>
      </c>
      <c r="I114" s="166">
        <v>0</v>
      </c>
      <c r="J114" s="166">
        <f>ROUND(I114*H114,2)</f>
        <v>0</v>
      </c>
      <c r="K114" s="163" t="s">
        <v>203</v>
      </c>
      <c r="L114" s="37"/>
      <c r="M114" s="167" t="s">
        <v>5</v>
      </c>
      <c r="N114" s="168" t="s">
        <v>37</v>
      </c>
      <c r="O114" s="169">
        <v>1.32</v>
      </c>
      <c r="P114" s="169">
        <f>O114*H114</f>
        <v>11.88</v>
      </c>
      <c r="Q114" s="169">
        <v>0</v>
      </c>
      <c r="R114" s="169">
        <f>Q114*H114</f>
        <v>0</v>
      </c>
      <c r="S114" s="169">
        <v>0</v>
      </c>
      <c r="T114" s="170">
        <f>S114*H114</f>
        <v>0</v>
      </c>
      <c r="AR114" s="23" t="s">
        <v>260</v>
      </c>
      <c r="AT114" s="23" t="s">
        <v>140</v>
      </c>
      <c r="AU114" s="23" t="s">
        <v>75</v>
      </c>
      <c r="AY114" s="23" t="s">
        <v>137</v>
      </c>
      <c r="BE114" s="171">
        <f>IF(N114="základní",J114,0)</f>
        <v>0</v>
      </c>
      <c r="BF114" s="171">
        <f>IF(N114="snížená",J114,0)</f>
        <v>0</v>
      </c>
      <c r="BG114" s="171">
        <f>IF(N114="zákl. přenesená",J114,0)</f>
        <v>0</v>
      </c>
      <c r="BH114" s="171">
        <f>IF(N114="sníž. přenesená",J114,0)</f>
        <v>0</v>
      </c>
      <c r="BI114" s="171">
        <f>IF(N114="nulová",J114,0)</f>
        <v>0</v>
      </c>
      <c r="BJ114" s="23" t="s">
        <v>73</v>
      </c>
      <c r="BK114" s="171">
        <f>ROUND(I114*H114,2)</f>
        <v>0</v>
      </c>
      <c r="BL114" s="23" t="s">
        <v>260</v>
      </c>
      <c r="BM114" s="23" t="s">
        <v>540</v>
      </c>
    </row>
    <row r="115" spans="2:65" s="1" customFormat="1" ht="22.5" customHeight="1">
      <c r="B115" s="160"/>
      <c r="C115" s="195" t="s">
        <v>386</v>
      </c>
      <c r="D115" s="195" t="s">
        <v>280</v>
      </c>
      <c r="E115" s="196" t="s">
        <v>541</v>
      </c>
      <c r="F115" s="197" t="s">
        <v>542</v>
      </c>
      <c r="G115" s="198" t="s">
        <v>379</v>
      </c>
      <c r="H115" s="199">
        <v>9</v>
      </c>
      <c r="I115" s="200">
        <v>0</v>
      </c>
      <c r="J115" s="200">
        <f>ROUND(I115*H115,2)</f>
        <v>0</v>
      </c>
      <c r="K115" s="197" t="s">
        <v>5</v>
      </c>
      <c r="L115" s="201"/>
      <c r="M115" s="202" t="s">
        <v>5</v>
      </c>
      <c r="N115" s="203" t="s">
        <v>37</v>
      </c>
      <c r="O115" s="169">
        <v>0</v>
      </c>
      <c r="P115" s="169">
        <f>O115*H115</f>
        <v>0</v>
      </c>
      <c r="Q115" s="169">
        <v>0.0085</v>
      </c>
      <c r="R115" s="169">
        <f>Q115*H115</f>
        <v>0.07650000000000001</v>
      </c>
      <c r="S115" s="169">
        <v>0</v>
      </c>
      <c r="T115" s="170">
        <f>S115*H115</f>
        <v>0</v>
      </c>
      <c r="AR115" s="23" t="s">
        <v>324</v>
      </c>
      <c r="AT115" s="23" t="s">
        <v>280</v>
      </c>
      <c r="AU115" s="23" t="s">
        <v>75</v>
      </c>
      <c r="AY115" s="23" t="s">
        <v>137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23" t="s">
        <v>73</v>
      </c>
      <c r="BK115" s="171">
        <f>ROUND(I115*H115,2)</f>
        <v>0</v>
      </c>
      <c r="BL115" s="23" t="s">
        <v>260</v>
      </c>
      <c r="BM115" s="23" t="s">
        <v>543</v>
      </c>
    </row>
    <row r="116" spans="2:51" s="12" customFormat="1" ht="13.5">
      <c r="B116" s="175"/>
      <c r="D116" s="176" t="s">
        <v>205</v>
      </c>
      <c r="E116" s="177" t="s">
        <v>5</v>
      </c>
      <c r="F116" s="178" t="s">
        <v>171</v>
      </c>
      <c r="H116" s="179">
        <v>9</v>
      </c>
      <c r="L116" s="175"/>
      <c r="M116" s="180"/>
      <c r="N116" s="181"/>
      <c r="O116" s="181"/>
      <c r="P116" s="181"/>
      <c r="Q116" s="181"/>
      <c r="R116" s="181"/>
      <c r="S116" s="181"/>
      <c r="T116" s="182"/>
      <c r="AT116" s="183" t="s">
        <v>205</v>
      </c>
      <c r="AU116" s="183" t="s">
        <v>75</v>
      </c>
      <c r="AV116" s="12" t="s">
        <v>75</v>
      </c>
      <c r="AW116" s="12" t="s">
        <v>30</v>
      </c>
      <c r="AX116" s="12" t="s">
        <v>73</v>
      </c>
      <c r="AY116" s="183" t="s">
        <v>137</v>
      </c>
    </row>
    <row r="117" spans="2:65" s="1" customFormat="1" ht="22.5" customHeight="1">
      <c r="B117" s="160"/>
      <c r="C117" s="161" t="s">
        <v>544</v>
      </c>
      <c r="D117" s="161" t="s">
        <v>140</v>
      </c>
      <c r="E117" s="162" t="s">
        <v>545</v>
      </c>
      <c r="F117" s="163" t="s">
        <v>546</v>
      </c>
      <c r="G117" s="164" t="s">
        <v>215</v>
      </c>
      <c r="H117" s="165">
        <v>346</v>
      </c>
      <c r="I117" s="166">
        <v>0</v>
      </c>
      <c r="J117" s="166">
        <f>ROUND(I117*H117,2)</f>
        <v>0</v>
      </c>
      <c r="K117" s="163" t="s">
        <v>203</v>
      </c>
      <c r="L117" s="37"/>
      <c r="M117" s="167" t="s">
        <v>5</v>
      </c>
      <c r="N117" s="168" t="s">
        <v>37</v>
      </c>
      <c r="O117" s="169">
        <v>0.14</v>
      </c>
      <c r="P117" s="169">
        <f>O117*H117</f>
        <v>48.440000000000005</v>
      </c>
      <c r="Q117" s="169">
        <v>0</v>
      </c>
      <c r="R117" s="169">
        <f>Q117*H117</f>
        <v>0</v>
      </c>
      <c r="S117" s="169">
        <v>0</v>
      </c>
      <c r="T117" s="170">
        <f>S117*H117</f>
        <v>0</v>
      </c>
      <c r="AR117" s="23" t="s">
        <v>260</v>
      </c>
      <c r="AT117" s="23" t="s">
        <v>140</v>
      </c>
      <c r="AU117" s="23" t="s">
        <v>75</v>
      </c>
      <c r="AY117" s="23" t="s">
        <v>137</v>
      </c>
      <c r="BE117" s="171">
        <f>IF(N117="základní",J117,0)</f>
        <v>0</v>
      </c>
      <c r="BF117" s="171">
        <f>IF(N117="snížená",J117,0)</f>
        <v>0</v>
      </c>
      <c r="BG117" s="171">
        <f>IF(N117="zákl. přenesená",J117,0)</f>
        <v>0</v>
      </c>
      <c r="BH117" s="171">
        <f>IF(N117="sníž. přenesená",J117,0)</f>
        <v>0</v>
      </c>
      <c r="BI117" s="171">
        <f>IF(N117="nulová",J117,0)</f>
        <v>0</v>
      </c>
      <c r="BJ117" s="23" t="s">
        <v>73</v>
      </c>
      <c r="BK117" s="171">
        <f>ROUND(I117*H117,2)</f>
        <v>0</v>
      </c>
      <c r="BL117" s="23" t="s">
        <v>260</v>
      </c>
      <c r="BM117" s="23" t="s">
        <v>547</v>
      </c>
    </row>
    <row r="118" spans="2:51" s="12" customFormat="1" ht="13.5">
      <c r="B118" s="175"/>
      <c r="D118" s="176" t="s">
        <v>205</v>
      </c>
      <c r="E118" s="177" t="s">
        <v>5</v>
      </c>
      <c r="F118" s="178" t="s">
        <v>509</v>
      </c>
      <c r="H118" s="179">
        <v>346</v>
      </c>
      <c r="L118" s="175"/>
      <c r="M118" s="180"/>
      <c r="N118" s="181"/>
      <c r="O118" s="181"/>
      <c r="P118" s="181"/>
      <c r="Q118" s="181"/>
      <c r="R118" s="181"/>
      <c r="S118" s="181"/>
      <c r="T118" s="182"/>
      <c r="AT118" s="183" t="s">
        <v>205</v>
      </c>
      <c r="AU118" s="183" t="s">
        <v>75</v>
      </c>
      <c r="AV118" s="12" t="s">
        <v>75</v>
      </c>
      <c r="AW118" s="12" t="s">
        <v>30</v>
      </c>
      <c r="AX118" s="12" t="s">
        <v>73</v>
      </c>
      <c r="AY118" s="183" t="s">
        <v>137</v>
      </c>
    </row>
    <row r="119" spans="2:65" s="1" customFormat="1" ht="22.5" customHeight="1">
      <c r="B119" s="160"/>
      <c r="C119" s="195" t="s">
        <v>290</v>
      </c>
      <c r="D119" s="195" t="s">
        <v>280</v>
      </c>
      <c r="E119" s="196" t="s">
        <v>548</v>
      </c>
      <c r="F119" s="197" t="s">
        <v>549</v>
      </c>
      <c r="G119" s="198" t="s">
        <v>283</v>
      </c>
      <c r="H119" s="199">
        <v>363.3</v>
      </c>
      <c r="I119" s="200">
        <v>0</v>
      </c>
      <c r="J119" s="200">
        <f>ROUND(I119*H119,2)</f>
        <v>0</v>
      </c>
      <c r="K119" s="197" t="s">
        <v>5</v>
      </c>
      <c r="L119" s="201"/>
      <c r="M119" s="202" t="s">
        <v>5</v>
      </c>
      <c r="N119" s="203" t="s">
        <v>37</v>
      </c>
      <c r="O119" s="169">
        <v>0</v>
      </c>
      <c r="P119" s="169">
        <f>O119*H119</f>
        <v>0</v>
      </c>
      <c r="Q119" s="169">
        <v>0.001</v>
      </c>
      <c r="R119" s="169">
        <f>Q119*H119</f>
        <v>0.3633</v>
      </c>
      <c r="S119" s="169">
        <v>0</v>
      </c>
      <c r="T119" s="170">
        <f>S119*H119</f>
        <v>0</v>
      </c>
      <c r="AR119" s="23" t="s">
        <v>324</v>
      </c>
      <c r="AT119" s="23" t="s">
        <v>280</v>
      </c>
      <c r="AU119" s="23" t="s">
        <v>75</v>
      </c>
      <c r="AY119" s="23" t="s">
        <v>137</v>
      </c>
      <c r="BE119" s="171">
        <f>IF(N119="základní",J119,0)</f>
        <v>0</v>
      </c>
      <c r="BF119" s="171">
        <f>IF(N119="snížená",J119,0)</f>
        <v>0</v>
      </c>
      <c r="BG119" s="171">
        <f>IF(N119="zákl. přenesená",J119,0)</f>
        <v>0</v>
      </c>
      <c r="BH119" s="171">
        <f>IF(N119="sníž. přenesená",J119,0)</f>
        <v>0</v>
      </c>
      <c r="BI119" s="171">
        <f>IF(N119="nulová",J119,0)</f>
        <v>0</v>
      </c>
      <c r="BJ119" s="23" t="s">
        <v>73</v>
      </c>
      <c r="BK119" s="171">
        <f>ROUND(I119*H119,2)</f>
        <v>0</v>
      </c>
      <c r="BL119" s="23" t="s">
        <v>260</v>
      </c>
      <c r="BM119" s="23" t="s">
        <v>550</v>
      </c>
    </row>
    <row r="120" spans="2:51" s="12" customFormat="1" ht="13.5">
      <c r="B120" s="175"/>
      <c r="D120" s="184" t="s">
        <v>205</v>
      </c>
      <c r="E120" s="183" t="s">
        <v>5</v>
      </c>
      <c r="F120" s="185" t="s">
        <v>551</v>
      </c>
      <c r="H120" s="186">
        <v>363.3</v>
      </c>
      <c r="L120" s="175"/>
      <c r="M120" s="180"/>
      <c r="N120" s="181"/>
      <c r="O120" s="181"/>
      <c r="P120" s="181"/>
      <c r="Q120" s="181"/>
      <c r="R120" s="181"/>
      <c r="S120" s="181"/>
      <c r="T120" s="182"/>
      <c r="AT120" s="183" t="s">
        <v>205</v>
      </c>
      <c r="AU120" s="183" t="s">
        <v>75</v>
      </c>
      <c r="AV120" s="12" t="s">
        <v>75</v>
      </c>
      <c r="AW120" s="12" t="s">
        <v>30</v>
      </c>
      <c r="AX120" s="12" t="s">
        <v>66</v>
      </c>
      <c r="AY120" s="183" t="s">
        <v>137</v>
      </c>
    </row>
    <row r="121" spans="2:51" s="13" customFormat="1" ht="13.5">
      <c r="B121" s="187"/>
      <c r="D121" s="176" t="s">
        <v>205</v>
      </c>
      <c r="E121" s="188" t="s">
        <v>5</v>
      </c>
      <c r="F121" s="189" t="s">
        <v>224</v>
      </c>
      <c r="H121" s="190">
        <v>363.3</v>
      </c>
      <c r="L121" s="187"/>
      <c r="M121" s="191"/>
      <c r="N121" s="192"/>
      <c r="O121" s="192"/>
      <c r="P121" s="192"/>
      <c r="Q121" s="192"/>
      <c r="R121" s="192"/>
      <c r="S121" s="192"/>
      <c r="T121" s="193"/>
      <c r="AT121" s="194" t="s">
        <v>205</v>
      </c>
      <c r="AU121" s="194" t="s">
        <v>75</v>
      </c>
      <c r="AV121" s="13" t="s">
        <v>136</v>
      </c>
      <c r="AW121" s="13" t="s">
        <v>6</v>
      </c>
      <c r="AX121" s="13" t="s">
        <v>73</v>
      </c>
      <c r="AY121" s="194" t="s">
        <v>137</v>
      </c>
    </row>
    <row r="122" spans="2:65" s="1" customFormat="1" ht="22.5" customHeight="1">
      <c r="B122" s="160"/>
      <c r="C122" s="161" t="s">
        <v>552</v>
      </c>
      <c r="D122" s="161" t="s">
        <v>140</v>
      </c>
      <c r="E122" s="162" t="s">
        <v>553</v>
      </c>
      <c r="F122" s="163" t="s">
        <v>554</v>
      </c>
      <c r="G122" s="164" t="s">
        <v>215</v>
      </c>
      <c r="H122" s="165">
        <v>30</v>
      </c>
      <c r="I122" s="166">
        <v>0</v>
      </c>
      <c r="J122" s="166">
        <f>ROUND(I122*H122,2)</f>
        <v>0</v>
      </c>
      <c r="K122" s="163" t="s">
        <v>203</v>
      </c>
      <c r="L122" s="37"/>
      <c r="M122" s="167" t="s">
        <v>5</v>
      </c>
      <c r="N122" s="168" t="s">
        <v>37</v>
      </c>
      <c r="O122" s="169">
        <v>0.123</v>
      </c>
      <c r="P122" s="169">
        <f>O122*H122</f>
        <v>3.69</v>
      </c>
      <c r="Q122" s="169">
        <v>0</v>
      </c>
      <c r="R122" s="169">
        <f>Q122*H122</f>
        <v>0</v>
      </c>
      <c r="S122" s="169">
        <v>0</v>
      </c>
      <c r="T122" s="170">
        <f>S122*H122</f>
        <v>0</v>
      </c>
      <c r="AR122" s="23" t="s">
        <v>260</v>
      </c>
      <c r="AT122" s="23" t="s">
        <v>140</v>
      </c>
      <c r="AU122" s="23" t="s">
        <v>75</v>
      </c>
      <c r="AY122" s="23" t="s">
        <v>137</v>
      </c>
      <c r="BE122" s="171">
        <f>IF(N122="základní",J122,0)</f>
        <v>0</v>
      </c>
      <c r="BF122" s="171">
        <f>IF(N122="snížená",J122,0)</f>
        <v>0</v>
      </c>
      <c r="BG122" s="171">
        <f>IF(N122="zákl. přenesená",J122,0)</f>
        <v>0</v>
      </c>
      <c r="BH122" s="171">
        <f>IF(N122="sníž. přenesená",J122,0)</f>
        <v>0</v>
      </c>
      <c r="BI122" s="171">
        <f>IF(N122="nulová",J122,0)</f>
        <v>0</v>
      </c>
      <c r="BJ122" s="23" t="s">
        <v>73</v>
      </c>
      <c r="BK122" s="171">
        <f>ROUND(I122*H122,2)</f>
        <v>0</v>
      </c>
      <c r="BL122" s="23" t="s">
        <v>260</v>
      </c>
      <c r="BM122" s="23" t="s">
        <v>555</v>
      </c>
    </row>
    <row r="123" spans="2:65" s="1" customFormat="1" ht="22.5" customHeight="1">
      <c r="B123" s="160"/>
      <c r="C123" s="195" t="s">
        <v>299</v>
      </c>
      <c r="D123" s="195" t="s">
        <v>280</v>
      </c>
      <c r="E123" s="196" t="s">
        <v>556</v>
      </c>
      <c r="F123" s="197" t="s">
        <v>557</v>
      </c>
      <c r="G123" s="198" t="s">
        <v>283</v>
      </c>
      <c r="H123" s="199">
        <v>18.6</v>
      </c>
      <c r="I123" s="200">
        <v>0</v>
      </c>
      <c r="J123" s="200">
        <f>ROUND(I123*H123,2)</f>
        <v>0</v>
      </c>
      <c r="K123" s="197" t="s">
        <v>5</v>
      </c>
      <c r="L123" s="201"/>
      <c r="M123" s="202" t="s">
        <v>5</v>
      </c>
      <c r="N123" s="203" t="s">
        <v>37</v>
      </c>
      <c r="O123" s="169">
        <v>0</v>
      </c>
      <c r="P123" s="169">
        <f>O123*H123</f>
        <v>0</v>
      </c>
      <c r="Q123" s="169">
        <v>0.001</v>
      </c>
      <c r="R123" s="169">
        <f>Q123*H123</f>
        <v>0.018600000000000002</v>
      </c>
      <c r="S123" s="169">
        <v>0</v>
      </c>
      <c r="T123" s="170">
        <f>S123*H123</f>
        <v>0</v>
      </c>
      <c r="AR123" s="23" t="s">
        <v>324</v>
      </c>
      <c r="AT123" s="23" t="s">
        <v>280</v>
      </c>
      <c r="AU123" s="23" t="s">
        <v>75</v>
      </c>
      <c r="AY123" s="23" t="s">
        <v>137</v>
      </c>
      <c r="BE123" s="171">
        <f>IF(N123="základní",J123,0)</f>
        <v>0</v>
      </c>
      <c r="BF123" s="171">
        <f>IF(N123="snížená",J123,0)</f>
        <v>0</v>
      </c>
      <c r="BG123" s="171">
        <f>IF(N123="zákl. přenesená",J123,0)</f>
        <v>0</v>
      </c>
      <c r="BH123" s="171">
        <f>IF(N123="sníž. přenesená",J123,0)</f>
        <v>0</v>
      </c>
      <c r="BI123" s="171">
        <f>IF(N123="nulová",J123,0)</f>
        <v>0</v>
      </c>
      <c r="BJ123" s="23" t="s">
        <v>73</v>
      </c>
      <c r="BK123" s="171">
        <f>ROUND(I123*H123,2)</f>
        <v>0</v>
      </c>
      <c r="BL123" s="23" t="s">
        <v>260</v>
      </c>
      <c r="BM123" s="23" t="s">
        <v>558</v>
      </c>
    </row>
    <row r="124" spans="2:51" s="12" customFormat="1" ht="13.5">
      <c r="B124" s="175"/>
      <c r="D124" s="184" t="s">
        <v>205</v>
      </c>
      <c r="E124" s="183" t="s">
        <v>5</v>
      </c>
      <c r="F124" s="185" t="s">
        <v>559</v>
      </c>
      <c r="H124" s="186">
        <v>18.6</v>
      </c>
      <c r="L124" s="175"/>
      <c r="M124" s="180"/>
      <c r="N124" s="181"/>
      <c r="O124" s="181"/>
      <c r="P124" s="181"/>
      <c r="Q124" s="181"/>
      <c r="R124" s="181"/>
      <c r="S124" s="181"/>
      <c r="T124" s="182"/>
      <c r="AT124" s="183" t="s">
        <v>205</v>
      </c>
      <c r="AU124" s="183" t="s">
        <v>75</v>
      </c>
      <c r="AV124" s="12" t="s">
        <v>75</v>
      </c>
      <c r="AW124" s="12" t="s">
        <v>30</v>
      </c>
      <c r="AX124" s="12" t="s">
        <v>66</v>
      </c>
      <c r="AY124" s="183" t="s">
        <v>137</v>
      </c>
    </row>
    <row r="125" spans="2:51" s="13" customFormat="1" ht="13.5">
      <c r="B125" s="187"/>
      <c r="D125" s="176" t="s">
        <v>205</v>
      </c>
      <c r="E125" s="188" t="s">
        <v>5</v>
      </c>
      <c r="F125" s="189" t="s">
        <v>224</v>
      </c>
      <c r="H125" s="190">
        <v>18.6</v>
      </c>
      <c r="L125" s="187"/>
      <c r="M125" s="191"/>
      <c r="N125" s="192"/>
      <c r="O125" s="192"/>
      <c r="P125" s="192"/>
      <c r="Q125" s="192"/>
      <c r="R125" s="192"/>
      <c r="S125" s="192"/>
      <c r="T125" s="193"/>
      <c r="AT125" s="194" t="s">
        <v>205</v>
      </c>
      <c r="AU125" s="194" t="s">
        <v>75</v>
      </c>
      <c r="AV125" s="13" t="s">
        <v>136</v>
      </c>
      <c r="AW125" s="13" t="s">
        <v>6</v>
      </c>
      <c r="AX125" s="13" t="s">
        <v>73</v>
      </c>
      <c r="AY125" s="194" t="s">
        <v>137</v>
      </c>
    </row>
    <row r="126" spans="2:65" s="1" customFormat="1" ht="22.5" customHeight="1">
      <c r="B126" s="160"/>
      <c r="C126" s="161" t="s">
        <v>560</v>
      </c>
      <c r="D126" s="161" t="s">
        <v>140</v>
      </c>
      <c r="E126" s="162" t="s">
        <v>561</v>
      </c>
      <c r="F126" s="163" t="s">
        <v>562</v>
      </c>
      <c r="G126" s="164" t="s">
        <v>379</v>
      </c>
      <c r="H126" s="165">
        <v>39</v>
      </c>
      <c r="I126" s="166">
        <v>0</v>
      </c>
      <c r="J126" s="166">
        <f>ROUND(I126*H126,2)</f>
        <v>0</v>
      </c>
      <c r="K126" s="163" t="s">
        <v>203</v>
      </c>
      <c r="L126" s="37"/>
      <c r="M126" s="167" t="s">
        <v>5</v>
      </c>
      <c r="N126" s="168" t="s">
        <v>37</v>
      </c>
      <c r="O126" s="169">
        <v>0.352</v>
      </c>
      <c r="P126" s="169">
        <f>O126*H126</f>
        <v>13.728</v>
      </c>
      <c r="Q126" s="169">
        <v>0</v>
      </c>
      <c r="R126" s="169">
        <f>Q126*H126</f>
        <v>0</v>
      </c>
      <c r="S126" s="169">
        <v>0</v>
      </c>
      <c r="T126" s="170">
        <f>S126*H126</f>
        <v>0</v>
      </c>
      <c r="AR126" s="23" t="s">
        <v>260</v>
      </c>
      <c r="AT126" s="23" t="s">
        <v>140</v>
      </c>
      <c r="AU126" s="23" t="s">
        <v>75</v>
      </c>
      <c r="AY126" s="23" t="s">
        <v>137</v>
      </c>
      <c r="BE126" s="171">
        <f>IF(N126="základní",J126,0)</f>
        <v>0</v>
      </c>
      <c r="BF126" s="171">
        <f>IF(N126="snížená",J126,0)</f>
        <v>0</v>
      </c>
      <c r="BG126" s="171">
        <f>IF(N126="zákl. přenesená",J126,0)</f>
        <v>0</v>
      </c>
      <c r="BH126" s="171">
        <f>IF(N126="sníž. přenesená",J126,0)</f>
        <v>0</v>
      </c>
      <c r="BI126" s="171">
        <f>IF(N126="nulová",J126,0)</f>
        <v>0</v>
      </c>
      <c r="BJ126" s="23" t="s">
        <v>73</v>
      </c>
      <c r="BK126" s="171">
        <f>ROUND(I126*H126,2)</f>
        <v>0</v>
      </c>
      <c r="BL126" s="23" t="s">
        <v>260</v>
      </c>
      <c r="BM126" s="23" t="s">
        <v>563</v>
      </c>
    </row>
    <row r="127" spans="2:65" s="1" customFormat="1" ht="31.5" customHeight="1">
      <c r="B127" s="160"/>
      <c r="C127" s="195" t="s">
        <v>307</v>
      </c>
      <c r="D127" s="195" t="s">
        <v>280</v>
      </c>
      <c r="E127" s="196" t="s">
        <v>564</v>
      </c>
      <c r="F127" s="197" t="s">
        <v>565</v>
      </c>
      <c r="G127" s="198" t="s">
        <v>379</v>
      </c>
      <c r="H127" s="199">
        <v>9</v>
      </c>
      <c r="I127" s="200">
        <v>0</v>
      </c>
      <c r="J127" s="200">
        <f>ROUND(I127*H127,2)</f>
        <v>0</v>
      </c>
      <c r="K127" s="197" t="s">
        <v>5</v>
      </c>
      <c r="L127" s="201"/>
      <c r="M127" s="202" t="s">
        <v>5</v>
      </c>
      <c r="N127" s="203" t="s">
        <v>37</v>
      </c>
      <c r="O127" s="169">
        <v>0</v>
      </c>
      <c r="P127" s="169">
        <f>O127*H127</f>
        <v>0</v>
      </c>
      <c r="Q127" s="169">
        <v>0.0007</v>
      </c>
      <c r="R127" s="169">
        <f>Q127*H127</f>
        <v>0.0063</v>
      </c>
      <c r="S127" s="169">
        <v>0</v>
      </c>
      <c r="T127" s="170">
        <f>S127*H127</f>
        <v>0</v>
      </c>
      <c r="AR127" s="23" t="s">
        <v>324</v>
      </c>
      <c r="AT127" s="23" t="s">
        <v>280</v>
      </c>
      <c r="AU127" s="23" t="s">
        <v>75</v>
      </c>
      <c r="AY127" s="23" t="s">
        <v>137</v>
      </c>
      <c r="BE127" s="171">
        <f>IF(N127="základní",J127,0)</f>
        <v>0</v>
      </c>
      <c r="BF127" s="171">
        <f>IF(N127="snížená",J127,0)</f>
        <v>0</v>
      </c>
      <c r="BG127" s="171">
        <f>IF(N127="zákl. přenesená",J127,0)</f>
        <v>0</v>
      </c>
      <c r="BH127" s="171">
        <f>IF(N127="sníž. přenesená",J127,0)</f>
        <v>0</v>
      </c>
      <c r="BI127" s="171">
        <f>IF(N127="nulová",J127,0)</f>
        <v>0</v>
      </c>
      <c r="BJ127" s="23" t="s">
        <v>73</v>
      </c>
      <c r="BK127" s="171">
        <f>ROUND(I127*H127,2)</f>
        <v>0</v>
      </c>
      <c r="BL127" s="23" t="s">
        <v>260</v>
      </c>
      <c r="BM127" s="23" t="s">
        <v>566</v>
      </c>
    </row>
    <row r="128" spans="2:51" s="12" customFormat="1" ht="13.5">
      <c r="B128" s="175"/>
      <c r="D128" s="176" t="s">
        <v>205</v>
      </c>
      <c r="E128" s="177" t="s">
        <v>5</v>
      </c>
      <c r="F128" s="178" t="s">
        <v>171</v>
      </c>
      <c r="H128" s="179">
        <v>9</v>
      </c>
      <c r="L128" s="175"/>
      <c r="M128" s="180"/>
      <c r="N128" s="181"/>
      <c r="O128" s="181"/>
      <c r="P128" s="181"/>
      <c r="Q128" s="181"/>
      <c r="R128" s="181"/>
      <c r="S128" s="181"/>
      <c r="T128" s="182"/>
      <c r="AT128" s="183" t="s">
        <v>205</v>
      </c>
      <c r="AU128" s="183" t="s">
        <v>75</v>
      </c>
      <c r="AV128" s="12" t="s">
        <v>75</v>
      </c>
      <c r="AW128" s="12" t="s">
        <v>30</v>
      </c>
      <c r="AX128" s="12" t="s">
        <v>73</v>
      </c>
      <c r="AY128" s="183" t="s">
        <v>137</v>
      </c>
    </row>
    <row r="129" spans="2:65" s="1" customFormat="1" ht="22.5" customHeight="1">
      <c r="B129" s="160"/>
      <c r="C129" s="195" t="s">
        <v>311</v>
      </c>
      <c r="D129" s="195" t="s">
        <v>280</v>
      </c>
      <c r="E129" s="196" t="s">
        <v>567</v>
      </c>
      <c r="F129" s="197" t="s">
        <v>568</v>
      </c>
      <c r="G129" s="198" t="s">
        <v>379</v>
      </c>
      <c r="H129" s="199">
        <v>9</v>
      </c>
      <c r="I129" s="200">
        <v>0</v>
      </c>
      <c r="J129" s="200">
        <f>ROUND(I129*H129,2)</f>
        <v>0</v>
      </c>
      <c r="K129" s="197" t="s">
        <v>5</v>
      </c>
      <c r="L129" s="201"/>
      <c r="M129" s="202" t="s">
        <v>5</v>
      </c>
      <c r="N129" s="203" t="s">
        <v>37</v>
      </c>
      <c r="O129" s="169">
        <v>0</v>
      </c>
      <c r="P129" s="169">
        <f>O129*H129</f>
        <v>0</v>
      </c>
      <c r="Q129" s="169">
        <v>0.00016</v>
      </c>
      <c r="R129" s="169">
        <f>Q129*H129</f>
        <v>0.00144</v>
      </c>
      <c r="S129" s="169">
        <v>0</v>
      </c>
      <c r="T129" s="170">
        <f>S129*H129</f>
        <v>0</v>
      </c>
      <c r="AR129" s="23" t="s">
        <v>324</v>
      </c>
      <c r="AT129" s="23" t="s">
        <v>280</v>
      </c>
      <c r="AU129" s="23" t="s">
        <v>75</v>
      </c>
      <c r="AY129" s="23" t="s">
        <v>137</v>
      </c>
      <c r="BE129" s="171">
        <f>IF(N129="základní",J129,0)</f>
        <v>0</v>
      </c>
      <c r="BF129" s="171">
        <f>IF(N129="snížená",J129,0)</f>
        <v>0</v>
      </c>
      <c r="BG129" s="171">
        <f>IF(N129="zákl. přenesená",J129,0)</f>
        <v>0</v>
      </c>
      <c r="BH129" s="171">
        <f>IF(N129="sníž. přenesená",J129,0)</f>
        <v>0</v>
      </c>
      <c r="BI129" s="171">
        <f>IF(N129="nulová",J129,0)</f>
        <v>0</v>
      </c>
      <c r="BJ129" s="23" t="s">
        <v>73</v>
      </c>
      <c r="BK129" s="171">
        <f>ROUND(I129*H129,2)</f>
        <v>0</v>
      </c>
      <c r="BL129" s="23" t="s">
        <v>260</v>
      </c>
      <c r="BM129" s="23" t="s">
        <v>569</v>
      </c>
    </row>
    <row r="130" spans="2:65" s="1" customFormat="1" ht="22.5" customHeight="1">
      <c r="B130" s="160"/>
      <c r="C130" s="195" t="s">
        <v>315</v>
      </c>
      <c r="D130" s="195" t="s">
        <v>280</v>
      </c>
      <c r="E130" s="196" t="s">
        <v>570</v>
      </c>
      <c r="F130" s="197" t="s">
        <v>571</v>
      </c>
      <c r="G130" s="198" t="s">
        <v>379</v>
      </c>
      <c r="H130" s="199">
        <v>21</v>
      </c>
      <c r="I130" s="200">
        <v>0</v>
      </c>
      <c r="J130" s="200">
        <f>ROUND(I130*H130,2)</f>
        <v>0</v>
      </c>
      <c r="K130" s="197" t="s">
        <v>5</v>
      </c>
      <c r="L130" s="201"/>
      <c r="M130" s="202" t="s">
        <v>5</v>
      </c>
      <c r="N130" s="203" t="s">
        <v>37</v>
      </c>
      <c r="O130" s="169">
        <v>0</v>
      </c>
      <c r="P130" s="169">
        <f>O130*H130</f>
        <v>0</v>
      </c>
      <c r="Q130" s="169">
        <v>0.00026</v>
      </c>
      <c r="R130" s="169">
        <f>Q130*H130</f>
        <v>0.00546</v>
      </c>
      <c r="S130" s="169">
        <v>0</v>
      </c>
      <c r="T130" s="170">
        <f>S130*H130</f>
        <v>0</v>
      </c>
      <c r="AR130" s="23" t="s">
        <v>324</v>
      </c>
      <c r="AT130" s="23" t="s">
        <v>280</v>
      </c>
      <c r="AU130" s="23" t="s">
        <v>75</v>
      </c>
      <c r="AY130" s="23" t="s">
        <v>137</v>
      </c>
      <c r="BE130" s="171">
        <f>IF(N130="základní",J130,0)</f>
        <v>0</v>
      </c>
      <c r="BF130" s="171">
        <f>IF(N130="snížená",J130,0)</f>
        <v>0</v>
      </c>
      <c r="BG130" s="171">
        <f>IF(N130="zákl. přenesená",J130,0)</f>
        <v>0</v>
      </c>
      <c r="BH130" s="171">
        <f>IF(N130="sníž. přenesená",J130,0)</f>
        <v>0</v>
      </c>
      <c r="BI130" s="171">
        <f>IF(N130="nulová",J130,0)</f>
        <v>0</v>
      </c>
      <c r="BJ130" s="23" t="s">
        <v>73</v>
      </c>
      <c r="BK130" s="171">
        <f>ROUND(I130*H130,2)</f>
        <v>0</v>
      </c>
      <c r="BL130" s="23" t="s">
        <v>260</v>
      </c>
      <c r="BM130" s="23" t="s">
        <v>572</v>
      </c>
    </row>
    <row r="131" spans="2:51" s="12" customFormat="1" ht="13.5">
      <c r="B131" s="175"/>
      <c r="D131" s="176" t="s">
        <v>205</v>
      </c>
      <c r="E131" s="177" t="s">
        <v>5</v>
      </c>
      <c r="F131" s="178" t="s">
        <v>10</v>
      </c>
      <c r="H131" s="179">
        <v>21</v>
      </c>
      <c r="L131" s="175"/>
      <c r="M131" s="180"/>
      <c r="N131" s="181"/>
      <c r="O131" s="181"/>
      <c r="P131" s="181"/>
      <c r="Q131" s="181"/>
      <c r="R131" s="181"/>
      <c r="S131" s="181"/>
      <c r="T131" s="182"/>
      <c r="AT131" s="183" t="s">
        <v>205</v>
      </c>
      <c r="AU131" s="183" t="s">
        <v>75</v>
      </c>
      <c r="AV131" s="12" t="s">
        <v>75</v>
      </c>
      <c r="AW131" s="12" t="s">
        <v>30</v>
      </c>
      <c r="AX131" s="12" t="s">
        <v>73</v>
      </c>
      <c r="AY131" s="183" t="s">
        <v>137</v>
      </c>
    </row>
    <row r="132" spans="2:65" s="1" customFormat="1" ht="22.5" customHeight="1">
      <c r="B132" s="160"/>
      <c r="C132" s="161" t="s">
        <v>573</v>
      </c>
      <c r="D132" s="161" t="s">
        <v>140</v>
      </c>
      <c r="E132" s="162" t="s">
        <v>574</v>
      </c>
      <c r="F132" s="163" t="s">
        <v>575</v>
      </c>
      <c r="G132" s="164" t="s">
        <v>379</v>
      </c>
      <c r="H132" s="165">
        <v>1</v>
      </c>
      <c r="I132" s="166">
        <v>0</v>
      </c>
      <c r="J132" s="166">
        <f>ROUND(I132*H132,2)</f>
        <v>0</v>
      </c>
      <c r="K132" s="163" t="s">
        <v>203</v>
      </c>
      <c r="L132" s="37"/>
      <c r="M132" s="167" t="s">
        <v>5</v>
      </c>
      <c r="N132" s="168" t="s">
        <v>37</v>
      </c>
      <c r="O132" s="169">
        <v>31.842</v>
      </c>
      <c r="P132" s="169">
        <f>O132*H132</f>
        <v>31.842</v>
      </c>
      <c r="Q132" s="169">
        <v>0</v>
      </c>
      <c r="R132" s="169">
        <f>Q132*H132</f>
        <v>0</v>
      </c>
      <c r="S132" s="169">
        <v>0</v>
      </c>
      <c r="T132" s="170">
        <f>S132*H132</f>
        <v>0</v>
      </c>
      <c r="AR132" s="23" t="s">
        <v>260</v>
      </c>
      <c r="AT132" s="23" t="s">
        <v>140</v>
      </c>
      <c r="AU132" s="23" t="s">
        <v>75</v>
      </c>
      <c r="AY132" s="23" t="s">
        <v>137</v>
      </c>
      <c r="BE132" s="171">
        <f>IF(N132="základní",J132,0)</f>
        <v>0</v>
      </c>
      <c r="BF132" s="171">
        <f>IF(N132="snížená",J132,0)</f>
        <v>0</v>
      </c>
      <c r="BG132" s="171">
        <f>IF(N132="zákl. přenesená",J132,0)</f>
        <v>0</v>
      </c>
      <c r="BH132" s="171">
        <f>IF(N132="sníž. přenesená",J132,0)</f>
        <v>0</v>
      </c>
      <c r="BI132" s="171">
        <f>IF(N132="nulová",J132,0)</f>
        <v>0</v>
      </c>
      <c r="BJ132" s="23" t="s">
        <v>73</v>
      </c>
      <c r="BK132" s="171">
        <f>ROUND(I132*H132,2)</f>
        <v>0</v>
      </c>
      <c r="BL132" s="23" t="s">
        <v>260</v>
      </c>
      <c r="BM132" s="23" t="s">
        <v>576</v>
      </c>
    </row>
    <row r="133" spans="2:63" s="11" customFormat="1" ht="36.75" customHeight="1">
      <c r="B133" s="147"/>
      <c r="D133" s="148" t="s">
        <v>65</v>
      </c>
      <c r="E133" s="149" t="s">
        <v>280</v>
      </c>
      <c r="F133" s="149" t="s">
        <v>577</v>
      </c>
      <c r="J133" s="150">
        <f>BK133</f>
        <v>0</v>
      </c>
      <c r="L133" s="147"/>
      <c r="M133" s="151"/>
      <c r="N133" s="152"/>
      <c r="O133" s="152"/>
      <c r="P133" s="153">
        <f>P134+P149</f>
        <v>299.83376499999997</v>
      </c>
      <c r="Q133" s="152"/>
      <c r="R133" s="153">
        <f>R134+R149</f>
        <v>70.3921148</v>
      </c>
      <c r="S133" s="152"/>
      <c r="T133" s="154">
        <f>T134+T149</f>
        <v>0</v>
      </c>
      <c r="AR133" s="148" t="s">
        <v>148</v>
      </c>
      <c r="AT133" s="155" t="s">
        <v>65</v>
      </c>
      <c r="AU133" s="155" t="s">
        <v>66</v>
      </c>
      <c r="AY133" s="148" t="s">
        <v>137</v>
      </c>
      <c r="BK133" s="156">
        <f>BK134+BK149</f>
        <v>0</v>
      </c>
    </row>
    <row r="134" spans="2:63" s="11" customFormat="1" ht="19.5" customHeight="1">
      <c r="B134" s="147"/>
      <c r="D134" s="157" t="s">
        <v>65</v>
      </c>
      <c r="E134" s="158" t="s">
        <v>578</v>
      </c>
      <c r="F134" s="158" t="s">
        <v>579</v>
      </c>
      <c r="J134" s="159">
        <f>BK134</f>
        <v>0</v>
      </c>
      <c r="L134" s="147"/>
      <c r="M134" s="151"/>
      <c r="N134" s="152"/>
      <c r="O134" s="152"/>
      <c r="P134" s="153">
        <f>SUM(P135:P148)</f>
        <v>84.564</v>
      </c>
      <c r="Q134" s="152"/>
      <c r="R134" s="153">
        <f>SUM(R135:R148)</f>
        <v>0.08388000000000001</v>
      </c>
      <c r="S134" s="152"/>
      <c r="T134" s="154">
        <f>SUM(T135:T148)</f>
        <v>0</v>
      </c>
      <c r="AR134" s="148" t="s">
        <v>148</v>
      </c>
      <c r="AT134" s="155" t="s">
        <v>65</v>
      </c>
      <c r="AU134" s="155" t="s">
        <v>73</v>
      </c>
      <c r="AY134" s="148" t="s">
        <v>137</v>
      </c>
      <c r="BK134" s="156">
        <f>SUM(BK135:BK148)</f>
        <v>0</v>
      </c>
    </row>
    <row r="135" spans="2:65" s="1" customFormat="1" ht="22.5" customHeight="1">
      <c r="B135" s="160"/>
      <c r="C135" s="161" t="s">
        <v>456</v>
      </c>
      <c r="D135" s="161" t="s">
        <v>140</v>
      </c>
      <c r="E135" s="162" t="s">
        <v>580</v>
      </c>
      <c r="F135" s="163" t="s">
        <v>581</v>
      </c>
      <c r="G135" s="164" t="s">
        <v>379</v>
      </c>
      <c r="H135" s="165">
        <v>9</v>
      </c>
      <c r="I135" s="166">
        <v>0</v>
      </c>
      <c r="J135" s="166">
        <f aca="true" t="shared" si="0" ref="J135:J148">ROUND(I135*H135,2)</f>
        <v>0</v>
      </c>
      <c r="K135" s="163" t="s">
        <v>203</v>
      </c>
      <c r="L135" s="37"/>
      <c r="M135" s="167" t="s">
        <v>5</v>
      </c>
      <c r="N135" s="168" t="s">
        <v>37</v>
      </c>
      <c r="O135" s="169">
        <v>3.813</v>
      </c>
      <c r="P135" s="169">
        <f aca="true" t="shared" si="1" ref="P135:P148">O135*H135</f>
        <v>34.317</v>
      </c>
      <c r="Q135" s="169">
        <v>0</v>
      </c>
      <c r="R135" s="169">
        <f aca="true" t="shared" si="2" ref="R135:R148">Q135*H135</f>
        <v>0</v>
      </c>
      <c r="S135" s="169">
        <v>0</v>
      </c>
      <c r="T135" s="170">
        <f aca="true" t="shared" si="3" ref="T135:T148">S135*H135</f>
        <v>0</v>
      </c>
      <c r="AR135" s="23" t="s">
        <v>528</v>
      </c>
      <c r="AT135" s="23" t="s">
        <v>140</v>
      </c>
      <c r="AU135" s="23" t="s">
        <v>75</v>
      </c>
      <c r="AY135" s="23" t="s">
        <v>137</v>
      </c>
      <c r="BE135" s="171">
        <f aca="true" t="shared" si="4" ref="BE135:BE148">IF(N135="základní",J135,0)</f>
        <v>0</v>
      </c>
      <c r="BF135" s="171">
        <f aca="true" t="shared" si="5" ref="BF135:BF148">IF(N135="snížená",J135,0)</f>
        <v>0</v>
      </c>
      <c r="BG135" s="171">
        <f aca="true" t="shared" si="6" ref="BG135:BG148">IF(N135="zákl. přenesená",J135,0)</f>
        <v>0</v>
      </c>
      <c r="BH135" s="171">
        <f aca="true" t="shared" si="7" ref="BH135:BH148">IF(N135="sníž. přenesená",J135,0)</f>
        <v>0</v>
      </c>
      <c r="BI135" s="171">
        <f aca="true" t="shared" si="8" ref="BI135:BI148">IF(N135="nulová",J135,0)</f>
        <v>0</v>
      </c>
      <c r="BJ135" s="23" t="s">
        <v>73</v>
      </c>
      <c r="BK135" s="171">
        <f aca="true" t="shared" si="9" ref="BK135:BK148">ROUND(I135*H135,2)</f>
        <v>0</v>
      </c>
      <c r="BL135" s="23" t="s">
        <v>528</v>
      </c>
      <c r="BM135" s="23" t="s">
        <v>582</v>
      </c>
    </row>
    <row r="136" spans="2:65" s="1" customFormat="1" ht="22.5" customHeight="1">
      <c r="B136" s="160"/>
      <c r="C136" s="195" t="s">
        <v>400</v>
      </c>
      <c r="D136" s="195" t="s">
        <v>280</v>
      </c>
      <c r="E136" s="196" t="s">
        <v>583</v>
      </c>
      <c r="F136" s="197" t="s">
        <v>584</v>
      </c>
      <c r="G136" s="198" t="s">
        <v>379</v>
      </c>
      <c r="H136" s="199">
        <v>9</v>
      </c>
      <c r="I136" s="200">
        <v>0</v>
      </c>
      <c r="J136" s="200">
        <f t="shared" si="0"/>
        <v>0</v>
      </c>
      <c r="K136" s="197" t="s">
        <v>5</v>
      </c>
      <c r="L136" s="201"/>
      <c r="M136" s="202" t="s">
        <v>5</v>
      </c>
      <c r="N136" s="203" t="s">
        <v>37</v>
      </c>
      <c r="O136" s="169">
        <v>0</v>
      </c>
      <c r="P136" s="169">
        <f t="shared" si="1"/>
        <v>0</v>
      </c>
      <c r="Q136" s="169">
        <v>0</v>
      </c>
      <c r="R136" s="169">
        <f t="shared" si="2"/>
        <v>0</v>
      </c>
      <c r="S136" s="169">
        <v>0</v>
      </c>
      <c r="T136" s="170">
        <f t="shared" si="3"/>
        <v>0</v>
      </c>
      <c r="AR136" s="23" t="s">
        <v>324</v>
      </c>
      <c r="AT136" s="23" t="s">
        <v>280</v>
      </c>
      <c r="AU136" s="23" t="s">
        <v>75</v>
      </c>
      <c r="AY136" s="23" t="s">
        <v>137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23" t="s">
        <v>73</v>
      </c>
      <c r="BK136" s="171">
        <f t="shared" si="9"/>
        <v>0</v>
      </c>
      <c r="BL136" s="23" t="s">
        <v>260</v>
      </c>
      <c r="BM136" s="23" t="s">
        <v>585</v>
      </c>
    </row>
    <row r="137" spans="2:65" s="1" customFormat="1" ht="22.5" customHeight="1">
      <c r="B137" s="160"/>
      <c r="C137" s="161" t="s">
        <v>462</v>
      </c>
      <c r="D137" s="161" t="s">
        <v>140</v>
      </c>
      <c r="E137" s="162" t="s">
        <v>586</v>
      </c>
      <c r="F137" s="163" t="s">
        <v>587</v>
      </c>
      <c r="G137" s="164" t="s">
        <v>379</v>
      </c>
      <c r="H137" s="165">
        <v>9</v>
      </c>
      <c r="I137" s="166">
        <v>0</v>
      </c>
      <c r="J137" s="166">
        <f t="shared" si="0"/>
        <v>0</v>
      </c>
      <c r="K137" s="163" t="s">
        <v>203</v>
      </c>
      <c r="L137" s="37"/>
      <c r="M137" s="167" t="s">
        <v>5</v>
      </c>
      <c r="N137" s="168" t="s">
        <v>37</v>
      </c>
      <c r="O137" s="169">
        <v>2.3</v>
      </c>
      <c r="P137" s="169">
        <f t="shared" si="1"/>
        <v>20.7</v>
      </c>
      <c r="Q137" s="169">
        <v>0</v>
      </c>
      <c r="R137" s="169">
        <f t="shared" si="2"/>
        <v>0</v>
      </c>
      <c r="S137" s="169">
        <v>0</v>
      </c>
      <c r="T137" s="170">
        <f t="shared" si="3"/>
        <v>0</v>
      </c>
      <c r="AR137" s="23" t="s">
        <v>528</v>
      </c>
      <c r="AT137" s="23" t="s">
        <v>140</v>
      </c>
      <c r="AU137" s="23" t="s">
        <v>75</v>
      </c>
      <c r="AY137" s="23" t="s">
        <v>137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23" t="s">
        <v>73</v>
      </c>
      <c r="BK137" s="171">
        <f t="shared" si="9"/>
        <v>0</v>
      </c>
      <c r="BL137" s="23" t="s">
        <v>528</v>
      </c>
      <c r="BM137" s="23" t="s">
        <v>588</v>
      </c>
    </row>
    <row r="138" spans="2:65" s="1" customFormat="1" ht="22.5" customHeight="1">
      <c r="B138" s="160"/>
      <c r="C138" s="195" t="s">
        <v>466</v>
      </c>
      <c r="D138" s="195" t="s">
        <v>280</v>
      </c>
      <c r="E138" s="196" t="s">
        <v>589</v>
      </c>
      <c r="F138" s="197" t="s">
        <v>590</v>
      </c>
      <c r="G138" s="198" t="s">
        <v>379</v>
      </c>
      <c r="H138" s="199">
        <v>9</v>
      </c>
      <c r="I138" s="200">
        <v>0</v>
      </c>
      <c r="J138" s="200">
        <f t="shared" si="0"/>
        <v>0</v>
      </c>
      <c r="K138" s="197" t="s">
        <v>5</v>
      </c>
      <c r="L138" s="201"/>
      <c r="M138" s="202" t="s">
        <v>5</v>
      </c>
      <c r="N138" s="203" t="s">
        <v>37</v>
      </c>
      <c r="O138" s="169">
        <v>0</v>
      </c>
      <c r="P138" s="169">
        <f t="shared" si="1"/>
        <v>0</v>
      </c>
      <c r="Q138" s="169">
        <v>0</v>
      </c>
      <c r="R138" s="169">
        <f t="shared" si="2"/>
        <v>0</v>
      </c>
      <c r="S138" s="169">
        <v>0</v>
      </c>
      <c r="T138" s="170">
        <f t="shared" si="3"/>
        <v>0</v>
      </c>
      <c r="AR138" s="23" t="s">
        <v>324</v>
      </c>
      <c r="AT138" s="23" t="s">
        <v>280</v>
      </c>
      <c r="AU138" s="23" t="s">
        <v>75</v>
      </c>
      <c r="AY138" s="23" t="s">
        <v>137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23" t="s">
        <v>73</v>
      </c>
      <c r="BK138" s="171">
        <f t="shared" si="9"/>
        <v>0</v>
      </c>
      <c r="BL138" s="23" t="s">
        <v>260</v>
      </c>
      <c r="BM138" s="23" t="s">
        <v>591</v>
      </c>
    </row>
    <row r="139" spans="2:65" s="1" customFormat="1" ht="22.5" customHeight="1">
      <c r="B139" s="160"/>
      <c r="C139" s="161" t="s">
        <v>592</v>
      </c>
      <c r="D139" s="161" t="s">
        <v>140</v>
      </c>
      <c r="E139" s="162" t="s">
        <v>593</v>
      </c>
      <c r="F139" s="163" t="s">
        <v>594</v>
      </c>
      <c r="G139" s="164" t="s">
        <v>379</v>
      </c>
      <c r="H139" s="165">
        <v>9</v>
      </c>
      <c r="I139" s="166">
        <v>0</v>
      </c>
      <c r="J139" s="166">
        <f t="shared" si="0"/>
        <v>0</v>
      </c>
      <c r="K139" s="163" t="s">
        <v>203</v>
      </c>
      <c r="L139" s="37"/>
      <c r="M139" s="167" t="s">
        <v>5</v>
      </c>
      <c r="N139" s="168" t="s">
        <v>37</v>
      </c>
      <c r="O139" s="169">
        <v>1.367</v>
      </c>
      <c r="P139" s="169">
        <f t="shared" si="1"/>
        <v>12.303</v>
      </c>
      <c r="Q139" s="169">
        <v>0</v>
      </c>
      <c r="R139" s="169">
        <f t="shared" si="2"/>
        <v>0</v>
      </c>
      <c r="S139" s="169">
        <v>0</v>
      </c>
      <c r="T139" s="170">
        <f t="shared" si="3"/>
        <v>0</v>
      </c>
      <c r="AR139" s="23" t="s">
        <v>528</v>
      </c>
      <c r="AT139" s="23" t="s">
        <v>140</v>
      </c>
      <c r="AU139" s="23" t="s">
        <v>75</v>
      </c>
      <c r="AY139" s="23" t="s">
        <v>137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23" t="s">
        <v>73</v>
      </c>
      <c r="BK139" s="171">
        <f t="shared" si="9"/>
        <v>0</v>
      </c>
      <c r="BL139" s="23" t="s">
        <v>528</v>
      </c>
      <c r="BM139" s="23" t="s">
        <v>595</v>
      </c>
    </row>
    <row r="140" spans="2:65" s="1" customFormat="1" ht="31.5" customHeight="1">
      <c r="B140" s="160"/>
      <c r="C140" s="161" t="s">
        <v>376</v>
      </c>
      <c r="D140" s="161" t="s">
        <v>140</v>
      </c>
      <c r="E140" s="162" t="s">
        <v>596</v>
      </c>
      <c r="F140" s="163" t="s">
        <v>597</v>
      </c>
      <c r="G140" s="164" t="s">
        <v>379</v>
      </c>
      <c r="H140" s="165">
        <v>6</v>
      </c>
      <c r="I140" s="166">
        <v>0</v>
      </c>
      <c r="J140" s="166">
        <f t="shared" si="0"/>
        <v>0</v>
      </c>
      <c r="K140" s="163" t="s">
        <v>5</v>
      </c>
      <c r="L140" s="37"/>
      <c r="M140" s="167" t="s">
        <v>5</v>
      </c>
      <c r="N140" s="168" t="s">
        <v>37</v>
      </c>
      <c r="O140" s="169">
        <v>0</v>
      </c>
      <c r="P140" s="169">
        <f t="shared" si="1"/>
        <v>0</v>
      </c>
      <c r="Q140" s="169">
        <v>0</v>
      </c>
      <c r="R140" s="169">
        <f t="shared" si="2"/>
        <v>0</v>
      </c>
      <c r="S140" s="169">
        <v>0</v>
      </c>
      <c r="T140" s="170">
        <f t="shared" si="3"/>
        <v>0</v>
      </c>
      <c r="AR140" s="23" t="s">
        <v>260</v>
      </c>
      <c r="AT140" s="23" t="s">
        <v>140</v>
      </c>
      <c r="AU140" s="23" t="s">
        <v>75</v>
      </c>
      <c r="AY140" s="23" t="s">
        <v>137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23" t="s">
        <v>73</v>
      </c>
      <c r="BK140" s="171">
        <f t="shared" si="9"/>
        <v>0</v>
      </c>
      <c r="BL140" s="23" t="s">
        <v>260</v>
      </c>
      <c r="BM140" s="23" t="s">
        <v>598</v>
      </c>
    </row>
    <row r="141" spans="2:65" s="1" customFormat="1" ht="22.5" customHeight="1">
      <c r="B141" s="160"/>
      <c r="C141" s="195" t="s">
        <v>328</v>
      </c>
      <c r="D141" s="195" t="s">
        <v>280</v>
      </c>
      <c r="E141" s="196" t="s">
        <v>599</v>
      </c>
      <c r="F141" s="197" t="s">
        <v>600</v>
      </c>
      <c r="G141" s="198" t="s">
        <v>215</v>
      </c>
      <c r="H141" s="199">
        <v>326</v>
      </c>
      <c r="I141" s="200">
        <v>0</v>
      </c>
      <c r="J141" s="200">
        <f t="shared" si="0"/>
        <v>0</v>
      </c>
      <c r="K141" s="197" t="s">
        <v>5</v>
      </c>
      <c r="L141" s="201"/>
      <c r="M141" s="202" t="s">
        <v>5</v>
      </c>
      <c r="N141" s="203" t="s">
        <v>37</v>
      </c>
      <c r="O141" s="169">
        <v>0</v>
      </c>
      <c r="P141" s="169">
        <f t="shared" si="1"/>
        <v>0</v>
      </c>
      <c r="Q141" s="169">
        <v>0</v>
      </c>
      <c r="R141" s="169">
        <f t="shared" si="2"/>
        <v>0</v>
      </c>
      <c r="S141" s="169">
        <v>0</v>
      </c>
      <c r="T141" s="170">
        <f t="shared" si="3"/>
        <v>0</v>
      </c>
      <c r="AR141" s="23" t="s">
        <v>324</v>
      </c>
      <c r="AT141" s="23" t="s">
        <v>280</v>
      </c>
      <c r="AU141" s="23" t="s">
        <v>75</v>
      </c>
      <c r="AY141" s="23" t="s">
        <v>137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23" t="s">
        <v>73</v>
      </c>
      <c r="BK141" s="171">
        <f t="shared" si="9"/>
        <v>0</v>
      </c>
      <c r="BL141" s="23" t="s">
        <v>260</v>
      </c>
      <c r="BM141" s="23" t="s">
        <v>601</v>
      </c>
    </row>
    <row r="142" spans="2:65" s="1" customFormat="1" ht="22.5" customHeight="1">
      <c r="B142" s="160"/>
      <c r="C142" s="161" t="s">
        <v>602</v>
      </c>
      <c r="D142" s="161" t="s">
        <v>140</v>
      </c>
      <c r="E142" s="162" t="s">
        <v>593</v>
      </c>
      <c r="F142" s="163" t="s">
        <v>594</v>
      </c>
      <c r="G142" s="164" t="s">
        <v>379</v>
      </c>
      <c r="H142" s="165">
        <v>9</v>
      </c>
      <c r="I142" s="166">
        <v>0</v>
      </c>
      <c r="J142" s="166">
        <f t="shared" si="0"/>
        <v>0</v>
      </c>
      <c r="K142" s="163" t="s">
        <v>203</v>
      </c>
      <c r="L142" s="37"/>
      <c r="M142" s="167" t="s">
        <v>5</v>
      </c>
      <c r="N142" s="168" t="s">
        <v>37</v>
      </c>
      <c r="O142" s="169">
        <v>1.367</v>
      </c>
      <c r="P142" s="169">
        <f t="shared" si="1"/>
        <v>12.303</v>
      </c>
      <c r="Q142" s="169">
        <v>0</v>
      </c>
      <c r="R142" s="169">
        <f t="shared" si="2"/>
        <v>0</v>
      </c>
      <c r="S142" s="169">
        <v>0</v>
      </c>
      <c r="T142" s="170">
        <f t="shared" si="3"/>
        <v>0</v>
      </c>
      <c r="AR142" s="23" t="s">
        <v>528</v>
      </c>
      <c r="AT142" s="23" t="s">
        <v>140</v>
      </c>
      <c r="AU142" s="23" t="s">
        <v>75</v>
      </c>
      <c r="AY142" s="23" t="s">
        <v>137</v>
      </c>
      <c r="BE142" s="171">
        <f t="shared" si="4"/>
        <v>0</v>
      </c>
      <c r="BF142" s="171">
        <f t="shared" si="5"/>
        <v>0</v>
      </c>
      <c r="BG142" s="171">
        <f t="shared" si="6"/>
        <v>0</v>
      </c>
      <c r="BH142" s="171">
        <f t="shared" si="7"/>
        <v>0</v>
      </c>
      <c r="BI142" s="171">
        <f t="shared" si="8"/>
        <v>0</v>
      </c>
      <c r="BJ142" s="23" t="s">
        <v>73</v>
      </c>
      <c r="BK142" s="171">
        <f t="shared" si="9"/>
        <v>0</v>
      </c>
      <c r="BL142" s="23" t="s">
        <v>528</v>
      </c>
      <c r="BM142" s="23" t="s">
        <v>603</v>
      </c>
    </row>
    <row r="143" spans="2:65" s="1" customFormat="1" ht="22.5" customHeight="1">
      <c r="B143" s="160"/>
      <c r="C143" s="195" t="s">
        <v>430</v>
      </c>
      <c r="D143" s="195" t="s">
        <v>280</v>
      </c>
      <c r="E143" s="196" t="s">
        <v>604</v>
      </c>
      <c r="F143" s="197" t="s">
        <v>605</v>
      </c>
      <c r="G143" s="198" t="s">
        <v>379</v>
      </c>
      <c r="H143" s="199">
        <v>9</v>
      </c>
      <c r="I143" s="200">
        <v>0</v>
      </c>
      <c r="J143" s="200">
        <f t="shared" si="0"/>
        <v>0</v>
      </c>
      <c r="K143" s="197" t="s">
        <v>5</v>
      </c>
      <c r="L143" s="201"/>
      <c r="M143" s="202" t="s">
        <v>5</v>
      </c>
      <c r="N143" s="203" t="s">
        <v>37</v>
      </c>
      <c r="O143" s="169">
        <v>0</v>
      </c>
      <c r="P143" s="169">
        <f t="shared" si="1"/>
        <v>0</v>
      </c>
      <c r="Q143" s="169">
        <v>0.00052</v>
      </c>
      <c r="R143" s="169">
        <f t="shared" si="2"/>
        <v>0.004679999999999999</v>
      </c>
      <c r="S143" s="169">
        <v>0</v>
      </c>
      <c r="T143" s="170">
        <f t="shared" si="3"/>
        <v>0</v>
      </c>
      <c r="AR143" s="23" t="s">
        <v>324</v>
      </c>
      <c r="AT143" s="23" t="s">
        <v>280</v>
      </c>
      <c r="AU143" s="23" t="s">
        <v>75</v>
      </c>
      <c r="AY143" s="23" t="s">
        <v>137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23" t="s">
        <v>73</v>
      </c>
      <c r="BK143" s="171">
        <f t="shared" si="9"/>
        <v>0</v>
      </c>
      <c r="BL143" s="23" t="s">
        <v>260</v>
      </c>
      <c r="BM143" s="23" t="s">
        <v>606</v>
      </c>
    </row>
    <row r="144" spans="2:65" s="1" customFormat="1" ht="22.5" customHeight="1">
      <c r="B144" s="160"/>
      <c r="C144" s="161" t="s">
        <v>607</v>
      </c>
      <c r="D144" s="161" t="s">
        <v>140</v>
      </c>
      <c r="E144" s="162" t="s">
        <v>608</v>
      </c>
      <c r="F144" s="163" t="s">
        <v>609</v>
      </c>
      <c r="G144" s="164" t="s">
        <v>379</v>
      </c>
      <c r="H144" s="165">
        <v>9</v>
      </c>
      <c r="I144" s="166">
        <v>0</v>
      </c>
      <c r="J144" s="166">
        <f t="shared" si="0"/>
        <v>0</v>
      </c>
      <c r="K144" s="163" t="s">
        <v>203</v>
      </c>
      <c r="L144" s="37"/>
      <c r="M144" s="167" t="s">
        <v>5</v>
      </c>
      <c r="N144" s="168" t="s">
        <v>37</v>
      </c>
      <c r="O144" s="169">
        <v>0.549</v>
      </c>
      <c r="P144" s="169">
        <f t="shared" si="1"/>
        <v>4.941000000000001</v>
      </c>
      <c r="Q144" s="169">
        <v>0</v>
      </c>
      <c r="R144" s="169">
        <f t="shared" si="2"/>
        <v>0</v>
      </c>
      <c r="S144" s="169">
        <v>0</v>
      </c>
      <c r="T144" s="170">
        <f t="shared" si="3"/>
        <v>0</v>
      </c>
      <c r="AR144" s="23" t="s">
        <v>528</v>
      </c>
      <c r="AT144" s="23" t="s">
        <v>140</v>
      </c>
      <c r="AU144" s="23" t="s">
        <v>75</v>
      </c>
      <c r="AY144" s="23" t="s">
        <v>137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23" t="s">
        <v>73</v>
      </c>
      <c r="BK144" s="171">
        <f t="shared" si="9"/>
        <v>0</v>
      </c>
      <c r="BL144" s="23" t="s">
        <v>528</v>
      </c>
      <c r="BM144" s="23" t="s">
        <v>610</v>
      </c>
    </row>
    <row r="145" spans="2:65" s="1" customFormat="1" ht="22.5" customHeight="1">
      <c r="B145" s="160"/>
      <c r="C145" s="195" t="s">
        <v>360</v>
      </c>
      <c r="D145" s="195" t="s">
        <v>280</v>
      </c>
      <c r="E145" s="196" t="s">
        <v>611</v>
      </c>
      <c r="F145" s="197" t="s">
        <v>612</v>
      </c>
      <c r="G145" s="198" t="s">
        <v>379</v>
      </c>
      <c r="H145" s="199">
        <v>9</v>
      </c>
      <c r="I145" s="200">
        <v>0</v>
      </c>
      <c r="J145" s="200">
        <f t="shared" si="0"/>
        <v>0</v>
      </c>
      <c r="K145" s="197" t="s">
        <v>5</v>
      </c>
      <c r="L145" s="201"/>
      <c r="M145" s="202" t="s">
        <v>5</v>
      </c>
      <c r="N145" s="203" t="s">
        <v>37</v>
      </c>
      <c r="O145" s="169">
        <v>0</v>
      </c>
      <c r="P145" s="169">
        <f t="shared" si="1"/>
        <v>0</v>
      </c>
      <c r="Q145" s="169">
        <v>0.0088</v>
      </c>
      <c r="R145" s="169">
        <f t="shared" si="2"/>
        <v>0.0792</v>
      </c>
      <c r="S145" s="169">
        <v>0</v>
      </c>
      <c r="T145" s="170">
        <f t="shared" si="3"/>
        <v>0</v>
      </c>
      <c r="AR145" s="23" t="s">
        <v>324</v>
      </c>
      <c r="AT145" s="23" t="s">
        <v>280</v>
      </c>
      <c r="AU145" s="23" t="s">
        <v>75</v>
      </c>
      <c r="AY145" s="23" t="s">
        <v>137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23" t="s">
        <v>73</v>
      </c>
      <c r="BK145" s="171">
        <f t="shared" si="9"/>
        <v>0</v>
      </c>
      <c r="BL145" s="23" t="s">
        <v>260</v>
      </c>
      <c r="BM145" s="23" t="s">
        <v>613</v>
      </c>
    </row>
    <row r="146" spans="2:65" s="1" customFormat="1" ht="22.5" customHeight="1">
      <c r="B146" s="160"/>
      <c r="C146" s="161" t="s">
        <v>446</v>
      </c>
      <c r="D146" s="161" t="s">
        <v>140</v>
      </c>
      <c r="E146" s="162" t="s">
        <v>614</v>
      </c>
      <c r="F146" s="163" t="s">
        <v>615</v>
      </c>
      <c r="G146" s="164" t="s">
        <v>143</v>
      </c>
      <c r="H146" s="165">
        <v>1</v>
      </c>
      <c r="I146" s="166">
        <v>0</v>
      </c>
      <c r="J146" s="166">
        <f t="shared" si="0"/>
        <v>0</v>
      </c>
      <c r="K146" s="163" t="s">
        <v>5</v>
      </c>
      <c r="L146" s="37"/>
      <c r="M146" s="167" t="s">
        <v>5</v>
      </c>
      <c r="N146" s="168" t="s">
        <v>37</v>
      </c>
      <c r="O146" s="169">
        <v>0</v>
      </c>
      <c r="P146" s="169">
        <f t="shared" si="1"/>
        <v>0</v>
      </c>
      <c r="Q146" s="169">
        <v>0</v>
      </c>
      <c r="R146" s="169">
        <f t="shared" si="2"/>
        <v>0</v>
      </c>
      <c r="S146" s="169">
        <v>0</v>
      </c>
      <c r="T146" s="170">
        <f t="shared" si="3"/>
        <v>0</v>
      </c>
      <c r="AR146" s="23" t="s">
        <v>528</v>
      </c>
      <c r="AT146" s="23" t="s">
        <v>140</v>
      </c>
      <c r="AU146" s="23" t="s">
        <v>75</v>
      </c>
      <c r="AY146" s="23" t="s">
        <v>137</v>
      </c>
      <c r="BE146" s="171">
        <f t="shared" si="4"/>
        <v>0</v>
      </c>
      <c r="BF146" s="171">
        <f t="shared" si="5"/>
        <v>0</v>
      </c>
      <c r="BG146" s="171">
        <f t="shared" si="6"/>
        <v>0</v>
      </c>
      <c r="BH146" s="171">
        <f t="shared" si="7"/>
        <v>0</v>
      </c>
      <c r="BI146" s="171">
        <f t="shared" si="8"/>
        <v>0</v>
      </c>
      <c r="BJ146" s="23" t="s">
        <v>73</v>
      </c>
      <c r="BK146" s="171">
        <f t="shared" si="9"/>
        <v>0</v>
      </c>
      <c r="BL146" s="23" t="s">
        <v>528</v>
      </c>
      <c r="BM146" s="23" t="s">
        <v>616</v>
      </c>
    </row>
    <row r="147" spans="2:65" s="1" customFormat="1" ht="22.5" customHeight="1">
      <c r="B147" s="160"/>
      <c r="C147" s="161" t="s">
        <v>441</v>
      </c>
      <c r="D147" s="161" t="s">
        <v>140</v>
      </c>
      <c r="E147" s="162" t="s">
        <v>617</v>
      </c>
      <c r="F147" s="163" t="s">
        <v>618</v>
      </c>
      <c r="G147" s="164" t="s">
        <v>619</v>
      </c>
      <c r="H147" s="165">
        <v>6</v>
      </c>
      <c r="I147" s="166">
        <v>0</v>
      </c>
      <c r="J147" s="166">
        <f t="shared" si="0"/>
        <v>0</v>
      </c>
      <c r="K147" s="163" t="s">
        <v>5</v>
      </c>
      <c r="L147" s="37"/>
      <c r="M147" s="167" t="s">
        <v>5</v>
      </c>
      <c r="N147" s="168" t="s">
        <v>37</v>
      </c>
      <c r="O147" s="169">
        <v>0</v>
      </c>
      <c r="P147" s="169">
        <f t="shared" si="1"/>
        <v>0</v>
      </c>
      <c r="Q147" s="169">
        <v>0</v>
      </c>
      <c r="R147" s="169">
        <f t="shared" si="2"/>
        <v>0</v>
      </c>
      <c r="S147" s="169">
        <v>0</v>
      </c>
      <c r="T147" s="170">
        <f t="shared" si="3"/>
        <v>0</v>
      </c>
      <c r="AR147" s="23" t="s">
        <v>528</v>
      </c>
      <c r="AT147" s="23" t="s">
        <v>140</v>
      </c>
      <c r="AU147" s="23" t="s">
        <v>75</v>
      </c>
      <c r="AY147" s="23" t="s">
        <v>137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23" t="s">
        <v>73</v>
      </c>
      <c r="BK147" s="171">
        <f t="shared" si="9"/>
        <v>0</v>
      </c>
      <c r="BL147" s="23" t="s">
        <v>528</v>
      </c>
      <c r="BM147" s="23" t="s">
        <v>620</v>
      </c>
    </row>
    <row r="148" spans="2:65" s="1" customFormat="1" ht="22.5" customHeight="1">
      <c r="B148" s="160"/>
      <c r="C148" s="161" t="s">
        <v>437</v>
      </c>
      <c r="D148" s="161" t="s">
        <v>140</v>
      </c>
      <c r="E148" s="162" t="s">
        <v>621</v>
      </c>
      <c r="F148" s="163" t="s">
        <v>622</v>
      </c>
      <c r="G148" s="164" t="s">
        <v>619</v>
      </c>
      <c r="H148" s="165">
        <v>6</v>
      </c>
      <c r="I148" s="166">
        <v>0</v>
      </c>
      <c r="J148" s="166">
        <f t="shared" si="0"/>
        <v>0</v>
      </c>
      <c r="K148" s="163" t="s">
        <v>5</v>
      </c>
      <c r="L148" s="37"/>
      <c r="M148" s="167" t="s">
        <v>5</v>
      </c>
      <c r="N148" s="168" t="s">
        <v>37</v>
      </c>
      <c r="O148" s="169">
        <v>0</v>
      </c>
      <c r="P148" s="169">
        <f t="shared" si="1"/>
        <v>0</v>
      </c>
      <c r="Q148" s="169">
        <v>0</v>
      </c>
      <c r="R148" s="169">
        <f t="shared" si="2"/>
        <v>0</v>
      </c>
      <c r="S148" s="169">
        <v>0</v>
      </c>
      <c r="T148" s="170">
        <f t="shared" si="3"/>
        <v>0</v>
      </c>
      <c r="AR148" s="23" t="s">
        <v>260</v>
      </c>
      <c r="AT148" s="23" t="s">
        <v>140</v>
      </c>
      <c r="AU148" s="23" t="s">
        <v>75</v>
      </c>
      <c r="AY148" s="23" t="s">
        <v>137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23" t="s">
        <v>73</v>
      </c>
      <c r="BK148" s="171">
        <f t="shared" si="9"/>
        <v>0</v>
      </c>
      <c r="BL148" s="23" t="s">
        <v>260</v>
      </c>
      <c r="BM148" s="23" t="s">
        <v>623</v>
      </c>
    </row>
    <row r="149" spans="2:63" s="11" customFormat="1" ht="29.25" customHeight="1">
      <c r="B149" s="147"/>
      <c r="D149" s="157" t="s">
        <v>65</v>
      </c>
      <c r="E149" s="158" t="s">
        <v>624</v>
      </c>
      <c r="F149" s="158" t="s">
        <v>625</v>
      </c>
      <c r="J149" s="159">
        <f>BK149</f>
        <v>0</v>
      </c>
      <c r="L149" s="147"/>
      <c r="M149" s="151"/>
      <c r="N149" s="152"/>
      <c r="O149" s="152"/>
      <c r="P149" s="153">
        <f>SUM(P150:P170)</f>
        <v>215.269765</v>
      </c>
      <c r="Q149" s="152"/>
      <c r="R149" s="153">
        <f>SUM(R150:R170)</f>
        <v>70.30823480000001</v>
      </c>
      <c r="S149" s="152"/>
      <c r="T149" s="154">
        <f>SUM(T150:T170)</f>
        <v>0</v>
      </c>
      <c r="AR149" s="148" t="s">
        <v>148</v>
      </c>
      <c r="AT149" s="155" t="s">
        <v>65</v>
      </c>
      <c r="AU149" s="155" t="s">
        <v>73</v>
      </c>
      <c r="AY149" s="148" t="s">
        <v>137</v>
      </c>
      <c r="BK149" s="156">
        <f>SUM(BK150:BK170)</f>
        <v>0</v>
      </c>
    </row>
    <row r="150" spans="2:65" s="1" customFormat="1" ht="22.5" customHeight="1">
      <c r="B150" s="160"/>
      <c r="C150" s="161" t="s">
        <v>626</v>
      </c>
      <c r="D150" s="161" t="s">
        <v>140</v>
      </c>
      <c r="E150" s="162" t="s">
        <v>627</v>
      </c>
      <c r="F150" s="163" t="s">
        <v>628</v>
      </c>
      <c r="G150" s="164" t="s">
        <v>629</v>
      </c>
      <c r="H150" s="165">
        <v>0.326</v>
      </c>
      <c r="I150" s="166">
        <v>0</v>
      </c>
      <c r="J150" s="166">
        <f>ROUND(I150*H150,2)</f>
        <v>0</v>
      </c>
      <c r="K150" s="163" t="s">
        <v>203</v>
      </c>
      <c r="L150" s="37"/>
      <c r="M150" s="167" t="s">
        <v>5</v>
      </c>
      <c r="N150" s="168" t="s">
        <v>37</v>
      </c>
      <c r="O150" s="169">
        <v>4.1</v>
      </c>
      <c r="P150" s="169">
        <f>O150*H150</f>
        <v>1.3366</v>
      </c>
      <c r="Q150" s="169">
        <v>0.0088</v>
      </c>
      <c r="R150" s="169">
        <f>Q150*H150</f>
        <v>0.0028688000000000003</v>
      </c>
      <c r="S150" s="169">
        <v>0</v>
      </c>
      <c r="T150" s="170">
        <f>S150*H150</f>
        <v>0</v>
      </c>
      <c r="AR150" s="23" t="s">
        <v>528</v>
      </c>
      <c r="AT150" s="23" t="s">
        <v>140</v>
      </c>
      <c r="AU150" s="23" t="s">
        <v>75</v>
      </c>
      <c r="AY150" s="23" t="s">
        <v>137</v>
      </c>
      <c r="BE150" s="171">
        <f>IF(N150="základní",J150,0)</f>
        <v>0</v>
      </c>
      <c r="BF150" s="171">
        <f>IF(N150="snížená",J150,0)</f>
        <v>0</v>
      </c>
      <c r="BG150" s="171">
        <f>IF(N150="zákl. přenesená",J150,0)</f>
        <v>0</v>
      </c>
      <c r="BH150" s="171">
        <f>IF(N150="sníž. přenesená",J150,0)</f>
        <v>0</v>
      </c>
      <c r="BI150" s="171">
        <f>IF(N150="nulová",J150,0)</f>
        <v>0</v>
      </c>
      <c r="BJ150" s="23" t="s">
        <v>73</v>
      </c>
      <c r="BK150" s="171">
        <f>ROUND(I150*H150,2)</f>
        <v>0</v>
      </c>
      <c r="BL150" s="23" t="s">
        <v>528</v>
      </c>
      <c r="BM150" s="23" t="s">
        <v>630</v>
      </c>
    </row>
    <row r="151" spans="2:51" s="12" customFormat="1" ht="13.5">
      <c r="B151" s="175"/>
      <c r="D151" s="176" t="s">
        <v>205</v>
      </c>
      <c r="E151" s="177" t="s">
        <v>5</v>
      </c>
      <c r="F151" s="178" t="s">
        <v>631</v>
      </c>
      <c r="H151" s="179">
        <v>0.326</v>
      </c>
      <c r="L151" s="175"/>
      <c r="M151" s="180"/>
      <c r="N151" s="181"/>
      <c r="O151" s="181"/>
      <c r="P151" s="181"/>
      <c r="Q151" s="181"/>
      <c r="R151" s="181"/>
      <c r="S151" s="181"/>
      <c r="T151" s="182"/>
      <c r="AT151" s="183" t="s">
        <v>205</v>
      </c>
      <c r="AU151" s="183" t="s">
        <v>75</v>
      </c>
      <c r="AV151" s="12" t="s">
        <v>75</v>
      </c>
      <c r="AW151" s="12" t="s">
        <v>30</v>
      </c>
      <c r="AX151" s="12" t="s">
        <v>73</v>
      </c>
      <c r="AY151" s="183" t="s">
        <v>137</v>
      </c>
    </row>
    <row r="152" spans="2:65" s="1" customFormat="1" ht="22.5" customHeight="1">
      <c r="B152" s="160"/>
      <c r="C152" s="161" t="s">
        <v>528</v>
      </c>
      <c r="D152" s="161" t="s">
        <v>140</v>
      </c>
      <c r="E152" s="162" t="s">
        <v>632</v>
      </c>
      <c r="F152" s="163" t="s">
        <v>633</v>
      </c>
      <c r="G152" s="164" t="s">
        <v>219</v>
      </c>
      <c r="H152" s="165">
        <v>2.025</v>
      </c>
      <c r="I152" s="166">
        <v>0</v>
      </c>
      <c r="J152" s="166">
        <f>ROUND(I152*H152,2)</f>
        <v>0</v>
      </c>
      <c r="K152" s="163" t="s">
        <v>203</v>
      </c>
      <c r="L152" s="37"/>
      <c r="M152" s="167" t="s">
        <v>5</v>
      </c>
      <c r="N152" s="168" t="s">
        <v>37</v>
      </c>
      <c r="O152" s="169">
        <v>0.381</v>
      </c>
      <c r="P152" s="169">
        <f>O152*H152</f>
        <v>0.771525</v>
      </c>
      <c r="Q152" s="169">
        <v>0</v>
      </c>
      <c r="R152" s="169">
        <f>Q152*H152</f>
        <v>0</v>
      </c>
      <c r="S152" s="169">
        <v>0</v>
      </c>
      <c r="T152" s="170">
        <f>S152*H152</f>
        <v>0</v>
      </c>
      <c r="AR152" s="23" t="s">
        <v>528</v>
      </c>
      <c r="AT152" s="23" t="s">
        <v>140</v>
      </c>
      <c r="AU152" s="23" t="s">
        <v>75</v>
      </c>
      <c r="AY152" s="23" t="s">
        <v>137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23" t="s">
        <v>73</v>
      </c>
      <c r="BK152" s="171">
        <f>ROUND(I152*H152,2)</f>
        <v>0</v>
      </c>
      <c r="BL152" s="23" t="s">
        <v>528</v>
      </c>
      <c r="BM152" s="23" t="s">
        <v>634</v>
      </c>
    </row>
    <row r="153" spans="2:51" s="12" customFormat="1" ht="13.5">
      <c r="B153" s="175"/>
      <c r="D153" s="176" t="s">
        <v>205</v>
      </c>
      <c r="E153" s="177" t="s">
        <v>5</v>
      </c>
      <c r="F153" s="178" t="s">
        <v>635</v>
      </c>
      <c r="H153" s="179">
        <v>2.025</v>
      </c>
      <c r="L153" s="175"/>
      <c r="M153" s="180"/>
      <c r="N153" s="181"/>
      <c r="O153" s="181"/>
      <c r="P153" s="181"/>
      <c r="Q153" s="181"/>
      <c r="R153" s="181"/>
      <c r="S153" s="181"/>
      <c r="T153" s="182"/>
      <c r="AT153" s="183" t="s">
        <v>205</v>
      </c>
      <c r="AU153" s="183" t="s">
        <v>75</v>
      </c>
      <c r="AV153" s="12" t="s">
        <v>75</v>
      </c>
      <c r="AW153" s="12" t="s">
        <v>30</v>
      </c>
      <c r="AX153" s="12" t="s">
        <v>73</v>
      </c>
      <c r="AY153" s="183" t="s">
        <v>137</v>
      </c>
    </row>
    <row r="154" spans="2:65" s="1" customFormat="1" ht="22.5" customHeight="1">
      <c r="B154" s="160"/>
      <c r="C154" s="161" t="s">
        <v>636</v>
      </c>
      <c r="D154" s="161" t="s">
        <v>140</v>
      </c>
      <c r="E154" s="162" t="s">
        <v>637</v>
      </c>
      <c r="F154" s="163" t="s">
        <v>638</v>
      </c>
      <c r="G154" s="164" t="s">
        <v>219</v>
      </c>
      <c r="H154" s="165">
        <v>1.8</v>
      </c>
      <c r="I154" s="166">
        <v>0</v>
      </c>
      <c r="J154" s="166">
        <f>ROUND(I154*H154,2)</f>
        <v>0</v>
      </c>
      <c r="K154" s="163" t="s">
        <v>203</v>
      </c>
      <c r="L154" s="37"/>
      <c r="M154" s="167" t="s">
        <v>5</v>
      </c>
      <c r="N154" s="168" t="s">
        <v>37</v>
      </c>
      <c r="O154" s="169">
        <v>0.477</v>
      </c>
      <c r="P154" s="169">
        <f>O154*H154</f>
        <v>0.8586</v>
      </c>
      <c r="Q154" s="169">
        <v>2.25634</v>
      </c>
      <c r="R154" s="169">
        <f>Q154*H154</f>
        <v>4.061412</v>
      </c>
      <c r="S154" s="169">
        <v>0</v>
      </c>
      <c r="T154" s="170">
        <f>S154*H154</f>
        <v>0</v>
      </c>
      <c r="AR154" s="23" t="s">
        <v>528</v>
      </c>
      <c r="AT154" s="23" t="s">
        <v>140</v>
      </c>
      <c r="AU154" s="23" t="s">
        <v>75</v>
      </c>
      <c r="AY154" s="23" t="s">
        <v>137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23" t="s">
        <v>73</v>
      </c>
      <c r="BK154" s="171">
        <f>ROUND(I154*H154,2)</f>
        <v>0</v>
      </c>
      <c r="BL154" s="23" t="s">
        <v>528</v>
      </c>
      <c r="BM154" s="23" t="s">
        <v>639</v>
      </c>
    </row>
    <row r="155" spans="2:51" s="12" customFormat="1" ht="13.5">
      <c r="B155" s="175"/>
      <c r="D155" s="176" t="s">
        <v>205</v>
      </c>
      <c r="E155" s="177" t="s">
        <v>5</v>
      </c>
      <c r="F155" s="178" t="s">
        <v>640</v>
      </c>
      <c r="H155" s="179">
        <v>1.8</v>
      </c>
      <c r="L155" s="175"/>
      <c r="M155" s="180"/>
      <c r="N155" s="181"/>
      <c r="O155" s="181"/>
      <c r="P155" s="181"/>
      <c r="Q155" s="181"/>
      <c r="R155" s="181"/>
      <c r="S155" s="181"/>
      <c r="T155" s="182"/>
      <c r="AT155" s="183" t="s">
        <v>205</v>
      </c>
      <c r="AU155" s="183" t="s">
        <v>75</v>
      </c>
      <c r="AV155" s="12" t="s">
        <v>75</v>
      </c>
      <c r="AW155" s="12" t="s">
        <v>30</v>
      </c>
      <c r="AX155" s="12" t="s">
        <v>73</v>
      </c>
      <c r="AY155" s="183" t="s">
        <v>137</v>
      </c>
    </row>
    <row r="156" spans="2:65" s="1" customFormat="1" ht="22.5" customHeight="1">
      <c r="B156" s="160"/>
      <c r="C156" s="161" t="s">
        <v>641</v>
      </c>
      <c r="D156" s="161" t="s">
        <v>140</v>
      </c>
      <c r="E156" s="162" t="s">
        <v>642</v>
      </c>
      <c r="F156" s="163" t="s">
        <v>643</v>
      </c>
      <c r="G156" s="164" t="s">
        <v>143</v>
      </c>
      <c r="H156" s="165">
        <v>9</v>
      </c>
      <c r="I156" s="166">
        <v>0</v>
      </c>
      <c r="J156" s="166">
        <f>ROUND(I156*H156,2)</f>
        <v>0</v>
      </c>
      <c r="K156" s="163" t="s">
        <v>5</v>
      </c>
      <c r="L156" s="37"/>
      <c r="M156" s="167" t="s">
        <v>5</v>
      </c>
      <c r="N156" s="168" t="s">
        <v>37</v>
      </c>
      <c r="O156" s="169">
        <v>0</v>
      </c>
      <c r="P156" s="169">
        <f>O156*H156</f>
        <v>0</v>
      </c>
      <c r="Q156" s="169">
        <v>0</v>
      </c>
      <c r="R156" s="169">
        <f>Q156*H156</f>
        <v>0</v>
      </c>
      <c r="S156" s="169">
        <v>0</v>
      </c>
      <c r="T156" s="170">
        <f>S156*H156</f>
        <v>0</v>
      </c>
      <c r="AR156" s="23" t="s">
        <v>528</v>
      </c>
      <c r="AT156" s="23" t="s">
        <v>140</v>
      </c>
      <c r="AU156" s="23" t="s">
        <v>75</v>
      </c>
      <c r="AY156" s="23" t="s">
        <v>137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23" t="s">
        <v>73</v>
      </c>
      <c r="BK156" s="171">
        <f>ROUND(I156*H156,2)</f>
        <v>0</v>
      </c>
      <c r="BL156" s="23" t="s">
        <v>528</v>
      </c>
      <c r="BM156" s="23" t="s">
        <v>644</v>
      </c>
    </row>
    <row r="157" spans="2:65" s="1" customFormat="1" ht="22.5" customHeight="1">
      <c r="B157" s="160"/>
      <c r="C157" s="161" t="s">
        <v>645</v>
      </c>
      <c r="D157" s="161" t="s">
        <v>140</v>
      </c>
      <c r="E157" s="162" t="s">
        <v>646</v>
      </c>
      <c r="F157" s="163" t="s">
        <v>647</v>
      </c>
      <c r="G157" s="164" t="s">
        <v>143</v>
      </c>
      <c r="H157" s="165">
        <v>9</v>
      </c>
      <c r="I157" s="166">
        <v>0</v>
      </c>
      <c r="J157" s="166">
        <f>ROUND(I157*H157,2)</f>
        <v>0</v>
      </c>
      <c r="K157" s="163" t="s">
        <v>5</v>
      </c>
      <c r="L157" s="37"/>
      <c r="M157" s="167" t="s">
        <v>5</v>
      </c>
      <c r="N157" s="168" t="s">
        <v>37</v>
      </c>
      <c r="O157" s="169">
        <v>0</v>
      </c>
      <c r="P157" s="169">
        <f>O157*H157</f>
        <v>0</v>
      </c>
      <c r="Q157" s="169">
        <v>0</v>
      </c>
      <c r="R157" s="169">
        <f>Q157*H157</f>
        <v>0</v>
      </c>
      <c r="S157" s="169">
        <v>0</v>
      </c>
      <c r="T157" s="170">
        <f>S157*H157</f>
        <v>0</v>
      </c>
      <c r="AR157" s="23" t="s">
        <v>528</v>
      </c>
      <c r="AT157" s="23" t="s">
        <v>140</v>
      </c>
      <c r="AU157" s="23" t="s">
        <v>75</v>
      </c>
      <c r="AY157" s="23" t="s">
        <v>137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23" t="s">
        <v>73</v>
      </c>
      <c r="BK157" s="171">
        <f>ROUND(I157*H157,2)</f>
        <v>0</v>
      </c>
      <c r="BL157" s="23" t="s">
        <v>528</v>
      </c>
      <c r="BM157" s="23" t="s">
        <v>648</v>
      </c>
    </row>
    <row r="158" spans="2:65" s="1" customFormat="1" ht="22.5" customHeight="1">
      <c r="B158" s="160"/>
      <c r="C158" s="161" t="s">
        <v>649</v>
      </c>
      <c r="D158" s="161" t="s">
        <v>140</v>
      </c>
      <c r="E158" s="162" t="s">
        <v>650</v>
      </c>
      <c r="F158" s="163" t="s">
        <v>651</v>
      </c>
      <c r="G158" s="164" t="s">
        <v>219</v>
      </c>
      <c r="H158" s="165">
        <v>326.1</v>
      </c>
      <c r="I158" s="166">
        <v>0</v>
      </c>
      <c r="J158" s="166">
        <f>ROUND(I158*H158,2)</f>
        <v>0</v>
      </c>
      <c r="K158" s="163" t="s">
        <v>203</v>
      </c>
      <c r="L158" s="37"/>
      <c r="M158" s="167" t="s">
        <v>5</v>
      </c>
      <c r="N158" s="168" t="s">
        <v>37</v>
      </c>
      <c r="O158" s="169">
        <v>0.64</v>
      </c>
      <c r="P158" s="169">
        <f>O158*H158</f>
        <v>208.704</v>
      </c>
      <c r="Q158" s="169">
        <v>0</v>
      </c>
      <c r="R158" s="169">
        <f>Q158*H158</f>
        <v>0</v>
      </c>
      <c r="S158" s="169">
        <v>0</v>
      </c>
      <c r="T158" s="170">
        <f>S158*H158</f>
        <v>0</v>
      </c>
      <c r="AR158" s="23" t="s">
        <v>528</v>
      </c>
      <c r="AT158" s="23" t="s">
        <v>140</v>
      </c>
      <c r="AU158" s="23" t="s">
        <v>75</v>
      </c>
      <c r="AY158" s="23" t="s">
        <v>137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23" t="s">
        <v>73</v>
      </c>
      <c r="BK158" s="171">
        <f>ROUND(I158*H158,2)</f>
        <v>0</v>
      </c>
      <c r="BL158" s="23" t="s">
        <v>528</v>
      </c>
      <c r="BM158" s="23" t="s">
        <v>652</v>
      </c>
    </row>
    <row r="159" spans="2:51" s="12" customFormat="1" ht="13.5">
      <c r="B159" s="175"/>
      <c r="D159" s="176" t="s">
        <v>205</v>
      </c>
      <c r="E159" s="177" t="s">
        <v>5</v>
      </c>
      <c r="F159" s="178" t="s">
        <v>653</v>
      </c>
      <c r="H159" s="179">
        <v>326.1</v>
      </c>
      <c r="L159" s="175"/>
      <c r="M159" s="180"/>
      <c r="N159" s="181"/>
      <c r="O159" s="181"/>
      <c r="P159" s="181"/>
      <c r="Q159" s="181"/>
      <c r="R159" s="181"/>
      <c r="S159" s="181"/>
      <c r="T159" s="182"/>
      <c r="AT159" s="183" t="s">
        <v>205</v>
      </c>
      <c r="AU159" s="183" t="s">
        <v>75</v>
      </c>
      <c r="AV159" s="12" t="s">
        <v>75</v>
      </c>
      <c r="AW159" s="12" t="s">
        <v>30</v>
      </c>
      <c r="AX159" s="12" t="s">
        <v>73</v>
      </c>
      <c r="AY159" s="183" t="s">
        <v>137</v>
      </c>
    </row>
    <row r="160" spans="2:65" s="1" customFormat="1" ht="31.5" customHeight="1">
      <c r="B160" s="160"/>
      <c r="C160" s="161" t="s">
        <v>654</v>
      </c>
      <c r="D160" s="161" t="s">
        <v>140</v>
      </c>
      <c r="E160" s="162" t="s">
        <v>655</v>
      </c>
      <c r="F160" s="163" t="s">
        <v>656</v>
      </c>
      <c r="G160" s="164" t="s">
        <v>215</v>
      </c>
      <c r="H160" s="165">
        <v>326.1</v>
      </c>
      <c r="I160" s="166">
        <v>0</v>
      </c>
      <c r="J160" s="166">
        <f>ROUND(I160*H160,2)</f>
        <v>0</v>
      </c>
      <c r="K160" s="163" t="s">
        <v>5</v>
      </c>
      <c r="L160" s="37"/>
      <c r="M160" s="167" t="s">
        <v>5</v>
      </c>
      <c r="N160" s="168" t="s">
        <v>37</v>
      </c>
      <c r="O160" s="169">
        <v>0</v>
      </c>
      <c r="P160" s="169">
        <f>O160*H160</f>
        <v>0</v>
      </c>
      <c r="Q160" s="169">
        <v>0.203</v>
      </c>
      <c r="R160" s="169">
        <f>Q160*H160</f>
        <v>66.1983</v>
      </c>
      <c r="S160" s="169">
        <v>0</v>
      </c>
      <c r="T160" s="170">
        <f>S160*H160</f>
        <v>0</v>
      </c>
      <c r="AR160" s="23" t="s">
        <v>528</v>
      </c>
      <c r="AT160" s="23" t="s">
        <v>140</v>
      </c>
      <c r="AU160" s="23" t="s">
        <v>75</v>
      </c>
      <c r="AY160" s="23" t="s">
        <v>137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23" t="s">
        <v>73</v>
      </c>
      <c r="BK160" s="171">
        <f>ROUND(I160*H160,2)</f>
        <v>0</v>
      </c>
      <c r="BL160" s="23" t="s">
        <v>528</v>
      </c>
      <c r="BM160" s="23" t="s">
        <v>657</v>
      </c>
    </row>
    <row r="161" spans="2:65" s="1" customFormat="1" ht="22.5" customHeight="1">
      <c r="B161" s="160"/>
      <c r="C161" s="161" t="s">
        <v>658</v>
      </c>
      <c r="D161" s="161" t="s">
        <v>140</v>
      </c>
      <c r="E161" s="162" t="s">
        <v>659</v>
      </c>
      <c r="F161" s="163" t="s">
        <v>660</v>
      </c>
      <c r="G161" s="164" t="s">
        <v>215</v>
      </c>
      <c r="H161" s="165">
        <v>326.1</v>
      </c>
      <c r="I161" s="166">
        <v>0</v>
      </c>
      <c r="J161" s="166">
        <f>ROUND(I161*H161,2)</f>
        <v>0</v>
      </c>
      <c r="K161" s="163" t="s">
        <v>5</v>
      </c>
      <c r="L161" s="37"/>
      <c r="M161" s="167" t="s">
        <v>5</v>
      </c>
      <c r="N161" s="168" t="s">
        <v>37</v>
      </c>
      <c r="O161" s="169">
        <v>0</v>
      </c>
      <c r="P161" s="169">
        <f>O161*H161</f>
        <v>0</v>
      </c>
      <c r="Q161" s="169">
        <v>0.00012</v>
      </c>
      <c r="R161" s="169">
        <f>Q161*H161</f>
        <v>0.03913200000000001</v>
      </c>
      <c r="S161" s="169">
        <v>0</v>
      </c>
      <c r="T161" s="170">
        <f>S161*H161</f>
        <v>0</v>
      </c>
      <c r="AR161" s="23" t="s">
        <v>528</v>
      </c>
      <c r="AT161" s="23" t="s">
        <v>140</v>
      </c>
      <c r="AU161" s="23" t="s">
        <v>75</v>
      </c>
      <c r="AY161" s="23" t="s">
        <v>137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23" t="s">
        <v>73</v>
      </c>
      <c r="BK161" s="171">
        <f>ROUND(I161*H161,2)</f>
        <v>0</v>
      </c>
      <c r="BL161" s="23" t="s">
        <v>528</v>
      </c>
      <c r="BM161" s="23" t="s">
        <v>661</v>
      </c>
    </row>
    <row r="162" spans="2:65" s="1" customFormat="1" ht="22.5" customHeight="1">
      <c r="B162" s="160"/>
      <c r="C162" s="195" t="s">
        <v>159</v>
      </c>
      <c r="D162" s="195" t="s">
        <v>280</v>
      </c>
      <c r="E162" s="196" t="s">
        <v>662</v>
      </c>
      <c r="F162" s="197" t="s">
        <v>663</v>
      </c>
      <c r="G162" s="198" t="s">
        <v>215</v>
      </c>
      <c r="H162" s="199">
        <v>326.1</v>
      </c>
      <c r="I162" s="200">
        <v>0</v>
      </c>
      <c r="J162" s="200">
        <f>ROUND(I162*H162,2)</f>
        <v>0</v>
      </c>
      <c r="K162" s="197" t="s">
        <v>5</v>
      </c>
      <c r="L162" s="201"/>
      <c r="M162" s="202" t="s">
        <v>5</v>
      </c>
      <c r="N162" s="203" t="s">
        <v>37</v>
      </c>
      <c r="O162" s="169">
        <v>0</v>
      </c>
      <c r="P162" s="169">
        <f>O162*H162</f>
        <v>0</v>
      </c>
      <c r="Q162" s="169">
        <v>2E-05</v>
      </c>
      <c r="R162" s="169">
        <f>Q162*H162</f>
        <v>0.006522000000000001</v>
      </c>
      <c r="S162" s="169">
        <v>0</v>
      </c>
      <c r="T162" s="170">
        <f>S162*H162</f>
        <v>0</v>
      </c>
      <c r="AR162" s="23" t="s">
        <v>500</v>
      </c>
      <c r="AT162" s="23" t="s">
        <v>280</v>
      </c>
      <c r="AU162" s="23" t="s">
        <v>75</v>
      </c>
      <c r="AY162" s="23" t="s">
        <v>137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23" t="s">
        <v>73</v>
      </c>
      <c r="BK162" s="171">
        <f>ROUND(I162*H162,2)</f>
        <v>0</v>
      </c>
      <c r="BL162" s="23" t="s">
        <v>500</v>
      </c>
      <c r="BM162" s="23" t="s">
        <v>664</v>
      </c>
    </row>
    <row r="163" spans="2:65" s="1" customFormat="1" ht="22.5" customHeight="1">
      <c r="B163" s="160"/>
      <c r="C163" s="161" t="s">
        <v>665</v>
      </c>
      <c r="D163" s="161" t="s">
        <v>140</v>
      </c>
      <c r="E163" s="162" t="s">
        <v>666</v>
      </c>
      <c r="F163" s="163" t="s">
        <v>667</v>
      </c>
      <c r="G163" s="164" t="s">
        <v>215</v>
      </c>
      <c r="H163" s="165">
        <v>326</v>
      </c>
      <c r="I163" s="166">
        <v>0</v>
      </c>
      <c r="J163" s="166">
        <f>ROUND(I163*H163,2)</f>
        <v>0</v>
      </c>
      <c r="K163" s="163" t="s">
        <v>5</v>
      </c>
      <c r="L163" s="37"/>
      <c r="M163" s="167" t="s">
        <v>5</v>
      </c>
      <c r="N163" s="168" t="s">
        <v>37</v>
      </c>
      <c r="O163" s="169">
        <v>0</v>
      </c>
      <c r="P163" s="169">
        <f>O163*H163</f>
        <v>0</v>
      </c>
      <c r="Q163" s="169">
        <v>0</v>
      </c>
      <c r="R163" s="169">
        <f>Q163*H163</f>
        <v>0</v>
      </c>
      <c r="S163" s="169">
        <v>0</v>
      </c>
      <c r="T163" s="170">
        <f>S163*H163</f>
        <v>0</v>
      </c>
      <c r="AR163" s="23" t="s">
        <v>528</v>
      </c>
      <c r="AT163" s="23" t="s">
        <v>140</v>
      </c>
      <c r="AU163" s="23" t="s">
        <v>75</v>
      </c>
      <c r="AY163" s="23" t="s">
        <v>137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23" t="s">
        <v>73</v>
      </c>
      <c r="BK163" s="171">
        <f>ROUND(I163*H163,2)</f>
        <v>0</v>
      </c>
      <c r="BL163" s="23" t="s">
        <v>528</v>
      </c>
      <c r="BM163" s="23" t="s">
        <v>668</v>
      </c>
    </row>
    <row r="164" spans="2:65" s="1" customFormat="1" ht="22.5" customHeight="1">
      <c r="B164" s="160"/>
      <c r="C164" s="161" t="s">
        <v>669</v>
      </c>
      <c r="D164" s="161" t="s">
        <v>140</v>
      </c>
      <c r="E164" s="162" t="s">
        <v>670</v>
      </c>
      <c r="F164" s="163" t="s">
        <v>671</v>
      </c>
      <c r="G164" s="164" t="s">
        <v>219</v>
      </c>
      <c r="H164" s="165">
        <v>26.08</v>
      </c>
      <c r="I164" s="166">
        <v>0</v>
      </c>
      <c r="J164" s="166">
        <f>ROUND(I164*H164,2)</f>
        <v>0</v>
      </c>
      <c r="K164" s="163" t="s">
        <v>203</v>
      </c>
      <c r="L164" s="37"/>
      <c r="M164" s="167" t="s">
        <v>5</v>
      </c>
      <c r="N164" s="168" t="s">
        <v>37</v>
      </c>
      <c r="O164" s="169">
        <v>0.138</v>
      </c>
      <c r="P164" s="169">
        <f>O164*H164</f>
        <v>3.59904</v>
      </c>
      <c r="Q164" s="169">
        <v>0</v>
      </c>
      <c r="R164" s="169">
        <f>Q164*H164</f>
        <v>0</v>
      </c>
      <c r="S164" s="169">
        <v>0</v>
      </c>
      <c r="T164" s="170">
        <f>S164*H164</f>
        <v>0</v>
      </c>
      <c r="AR164" s="23" t="s">
        <v>528</v>
      </c>
      <c r="AT164" s="23" t="s">
        <v>140</v>
      </c>
      <c r="AU164" s="23" t="s">
        <v>75</v>
      </c>
      <c r="AY164" s="23" t="s">
        <v>137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23" t="s">
        <v>73</v>
      </c>
      <c r="BK164" s="171">
        <f>ROUND(I164*H164,2)</f>
        <v>0</v>
      </c>
      <c r="BL164" s="23" t="s">
        <v>528</v>
      </c>
      <c r="BM164" s="23" t="s">
        <v>672</v>
      </c>
    </row>
    <row r="165" spans="2:51" s="12" customFormat="1" ht="13.5">
      <c r="B165" s="175"/>
      <c r="D165" s="176" t="s">
        <v>205</v>
      </c>
      <c r="E165" s="177" t="s">
        <v>5</v>
      </c>
      <c r="F165" s="178" t="s">
        <v>673</v>
      </c>
      <c r="H165" s="179">
        <v>26.08</v>
      </c>
      <c r="L165" s="175"/>
      <c r="M165" s="180"/>
      <c r="N165" s="181"/>
      <c r="O165" s="181"/>
      <c r="P165" s="181"/>
      <c r="Q165" s="181"/>
      <c r="R165" s="181"/>
      <c r="S165" s="181"/>
      <c r="T165" s="182"/>
      <c r="AT165" s="183" t="s">
        <v>205</v>
      </c>
      <c r="AU165" s="183" t="s">
        <v>75</v>
      </c>
      <c r="AV165" s="12" t="s">
        <v>75</v>
      </c>
      <c r="AW165" s="12" t="s">
        <v>30</v>
      </c>
      <c r="AX165" s="12" t="s">
        <v>73</v>
      </c>
      <c r="AY165" s="183" t="s">
        <v>137</v>
      </c>
    </row>
    <row r="166" spans="2:65" s="1" customFormat="1" ht="22.5" customHeight="1">
      <c r="B166" s="160"/>
      <c r="C166" s="161" t="s">
        <v>674</v>
      </c>
      <c r="D166" s="161" t="s">
        <v>140</v>
      </c>
      <c r="E166" s="162" t="s">
        <v>675</v>
      </c>
      <c r="F166" s="163" t="s">
        <v>676</v>
      </c>
      <c r="G166" s="164" t="s">
        <v>219</v>
      </c>
      <c r="H166" s="165">
        <v>13.04</v>
      </c>
      <c r="I166" s="166">
        <v>0</v>
      </c>
      <c r="J166" s="166">
        <f>ROUND(I166*H166,2)</f>
        <v>0</v>
      </c>
      <c r="K166" s="163" t="s">
        <v>5</v>
      </c>
      <c r="L166" s="37"/>
      <c r="M166" s="167" t="s">
        <v>5</v>
      </c>
      <c r="N166" s="168" t="s">
        <v>37</v>
      </c>
      <c r="O166" s="169">
        <v>0</v>
      </c>
      <c r="P166" s="169">
        <f>O166*H166</f>
        <v>0</v>
      </c>
      <c r="Q166" s="169">
        <v>0</v>
      </c>
      <c r="R166" s="169">
        <f>Q166*H166</f>
        <v>0</v>
      </c>
      <c r="S166" s="169">
        <v>0</v>
      </c>
      <c r="T166" s="170">
        <f>S166*H166</f>
        <v>0</v>
      </c>
      <c r="AR166" s="23" t="s">
        <v>528</v>
      </c>
      <c r="AT166" s="23" t="s">
        <v>140</v>
      </c>
      <c r="AU166" s="23" t="s">
        <v>75</v>
      </c>
      <c r="AY166" s="23" t="s">
        <v>137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23" t="s">
        <v>73</v>
      </c>
      <c r="BK166" s="171">
        <f>ROUND(I166*H166,2)</f>
        <v>0</v>
      </c>
      <c r="BL166" s="23" t="s">
        <v>528</v>
      </c>
      <c r="BM166" s="23" t="s">
        <v>677</v>
      </c>
    </row>
    <row r="167" spans="2:51" s="12" customFormat="1" ht="13.5">
      <c r="B167" s="175"/>
      <c r="D167" s="176" t="s">
        <v>205</v>
      </c>
      <c r="E167" s="177" t="s">
        <v>5</v>
      </c>
      <c r="F167" s="178" t="s">
        <v>678</v>
      </c>
      <c r="H167" s="179">
        <v>13.04</v>
      </c>
      <c r="L167" s="175"/>
      <c r="M167" s="180"/>
      <c r="N167" s="181"/>
      <c r="O167" s="181"/>
      <c r="P167" s="181"/>
      <c r="Q167" s="181"/>
      <c r="R167" s="181"/>
      <c r="S167" s="181"/>
      <c r="T167" s="182"/>
      <c r="AT167" s="183" t="s">
        <v>205</v>
      </c>
      <c r="AU167" s="183" t="s">
        <v>75</v>
      </c>
      <c r="AV167" s="12" t="s">
        <v>75</v>
      </c>
      <c r="AW167" s="12" t="s">
        <v>30</v>
      </c>
      <c r="AX167" s="12" t="s">
        <v>73</v>
      </c>
      <c r="AY167" s="183" t="s">
        <v>137</v>
      </c>
    </row>
    <row r="168" spans="2:65" s="1" customFormat="1" ht="22.5" customHeight="1">
      <c r="B168" s="160"/>
      <c r="C168" s="161" t="s">
        <v>679</v>
      </c>
      <c r="D168" s="161" t="s">
        <v>140</v>
      </c>
      <c r="E168" s="162" t="s">
        <v>680</v>
      </c>
      <c r="F168" s="163" t="s">
        <v>681</v>
      </c>
      <c r="G168" s="164" t="s">
        <v>219</v>
      </c>
      <c r="H168" s="165">
        <v>13.04</v>
      </c>
      <c r="I168" s="166">
        <v>0</v>
      </c>
      <c r="J168" s="166">
        <f>ROUND(I168*H168,2)</f>
        <v>0</v>
      </c>
      <c r="K168" s="163" t="s">
        <v>5</v>
      </c>
      <c r="L168" s="37"/>
      <c r="M168" s="167" t="s">
        <v>5</v>
      </c>
      <c r="N168" s="168" t="s">
        <v>37</v>
      </c>
      <c r="O168" s="169">
        <v>0</v>
      </c>
      <c r="P168" s="169">
        <f>O168*H168</f>
        <v>0</v>
      </c>
      <c r="Q168" s="169">
        <v>0</v>
      </c>
      <c r="R168" s="169">
        <f>Q168*H168</f>
        <v>0</v>
      </c>
      <c r="S168" s="169">
        <v>0</v>
      </c>
      <c r="T168" s="170">
        <f>S168*H168</f>
        <v>0</v>
      </c>
      <c r="AR168" s="23" t="s">
        <v>528</v>
      </c>
      <c r="AT168" s="23" t="s">
        <v>140</v>
      </c>
      <c r="AU168" s="23" t="s">
        <v>75</v>
      </c>
      <c r="AY168" s="23" t="s">
        <v>137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23" t="s">
        <v>73</v>
      </c>
      <c r="BK168" s="171">
        <f>ROUND(I168*H168,2)</f>
        <v>0</v>
      </c>
      <c r="BL168" s="23" t="s">
        <v>528</v>
      </c>
      <c r="BM168" s="23" t="s">
        <v>682</v>
      </c>
    </row>
    <row r="169" spans="2:65" s="1" customFormat="1" ht="22.5" customHeight="1">
      <c r="B169" s="160"/>
      <c r="C169" s="161" t="s">
        <v>183</v>
      </c>
      <c r="D169" s="161" t="s">
        <v>140</v>
      </c>
      <c r="E169" s="162" t="s">
        <v>261</v>
      </c>
      <c r="F169" s="163" t="s">
        <v>262</v>
      </c>
      <c r="G169" s="164" t="s">
        <v>263</v>
      </c>
      <c r="H169" s="165">
        <v>23.472</v>
      </c>
      <c r="I169" s="166">
        <v>0</v>
      </c>
      <c r="J169" s="166">
        <f>ROUND(I169*H169,2)</f>
        <v>0</v>
      </c>
      <c r="K169" s="163" t="s">
        <v>5</v>
      </c>
      <c r="L169" s="37"/>
      <c r="M169" s="167" t="s">
        <v>5</v>
      </c>
      <c r="N169" s="168" t="s">
        <v>37</v>
      </c>
      <c r="O169" s="169">
        <v>0</v>
      </c>
      <c r="P169" s="169">
        <f>O169*H169</f>
        <v>0</v>
      </c>
      <c r="Q169" s="169">
        <v>0</v>
      </c>
      <c r="R169" s="169">
        <f>Q169*H169</f>
        <v>0</v>
      </c>
      <c r="S169" s="169">
        <v>0</v>
      </c>
      <c r="T169" s="170">
        <f>S169*H169</f>
        <v>0</v>
      </c>
      <c r="AR169" s="23" t="s">
        <v>136</v>
      </c>
      <c r="AT169" s="23" t="s">
        <v>140</v>
      </c>
      <c r="AU169" s="23" t="s">
        <v>75</v>
      </c>
      <c r="AY169" s="23" t="s">
        <v>137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23" t="s">
        <v>73</v>
      </c>
      <c r="BK169" s="171">
        <f>ROUND(I169*H169,2)</f>
        <v>0</v>
      </c>
      <c r="BL169" s="23" t="s">
        <v>136</v>
      </c>
      <c r="BM169" s="23" t="s">
        <v>683</v>
      </c>
    </row>
    <row r="170" spans="2:51" s="12" customFormat="1" ht="13.5">
      <c r="B170" s="175"/>
      <c r="D170" s="184" t="s">
        <v>205</v>
      </c>
      <c r="E170" s="183" t="s">
        <v>5</v>
      </c>
      <c r="F170" s="185" t="s">
        <v>684</v>
      </c>
      <c r="H170" s="186">
        <v>23.472</v>
      </c>
      <c r="L170" s="175"/>
      <c r="M170" s="204"/>
      <c r="N170" s="205"/>
      <c r="O170" s="205"/>
      <c r="P170" s="205"/>
      <c r="Q170" s="205"/>
      <c r="R170" s="205"/>
      <c r="S170" s="205"/>
      <c r="T170" s="206"/>
      <c r="AT170" s="183" t="s">
        <v>205</v>
      </c>
      <c r="AU170" s="183" t="s">
        <v>75</v>
      </c>
      <c r="AV170" s="12" t="s">
        <v>75</v>
      </c>
      <c r="AW170" s="12" t="s">
        <v>30</v>
      </c>
      <c r="AX170" s="12" t="s">
        <v>73</v>
      </c>
      <c r="AY170" s="183" t="s">
        <v>137</v>
      </c>
    </row>
    <row r="171" spans="2:12" s="1" customFormat="1" ht="6.75" customHeight="1"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37"/>
    </row>
  </sheetData>
  <sheetProtection/>
  <autoFilter ref="C86:K170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68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zoomScalePageLayoutView="0" workbookViewId="0" topLeftCell="A1">
      <pane ySplit="1" topLeftCell="A70" activePane="bottomLeft" state="frozen"/>
      <selection pane="topLeft" activeCell="A1" sqref="A1"/>
      <selection pane="bottomLeft" activeCell="X92" sqref="X9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90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685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112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ROUND(J84,2)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ROUND(SUM(BE84:BE98),2)</f>
        <v>0</v>
      </c>
      <c r="G32" s="38"/>
      <c r="H32" s="38"/>
      <c r="I32" s="113">
        <v>0.21</v>
      </c>
      <c r="J32" s="112">
        <f>ROUND(ROUND((SUM(BE84:BE98)),2)*I32,2)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ROUND(SUM(BF84:BF98),2)</f>
        <v>0</v>
      </c>
      <c r="G33" s="38"/>
      <c r="H33" s="38"/>
      <c r="I33" s="113">
        <v>0.15</v>
      </c>
      <c r="J33" s="112">
        <f>ROUND(ROUND((SUM(BF84:BF98)),2)*I33,2)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ROUND(SUM(BG84:BG98),2)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ROUND(SUM(BH84:BH98),2)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ROUND(SUM(BI84:BI98),2)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685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00 - Vedleší rozpočtové náklady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J84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118</v>
      </c>
      <c r="E61" s="128"/>
      <c r="F61" s="128"/>
      <c r="G61" s="128"/>
      <c r="H61" s="128"/>
      <c r="I61" s="128"/>
      <c r="J61" s="129">
        <f>J85</f>
        <v>0</v>
      </c>
      <c r="K61" s="130"/>
    </row>
    <row r="62" spans="2:11" s="9" customFormat="1" ht="19.5" customHeight="1">
      <c r="B62" s="131"/>
      <c r="C62" s="132"/>
      <c r="D62" s="133" t="s">
        <v>119</v>
      </c>
      <c r="E62" s="134"/>
      <c r="F62" s="134"/>
      <c r="G62" s="134"/>
      <c r="H62" s="134"/>
      <c r="I62" s="134"/>
      <c r="J62" s="135">
        <f>J86</f>
        <v>0</v>
      </c>
      <c r="K62" s="136"/>
    </row>
    <row r="63" spans="2:11" s="1" customFormat="1" ht="21.75" customHeight="1">
      <c r="B63" s="37"/>
      <c r="C63" s="38"/>
      <c r="D63" s="38"/>
      <c r="E63" s="38"/>
      <c r="F63" s="38"/>
      <c r="G63" s="38"/>
      <c r="H63" s="38"/>
      <c r="I63" s="38"/>
      <c r="J63" s="38"/>
      <c r="K63" s="41"/>
    </row>
    <row r="64" spans="2:11" s="1" customFormat="1" ht="6.75" customHeight="1">
      <c r="B64" s="52"/>
      <c r="C64" s="53"/>
      <c r="D64" s="53"/>
      <c r="E64" s="53"/>
      <c r="F64" s="53"/>
      <c r="G64" s="53"/>
      <c r="H64" s="53"/>
      <c r="I64" s="53"/>
      <c r="J64" s="53"/>
      <c r="K64" s="54"/>
    </row>
    <row r="68" spans="2:12" s="1" customFormat="1" ht="6.75" customHeigh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37"/>
    </row>
    <row r="69" spans="2:12" s="1" customFormat="1" ht="36.75" customHeight="1">
      <c r="B69" s="37"/>
      <c r="C69" s="57" t="s">
        <v>120</v>
      </c>
      <c r="L69" s="37"/>
    </row>
    <row r="70" spans="2:12" s="1" customFormat="1" ht="6.75" customHeight="1">
      <c r="B70" s="37"/>
      <c r="L70" s="37"/>
    </row>
    <row r="71" spans="2:12" s="1" customFormat="1" ht="14.25" customHeight="1">
      <c r="B71" s="37"/>
      <c r="C71" s="59" t="s">
        <v>17</v>
      </c>
      <c r="L71" s="37"/>
    </row>
    <row r="72" spans="2:12" s="1" customFormat="1" ht="22.5" customHeight="1">
      <c r="B72" s="37"/>
      <c r="E72" s="322" t="str">
        <f>E7</f>
        <v>Stavební úpravy  ulice Ke Hvězdárně, Sezimovo Ústí</v>
      </c>
      <c r="F72" s="329"/>
      <c r="G72" s="329"/>
      <c r="H72" s="329"/>
      <c r="L72" s="37"/>
    </row>
    <row r="73" spans="2:12" ht="15">
      <c r="B73" s="27"/>
      <c r="C73" s="59" t="s">
        <v>109</v>
      </c>
      <c r="L73" s="27"/>
    </row>
    <row r="74" spans="2:12" s="1" customFormat="1" ht="22.5" customHeight="1">
      <c r="B74" s="37"/>
      <c r="E74" s="322" t="s">
        <v>685</v>
      </c>
      <c r="F74" s="323"/>
      <c r="G74" s="323"/>
      <c r="H74" s="323"/>
      <c r="L74" s="37"/>
    </row>
    <row r="75" spans="2:12" s="1" customFormat="1" ht="14.25" customHeight="1">
      <c r="B75" s="37"/>
      <c r="C75" s="59" t="s">
        <v>111</v>
      </c>
      <c r="L75" s="37"/>
    </row>
    <row r="76" spans="2:12" s="1" customFormat="1" ht="23.25" customHeight="1">
      <c r="B76" s="37"/>
      <c r="E76" s="318" t="str">
        <f>E11</f>
        <v>00 - Vedleší rozpočtové náklady</v>
      </c>
      <c r="F76" s="323"/>
      <c r="G76" s="323"/>
      <c r="H76" s="323"/>
      <c r="L76" s="37"/>
    </row>
    <row r="77" spans="2:12" s="1" customFormat="1" ht="6.75" customHeight="1">
      <c r="B77" s="37"/>
      <c r="L77" s="37"/>
    </row>
    <row r="78" spans="2:12" s="1" customFormat="1" ht="18" customHeight="1">
      <c r="B78" s="37"/>
      <c r="C78" s="59" t="s">
        <v>21</v>
      </c>
      <c r="F78" s="137" t="str">
        <f>F14</f>
        <v> </v>
      </c>
      <c r="I78" s="59" t="s">
        <v>23</v>
      </c>
      <c r="J78" s="63" t="str">
        <f>IF(J14="","",J14)</f>
        <v>17. 9. 2017</v>
      </c>
      <c r="L78" s="37"/>
    </row>
    <row r="79" spans="2:12" s="1" customFormat="1" ht="6.75" customHeight="1">
      <c r="B79" s="37"/>
      <c r="L79" s="37"/>
    </row>
    <row r="80" spans="2:12" s="1" customFormat="1" ht="15">
      <c r="B80" s="37"/>
      <c r="C80" s="59" t="s">
        <v>25</v>
      </c>
      <c r="F80" s="137" t="str">
        <f>E17</f>
        <v> </v>
      </c>
      <c r="I80" s="59" t="s">
        <v>29</v>
      </c>
      <c r="J80" s="137" t="str">
        <f>E23</f>
        <v> </v>
      </c>
      <c r="L80" s="37"/>
    </row>
    <row r="81" spans="2:12" s="1" customFormat="1" ht="14.25" customHeight="1">
      <c r="B81" s="37"/>
      <c r="C81" s="59" t="s">
        <v>28</v>
      </c>
      <c r="F81" s="137" t="str">
        <f>IF(E20="","",E20)</f>
        <v> </v>
      </c>
      <c r="L81" s="37"/>
    </row>
    <row r="82" spans="2:12" s="1" customFormat="1" ht="9.75" customHeight="1">
      <c r="B82" s="37"/>
      <c r="L82" s="37"/>
    </row>
    <row r="83" spans="2:20" s="10" customFormat="1" ht="29.25" customHeight="1">
      <c r="B83" s="138"/>
      <c r="C83" s="139" t="s">
        <v>121</v>
      </c>
      <c r="D83" s="140" t="s">
        <v>51</v>
      </c>
      <c r="E83" s="140" t="s">
        <v>47</v>
      </c>
      <c r="F83" s="140" t="s">
        <v>122</v>
      </c>
      <c r="G83" s="140" t="s">
        <v>123</v>
      </c>
      <c r="H83" s="140" t="s">
        <v>124</v>
      </c>
      <c r="I83" s="141" t="s">
        <v>125</v>
      </c>
      <c r="J83" s="140" t="s">
        <v>115</v>
      </c>
      <c r="K83" s="142" t="s">
        <v>126</v>
      </c>
      <c r="L83" s="138"/>
      <c r="M83" s="69" t="s">
        <v>127</v>
      </c>
      <c r="N83" s="70" t="s">
        <v>36</v>
      </c>
      <c r="O83" s="70" t="s">
        <v>128</v>
      </c>
      <c r="P83" s="70" t="s">
        <v>129</v>
      </c>
      <c r="Q83" s="70" t="s">
        <v>130</v>
      </c>
      <c r="R83" s="70" t="s">
        <v>131</v>
      </c>
      <c r="S83" s="70" t="s">
        <v>132</v>
      </c>
      <c r="T83" s="71" t="s">
        <v>133</v>
      </c>
    </row>
    <row r="84" spans="2:63" s="1" customFormat="1" ht="29.25" customHeight="1">
      <c r="B84" s="37"/>
      <c r="C84" s="73" t="s">
        <v>116</v>
      </c>
      <c r="J84" s="143">
        <f>BK84</f>
        <v>0</v>
      </c>
      <c r="L84" s="37"/>
      <c r="M84" s="72"/>
      <c r="N84" s="64"/>
      <c r="O84" s="64"/>
      <c r="P84" s="144">
        <f>P85</f>
        <v>0</v>
      </c>
      <c r="Q84" s="64"/>
      <c r="R84" s="144">
        <f>R85</f>
        <v>0</v>
      </c>
      <c r="S84" s="64"/>
      <c r="T84" s="145">
        <f>T85</f>
        <v>0</v>
      </c>
      <c r="AT84" s="23" t="s">
        <v>65</v>
      </c>
      <c r="AU84" s="23" t="s">
        <v>117</v>
      </c>
      <c r="BK84" s="146">
        <f>BK85</f>
        <v>0</v>
      </c>
    </row>
    <row r="85" spans="2:63" s="11" customFormat="1" ht="36.75" customHeight="1">
      <c r="B85" s="147"/>
      <c r="D85" s="148" t="s">
        <v>65</v>
      </c>
      <c r="E85" s="149" t="s">
        <v>134</v>
      </c>
      <c r="F85" s="149" t="s">
        <v>135</v>
      </c>
      <c r="J85" s="150">
        <f>BK85</f>
        <v>0</v>
      </c>
      <c r="L85" s="147"/>
      <c r="M85" s="151"/>
      <c r="N85" s="152"/>
      <c r="O85" s="152"/>
      <c r="P85" s="153">
        <f>P86</f>
        <v>0</v>
      </c>
      <c r="Q85" s="152"/>
      <c r="R85" s="153">
        <f>R86</f>
        <v>0</v>
      </c>
      <c r="S85" s="152"/>
      <c r="T85" s="154">
        <f>T86</f>
        <v>0</v>
      </c>
      <c r="AR85" s="148" t="s">
        <v>136</v>
      </c>
      <c r="AT85" s="155" t="s">
        <v>65</v>
      </c>
      <c r="AU85" s="155" t="s">
        <v>66</v>
      </c>
      <c r="AY85" s="148" t="s">
        <v>137</v>
      </c>
      <c r="BK85" s="156">
        <f>BK86</f>
        <v>0</v>
      </c>
    </row>
    <row r="86" spans="2:63" s="11" customFormat="1" ht="19.5" customHeight="1">
      <c r="B86" s="147"/>
      <c r="D86" s="157" t="s">
        <v>65</v>
      </c>
      <c r="E86" s="158" t="s">
        <v>138</v>
      </c>
      <c r="F86" s="158" t="s">
        <v>139</v>
      </c>
      <c r="J86" s="159">
        <f>BK86</f>
        <v>0</v>
      </c>
      <c r="L86" s="147"/>
      <c r="M86" s="151"/>
      <c r="N86" s="152"/>
      <c r="O86" s="152"/>
      <c r="P86" s="153">
        <f>SUM(P87:P98)</f>
        <v>0</v>
      </c>
      <c r="Q86" s="152"/>
      <c r="R86" s="153">
        <f>SUM(R87:R98)</f>
        <v>0</v>
      </c>
      <c r="S86" s="152"/>
      <c r="T86" s="154">
        <f>SUM(T87:T98)</f>
        <v>0</v>
      </c>
      <c r="AR86" s="148" t="s">
        <v>136</v>
      </c>
      <c r="AT86" s="155" t="s">
        <v>65</v>
      </c>
      <c r="AU86" s="155" t="s">
        <v>73</v>
      </c>
      <c r="AY86" s="148" t="s">
        <v>137</v>
      </c>
      <c r="BK86" s="156">
        <f>SUM(BK87:BK98)</f>
        <v>0</v>
      </c>
    </row>
    <row r="87" spans="2:65" s="1" customFormat="1" ht="22.5" customHeight="1">
      <c r="B87" s="160"/>
      <c r="C87" s="161" t="s">
        <v>73</v>
      </c>
      <c r="D87" s="161" t="s">
        <v>140</v>
      </c>
      <c r="E87" s="162" t="s">
        <v>141</v>
      </c>
      <c r="F87" s="163" t="s">
        <v>142</v>
      </c>
      <c r="G87" s="164" t="s">
        <v>143</v>
      </c>
      <c r="H87" s="165">
        <v>1</v>
      </c>
      <c r="I87" s="166">
        <v>0</v>
      </c>
      <c r="J87" s="166">
        <f aca="true" t="shared" si="0" ref="J87:J98">ROUND(I87*H87,2)</f>
        <v>0</v>
      </c>
      <c r="K87" s="163" t="s">
        <v>5</v>
      </c>
      <c r="L87" s="37"/>
      <c r="M87" s="167" t="s">
        <v>5</v>
      </c>
      <c r="N87" s="168" t="s">
        <v>37</v>
      </c>
      <c r="O87" s="169">
        <v>0</v>
      </c>
      <c r="P87" s="169">
        <f aca="true" t="shared" si="1" ref="P87:P98">O87*H87</f>
        <v>0</v>
      </c>
      <c r="Q87" s="169">
        <v>0</v>
      </c>
      <c r="R87" s="169">
        <f aca="true" t="shared" si="2" ref="R87:R98">Q87*H87</f>
        <v>0</v>
      </c>
      <c r="S87" s="169">
        <v>0</v>
      </c>
      <c r="T87" s="170">
        <f aca="true" t="shared" si="3" ref="T87:T98">S87*H87</f>
        <v>0</v>
      </c>
      <c r="AR87" s="23" t="s">
        <v>136</v>
      </c>
      <c r="AT87" s="23" t="s">
        <v>140</v>
      </c>
      <c r="AU87" s="23" t="s">
        <v>75</v>
      </c>
      <c r="AY87" s="23" t="s">
        <v>137</v>
      </c>
      <c r="BE87" s="171">
        <f aca="true" t="shared" si="4" ref="BE87:BE98">IF(N87="základní",J87,0)</f>
        <v>0</v>
      </c>
      <c r="BF87" s="171">
        <f aca="true" t="shared" si="5" ref="BF87:BF98">IF(N87="snížená",J87,0)</f>
        <v>0</v>
      </c>
      <c r="BG87" s="171">
        <f aca="true" t="shared" si="6" ref="BG87:BG98">IF(N87="zákl. přenesená",J87,0)</f>
        <v>0</v>
      </c>
      <c r="BH87" s="171">
        <f aca="true" t="shared" si="7" ref="BH87:BH98">IF(N87="sníž. přenesená",J87,0)</f>
        <v>0</v>
      </c>
      <c r="BI87" s="171">
        <f aca="true" t="shared" si="8" ref="BI87:BI98">IF(N87="nulová",J87,0)</f>
        <v>0</v>
      </c>
      <c r="BJ87" s="23" t="s">
        <v>73</v>
      </c>
      <c r="BK87" s="171">
        <f aca="true" t="shared" si="9" ref="BK87:BK98">ROUND(I87*H87,2)</f>
        <v>0</v>
      </c>
      <c r="BL87" s="23" t="s">
        <v>136</v>
      </c>
      <c r="BM87" s="23" t="s">
        <v>144</v>
      </c>
    </row>
    <row r="88" spans="2:65" s="1" customFormat="1" ht="22.5" customHeight="1">
      <c r="B88" s="160"/>
      <c r="C88" s="161" t="s">
        <v>75</v>
      </c>
      <c r="D88" s="161" t="s">
        <v>140</v>
      </c>
      <c r="E88" s="162" t="s">
        <v>145</v>
      </c>
      <c r="F88" s="163" t="s">
        <v>146</v>
      </c>
      <c r="G88" s="164" t="s">
        <v>143</v>
      </c>
      <c r="H88" s="165">
        <v>1</v>
      </c>
      <c r="I88" s="166">
        <v>0</v>
      </c>
      <c r="J88" s="166">
        <f t="shared" si="0"/>
        <v>0</v>
      </c>
      <c r="K88" s="163" t="s">
        <v>5</v>
      </c>
      <c r="L88" s="37"/>
      <c r="M88" s="167" t="s">
        <v>5</v>
      </c>
      <c r="N88" s="168" t="s">
        <v>37</v>
      </c>
      <c r="O88" s="169">
        <v>0</v>
      </c>
      <c r="P88" s="169">
        <f t="shared" si="1"/>
        <v>0</v>
      </c>
      <c r="Q88" s="169">
        <v>0</v>
      </c>
      <c r="R88" s="169">
        <f t="shared" si="2"/>
        <v>0</v>
      </c>
      <c r="S88" s="169">
        <v>0</v>
      </c>
      <c r="T88" s="170">
        <f t="shared" si="3"/>
        <v>0</v>
      </c>
      <c r="AR88" s="23" t="s">
        <v>136</v>
      </c>
      <c r="AT88" s="23" t="s">
        <v>140</v>
      </c>
      <c r="AU88" s="23" t="s">
        <v>75</v>
      </c>
      <c r="AY88" s="23" t="s">
        <v>137</v>
      </c>
      <c r="BE88" s="171">
        <f t="shared" si="4"/>
        <v>0</v>
      </c>
      <c r="BF88" s="171">
        <f t="shared" si="5"/>
        <v>0</v>
      </c>
      <c r="BG88" s="171">
        <f t="shared" si="6"/>
        <v>0</v>
      </c>
      <c r="BH88" s="171">
        <f t="shared" si="7"/>
        <v>0</v>
      </c>
      <c r="BI88" s="171">
        <f t="shared" si="8"/>
        <v>0</v>
      </c>
      <c r="BJ88" s="23" t="s">
        <v>73</v>
      </c>
      <c r="BK88" s="171">
        <f t="shared" si="9"/>
        <v>0</v>
      </c>
      <c r="BL88" s="23" t="s">
        <v>136</v>
      </c>
      <c r="BM88" s="23" t="s">
        <v>147</v>
      </c>
    </row>
    <row r="89" spans="2:65" s="1" customFormat="1" ht="31.5" customHeight="1">
      <c r="B89" s="160"/>
      <c r="C89" s="161" t="s">
        <v>148</v>
      </c>
      <c r="D89" s="161" t="s">
        <v>140</v>
      </c>
      <c r="E89" s="162" t="s">
        <v>149</v>
      </c>
      <c r="F89" s="163" t="s">
        <v>150</v>
      </c>
      <c r="G89" s="164" t="s">
        <v>143</v>
      </c>
      <c r="H89" s="165">
        <v>1</v>
      </c>
      <c r="I89" s="166">
        <v>0</v>
      </c>
      <c r="J89" s="166">
        <f t="shared" si="0"/>
        <v>0</v>
      </c>
      <c r="K89" s="163" t="s">
        <v>5</v>
      </c>
      <c r="L89" s="37"/>
      <c r="M89" s="167" t="s">
        <v>5</v>
      </c>
      <c r="N89" s="168" t="s">
        <v>37</v>
      </c>
      <c r="O89" s="169">
        <v>0</v>
      </c>
      <c r="P89" s="169">
        <f t="shared" si="1"/>
        <v>0</v>
      </c>
      <c r="Q89" s="169">
        <v>0</v>
      </c>
      <c r="R89" s="169">
        <f t="shared" si="2"/>
        <v>0</v>
      </c>
      <c r="S89" s="169">
        <v>0</v>
      </c>
      <c r="T89" s="170">
        <f t="shared" si="3"/>
        <v>0</v>
      </c>
      <c r="AR89" s="23" t="s">
        <v>136</v>
      </c>
      <c r="AT89" s="23" t="s">
        <v>140</v>
      </c>
      <c r="AU89" s="23" t="s">
        <v>75</v>
      </c>
      <c r="AY89" s="23" t="s">
        <v>137</v>
      </c>
      <c r="BE89" s="171">
        <f t="shared" si="4"/>
        <v>0</v>
      </c>
      <c r="BF89" s="171">
        <f t="shared" si="5"/>
        <v>0</v>
      </c>
      <c r="BG89" s="171">
        <f t="shared" si="6"/>
        <v>0</v>
      </c>
      <c r="BH89" s="171">
        <f t="shared" si="7"/>
        <v>0</v>
      </c>
      <c r="BI89" s="171">
        <f t="shared" si="8"/>
        <v>0</v>
      </c>
      <c r="BJ89" s="23" t="s">
        <v>73</v>
      </c>
      <c r="BK89" s="171">
        <f t="shared" si="9"/>
        <v>0</v>
      </c>
      <c r="BL89" s="23" t="s">
        <v>136</v>
      </c>
      <c r="BM89" s="23" t="s">
        <v>151</v>
      </c>
    </row>
    <row r="90" spans="2:65" s="1" customFormat="1" ht="22.5" customHeight="1">
      <c r="B90" s="160"/>
      <c r="C90" s="161" t="s">
        <v>136</v>
      </c>
      <c r="D90" s="161" t="s">
        <v>140</v>
      </c>
      <c r="E90" s="162" t="s">
        <v>152</v>
      </c>
      <c r="F90" s="163" t="s">
        <v>153</v>
      </c>
      <c r="G90" s="164" t="s">
        <v>143</v>
      </c>
      <c r="H90" s="165">
        <v>1</v>
      </c>
      <c r="I90" s="166">
        <v>0</v>
      </c>
      <c r="J90" s="166">
        <f t="shared" si="0"/>
        <v>0</v>
      </c>
      <c r="K90" s="163" t="s">
        <v>5</v>
      </c>
      <c r="L90" s="37"/>
      <c r="M90" s="167" t="s">
        <v>5</v>
      </c>
      <c r="N90" s="168" t="s">
        <v>37</v>
      </c>
      <c r="O90" s="169">
        <v>0</v>
      </c>
      <c r="P90" s="169">
        <f t="shared" si="1"/>
        <v>0</v>
      </c>
      <c r="Q90" s="169">
        <v>0</v>
      </c>
      <c r="R90" s="169">
        <f t="shared" si="2"/>
        <v>0</v>
      </c>
      <c r="S90" s="169">
        <v>0</v>
      </c>
      <c r="T90" s="170">
        <f t="shared" si="3"/>
        <v>0</v>
      </c>
      <c r="AR90" s="23" t="s">
        <v>136</v>
      </c>
      <c r="AT90" s="23" t="s">
        <v>140</v>
      </c>
      <c r="AU90" s="23" t="s">
        <v>75</v>
      </c>
      <c r="AY90" s="23" t="s">
        <v>137</v>
      </c>
      <c r="BE90" s="171">
        <f t="shared" si="4"/>
        <v>0</v>
      </c>
      <c r="BF90" s="171">
        <f t="shared" si="5"/>
        <v>0</v>
      </c>
      <c r="BG90" s="171">
        <f t="shared" si="6"/>
        <v>0</v>
      </c>
      <c r="BH90" s="171">
        <f t="shared" si="7"/>
        <v>0</v>
      </c>
      <c r="BI90" s="171">
        <f t="shared" si="8"/>
        <v>0</v>
      </c>
      <c r="BJ90" s="23" t="s">
        <v>73</v>
      </c>
      <c r="BK90" s="171">
        <f t="shared" si="9"/>
        <v>0</v>
      </c>
      <c r="BL90" s="23" t="s">
        <v>136</v>
      </c>
      <c r="BM90" s="23" t="s">
        <v>154</v>
      </c>
    </row>
    <row r="91" spans="2:65" s="1" customFormat="1" ht="22.5" customHeight="1">
      <c r="B91" s="160"/>
      <c r="C91" s="161" t="s">
        <v>155</v>
      </c>
      <c r="D91" s="161" t="s">
        <v>140</v>
      </c>
      <c r="E91" s="162" t="s">
        <v>156</v>
      </c>
      <c r="F91" s="163" t="s">
        <v>157</v>
      </c>
      <c r="G91" s="164" t="s">
        <v>143</v>
      </c>
      <c r="H91" s="165">
        <v>1</v>
      </c>
      <c r="I91" s="166">
        <v>0</v>
      </c>
      <c r="J91" s="166">
        <f t="shared" si="0"/>
        <v>0</v>
      </c>
      <c r="K91" s="163" t="s">
        <v>5</v>
      </c>
      <c r="L91" s="37"/>
      <c r="M91" s="167" t="s">
        <v>5</v>
      </c>
      <c r="N91" s="168" t="s">
        <v>37</v>
      </c>
      <c r="O91" s="169">
        <v>0</v>
      </c>
      <c r="P91" s="169">
        <f t="shared" si="1"/>
        <v>0</v>
      </c>
      <c r="Q91" s="169">
        <v>0</v>
      </c>
      <c r="R91" s="169">
        <f t="shared" si="2"/>
        <v>0</v>
      </c>
      <c r="S91" s="169">
        <v>0</v>
      </c>
      <c r="T91" s="170">
        <f t="shared" si="3"/>
        <v>0</v>
      </c>
      <c r="AR91" s="23" t="s">
        <v>136</v>
      </c>
      <c r="AT91" s="23" t="s">
        <v>140</v>
      </c>
      <c r="AU91" s="23" t="s">
        <v>75</v>
      </c>
      <c r="AY91" s="23" t="s">
        <v>137</v>
      </c>
      <c r="BE91" s="171">
        <f t="shared" si="4"/>
        <v>0</v>
      </c>
      <c r="BF91" s="171">
        <f t="shared" si="5"/>
        <v>0</v>
      </c>
      <c r="BG91" s="171">
        <f t="shared" si="6"/>
        <v>0</v>
      </c>
      <c r="BH91" s="171">
        <f t="shared" si="7"/>
        <v>0</v>
      </c>
      <c r="BI91" s="171">
        <f t="shared" si="8"/>
        <v>0</v>
      </c>
      <c r="BJ91" s="23" t="s">
        <v>73</v>
      </c>
      <c r="BK91" s="171">
        <f t="shared" si="9"/>
        <v>0</v>
      </c>
      <c r="BL91" s="23" t="s">
        <v>136</v>
      </c>
      <c r="BM91" s="23" t="s">
        <v>158</v>
      </c>
    </row>
    <row r="92" spans="2:65" s="1" customFormat="1" ht="22.5" customHeight="1">
      <c r="B92" s="160"/>
      <c r="C92" s="161" t="s">
        <v>159</v>
      </c>
      <c r="D92" s="161" t="s">
        <v>140</v>
      </c>
      <c r="E92" s="162" t="s">
        <v>160</v>
      </c>
      <c r="F92" s="163" t="s">
        <v>161</v>
      </c>
      <c r="G92" s="164" t="s">
        <v>143</v>
      </c>
      <c r="H92" s="165">
        <v>1</v>
      </c>
      <c r="I92" s="166">
        <v>0</v>
      </c>
      <c r="J92" s="166">
        <f t="shared" si="0"/>
        <v>0</v>
      </c>
      <c r="K92" s="163" t="s">
        <v>5</v>
      </c>
      <c r="L92" s="37"/>
      <c r="M92" s="167" t="s">
        <v>5</v>
      </c>
      <c r="N92" s="168" t="s">
        <v>37</v>
      </c>
      <c r="O92" s="169">
        <v>0</v>
      </c>
      <c r="P92" s="169">
        <f t="shared" si="1"/>
        <v>0</v>
      </c>
      <c r="Q92" s="169">
        <v>0</v>
      </c>
      <c r="R92" s="169">
        <f t="shared" si="2"/>
        <v>0</v>
      </c>
      <c r="S92" s="169">
        <v>0</v>
      </c>
      <c r="T92" s="170">
        <f t="shared" si="3"/>
        <v>0</v>
      </c>
      <c r="AR92" s="23" t="s">
        <v>136</v>
      </c>
      <c r="AT92" s="23" t="s">
        <v>140</v>
      </c>
      <c r="AU92" s="23" t="s">
        <v>75</v>
      </c>
      <c r="AY92" s="23" t="s">
        <v>137</v>
      </c>
      <c r="BE92" s="171">
        <f t="shared" si="4"/>
        <v>0</v>
      </c>
      <c r="BF92" s="171">
        <f t="shared" si="5"/>
        <v>0</v>
      </c>
      <c r="BG92" s="171">
        <f t="shared" si="6"/>
        <v>0</v>
      </c>
      <c r="BH92" s="171">
        <f t="shared" si="7"/>
        <v>0</v>
      </c>
      <c r="BI92" s="171">
        <f t="shared" si="8"/>
        <v>0</v>
      </c>
      <c r="BJ92" s="23" t="s">
        <v>73</v>
      </c>
      <c r="BK92" s="171">
        <f t="shared" si="9"/>
        <v>0</v>
      </c>
      <c r="BL92" s="23" t="s">
        <v>136</v>
      </c>
      <c r="BM92" s="23" t="s">
        <v>162</v>
      </c>
    </row>
    <row r="93" spans="2:65" s="1" customFormat="1" ht="22.5" customHeight="1">
      <c r="B93" s="160"/>
      <c r="C93" s="161" t="s">
        <v>163</v>
      </c>
      <c r="D93" s="161" t="s">
        <v>140</v>
      </c>
      <c r="E93" s="162" t="s">
        <v>164</v>
      </c>
      <c r="F93" s="163" t="s">
        <v>165</v>
      </c>
      <c r="G93" s="164" t="s">
        <v>143</v>
      </c>
      <c r="H93" s="165">
        <v>1</v>
      </c>
      <c r="I93" s="166">
        <v>0</v>
      </c>
      <c r="J93" s="166">
        <f t="shared" si="0"/>
        <v>0</v>
      </c>
      <c r="K93" s="163" t="s">
        <v>5</v>
      </c>
      <c r="L93" s="37"/>
      <c r="M93" s="167" t="s">
        <v>5</v>
      </c>
      <c r="N93" s="168" t="s">
        <v>37</v>
      </c>
      <c r="O93" s="169">
        <v>0</v>
      </c>
      <c r="P93" s="169">
        <f t="shared" si="1"/>
        <v>0</v>
      </c>
      <c r="Q93" s="169">
        <v>0</v>
      </c>
      <c r="R93" s="169">
        <f t="shared" si="2"/>
        <v>0</v>
      </c>
      <c r="S93" s="169">
        <v>0</v>
      </c>
      <c r="T93" s="170">
        <f t="shared" si="3"/>
        <v>0</v>
      </c>
      <c r="AR93" s="23" t="s">
        <v>136</v>
      </c>
      <c r="AT93" s="23" t="s">
        <v>140</v>
      </c>
      <c r="AU93" s="23" t="s">
        <v>75</v>
      </c>
      <c r="AY93" s="23" t="s">
        <v>137</v>
      </c>
      <c r="BE93" s="171">
        <f t="shared" si="4"/>
        <v>0</v>
      </c>
      <c r="BF93" s="171">
        <f t="shared" si="5"/>
        <v>0</v>
      </c>
      <c r="BG93" s="171">
        <f t="shared" si="6"/>
        <v>0</v>
      </c>
      <c r="BH93" s="171">
        <f t="shared" si="7"/>
        <v>0</v>
      </c>
      <c r="BI93" s="171">
        <f t="shared" si="8"/>
        <v>0</v>
      </c>
      <c r="BJ93" s="23" t="s">
        <v>73</v>
      </c>
      <c r="BK93" s="171">
        <f t="shared" si="9"/>
        <v>0</v>
      </c>
      <c r="BL93" s="23" t="s">
        <v>136</v>
      </c>
      <c r="BM93" s="23" t="s">
        <v>166</v>
      </c>
    </row>
    <row r="94" spans="2:65" s="1" customFormat="1" ht="22.5" customHeight="1">
      <c r="B94" s="160"/>
      <c r="C94" s="161" t="s">
        <v>167</v>
      </c>
      <c r="D94" s="161" t="s">
        <v>140</v>
      </c>
      <c r="E94" s="162" t="s">
        <v>168</v>
      </c>
      <c r="F94" s="163" t="s">
        <v>169</v>
      </c>
      <c r="G94" s="164" t="s">
        <v>143</v>
      </c>
      <c r="H94" s="165">
        <v>1</v>
      </c>
      <c r="I94" s="166">
        <v>0</v>
      </c>
      <c r="J94" s="166">
        <f t="shared" si="0"/>
        <v>0</v>
      </c>
      <c r="K94" s="163" t="s">
        <v>5</v>
      </c>
      <c r="L94" s="37"/>
      <c r="M94" s="167" t="s">
        <v>5</v>
      </c>
      <c r="N94" s="168" t="s">
        <v>37</v>
      </c>
      <c r="O94" s="169">
        <v>0</v>
      </c>
      <c r="P94" s="169">
        <f t="shared" si="1"/>
        <v>0</v>
      </c>
      <c r="Q94" s="169">
        <v>0</v>
      </c>
      <c r="R94" s="169">
        <f t="shared" si="2"/>
        <v>0</v>
      </c>
      <c r="S94" s="169">
        <v>0</v>
      </c>
      <c r="T94" s="170">
        <f t="shared" si="3"/>
        <v>0</v>
      </c>
      <c r="AR94" s="23" t="s">
        <v>136</v>
      </c>
      <c r="AT94" s="23" t="s">
        <v>140</v>
      </c>
      <c r="AU94" s="23" t="s">
        <v>75</v>
      </c>
      <c r="AY94" s="23" t="s">
        <v>137</v>
      </c>
      <c r="BE94" s="171">
        <f t="shared" si="4"/>
        <v>0</v>
      </c>
      <c r="BF94" s="171">
        <f t="shared" si="5"/>
        <v>0</v>
      </c>
      <c r="BG94" s="171">
        <f t="shared" si="6"/>
        <v>0</v>
      </c>
      <c r="BH94" s="171">
        <f t="shared" si="7"/>
        <v>0</v>
      </c>
      <c r="BI94" s="171">
        <f t="shared" si="8"/>
        <v>0</v>
      </c>
      <c r="BJ94" s="23" t="s">
        <v>73</v>
      </c>
      <c r="BK94" s="171">
        <f t="shared" si="9"/>
        <v>0</v>
      </c>
      <c r="BL94" s="23" t="s">
        <v>136</v>
      </c>
      <c r="BM94" s="23" t="s">
        <v>170</v>
      </c>
    </row>
    <row r="95" spans="2:65" s="1" customFormat="1" ht="22.5" customHeight="1">
      <c r="B95" s="160"/>
      <c r="C95" s="161" t="s">
        <v>171</v>
      </c>
      <c r="D95" s="161" t="s">
        <v>140</v>
      </c>
      <c r="E95" s="162" t="s">
        <v>172</v>
      </c>
      <c r="F95" s="163" t="s">
        <v>173</v>
      </c>
      <c r="G95" s="164" t="s">
        <v>143</v>
      </c>
      <c r="H95" s="165">
        <v>1</v>
      </c>
      <c r="I95" s="166">
        <v>0</v>
      </c>
      <c r="J95" s="166">
        <f t="shared" si="0"/>
        <v>0</v>
      </c>
      <c r="K95" s="163" t="s">
        <v>5</v>
      </c>
      <c r="L95" s="37"/>
      <c r="M95" s="167" t="s">
        <v>5</v>
      </c>
      <c r="N95" s="168" t="s">
        <v>37</v>
      </c>
      <c r="O95" s="169">
        <v>0</v>
      </c>
      <c r="P95" s="169">
        <f t="shared" si="1"/>
        <v>0</v>
      </c>
      <c r="Q95" s="169">
        <v>0</v>
      </c>
      <c r="R95" s="169">
        <f t="shared" si="2"/>
        <v>0</v>
      </c>
      <c r="S95" s="169">
        <v>0</v>
      </c>
      <c r="T95" s="170">
        <f t="shared" si="3"/>
        <v>0</v>
      </c>
      <c r="AR95" s="23" t="s">
        <v>136</v>
      </c>
      <c r="AT95" s="23" t="s">
        <v>140</v>
      </c>
      <c r="AU95" s="23" t="s">
        <v>75</v>
      </c>
      <c r="AY95" s="23" t="s">
        <v>137</v>
      </c>
      <c r="BE95" s="171">
        <f t="shared" si="4"/>
        <v>0</v>
      </c>
      <c r="BF95" s="171">
        <f t="shared" si="5"/>
        <v>0</v>
      </c>
      <c r="BG95" s="171">
        <f t="shared" si="6"/>
        <v>0</v>
      </c>
      <c r="BH95" s="171">
        <f t="shared" si="7"/>
        <v>0</v>
      </c>
      <c r="BI95" s="171">
        <f t="shared" si="8"/>
        <v>0</v>
      </c>
      <c r="BJ95" s="23" t="s">
        <v>73</v>
      </c>
      <c r="BK95" s="171">
        <f t="shared" si="9"/>
        <v>0</v>
      </c>
      <c r="BL95" s="23" t="s">
        <v>136</v>
      </c>
      <c r="BM95" s="23" t="s">
        <v>174</v>
      </c>
    </row>
    <row r="96" spans="2:65" s="1" customFormat="1" ht="22.5" customHeight="1">
      <c r="B96" s="160"/>
      <c r="C96" s="161" t="s">
        <v>175</v>
      </c>
      <c r="D96" s="161" t="s">
        <v>140</v>
      </c>
      <c r="E96" s="162" t="s">
        <v>176</v>
      </c>
      <c r="F96" s="163" t="s">
        <v>177</v>
      </c>
      <c r="G96" s="164" t="s">
        <v>143</v>
      </c>
      <c r="H96" s="165">
        <v>1</v>
      </c>
      <c r="I96" s="166">
        <v>0</v>
      </c>
      <c r="J96" s="166">
        <f t="shared" si="0"/>
        <v>0</v>
      </c>
      <c r="K96" s="163" t="s">
        <v>5</v>
      </c>
      <c r="L96" s="37"/>
      <c r="M96" s="167" t="s">
        <v>5</v>
      </c>
      <c r="N96" s="168" t="s">
        <v>37</v>
      </c>
      <c r="O96" s="169">
        <v>0</v>
      </c>
      <c r="P96" s="169">
        <f t="shared" si="1"/>
        <v>0</v>
      </c>
      <c r="Q96" s="169">
        <v>0</v>
      </c>
      <c r="R96" s="169">
        <f t="shared" si="2"/>
        <v>0</v>
      </c>
      <c r="S96" s="169">
        <v>0</v>
      </c>
      <c r="T96" s="170">
        <f t="shared" si="3"/>
        <v>0</v>
      </c>
      <c r="AR96" s="23" t="s">
        <v>136</v>
      </c>
      <c r="AT96" s="23" t="s">
        <v>140</v>
      </c>
      <c r="AU96" s="23" t="s">
        <v>75</v>
      </c>
      <c r="AY96" s="23" t="s">
        <v>137</v>
      </c>
      <c r="BE96" s="171">
        <f t="shared" si="4"/>
        <v>0</v>
      </c>
      <c r="BF96" s="171">
        <f t="shared" si="5"/>
        <v>0</v>
      </c>
      <c r="BG96" s="171">
        <f t="shared" si="6"/>
        <v>0</v>
      </c>
      <c r="BH96" s="171">
        <f t="shared" si="7"/>
        <v>0</v>
      </c>
      <c r="BI96" s="171">
        <f t="shared" si="8"/>
        <v>0</v>
      </c>
      <c r="BJ96" s="23" t="s">
        <v>73</v>
      </c>
      <c r="BK96" s="171">
        <f t="shared" si="9"/>
        <v>0</v>
      </c>
      <c r="BL96" s="23" t="s">
        <v>136</v>
      </c>
      <c r="BM96" s="23" t="s">
        <v>178</v>
      </c>
    </row>
    <row r="97" spans="2:65" s="1" customFormat="1" ht="22.5" customHeight="1">
      <c r="B97" s="160"/>
      <c r="C97" s="161" t="s">
        <v>179</v>
      </c>
      <c r="D97" s="161" t="s">
        <v>140</v>
      </c>
      <c r="E97" s="162" t="s">
        <v>180</v>
      </c>
      <c r="F97" s="163" t="s">
        <v>181</v>
      </c>
      <c r="G97" s="164" t="s">
        <v>143</v>
      </c>
      <c r="H97" s="165">
        <v>1</v>
      </c>
      <c r="I97" s="166">
        <v>0</v>
      </c>
      <c r="J97" s="166">
        <f t="shared" si="0"/>
        <v>0</v>
      </c>
      <c r="K97" s="163" t="s">
        <v>5</v>
      </c>
      <c r="L97" s="37"/>
      <c r="M97" s="167" t="s">
        <v>5</v>
      </c>
      <c r="N97" s="168" t="s">
        <v>37</v>
      </c>
      <c r="O97" s="169">
        <v>0</v>
      </c>
      <c r="P97" s="169">
        <f t="shared" si="1"/>
        <v>0</v>
      </c>
      <c r="Q97" s="169">
        <v>0</v>
      </c>
      <c r="R97" s="169">
        <f t="shared" si="2"/>
        <v>0</v>
      </c>
      <c r="S97" s="169">
        <v>0</v>
      </c>
      <c r="T97" s="170">
        <f t="shared" si="3"/>
        <v>0</v>
      </c>
      <c r="AR97" s="23" t="s">
        <v>136</v>
      </c>
      <c r="AT97" s="23" t="s">
        <v>140</v>
      </c>
      <c r="AU97" s="23" t="s">
        <v>75</v>
      </c>
      <c r="AY97" s="23" t="s">
        <v>137</v>
      </c>
      <c r="BE97" s="171">
        <f t="shared" si="4"/>
        <v>0</v>
      </c>
      <c r="BF97" s="171">
        <f t="shared" si="5"/>
        <v>0</v>
      </c>
      <c r="BG97" s="171">
        <f t="shared" si="6"/>
        <v>0</v>
      </c>
      <c r="BH97" s="171">
        <f t="shared" si="7"/>
        <v>0</v>
      </c>
      <c r="BI97" s="171">
        <f t="shared" si="8"/>
        <v>0</v>
      </c>
      <c r="BJ97" s="23" t="s">
        <v>73</v>
      </c>
      <c r="BK97" s="171">
        <f t="shared" si="9"/>
        <v>0</v>
      </c>
      <c r="BL97" s="23" t="s">
        <v>136</v>
      </c>
      <c r="BM97" s="23" t="s">
        <v>182</v>
      </c>
    </row>
    <row r="98" spans="2:65" s="1" customFormat="1" ht="31.5" customHeight="1">
      <c r="B98" s="160"/>
      <c r="C98" s="161" t="s">
        <v>183</v>
      </c>
      <c r="D98" s="161" t="s">
        <v>140</v>
      </c>
      <c r="E98" s="162" t="s">
        <v>184</v>
      </c>
      <c r="F98" s="163" t="s">
        <v>185</v>
      </c>
      <c r="G98" s="164" t="s">
        <v>143</v>
      </c>
      <c r="H98" s="165">
        <v>1</v>
      </c>
      <c r="I98" s="166">
        <v>0</v>
      </c>
      <c r="J98" s="166">
        <f t="shared" si="0"/>
        <v>0</v>
      </c>
      <c r="K98" s="163" t="s">
        <v>5</v>
      </c>
      <c r="L98" s="37"/>
      <c r="M98" s="167" t="s">
        <v>5</v>
      </c>
      <c r="N98" s="172" t="s">
        <v>37</v>
      </c>
      <c r="O98" s="173">
        <v>0</v>
      </c>
      <c r="P98" s="173">
        <f t="shared" si="1"/>
        <v>0</v>
      </c>
      <c r="Q98" s="173">
        <v>0</v>
      </c>
      <c r="R98" s="173">
        <f t="shared" si="2"/>
        <v>0</v>
      </c>
      <c r="S98" s="173">
        <v>0</v>
      </c>
      <c r="T98" s="174">
        <f t="shared" si="3"/>
        <v>0</v>
      </c>
      <c r="AR98" s="23" t="s">
        <v>136</v>
      </c>
      <c r="AT98" s="23" t="s">
        <v>140</v>
      </c>
      <c r="AU98" s="23" t="s">
        <v>75</v>
      </c>
      <c r="AY98" s="23" t="s">
        <v>137</v>
      </c>
      <c r="BE98" s="171">
        <f t="shared" si="4"/>
        <v>0</v>
      </c>
      <c r="BF98" s="171">
        <f t="shared" si="5"/>
        <v>0</v>
      </c>
      <c r="BG98" s="171">
        <f t="shared" si="6"/>
        <v>0</v>
      </c>
      <c r="BH98" s="171">
        <f t="shared" si="7"/>
        <v>0</v>
      </c>
      <c r="BI98" s="171">
        <f t="shared" si="8"/>
        <v>0</v>
      </c>
      <c r="BJ98" s="23" t="s">
        <v>73</v>
      </c>
      <c r="BK98" s="171">
        <f t="shared" si="9"/>
        <v>0</v>
      </c>
      <c r="BL98" s="23" t="s">
        <v>136</v>
      </c>
      <c r="BM98" s="23" t="s">
        <v>186</v>
      </c>
    </row>
    <row r="99" spans="2:12" s="1" customFormat="1" ht="6.75" customHeight="1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37"/>
    </row>
  </sheetData>
  <sheetProtection/>
  <autoFilter ref="C83:K98"/>
  <mergeCells count="12">
    <mergeCell ref="G1:H1"/>
    <mergeCell ref="L2:V2"/>
    <mergeCell ref="E49:H49"/>
    <mergeCell ref="E51:H51"/>
    <mergeCell ref="E72:H72"/>
    <mergeCell ref="E74:H74"/>
    <mergeCell ref="E76:H7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1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5"/>
  <sheetViews>
    <sheetView showGridLines="0" tabSelected="1" zoomScalePageLayoutView="0" workbookViewId="0" topLeftCell="A1">
      <pane ySplit="1" topLeftCell="A88" activePane="bottomLeft" state="frozen"/>
      <selection pane="topLeft" activeCell="A1" sqref="A1"/>
      <selection pane="bottomLeft" activeCell="I103" sqref="I10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93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685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686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ROUND(J87,2)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ROUND(SUM(BE87:BE114),2)</f>
        <v>0</v>
      </c>
      <c r="G32" s="38"/>
      <c r="H32" s="38"/>
      <c r="I32" s="113">
        <v>0.21</v>
      </c>
      <c r="J32" s="112">
        <f>ROUND(ROUND((SUM(BE87:BE114)),2)*I32,2)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ROUND(SUM(BF87:BF114),2)</f>
        <v>0</v>
      </c>
      <c r="G33" s="38"/>
      <c r="H33" s="38"/>
      <c r="I33" s="113">
        <v>0.15</v>
      </c>
      <c r="J33" s="112">
        <f>ROUND(ROUND((SUM(BF87:BF114)),2)*I33,2)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ROUND(SUM(BG87:BG114),2)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ROUND(SUM(BH87:BH114),2)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ROUND(SUM(BI87:BI114),2)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685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01-02 - Komunikace  - pro kanalizaci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J87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188</v>
      </c>
      <c r="E61" s="128"/>
      <c r="F61" s="128"/>
      <c r="G61" s="128"/>
      <c r="H61" s="128"/>
      <c r="I61" s="128"/>
      <c r="J61" s="129">
        <f>J88</f>
        <v>0</v>
      </c>
      <c r="K61" s="130"/>
    </row>
    <row r="62" spans="2:11" s="9" customFormat="1" ht="19.5" customHeight="1">
      <c r="B62" s="131"/>
      <c r="C62" s="132"/>
      <c r="D62" s="133" t="s">
        <v>189</v>
      </c>
      <c r="E62" s="134"/>
      <c r="F62" s="134"/>
      <c r="G62" s="134"/>
      <c r="H62" s="134"/>
      <c r="I62" s="134"/>
      <c r="J62" s="135">
        <f>J89</f>
        <v>0</v>
      </c>
      <c r="K62" s="136"/>
    </row>
    <row r="63" spans="2:11" s="9" customFormat="1" ht="19.5" customHeight="1">
      <c r="B63" s="131"/>
      <c r="C63" s="132"/>
      <c r="D63" s="133" t="s">
        <v>190</v>
      </c>
      <c r="E63" s="134"/>
      <c r="F63" s="134"/>
      <c r="G63" s="134"/>
      <c r="H63" s="134"/>
      <c r="I63" s="134"/>
      <c r="J63" s="135">
        <f>J94</f>
        <v>0</v>
      </c>
      <c r="K63" s="136"/>
    </row>
    <row r="64" spans="2:11" s="9" customFormat="1" ht="19.5" customHeight="1">
      <c r="B64" s="131"/>
      <c r="C64" s="132"/>
      <c r="D64" s="133" t="s">
        <v>192</v>
      </c>
      <c r="E64" s="134"/>
      <c r="F64" s="134"/>
      <c r="G64" s="134"/>
      <c r="H64" s="134"/>
      <c r="I64" s="134"/>
      <c r="J64" s="135">
        <f>J104</f>
        <v>0</v>
      </c>
      <c r="K64" s="136"/>
    </row>
    <row r="65" spans="2:11" s="9" customFormat="1" ht="19.5" customHeight="1">
      <c r="B65" s="131"/>
      <c r="C65" s="132"/>
      <c r="D65" s="133" t="s">
        <v>193</v>
      </c>
      <c r="E65" s="134"/>
      <c r="F65" s="134"/>
      <c r="G65" s="134"/>
      <c r="H65" s="134"/>
      <c r="I65" s="134"/>
      <c r="J65" s="135">
        <f>J112</f>
        <v>0</v>
      </c>
      <c r="K65" s="136"/>
    </row>
    <row r="66" spans="2:11" s="1" customFormat="1" ht="21.75" customHeight="1">
      <c r="B66" s="37"/>
      <c r="C66" s="38"/>
      <c r="D66" s="38"/>
      <c r="E66" s="38"/>
      <c r="F66" s="38"/>
      <c r="G66" s="38"/>
      <c r="H66" s="38"/>
      <c r="I66" s="38"/>
      <c r="J66" s="38"/>
      <c r="K66" s="41"/>
    </row>
    <row r="67" spans="2:11" s="1" customFormat="1" ht="6.75" customHeight="1">
      <c r="B67" s="52"/>
      <c r="C67" s="53"/>
      <c r="D67" s="53"/>
      <c r="E67" s="53"/>
      <c r="F67" s="53"/>
      <c r="G67" s="53"/>
      <c r="H67" s="53"/>
      <c r="I67" s="53"/>
      <c r="J67" s="53"/>
      <c r="K67" s="54"/>
    </row>
    <row r="71" spans="2:12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37"/>
    </row>
    <row r="72" spans="2:12" s="1" customFormat="1" ht="36.75" customHeight="1">
      <c r="B72" s="37"/>
      <c r="C72" s="57" t="s">
        <v>120</v>
      </c>
      <c r="L72" s="37"/>
    </row>
    <row r="73" spans="2:12" s="1" customFormat="1" ht="6.75" customHeight="1">
      <c r="B73" s="37"/>
      <c r="L73" s="37"/>
    </row>
    <row r="74" spans="2:12" s="1" customFormat="1" ht="14.25" customHeight="1">
      <c r="B74" s="37"/>
      <c r="C74" s="59" t="s">
        <v>17</v>
      </c>
      <c r="L74" s="37"/>
    </row>
    <row r="75" spans="2:12" s="1" customFormat="1" ht="22.5" customHeight="1">
      <c r="B75" s="37"/>
      <c r="E75" s="322" t="str">
        <f>E7</f>
        <v>Stavební úpravy  ulice Ke Hvězdárně, Sezimovo Ústí</v>
      </c>
      <c r="F75" s="329"/>
      <c r="G75" s="329"/>
      <c r="H75" s="329"/>
      <c r="L75" s="37"/>
    </row>
    <row r="76" spans="2:12" ht="15">
      <c r="B76" s="27"/>
      <c r="C76" s="59" t="s">
        <v>109</v>
      </c>
      <c r="L76" s="27"/>
    </row>
    <row r="77" spans="2:12" s="1" customFormat="1" ht="22.5" customHeight="1">
      <c r="B77" s="37"/>
      <c r="E77" s="322" t="s">
        <v>685</v>
      </c>
      <c r="F77" s="323"/>
      <c r="G77" s="323"/>
      <c r="H77" s="323"/>
      <c r="L77" s="37"/>
    </row>
    <row r="78" spans="2:12" s="1" customFormat="1" ht="14.25" customHeight="1">
      <c r="B78" s="37"/>
      <c r="C78" s="59" t="s">
        <v>111</v>
      </c>
      <c r="L78" s="37"/>
    </row>
    <row r="79" spans="2:12" s="1" customFormat="1" ht="23.25" customHeight="1">
      <c r="B79" s="37"/>
      <c r="E79" s="318" t="str">
        <f>E11</f>
        <v>01-02 - Komunikace  - pro kanalizaci</v>
      </c>
      <c r="F79" s="323"/>
      <c r="G79" s="323"/>
      <c r="H79" s="323"/>
      <c r="L79" s="37"/>
    </row>
    <row r="80" spans="2:12" s="1" customFormat="1" ht="6.75" customHeight="1">
      <c r="B80" s="37"/>
      <c r="L80" s="37"/>
    </row>
    <row r="81" spans="2:12" s="1" customFormat="1" ht="18" customHeight="1">
      <c r="B81" s="37"/>
      <c r="C81" s="59" t="s">
        <v>21</v>
      </c>
      <c r="F81" s="137" t="str">
        <f>F14</f>
        <v> </v>
      </c>
      <c r="I81" s="59" t="s">
        <v>23</v>
      </c>
      <c r="J81" s="63" t="str">
        <f>IF(J14="","",J14)</f>
        <v>17. 9. 2017</v>
      </c>
      <c r="L81" s="37"/>
    </row>
    <row r="82" spans="2:12" s="1" customFormat="1" ht="6.75" customHeight="1">
      <c r="B82" s="37"/>
      <c r="L82" s="37"/>
    </row>
    <row r="83" spans="2:12" s="1" customFormat="1" ht="15">
      <c r="B83" s="37"/>
      <c r="C83" s="59" t="s">
        <v>25</v>
      </c>
      <c r="F83" s="137" t="str">
        <f>E17</f>
        <v> </v>
      </c>
      <c r="I83" s="59" t="s">
        <v>29</v>
      </c>
      <c r="J83" s="137" t="str">
        <f>E23</f>
        <v> </v>
      </c>
      <c r="L83" s="37"/>
    </row>
    <row r="84" spans="2:12" s="1" customFormat="1" ht="14.25" customHeight="1">
      <c r="B84" s="37"/>
      <c r="C84" s="59" t="s">
        <v>28</v>
      </c>
      <c r="F84" s="137" t="str">
        <f>IF(E20="","",E20)</f>
        <v> </v>
      </c>
      <c r="L84" s="37"/>
    </row>
    <row r="85" spans="2:12" s="1" customFormat="1" ht="9.75" customHeight="1">
      <c r="B85" s="37"/>
      <c r="L85" s="37"/>
    </row>
    <row r="86" spans="2:20" s="10" customFormat="1" ht="29.25" customHeight="1">
      <c r="B86" s="138"/>
      <c r="C86" s="139" t="s">
        <v>121</v>
      </c>
      <c r="D86" s="140" t="s">
        <v>51</v>
      </c>
      <c r="E86" s="140" t="s">
        <v>47</v>
      </c>
      <c r="F86" s="140" t="s">
        <v>122</v>
      </c>
      <c r="G86" s="140" t="s">
        <v>123</v>
      </c>
      <c r="H86" s="140" t="s">
        <v>124</v>
      </c>
      <c r="I86" s="141" t="s">
        <v>125</v>
      </c>
      <c r="J86" s="140" t="s">
        <v>115</v>
      </c>
      <c r="K86" s="142" t="s">
        <v>126</v>
      </c>
      <c r="L86" s="138"/>
      <c r="M86" s="69" t="s">
        <v>127</v>
      </c>
      <c r="N86" s="70" t="s">
        <v>36</v>
      </c>
      <c r="O86" s="70" t="s">
        <v>128</v>
      </c>
      <c r="P86" s="70" t="s">
        <v>129</v>
      </c>
      <c r="Q86" s="70" t="s">
        <v>130</v>
      </c>
      <c r="R86" s="70" t="s">
        <v>131</v>
      </c>
      <c r="S86" s="70" t="s">
        <v>132</v>
      </c>
      <c r="T86" s="71" t="s">
        <v>133</v>
      </c>
    </row>
    <row r="87" spans="2:63" s="1" customFormat="1" ht="29.25" customHeight="1">
      <c r="B87" s="37"/>
      <c r="C87" s="73" t="s">
        <v>116</v>
      </c>
      <c r="J87" s="143">
        <f>BK87</f>
        <v>0</v>
      </c>
      <c r="L87" s="37"/>
      <c r="M87" s="72"/>
      <c r="N87" s="64"/>
      <c r="O87" s="64"/>
      <c r="P87" s="144">
        <f>P88</f>
        <v>449.25040599999994</v>
      </c>
      <c r="Q87" s="64"/>
      <c r="R87" s="144">
        <f>R88</f>
        <v>655.4405892499999</v>
      </c>
      <c r="S87" s="64"/>
      <c r="T87" s="145">
        <f>T88</f>
        <v>688.2740249999999</v>
      </c>
      <c r="AT87" s="23" t="s">
        <v>65</v>
      </c>
      <c r="AU87" s="23" t="s">
        <v>117</v>
      </c>
      <c r="BK87" s="146">
        <f>BK88</f>
        <v>0</v>
      </c>
    </row>
    <row r="88" spans="2:63" s="11" customFormat="1" ht="36.75" customHeight="1">
      <c r="B88" s="147"/>
      <c r="D88" s="148" t="s">
        <v>65</v>
      </c>
      <c r="E88" s="149" t="s">
        <v>194</v>
      </c>
      <c r="F88" s="149" t="s">
        <v>195</v>
      </c>
      <c r="J88" s="150">
        <f>BK88</f>
        <v>0</v>
      </c>
      <c r="L88" s="147"/>
      <c r="M88" s="151"/>
      <c r="N88" s="152"/>
      <c r="O88" s="152"/>
      <c r="P88" s="153">
        <f>P89+P94+P104+P112</f>
        <v>449.25040599999994</v>
      </c>
      <c r="Q88" s="152"/>
      <c r="R88" s="153">
        <f>R89+R94+R104+R112</f>
        <v>655.4405892499999</v>
      </c>
      <c r="S88" s="152"/>
      <c r="T88" s="154">
        <f>T89+T94+T104+T112</f>
        <v>688.2740249999999</v>
      </c>
      <c r="AR88" s="148" t="s">
        <v>73</v>
      </c>
      <c r="AT88" s="155" t="s">
        <v>65</v>
      </c>
      <c r="AU88" s="155" t="s">
        <v>66</v>
      </c>
      <c r="AY88" s="148" t="s">
        <v>137</v>
      </c>
      <c r="BK88" s="156">
        <f>BK89+BK94+BK104+BK112</f>
        <v>0</v>
      </c>
    </row>
    <row r="89" spans="2:63" s="11" customFormat="1" ht="19.5" customHeight="1">
      <c r="B89" s="147"/>
      <c r="D89" s="157" t="s">
        <v>65</v>
      </c>
      <c r="E89" s="158" t="s">
        <v>73</v>
      </c>
      <c r="F89" s="158" t="s">
        <v>196</v>
      </c>
      <c r="J89" s="159">
        <f>BK89</f>
        <v>0</v>
      </c>
      <c r="L89" s="147"/>
      <c r="M89" s="151"/>
      <c r="N89" s="152"/>
      <c r="O89" s="152"/>
      <c r="P89" s="153">
        <f>SUM(P90:P93)</f>
        <v>248.00789999999998</v>
      </c>
      <c r="Q89" s="152"/>
      <c r="R89" s="153">
        <f>SUM(R90:R93)</f>
        <v>0.062523</v>
      </c>
      <c r="S89" s="152"/>
      <c r="T89" s="154">
        <f>SUM(T90:T93)</f>
        <v>688.2740249999999</v>
      </c>
      <c r="AR89" s="148" t="s">
        <v>73</v>
      </c>
      <c r="AT89" s="155" t="s">
        <v>65</v>
      </c>
      <c r="AU89" s="155" t="s">
        <v>73</v>
      </c>
      <c r="AY89" s="148" t="s">
        <v>137</v>
      </c>
      <c r="BK89" s="156">
        <f>SUM(BK90:BK93)</f>
        <v>0</v>
      </c>
    </row>
    <row r="90" spans="2:65" s="1" customFormat="1" ht="22.5" customHeight="1">
      <c r="B90" s="160"/>
      <c r="C90" s="161" t="s">
        <v>73</v>
      </c>
      <c r="D90" s="161" t="s">
        <v>140</v>
      </c>
      <c r="E90" s="162" t="s">
        <v>201</v>
      </c>
      <c r="F90" s="163" t="s">
        <v>202</v>
      </c>
      <c r="G90" s="164" t="s">
        <v>199</v>
      </c>
      <c r="H90" s="165">
        <v>521.025</v>
      </c>
      <c r="I90" s="166">
        <v>0</v>
      </c>
      <c r="J90" s="166">
        <f>ROUND(I90*H90,2)</f>
        <v>0</v>
      </c>
      <c r="K90" s="163" t="s">
        <v>203</v>
      </c>
      <c r="L90" s="37"/>
      <c r="M90" s="167" t="s">
        <v>5</v>
      </c>
      <c r="N90" s="168" t="s">
        <v>37</v>
      </c>
      <c r="O90" s="169">
        <v>0.119</v>
      </c>
      <c r="P90" s="169">
        <f>O90*H90</f>
        <v>62.001974999999995</v>
      </c>
      <c r="Q90" s="169">
        <v>0</v>
      </c>
      <c r="R90" s="169">
        <f>Q90*H90</f>
        <v>0</v>
      </c>
      <c r="S90" s="169">
        <v>0.44</v>
      </c>
      <c r="T90" s="170">
        <f>S90*H90</f>
        <v>229.251</v>
      </c>
      <c r="AR90" s="23" t="s">
        <v>136</v>
      </c>
      <c r="AT90" s="23" t="s">
        <v>140</v>
      </c>
      <c r="AU90" s="23" t="s">
        <v>75</v>
      </c>
      <c r="AY90" s="23" t="s">
        <v>137</v>
      </c>
      <c r="BE90" s="171">
        <f>IF(N90="základní",J90,0)</f>
        <v>0</v>
      </c>
      <c r="BF90" s="171">
        <f>IF(N90="snížená",J90,0)</f>
        <v>0</v>
      </c>
      <c r="BG90" s="171">
        <f>IF(N90="zákl. přenesená",J90,0)</f>
        <v>0</v>
      </c>
      <c r="BH90" s="171">
        <f>IF(N90="sníž. přenesená",J90,0)</f>
        <v>0</v>
      </c>
      <c r="BI90" s="171">
        <f>IF(N90="nulová",J90,0)</f>
        <v>0</v>
      </c>
      <c r="BJ90" s="23" t="s">
        <v>73</v>
      </c>
      <c r="BK90" s="171">
        <f>ROUND(I90*H90,2)</f>
        <v>0</v>
      </c>
      <c r="BL90" s="23" t="s">
        <v>136</v>
      </c>
      <c r="BM90" s="23" t="s">
        <v>687</v>
      </c>
    </row>
    <row r="91" spans="2:51" s="12" customFormat="1" ht="13.5">
      <c r="B91" s="175"/>
      <c r="D91" s="176" t="s">
        <v>205</v>
      </c>
      <c r="E91" s="177" t="s">
        <v>5</v>
      </c>
      <c r="F91" s="178" t="s">
        <v>688</v>
      </c>
      <c r="H91" s="179">
        <v>521.025</v>
      </c>
      <c r="L91" s="175"/>
      <c r="M91" s="180"/>
      <c r="N91" s="181"/>
      <c r="O91" s="181"/>
      <c r="P91" s="181"/>
      <c r="Q91" s="181"/>
      <c r="R91" s="181"/>
      <c r="S91" s="181"/>
      <c r="T91" s="182"/>
      <c r="AT91" s="183" t="s">
        <v>205</v>
      </c>
      <c r="AU91" s="183" t="s">
        <v>75</v>
      </c>
      <c r="AV91" s="12" t="s">
        <v>75</v>
      </c>
      <c r="AW91" s="12" t="s">
        <v>30</v>
      </c>
      <c r="AX91" s="12" t="s">
        <v>73</v>
      </c>
      <c r="AY91" s="183" t="s">
        <v>137</v>
      </c>
    </row>
    <row r="92" spans="2:65" s="1" customFormat="1" ht="22.5" customHeight="1">
      <c r="B92" s="160"/>
      <c r="C92" s="161" t="s">
        <v>75</v>
      </c>
      <c r="D92" s="161" t="s">
        <v>140</v>
      </c>
      <c r="E92" s="162" t="s">
        <v>207</v>
      </c>
      <c r="F92" s="163" t="s">
        <v>208</v>
      </c>
      <c r="G92" s="164" t="s">
        <v>199</v>
      </c>
      <c r="H92" s="165">
        <v>521.025</v>
      </c>
      <c r="I92" s="166">
        <v>0</v>
      </c>
      <c r="J92" s="166">
        <f>ROUND(I92*H92,2)</f>
        <v>0</v>
      </c>
      <c r="K92" s="163" t="s">
        <v>203</v>
      </c>
      <c r="L92" s="37"/>
      <c r="M92" s="167" t="s">
        <v>5</v>
      </c>
      <c r="N92" s="168" t="s">
        <v>37</v>
      </c>
      <c r="O92" s="169">
        <v>0.331</v>
      </c>
      <c r="P92" s="169">
        <f>O92*H92</f>
        <v>172.459275</v>
      </c>
      <c r="Q92" s="169">
        <v>0</v>
      </c>
      <c r="R92" s="169">
        <f>Q92*H92</f>
        <v>0</v>
      </c>
      <c r="S92" s="169">
        <v>0.625</v>
      </c>
      <c r="T92" s="170">
        <f>S92*H92</f>
        <v>325.640625</v>
      </c>
      <c r="AR92" s="23" t="s">
        <v>136</v>
      </c>
      <c r="AT92" s="23" t="s">
        <v>140</v>
      </c>
      <c r="AU92" s="23" t="s">
        <v>75</v>
      </c>
      <c r="AY92" s="23" t="s">
        <v>137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23" t="s">
        <v>73</v>
      </c>
      <c r="BK92" s="171">
        <f>ROUND(I92*H92,2)</f>
        <v>0</v>
      </c>
      <c r="BL92" s="23" t="s">
        <v>136</v>
      </c>
      <c r="BM92" s="23" t="s">
        <v>689</v>
      </c>
    </row>
    <row r="93" spans="2:65" s="1" customFormat="1" ht="22.5" customHeight="1">
      <c r="B93" s="160"/>
      <c r="C93" s="161" t="s">
        <v>148</v>
      </c>
      <c r="D93" s="161" t="s">
        <v>140</v>
      </c>
      <c r="E93" s="162" t="s">
        <v>210</v>
      </c>
      <c r="F93" s="163" t="s">
        <v>211</v>
      </c>
      <c r="G93" s="164" t="s">
        <v>199</v>
      </c>
      <c r="H93" s="165">
        <v>521.025</v>
      </c>
      <c r="I93" s="166">
        <v>0</v>
      </c>
      <c r="J93" s="166">
        <f>ROUND(I93*H93,2)</f>
        <v>0</v>
      </c>
      <c r="K93" s="163" t="s">
        <v>203</v>
      </c>
      <c r="L93" s="37"/>
      <c r="M93" s="167" t="s">
        <v>5</v>
      </c>
      <c r="N93" s="168" t="s">
        <v>37</v>
      </c>
      <c r="O93" s="169">
        <v>0.026</v>
      </c>
      <c r="P93" s="169">
        <f>O93*H93</f>
        <v>13.54665</v>
      </c>
      <c r="Q93" s="169">
        <v>0.00012</v>
      </c>
      <c r="R93" s="169">
        <f>Q93*H93</f>
        <v>0.062523</v>
      </c>
      <c r="S93" s="169">
        <v>0.256</v>
      </c>
      <c r="T93" s="170">
        <f>S93*H93</f>
        <v>133.3824</v>
      </c>
      <c r="AR93" s="23" t="s">
        <v>136</v>
      </c>
      <c r="AT93" s="23" t="s">
        <v>140</v>
      </c>
      <c r="AU93" s="23" t="s">
        <v>75</v>
      </c>
      <c r="AY93" s="23" t="s">
        <v>137</v>
      </c>
      <c r="BE93" s="171">
        <f>IF(N93="základní",J93,0)</f>
        <v>0</v>
      </c>
      <c r="BF93" s="171">
        <f>IF(N93="snížená",J93,0)</f>
        <v>0</v>
      </c>
      <c r="BG93" s="171">
        <f>IF(N93="zákl. přenesená",J93,0)</f>
        <v>0</v>
      </c>
      <c r="BH93" s="171">
        <f>IF(N93="sníž. přenesená",J93,0)</f>
        <v>0</v>
      </c>
      <c r="BI93" s="171">
        <f>IF(N93="nulová",J93,0)</f>
        <v>0</v>
      </c>
      <c r="BJ93" s="23" t="s">
        <v>73</v>
      </c>
      <c r="BK93" s="171">
        <f>ROUND(I93*H93,2)</f>
        <v>0</v>
      </c>
      <c r="BL93" s="23" t="s">
        <v>136</v>
      </c>
      <c r="BM93" s="23" t="s">
        <v>690</v>
      </c>
    </row>
    <row r="94" spans="2:63" s="11" customFormat="1" ht="29.25" customHeight="1">
      <c r="B94" s="147"/>
      <c r="D94" s="157" t="s">
        <v>65</v>
      </c>
      <c r="E94" s="158" t="s">
        <v>155</v>
      </c>
      <c r="F94" s="158" t="s">
        <v>289</v>
      </c>
      <c r="J94" s="159">
        <f>BK94</f>
        <v>0</v>
      </c>
      <c r="L94" s="147"/>
      <c r="M94" s="151"/>
      <c r="N94" s="152"/>
      <c r="O94" s="152"/>
      <c r="P94" s="153">
        <f>SUM(P95:P103)</f>
        <v>96.58197499999999</v>
      </c>
      <c r="Q94" s="152"/>
      <c r="R94" s="153">
        <f>SUM(R95:R103)</f>
        <v>655.3780662499998</v>
      </c>
      <c r="S94" s="152"/>
      <c r="T94" s="154">
        <f>SUM(T95:T103)</f>
        <v>0</v>
      </c>
      <c r="AR94" s="148" t="s">
        <v>73</v>
      </c>
      <c r="AT94" s="155" t="s">
        <v>65</v>
      </c>
      <c r="AU94" s="155" t="s">
        <v>73</v>
      </c>
      <c r="AY94" s="148" t="s">
        <v>137</v>
      </c>
      <c r="BK94" s="156">
        <f>SUM(BK95:BK103)</f>
        <v>0</v>
      </c>
    </row>
    <row r="95" spans="2:65" s="1" customFormat="1" ht="22.5" customHeight="1">
      <c r="B95" s="160"/>
      <c r="C95" s="161" t="s">
        <v>155</v>
      </c>
      <c r="D95" s="161" t="s">
        <v>140</v>
      </c>
      <c r="E95" s="162" t="s">
        <v>295</v>
      </c>
      <c r="F95" s="163" t="s">
        <v>296</v>
      </c>
      <c r="G95" s="164" t="s">
        <v>199</v>
      </c>
      <c r="H95" s="165">
        <v>521.025</v>
      </c>
      <c r="I95" s="166">
        <v>0</v>
      </c>
      <c r="J95" s="166">
        <f aca="true" t="shared" si="0" ref="J95:J102">ROUND(I95*H95,2)</f>
        <v>0</v>
      </c>
      <c r="K95" s="163" t="s">
        <v>203</v>
      </c>
      <c r="L95" s="37"/>
      <c r="M95" s="167" t="s">
        <v>5</v>
      </c>
      <c r="N95" s="168" t="s">
        <v>37</v>
      </c>
      <c r="O95" s="169">
        <v>0.031</v>
      </c>
      <c r="P95" s="169">
        <f aca="true" t="shared" si="1" ref="P95:P102">O95*H95</f>
        <v>16.151775</v>
      </c>
      <c r="Q95" s="169">
        <v>0.4348</v>
      </c>
      <c r="R95" s="169">
        <f aca="true" t="shared" si="2" ref="R95:R102">Q95*H95</f>
        <v>226.54167</v>
      </c>
      <c r="S95" s="169">
        <v>0</v>
      </c>
      <c r="T95" s="170">
        <f aca="true" t="shared" si="3" ref="T95:T102">S95*H95</f>
        <v>0</v>
      </c>
      <c r="AR95" s="23" t="s">
        <v>136</v>
      </c>
      <c r="AT95" s="23" t="s">
        <v>140</v>
      </c>
      <c r="AU95" s="23" t="s">
        <v>75</v>
      </c>
      <c r="AY95" s="23" t="s">
        <v>137</v>
      </c>
      <c r="BE95" s="171">
        <f aca="true" t="shared" si="4" ref="BE95:BE102">IF(N95="základní",J95,0)</f>
        <v>0</v>
      </c>
      <c r="BF95" s="171">
        <f aca="true" t="shared" si="5" ref="BF95:BF102">IF(N95="snížená",J95,0)</f>
        <v>0</v>
      </c>
      <c r="BG95" s="171">
        <f aca="true" t="shared" si="6" ref="BG95:BG102">IF(N95="zákl. přenesená",J95,0)</f>
        <v>0</v>
      </c>
      <c r="BH95" s="171">
        <f aca="true" t="shared" si="7" ref="BH95:BH102">IF(N95="sníž. přenesená",J95,0)</f>
        <v>0</v>
      </c>
      <c r="BI95" s="171">
        <f aca="true" t="shared" si="8" ref="BI95:BI102">IF(N95="nulová",J95,0)</f>
        <v>0</v>
      </c>
      <c r="BJ95" s="23" t="s">
        <v>73</v>
      </c>
      <c r="BK95" s="171">
        <f aca="true" t="shared" si="9" ref="BK95:BK102">ROUND(I95*H95,2)</f>
        <v>0</v>
      </c>
      <c r="BL95" s="23" t="s">
        <v>136</v>
      </c>
      <c r="BM95" s="23" t="s">
        <v>691</v>
      </c>
    </row>
    <row r="96" spans="2:65" s="1" customFormat="1" ht="22.5" customHeight="1">
      <c r="B96" s="160"/>
      <c r="C96" s="161" t="s">
        <v>163</v>
      </c>
      <c r="D96" s="161" t="s">
        <v>140</v>
      </c>
      <c r="E96" s="162" t="s">
        <v>304</v>
      </c>
      <c r="F96" s="163" t="s">
        <v>305</v>
      </c>
      <c r="G96" s="164" t="s">
        <v>199</v>
      </c>
      <c r="H96" s="165">
        <v>521.025</v>
      </c>
      <c r="I96" s="166">
        <v>0</v>
      </c>
      <c r="J96" s="166">
        <f t="shared" si="0"/>
        <v>0</v>
      </c>
      <c r="K96" s="163" t="s">
        <v>203</v>
      </c>
      <c r="L96" s="37"/>
      <c r="M96" s="167" t="s">
        <v>5</v>
      </c>
      <c r="N96" s="168" t="s">
        <v>37</v>
      </c>
      <c r="O96" s="169">
        <v>0.035</v>
      </c>
      <c r="P96" s="169">
        <f t="shared" si="1"/>
        <v>18.235875</v>
      </c>
      <c r="Q96" s="169">
        <v>0.49587</v>
      </c>
      <c r="R96" s="169">
        <f t="shared" si="2"/>
        <v>258.36066674999995</v>
      </c>
      <c r="S96" s="169">
        <v>0</v>
      </c>
      <c r="T96" s="170">
        <f t="shared" si="3"/>
        <v>0</v>
      </c>
      <c r="AR96" s="23" t="s">
        <v>136</v>
      </c>
      <c r="AT96" s="23" t="s">
        <v>140</v>
      </c>
      <c r="AU96" s="23" t="s">
        <v>75</v>
      </c>
      <c r="AY96" s="23" t="s">
        <v>137</v>
      </c>
      <c r="BE96" s="171">
        <f t="shared" si="4"/>
        <v>0</v>
      </c>
      <c r="BF96" s="171">
        <f t="shared" si="5"/>
        <v>0</v>
      </c>
      <c r="BG96" s="171">
        <f t="shared" si="6"/>
        <v>0</v>
      </c>
      <c r="BH96" s="171">
        <f t="shared" si="7"/>
        <v>0</v>
      </c>
      <c r="BI96" s="171">
        <f t="shared" si="8"/>
        <v>0</v>
      </c>
      <c r="BJ96" s="23" t="s">
        <v>73</v>
      </c>
      <c r="BK96" s="171">
        <f t="shared" si="9"/>
        <v>0</v>
      </c>
      <c r="BL96" s="23" t="s">
        <v>136</v>
      </c>
      <c r="BM96" s="23" t="s">
        <v>692</v>
      </c>
    </row>
    <row r="97" spans="2:65" s="1" customFormat="1" ht="22.5" customHeight="1">
      <c r="B97" s="160"/>
      <c r="C97" s="161" t="s">
        <v>167</v>
      </c>
      <c r="D97" s="161" t="s">
        <v>140</v>
      </c>
      <c r="E97" s="162" t="s">
        <v>308</v>
      </c>
      <c r="F97" s="163" t="s">
        <v>309</v>
      </c>
      <c r="G97" s="164" t="s">
        <v>199</v>
      </c>
      <c r="H97" s="165">
        <v>11</v>
      </c>
      <c r="I97" s="166">
        <v>0</v>
      </c>
      <c r="J97" s="166">
        <f t="shared" si="0"/>
        <v>0</v>
      </c>
      <c r="K97" s="163" t="s">
        <v>203</v>
      </c>
      <c r="L97" s="37"/>
      <c r="M97" s="167" t="s">
        <v>5</v>
      </c>
      <c r="N97" s="168" t="s">
        <v>37</v>
      </c>
      <c r="O97" s="169">
        <v>0.31</v>
      </c>
      <c r="P97" s="169">
        <f t="shared" si="1"/>
        <v>3.41</v>
      </c>
      <c r="Q97" s="169">
        <v>0.27994</v>
      </c>
      <c r="R97" s="169">
        <f t="shared" si="2"/>
        <v>3.07934</v>
      </c>
      <c r="S97" s="169">
        <v>0</v>
      </c>
      <c r="T97" s="170">
        <f t="shared" si="3"/>
        <v>0</v>
      </c>
      <c r="AR97" s="23" t="s">
        <v>136</v>
      </c>
      <c r="AT97" s="23" t="s">
        <v>140</v>
      </c>
      <c r="AU97" s="23" t="s">
        <v>75</v>
      </c>
      <c r="AY97" s="23" t="s">
        <v>137</v>
      </c>
      <c r="BE97" s="171">
        <f t="shared" si="4"/>
        <v>0</v>
      </c>
      <c r="BF97" s="171">
        <f t="shared" si="5"/>
        <v>0</v>
      </c>
      <c r="BG97" s="171">
        <f t="shared" si="6"/>
        <v>0</v>
      </c>
      <c r="BH97" s="171">
        <f t="shared" si="7"/>
        <v>0</v>
      </c>
      <c r="BI97" s="171">
        <f t="shared" si="8"/>
        <v>0</v>
      </c>
      <c r="BJ97" s="23" t="s">
        <v>73</v>
      </c>
      <c r="BK97" s="171">
        <f t="shared" si="9"/>
        <v>0</v>
      </c>
      <c r="BL97" s="23" t="s">
        <v>136</v>
      </c>
      <c r="BM97" s="23" t="s">
        <v>693</v>
      </c>
    </row>
    <row r="98" spans="2:65" s="1" customFormat="1" ht="31.5" customHeight="1">
      <c r="B98" s="160"/>
      <c r="C98" s="161" t="s">
        <v>171</v>
      </c>
      <c r="D98" s="161" t="s">
        <v>140</v>
      </c>
      <c r="E98" s="162" t="s">
        <v>312</v>
      </c>
      <c r="F98" s="163" t="s">
        <v>313</v>
      </c>
      <c r="G98" s="164" t="s">
        <v>199</v>
      </c>
      <c r="H98" s="165">
        <v>11</v>
      </c>
      <c r="I98" s="166">
        <v>0</v>
      </c>
      <c r="J98" s="166">
        <f t="shared" si="0"/>
        <v>0</v>
      </c>
      <c r="K98" s="163" t="s">
        <v>203</v>
      </c>
      <c r="L98" s="37"/>
      <c r="M98" s="167" t="s">
        <v>5</v>
      </c>
      <c r="N98" s="168" t="s">
        <v>37</v>
      </c>
      <c r="O98" s="169">
        <v>0.219</v>
      </c>
      <c r="P98" s="169">
        <f t="shared" si="1"/>
        <v>2.409</v>
      </c>
      <c r="Q98" s="169">
        <v>0.25008</v>
      </c>
      <c r="R98" s="169">
        <f t="shared" si="2"/>
        <v>2.7508800000000004</v>
      </c>
      <c r="S98" s="169">
        <v>0</v>
      </c>
      <c r="T98" s="170">
        <f t="shared" si="3"/>
        <v>0</v>
      </c>
      <c r="AR98" s="23" t="s">
        <v>136</v>
      </c>
      <c r="AT98" s="23" t="s">
        <v>140</v>
      </c>
      <c r="AU98" s="23" t="s">
        <v>75</v>
      </c>
      <c r="AY98" s="23" t="s">
        <v>137</v>
      </c>
      <c r="BE98" s="171">
        <f t="shared" si="4"/>
        <v>0</v>
      </c>
      <c r="BF98" s="171">
        <f t="shared" si="5"/>
        <v>0</v>
      </c>
      <c r="BG98" s="171">
        <f t="shared" si="6"/>
        <v>0</v>
      </c>
      <c r="BH98" s="171">
        <f t="shared" si="7"/>
        <v>0</v>
      </c>
      <c r="BI98" s="171">
        <f t="shared" si="8"/>
        <v>0</v>
      </c>
      <c r="BJ98" s="23" t="s">
        <v>73</v>
      </c>
      <c r="BK98" s="171">
        <f t="shared" si="9"/>
        <v>0</v>
      </c>
      <c r="BL98" s="23" t="s">
        <v>136</v>
      </c>
      <c r="BM98" s="23" t="s">
        <v>694</v>
      </c>
    </row>
    <row r="99" spans="2:65" s="1" customFormat="1" ht="31.5" customHeight="1">
      <c r="B99" s="160"/>
      <c r="C99" s="161" t="s">
        <v>175</v>
      </c>
      <c r="D99" s="161" t="s">
        <v>140</v>
      </c>
      <c r="E99" s="162" t="s">
        <v>316</v>
      </c>
      <c r="F99" s="163" t="s">
        <v>317</v>
      </c>
      <c r="G99" s="164" t="s">
        <v>199</v>
      </c>
      <c r="H99" s="165">
        <v>521.025</v>
      </c>
      <c r="I99" s="166">
        <v>0</v>
      </c>
      <c r="J99" s="166">
        <f t="shared" si="0"/>
        <v>0</v>
      </c>
      <c r="K99" s="163" t="s">
        <v>203</v>
      </c>
      <c r="L99" s="37"/>
      <c r="M99" s="167" t="s">
        <v>5</v>
      </c>
      <c r="N99" s="168" t="s">
        <v>37</v>
      </c>
      <c r="O99" s="169">
        <v>0.071</v>
      </c>
      <c r="P99" s="169">
        <f t="shared" si="1"/>
        <v>36.992774999999995</v>
      </c>
      <c r="Q99" s="169">
        <v>0.12966</v>
      </c>
      <c r="R99" s="169">
        <f t="shared" si="2"/>
        <v>67.5561015</v>
      </c>
      <c r="S99" s="169">
        <v>0</v>
      </c>
      <c r="T99" s="170">
        <f t="shared" si="3"/>
        <v>0</v>
      </c>
      <c r="AR99" s="23" t="s">
        <v>136</v>
      </c>
      <c r="AT99" s="23" t="s">
        <v>140</v>
      </c>
      <c r="AU99" s="23" t="s">
        <v>75</v>
      </c>
      <c r="AY99" s="23" t="s">
        <v>137</v>
      </c>
      <c r="BE99" s="171">
        <f t="shared" si="4"/>
        <v>0</v>
      </c>
      <c r="BF99" s="171">
        <f t="shared" si="5"/>
        <v>0</v>
      </c>
      <c r="BG99" s="171">
        <f t="shared" si="6"/>
        <v>0</v>
      </c>
      <c r="BH99" s="171">
        <f t="shared" si="7"/>
        <v>0</v>
      </c>
      <c r="BI99" s="171">
        <f t="shared" si="8"/>
        <v>0</v>
      </c>
      <c r="BJ99" s="23" t="s">
        <v>73</v>
      </c>
      <c r="BK99" s="171">
        <f t="shared" si="9"/>
        <v>0</v>
      </c>
      <c r="BL99" s="23" t="s">
        <v>136</v>
      </c>
      <c r="BM99" s="23" t="s">
        <v>695</v>
      </c>
    </row>
    <row r="100" spans="2:65" s="1" customFormat="1" ht="22.5" customHeight="1">
      <c r="B100" s="160"/>
      <c r="C100" s="161" t="s">
        <v>179</v>
      </c>
      <c r="D100" s="161" t="s">
        <v>140</v>
      </c>
      <c r="E100" s="162" t="s">
        <v>321</v>
      </c>
      <c r="F100" s="163" t="s">
        <v>322</v>
      </c>
      <c r="G100" s="164" t="s">
        <v>199</v>
      </c>
      <c r="H100" s="165">
        <v>521.025</v>
      </c>
      <c r="I100" s="166">
        <v>0</v>
      </c>
      <c r="J100" s="166">
        <f t="shared" si="0"/>
        <v>0</v>
      </c>
      <c r="K100" s="163" t="s">
        <v>203</v>
      </c>
      <c r="L100" s="37"/>
      <c r="M100" s="167" t="s">
        <v>5</v>
      </c>
      <c r="N100" s="168" t="s">
        <v>37</v>
      </c>
      <c r="O100" s="169">
        <v>0.022</v>
      </c>
      <c r="P100" s="169">
        <f t="shared" si="1"/>
        <v>11.462549999999998</v>
      </c>
      <c r="Q100" s="169">
        <v>0.18152</v>
      </c>
      <c r="R100" s="169">
        <f t="shared" si="2"/>
        <v>94.57645799999999</v>
      </c>
      <c r="S100" s="169">
        <v>0</v>
      </c>
      <c r="T100" s="170">
        <f t="shared" si="3"/>
        <v>0</v>
      </c>
      <c r="AR100" s="23" t="s">
        <v>136</v>
      </c>
      <c r="AT100" s="23" t="s">
        <v>140</v>
      </c>
      <c r="AU100" s="23" t="s">
        <v>75</v>
      </c>
      <c r="AY100" s="23" t="s">
        <v>137</v>
      </c>
      <c r="BE100" s="171">
        <f t="shared" si="4"/>
        <v>0</v>
      </c>
      <c r="BF100" s="171">
        <f t="shared" si="5"/>
        <v>0</v>
      </c>
      <c r="BG100" s="171">
        <f t="shared" si="6"/>
        <v>0</v>
      </c>
      <c r="BH100" s="171">
        <f t="shared" si="7"/>
        <v>0</v>
      </c>
      <c r="BI100" s="171">
        <f t="shared" si="8"/>
        <v>0</v>
      </c>
      <c r="BJ100" s="23" t="s">
        <v>73</v>
      </c>
      <c r="BK100" s="171">
        <f t="shared" si="9"/>
        <v>0</v>
      </c>
      <c r="BL100" s="23" t="s">
        <v>136</v>
      </c>
      <c r="BM100" s="23" t="s">
        <v>696</v>
      </c>
    </row>
    <row r="101" spans="2:65" s="1" customFormat="1" ht="22.5" customHeight="1">
      <c r="B101" s="160"/>
      <c r="C101" s="161" t="s">
        <v>299</v>
      </c>
      <c r="D101" s="161" t="s">
        <v>140</v>
      </c>
      <c r="E101" s="162" t="s">
        <v>697</v>
      </c>
      <c r="F101" s="163" t="s">
        <v>698</v>
      </c>
      <c r="G101" s="164" t="s">
        <v>199</v>
      </c>
      <c r="H101" s="165">
        <v>11</v>
      </c>
      <c r="I101" s="166">
        <v>0</v>
      </c>
      <c r="J101" s="166">
        <f t="shared" si="0"/>
        <v>0</v>
      </c>
      <c r="K101" s="163" t="s">
        <v>203</v>
      </c>
      <c r="L101" s="37"/>
      <c r="M101" s="167" t="s">
        <v>5</v>
      </c>
      <c r="N101" s="168" t="s">
        <v>37</v>
      </c>
      <c r="O101" s="169">
        <v>0.72</v>
      </c>
      <c r="P101" s="169">
        <f t="shared" si="1"/>
        <v>7.92</v>
      </c>
      <c r="Q101" s="169">
        <v>0.08425</v>
      </c>
      <c r="R101" s="169">
        <f t="shared" si="2"/>
        <v>0.9267500000000001</v>
      </c>
      <c r="S101" s="169">
        <v>0</v>
      </c>
      <c r="T101" s="170">
        <f t="shared" si="3"/>
        <v>0</v>
      </c>
      <c r="AR101" s="23" t="s">
        <v>136</v>
      </c>
      <c r="AT101" s="23" t="s">
        <v>140</v>
      </c>
      <c r="AU101" s="23" t="s">
        <v>75</v>
      </c>
      <c r="AY101" s="23" t="s">
        <v>137</v>
      </c>
      <c r="BE101" s="171">
        <f t="shared" si="4"/>
        <v>0</v>
      </c>
      <c r="BF101" s="171">
        <f t="shared" si="5"/>
        <v>0</v>
      </c>
      <c r="BG101" s="171">
        <f t="shared" si="6"/>
        <v>0</v>
      </c>
      <c r="BH101" s="171">
        <f t="shared" si="7"/>
        <v>0</v>
      </c>
      <c r="BI101" s="171">
        <f t="shared" si="8"/>
        <v>0</v>
      </c>
      <c r="BJ101" s="23" t="s">
        <v>73</v>
      </c>
      <c r="BK101" s="171">
        <f t="shared" si="9"/>
        <v>0</v>
      </c>
      <c r="BL101" s="23" t="s">
        <v>136</v>
      </c>
      <c r="BM101" s="23" t="s">
        <v>699</v>
      </c>
    </row>
    <row r="102" spans="2:65" s="1" customFormat="1" ht="22.5" customHeight="1">
      <c r="B102" s="160"/>
      <c r="C102" s="195" t="s">
        <v>303</v>
      </c>
      <c r="D102" s="195" t="s">
        <v>280</v>
      </c>
      <c r="E102" s="196" t="s">
        <v>329</v>
      </c>
      <c r="F102" s="197" t="s">
        <v>330</v>
      </c>
      <c r="G102" s="198" t="s">
        <v>199</v>
      </c>
      <c r="H102" s="199">
        <v>11.33</v>
      </c>
      <c r="I102" s="200">
        <v>0</v>
      </c>
      <c r="J102" s="200">
        <f t="shared" si="0"/>
        <v>0</v>
      </c>
      <c r="K102" s="197" t="s">
        <v>203</v>
      </c>
      <c r="L102" s="201"/>
      <c r="M102" s="202" t="s">
        <v>5</v>
      </c>
      <c r="N102" s="203" t="s">
        <v>37</v>
      </c>
      <c r="O102" s="169">
        <v>0</v>
      </c>
      <c r="P102" s="169">
        <f t="shared" si="1"/>
        <v>0</v>
      </c>
      <c r="Q102" s="169">
        <v>0.14</v>
      </c>
      <c r="R102" s="169">
        <f t="shared" si="2"/>
        <v>1.5862</v>
      </c>
      <c r="S102" s="169">
        <v>0</v>
      </c>
      <c r="T102" s="170">
        <f t="shared" si="3"/>
        <v>0</v>
      </c>
      <c r="AR102" s="23" t="s">
        <v>167</v>
      </c>
      <c r="AT102" s="23" t="s">
        <v>280</v>
      </c>
      <c r="AU102" s="23" t="s">
        <v>75</v>
      </c>
      <c r="AY102" s="23" t="s">
        <v>137</v>
      </c>
      <c r="BE102" s="171">
        <f t="shared" si="4"/>
        <v>0</v>
      </c>
      <c r="BF102" s="171">
        <f t="shared" si="5"/>
        <v>0</v>
      </c>
      <c r="BG102" s="171">
        <f t="shared" si="6"/>
        <v>0</v>
      </c>
      <c r="BH102" s="171">
        <f t="shared" si="7"/>
        <v>0</v>
      </c>
      <c r="BI102" s="171">
        <f t="shared" si="8"/>
        <v>0</v>
      </c>
      <c r="BJ102" s="23" t="s">
        <v>73</v>
      </c>
      <c r="BK102" s="171">
        <f t="shared" si="9"/>
        <v>0</v>
      </c>
      <c r="BL102" s="23" t="s">
        <v>136</v>
      </c>
      <c r="BM102" s="23" t="s">
        <v>700</v>
      </c>
    </row>
    <row r="103" spans="2:51" s="12" customFormat="1" ht="13.5">
      <c r="B103" s="175"/>
      <c r="D103" s="184" t="s">
        <v>205</v>
      </c>
      <c r="F103" s="185" t="s">
        <v>701</v>
      </c>
      <c r="H103" s="186">
        <v>11.33</v>
      </c>
      <c r="L103" s="175"/>
      <c r="M103" s="180"/>
      <c r="N103" s="181"/>
      <c r="O103" s="181"/>
      <c r="P103" s="181"/>
      <c r="Q103" s="181"/>
      <c r="R103" s="181"/>
      <c r="S103" s="181"/>
      <c r="T103" s="182"/>
      <c r="AT103" s="183" t="s">
        <v>205</v>
      </c>
      <c r="AU103" s="183" t="s">
        <v>75</v>
      </c>
      <c r="AV103" s="12" t="s">
        <v>75</v>
      </c>
      <c r="AW103" s="12" t="s">
        <v>6</v>
      </c>
      <c r="AX103" s="12" t="s">
        <v>73</v>
      </c>
      <c r="AY103" s="183" t="s">
        <v>137</v>
      </c>
    </row>
    <row r="104" spans="2:63" s="11" customFormat="1" ht="29.25" customHeight="1">
      <c r="B104" s="147"/>
      <c r="D104" s="157" t="s">
        <v>65</v>
      </c>
      <c r="E104" s="158" t="s">
        <v>435</v>
      </c>
      <c r="F104" s="158" t="s">
        <v>436</v>
      </c>
      <c r="J104" s="159">
        <f>BK104</f>
        <v>0</v>
      </c>
      <c r="L104" s="147"/>
      <c r="M104" s="151"/>
      <c r="N104" s="152"/>
      <c r="O104" s="152"/>
      <c r="P104" s="153">
        <f>SUM(P105:P111)</f>
        <v>58.12422</v>
      </c>
      <c r="Q104" s="152"/>
      <c r="R104" s="153">
        <f>SUM(R105:R111)</f>
        <v>0</v>
      </c>
      <c r="S104" s="152"/>
      <c r="T104" s="154">
        <f>SUM(T105:T111)</f>
        <v>0</v>
      </c>
      <c r="AR104" s="148" t="s">
        <v>73</v>
      </c>
      <c r="AT104" s="155" t="s">
        <v>65</v>
      </c>
      <c r="AU104" s="155" t="s">
        <v>73</v>
      </c>
      <c r="AY104" s="148" t="s">
        <v>137</v>
      </c>
      <c r="BK104" s="156">
        <f>SUM(BK105:BK111)</f>
        <v>0</v>
      </c>
    </row>
    <row r="105" spans="2:65" s="1" customFormat="1" ht="22.5" customHeight="1">
      <c r="B105" s="160"/>
      <c r="C105" s="161" t="s">
        <v>266</v>
      </c>
      <c r="D105" s="161" t="s">
        <v>140</v>
      </c>
      <c r="E105" s="162" t="s">
        <v>438</v>
      </c>
      <c r="F105" s="163" t="s">
        <v>439</v>
      </c>
      <c r="G105" s="164" t="s">
        <v>263</v>
      </c>
      <c r="H105" s="165">
        <v>668.274</v>
      </c>
      <c r="I105" s="166">
        <v>0</v>
      </c>
      <c r="J105" s="166">
        <f>ROUND(I105*H105,2)</f>
        <v>0</v>
      </c>
      <c r="K105" s="163" t="s">
        <v>203</v>
      </c>
      <c r="L105" s="37"/>
      <c r="M105" s="167" t="s">
        <v>5</v>
      </c>
      <c r="N105" s="168" t="s">
        <v>37</v>
      </c>
      <c r="O105" s="169">
        <v>0.03</v>
      </c>
      <c r="P105" s="169">
        <f>O105*H105</f>
        <v>20.04822</v>
      </c>
      <c r="Q105" s="169">
        <v>0</v>
      </c>
      <c r="R105" s="169">
        <f>Q105*H105</f>
        <v>0</v>
      </c>
      <c r="S105" s="169">
        <v>0</v>
      </c>
      <c r="T105" s="170">
        <f>S105*H105</f>
        <v>0</v>
      </c>
      <c r="AR105" s="23" t="s">
        <v>136</v>
      </c>
      <c r="AT105" s="23" t="s">
        <v>140</v>
      </c>
      <c r="AU105" s="23" t="s">
        <v>75</v>
      </c>
      <c r="AY105" s="23" t="s">
        <v>137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23" t="s">
        <v>73</v>
      </c>
      <c r="BK105" s="171">
        <f>ROUND(I105*H105,2)</f>
        <v>0</v>
      </c>
      <c r="BL105" s="23" t="s">
        <v>136</v>
      </c>
      <c r="BM105" s="23" t="s">
        <v>702</v>
      </c>
    </row>
    <row r="106" spans="2:65" s="1" customFormat="1" ht="22.5" customHeight="1">
      <c r="B106" s="160"/>
      <c r="C106" s="161" t="s">
        <v>271</v>
      </c>
      <c r="D106" s="161" t="s">
        <v>140</v>
      </c>
      <c r="E106" s="162" t="s">
        <v>442</v>
      </c>
      <c r="F106" s="163" t="s">
        <v>443</v>
      </c>
      <c r="G106" s="164" t="s">
        <v>263</v>
      </c>
      <c r="H106" s="165">
        <v>12692</v>
      </c>
      <c r="I106" s="166">
        <v>0</v>
      </c>
      <c r="J106" s="166">
        <f>ROUND(I106*H106,2)</f>
        <v>0</v>
      </c>
      <c r="K106" s="163" t="s">
        <v>203</v>
      </c>
      <c r="L106" s="37"/>
      <c r="M106" s="167" t="s">
        <v>5</v>
      </c>
      <c r="N106" s="168" t="s">
        <v>37</v>
      </c>
      <c r="O106" s="169">
        <v>0.003</v>
      </c>
      <c r="P106" s="169">
        <f>O106*H106</f>
        <v>38.076</v>
      </c>
      <c r="Q106" s="169">
        <v>0</v>
      </c>
      <c r="R106" s="169">
        <f>Q106*H106</f>
        <v>0</v>
      </c>
      <c r="S106" s="169">
        <v>0</v>
      </c>
      <c r="T106" s="170">
        <f>S106*H106</f>
        <v>0</v>
      </c>
      <c r="AR106" s="23" t="s">
        <v>136</v>
      </c>
      <c r="AT106" s="23" t="s">
        <v>140</v>
      </c>
      <c r="AU106" s="23" t="s">
        <v>75</v>
      </c>
      <c r="AY106" s="23" t="s">
        <v>137</v>
      </c>
      <c r="BE106" s="171">
        <f>IF(N106="základní",J106,0)</f>
        <v>0</v>
      </c>
      <c r="BF106" s="171">
        <f>IF(N106="snížená",J106,0)</f>
        <v>0</v>
      </c>
      <c r="BG106" s="171">
        <f>IF(N106="zákl. přenesená",J106,0)</f>
        <v>0</v>
      </c>
      <c r="BH106" s="171">
        <f>IF(N106="sníž. přenesená",J106,0)</f>
        <v>0</v>
      </c>
      <c r="BI106" s="171">
        <f>IF(N106="nulová",J106,0)</f>
        <v>0</v>
      </c>
      <c r="BJ106" s="23" t="s">
        <v>73</v>
      </c>
      <c r="BK106" s="171">
        <f>ROUND(I106*H106,2)</f>
        <v>0</v>
      </c>
      <c r="BL106" s="23" t="s">
        <v>136</v>
      </c>
      <c r="BM106" s="23" t="s">
        <v>703</v>
      </c>
    </row>
    <row r="107" spans="2:51" s="12" customFormat="1" ht="13.5">
      <c r="B107" s="175"/>
      <c r="D107" s="184" t="s">
        <v>205</v>
      </c>
      <c r="E107" s="183" t="s">
        <v>5</v>
      </c>
      <c r="F107" s="185" t="s">
        <v>704</v>
      </c>
      <c r="H107" s="186">
        <v>668</v>
      </c>
      <c r="L107" s="175"/>
      <c r="M107" s="180"/>
      <c r="N107" s="181"/>
      <c r="O107" s="181"/>
      <c r="P107" s="181"/>
      <c r="Q107" s="181"/>
      <c r="R107" s="181"/>
      <c r="S107" s="181"/>
      <c r="T107" s="182"/>
      <c r="AT107" s="183" t="s">
        <v>205</v>
      </c>
      <c r="AU107" s="183" t="s">
        <v>75</v>
      </c>
      <c r="AV107" s="12" t="s">
        <v>75</v>
      </c>
      <c r="AW107" s="12" t="s">
        <v>30</v>
      </c>
      <c r="AX107" s="12" t="s">
        <v>73</v>
      </c>
      <c r="AY107" s="183" t="s">
        <v>137</v>
      </c>
    </row>
    <row r="108" spans="2:51" s="12" customFormat="1" ht="13.5">
      <c r="B108" s="175"/>
      <c r="D108" s="176" t="s">
        <v>205</v>
      </c>
      <c r="F108" s="178" t="s">
        <v>705</v>
      </c>
      <c r="H108" s="179">
        <v>12692</v>
      </c>
      <c r="L108" s="175"/>
      <c r="M108" s="180"/>
      <c r="N108" s="181"/>
      <c r="O108" s="181"/>
      <c r="P108" s="181"/>
      <c r="Q108" s="181"/>
      <c r="R108" s="181"/>
      <c r="S108" s="181"/>
      <c r="T108" s="182"/>
      <c r="AT108" s="183" t="s">
        <v>205</v>
      </c>
      <c r="AU108" s="183" t="s">
        <v>75</v>
      </c>
      <c r="AV108" s="12" t="s">
        <v>75</v>
      </c>
      <c r="AW108" s="12" t="s">
        <v>6</v>
      </c>
      <c r="AX108" s="12" t="s">
        <v>73</v>
      </c>
      <c r="AY108" s="183" t="s">
        <v>137</v>
      </c>
    </row>
    <row r="109" spans="2:65" s="1" customFormat="1" ht="22.5" customHeight="1">
      <c r="B109" s="160"/>
      <c r="C109" s="161" t="s">
        <v>275</v>
      </c>
      <c r="D109" s="161" t="s">
        <v>140</v>
      </c>
      <c r="E109" s="162" t="s">
        <v>447</v>
      </c>
      <c r="F109" s="163" t="s">
        <v>448</v>
      </c>
      <c r="G109" s="164" t="s">
        <v>263</v>
      </c>
      <c r="H109" s="165">
        <v>325.641</v>
      </c>
      <c r="I109" s="166">
        <v>0</v>
      </c>
      <c r="J109" s="166">
        <f>ROUND(I109*H109,2)</f>
        <v>0</v>
      </c>
      <c r="K109" s="163" t="s">
        <v>203</v>
      </c>
      <c r="L109" s="37"/>
      <c r="M109" s="167" t="s">
        <v>5</v>
      </c>
      <c r="N109" s="168" t="s">
        <v>37</v>
      </c>
      <c r="O109" s="169">
        <v>0</v>
      </c>
      <c r="P109" s="169">
        <f>O109*H109</f>
        <v>0</v>
      </c>
      <c r="Q109" s="169">
        <v>0</v>
      </c>
      <c r="R109" s="169">
        <f>Q109*H109</f>
        <v>0</v>
      </c>
      <c r="S109" s="169">
        <v>0</v>
      </c>
      <c r="T109" s="170">
        <f>S109*H109</f>
        <v>0</v>
      </c>
      <c r="AR109" s="23" t="s">
        <v>136</v>
      </c>
      <c r="AT109" s="23" t="s">
        <v>140</v>
      </c>
      <c r="AU109" s="23" t="s">
        <v>75</v>
      </c>
      <c r="AY109" s="23" t="s">
        <v>137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23" t="s">
        <v>73</v>
      </c>
      <c r="BK109" s="171">
        <f>ROUND(I109*H109,2)</f>
        <v>0</v>
      </c>
      <c r="BL109" s="23" t="s">
        <v>136</v>
      </c>
      <c r="BM109" s="23" t="s">
        <v>706</v>
      </c>
    </row>
    <row r="110" spans="2:65" s="1" customFormat="1" ht="22.5" customHeight="1">
      <c r="B110" s="160"/>
      <c r="C110" s="161" t="s">
        <v>279</v>
      </c>
      <c r="D110" s="161" t="s">
        <v>140</v>
      </c>
      <c r="E110" s="162" t="s">
        <v>452</v>
      </c>
      <c r="F110" s="163" t="s">
        <v>453</v>
      </c>
      <c r="G110" s="164" t="s">
        <v>263</v>
      </c>
      <c r="H110" s="165">
        <v>133.382</v>
      </c>
      <c r="I110" s="166">
        <v>0</v>
      </c>
      <c r="J110" s="166">
        <f>ROUND(I110*H110,2)</f>
        <v>0</v>
      </c>
      <c r="K110" s="163" t="s">
        <v>203</v>
      </c>
      <c r="L110" s="37"/>
      <c r="M110" s="167" t="s">
        <v>5</v>
      </c>
      <c r="N110" s="168" t="s">
        <v>37</v>
      </c>
      <c r="O110" s="169">
        <v>0</v>
      </c>
      <c r="P110" s="169">
        <f>O110*H110</f>
        <v>0</v>
      </c>
      <c r="Q110" s="169">
        <v>0</v>
      </c>
      <c r="R110" s="169">
        <f>Q110*H110</f>
        <v>0</v>
      </c>
      <c r="S110" s="169">
        <v>0</v>
      </c>
      <c r="T110" s="170">
        <f>S110*H110</f>
        <v>0</v>
      </c>
      <c r="AR110" s="23" t="s">
        <v>136</v>
      </c>
      <c r="AT110" s="23" t="s">
        <v>140</v>
      </c>
      <c r="AU110" s="23" t="s">
        <v>75</v>
      </c>
      <c r="AY110" s="23" t="s">
        <v>137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23" t="s">
        <v>73</v>
      </c>
      <c r="BK110" s="171">
        <f>ROUND(I110*H110,2)</f>
        <v>0</v>
      </c>
      <c r="BL110" s="23" t="s">
        <v>136</v>
      </c>
      <c r="BM110" s="23" t="s">
        <v>707</v>
      </c>
    </row>
    <row r="111" spans="2:65" s="1" customFormat="1" ht="22.5" customHeight="1">
      <c r="B111" s="160"/>
      <c r="C111" s="161" t="s">
        <v>10</v>
      </c>
      <c r="D111" s="161" t="s">
        <v>140</v>
      </c>
      <c r="E111" s="162" t="s">
        <v>457</v>
      </c>
      <c r="F111" s="163" t="s">
        <v>458</v>
      </c>
      <c r="G111" s="164" t="s">
        <v>263</v>
      </c>
      <c r="H111" s="165">
        <v>229.251</v>
      </c>
      <c r="I111" s="166">
        <v>0</v>
      </c>
      <c r="J111" s="166">
        <f>ROUND(I111*H111,2)</f>
        <v>0</v>
      </c>
      <c r="K111" s="163" t="s">
        <v>203</v>
      </c>
      <c r="L111" s="37"/>
      <c r="M111" s="167" t="s">
        <v>5</v>
      </c>
      <c r="N111" s="168" t="s">
        <v>37</v>
      </c>
      <c r="O111" s="169">
        <v>0</v>
      </c>
      <c r="P111" s="169">
        <f>O111*H111</f>
        <v>0</v>
      </c>
      <c r="Q111" s="169">
        <v>0</v>
      </c>
      <c r="R111" s="169">
        <f>Q111*H111</f>
        <v>0</v>
      </c>
      <c r="S111" s="169">
        <v>0</v>
      </c>
      <c r="T111" s="170">
        <f>S111*H111</f>
        <v>0</v>
      </c>
      <c r="AR111" s="23" t="s">
        <v>136</v>
      </c>
      <c r="AT111" s="23" t="s">
        <v>140</v>
      </c>
      <c r="AU111" s="23" t="s">
        <v>75</v>
      </c>
      <c r="AY111" s="23" t="s">
        <v>137</v>
      </c>
      <c r="BE111" s="171">
        <f>IF(N111="základní",J111,0)</f>
        <v>0</v>
      </c>
      <c r="BF111" s="171">
        <f>IF(N111="snížená",J111,0)</f>
        <v>0</v>
      </c>
      <c r="BG111" s="171">
        <f>IF(N111="zákl. přenesená",J111,0)</f>
        <v>0</v>
      </c>
      <c r="BH111" s="171">
        <f>IF(N111="sníž. přenesená",J111,0)</f>
        <v>0</v>
      </c>
      <c r="BI111" s="171">
        <f>IF(N111="nulová",J111,0)</f>
        <v>0</v>
      </c>
      <c r="BJ111" s="23" t="s">
        <v>73</v>
      </c>
      <c r="BK111" s="171">
        <f>ROUND(I111*H111,2)</f>
        <v>0</v>
      </c>
      <c r="BL111" s="23" t="s">
        <v>136</v>
      </c>
      <c r="BM111" s="23" t="s">
        <v>708</v>
      </c>
    </row>
    <row r="112" spans="2:63" s="11" customFormat="1" ht="29.25" customHeight="1">
      <c r="B112" s="147"/>
      <c r="D112" s="157" t="s">
        <v>65</v>
      </c>
      <c r="E112" s="158" t="s">
        <v>460</v>
      </c>
      <c r="F112" s="158" t="s">
        <v>461</v>
      </c>
      <c r="J112" s="159">
        <f>BK112</f>
        <v>0</v>
      </c>
      <c r="L112" s="147"/>
      <c r="M112" s="151"/>
      <c r="N112" s="152"/>
      <c r="O112" s="152"/>
      <c r="P112" s="153">
        <f>SUM(P113:P114)</f>
        <v>46.536311000000005</v>
      </c>
      <c r="Q112" s="152"/>
      <c r="R112" s="153">
        <f>SUM(R113:R114)</f>
        <v>0</v>
      </c>
      <c r="S112" s="152"/>
      <c r="T112" s="154">
        <f>SUM(T113:T114)</f>
        <v>0</v>
      </c>
      <c r="AR112" s="148" t="s">
        <v>73</v>
      </c>
      <c r="AT112" s="155" t="s">
        <v>65</v>
      </c>
      <c r="AU112" s="155" t="s">
        <v>73</v>
      </c>
      <c r="AY112" s="148" t="s">
        <v>137</v>
      </c>
      <c r="BK112" s="156">
        <f>SUM(BK113:BK114)</f>
        <v>0</v>
      </c>
    </row>
    <row r="113" spans="2:65" s="1" customFormat="1" ht="31.5" customHeight="1">
      <c r="B113" s="160"/>
      <c r="C113" s="161" t="s">
        <v>290</v>
      </c>
      <c r="D113" s="161" t="s">
        <v>140</v>
      </c>
      <c r="E113" s="162" t="s">
        <v>463</v>
      </c>
      <c r="F113" s="163" t="s">
        <v>464</v>
      </c>
      <c r="G113" s="164" t="s">
        <v>263</v>
      </c>
      <c r="H113" s="165">
        <v>655.441</v>
      </c>
      <c r="I113" s="166">
        <v>0</v>
      </c>
      <c r="J113" s="166">
        <f>ROUND(I113*H113,2)</f>
        <v>0</v>
      </c>
      <c r="K113" s="163" t="s">
        <v>203</v>
      </c>
      <c r="L113" s="37"/>
      <c r="M113" s="167" t="s">
        <v>5</v>
      </c>
      <c r="N113" s="168" t="s">
        <v>37</v>
      </c>
      <c r="O113" s="169">
        <v>0.066</v>
      </c>
      <c r="P113" s="169">
        <f>O113*H113</f>
        <v>43.259106</v>
      </c>
      <c r="Q113" s="169">
        <v>0</v>
      </c>
      <c r="R113" s="169">
        <f>Q113*H113</f>
        <v>0</v>
      </c>
      <c r="S113" s="169">
        <v>0</v>
      </c>
      <c r="T113" s="170">
        <f>S113*H113</f>
        <v>0</v>
      </c>
      <c r="AR113" s="23" t="s">
        <v>136</v>
      </c>
      <c r="AT113" s="23" t="s">
        <v>140</v>
      </c>
      <c r="AU113" s="23" t="s">
        <v>75</v>
      </c>
      <c r="AY113" s="23" t="s">
        <v>137</v>
      </c>
      <c r="BE113" s="171">
        <f>IF(N113="základní",J113,0)</f>
        <v>0</v>
      </c>
      <c r="BF113" s="171">
        <f>IF(N113="snížená",J113,0)</f>
        <v>0</v>
      </c>
      <c r="BG113" s="171">
        <f>IF(N113="zákl. přenesená",J113,0)</f>
        <v>0</v>
      </c>
      <c r="BH113" s="171">
        <f>IF(N113="sníž. přenesená",J113,0)</f>
        <v>0</v>
      </c>
      <c r="BI113" s="171">
        <f>IF(N113="nulová",J113,0)</f>
        <v>0</v>
      </c>
      <c r="BJ113" s="23" t="s">
        <v>73</v>
      </c>
      <c r="BK113" s="171">
        <f>ROUND(I113*H113,2)</f>
        <v>0</v>
      </c>
      <c r="BL113" s="23" t="s">
        <v>136</v>
      </c>
      <c r="BM113" s="23" t="s">
        <v>709</v>
      </c>
    </row>
    <row r="114" spans="2:65" s="1" customFormat="1" ht="31.5" customHeight="1">
      <c r="B114" s="160"/>
      <c r="C114" s="161" t="s">
        <v>294</v>
      </c>
      <c r="D114" s="161" t="s">
        <v>140</v>
      </c>
      <c r="E114" s="162" t="s">
        <v>467</v>
      </c>
      <c r="F114" s="163" t="s">
        <v>468</v>
      </c>
      <c r="G114" s="164" t="s">
        <v>263</v>
      </c>
      <c r="H114" s="165">
        <v>655.441</v>
      </c>
      <c r="I114" s="166">
        <v>0</v>
      </c>
      <c r="J114" s="166">
        <f>ROUND(I114*H114,2)</f>
        <v>0</v>
      </c>
      <c r="K114" s="163" t="s">
        <v>203</v>
      </c>
      <c r="L114" s="37"/>
      <c r="M114" s="167" t="s">
        <v>5</v>
      </c>
      <c r="N114" s="172" t="s">
        <v>37</v>
      </c>
      <c r="O114" s="173">
        <v>0.005</v>
      </c>
      <c r="P114" s="173">
        <f>O114*H114</f>
        <v>3.2772050000000004</v>
      </c>
      <c r="Q114" s="173">
        <v>0</v>
      </c>
      <c r="R114" s="173">
        <f>Q114*H114</f>
        <v>0</v>
      </c>
      <c r="S114" s="173">
        <v>0</v>
      </c>
      <c r="T114" s="174">
        <f>S114*H114</f>
        <v>0</v>
      </c>
      <c r="AR114" s="23" t="s">
        <v>136</v>
      </c>
      <c r="AT114" s="23" t="s">
        <v>140</v>
      </c>
      <c r="AU114" s="23" t="s">
        <v>75</v>
      </c>
      <c r="AY114" s="23" t="s">
        <v>137</v>
      </c>
      <c r="BE114" s="171">
        <f>IF(N114="základní",J114,0)</f>
        <v>0</v>
      </c>
      <c r="BF114" s="171">
        <f>IF(N114="snížená",J114,0)</f>
        <v>0</v>
      </c>
      <c r="BG114" s="171">
        <f>IF(N114="zákl. přenesená",J114,0)</f>
        <v>0</v>
      </c>
      <c r="BH114" s="171">
        <f>IF(N114="sníž. přenesená",J114,0)</f>
        <v>0</v>
      </c>
      <c r="BI114" s="171">
        <f>IF(N114="nulová",J114,0)</f>
        <v>0</v>
      </c>
      <c r="BJ114" s="23" t="s">
        <v>73</v>
      </c>
      <c r="BK114" s="171">
        <f>ROUND(I114*H114,2)</f>
        <v>0</v>
      </c>
      <c r="BL114" s="23" t="s">
        <v>136</v>
      </c>
      <c r="BM114" s="23" t="s">
        <v>710</v>
      </c>
    </row>
    <row r="115" spans="2:12" s="1" customFormat="1" ht="6.75" customHeight="1"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37"/>
    </row>
  </sheetData>
  <sheetProtection/>
  <autoFilter ref="C86:K114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3"/>
  <sheetViews>
    <sheetView showGridLines="0" zoomScalePageLayoutView="0" workbookViewId="0" topLeftCell="A1">
      <pane ySplit="1" topLeftCell="A40" activePane="bottomLeft" state="frozen"/>
      <selection pane="topLeft" activeCell="A1" sqref="A1"/>
      <selection pane="bottomLeft" activeCell="I123" sqref="I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96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685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711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ROUND(J93,2)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ROUND(SUM(BE93:BE202),2)</f>
        <v>0</v>
      </c>
      <c r="G32" s="38"/>
      <c r="H32" s="38"/>
      <c r="I32" s="113">
        <v>0.21</v>
      </c>
      <c r="J32" s="112">
        <f>ROUND(ROUND((SUM(BE93:BE202)),2)*I32,2)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ROUND(SUM(BF93:BF202),2)</f>
        <v>0</v>
      </c>
      <c r="G33" s="38"/>
      <c r="H33" s="38"/>
      <c r="I33" s="113">
        <v>0.15</v>
      </c>
      <c r="J33" s="112">
        <f>ROUND(ROUND((SUM(BF93:BF202)),2)*I33,2)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ROUND(SUM(BG93:BG202),2)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ROUND(SUM(BH93:BH202),2)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ROUND(SUM(BI93:BI202),2)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685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02-01 - Kanalizace - hlavní řád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J93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188</v>
      </c>
      <c r="E61" s="128"/>
      <c r="F61" s="128"/>
      <c r="G61" s="128"/>
      <c r="H61" s="128"/>
      <c r="I61" s="128"/>
      <c r="J61" s="129">
        <f>J94</f>
        <v>0</v>
      </c>
      <c r="K61" s="130"/>
    </row>
    <row r="62" spans="2:11" s="9" customFormat="1" ht="19.5" customHeight="1">
      <c r="B62" s="131"/>
      <c r="C62" s="132"/>
      <c r="D62" s="133" t="s">
        <v>189</v>
      </c>
      <c r="E62" s="134"/>
      <c r="F62" s="134"/>
      <c r="G62" s="134"/>
      <c r="H62" s="134"/>
      <c r="I62" s="134"/>
      <c r="J62" s="135">
        <f>J95</f>
        <v>0</v>
      </c>
      <c r="K62" s="136"/>
    </row>
    <row r="63" spans="2:11" s="9" customFormat="1" ht="19.5" customHeight="1">
      <c r="B63" s="131"/>
      <c r="C63" s="132"/>
      <c r="D63" s="133" t="s">
        <v>712</v>
      </c>
      <c r="E63" s="134"/>
      <c r="F63" s="134"/>
      <c r="G63" s="134"/>
      <c r="H63" s="134"/>
      <c r="I63" s="134"/>
      <c r="J63" s="135">
        <f>J125</f>
        <v>0</v>
      </c>
      <c r="K63" s="136"/>
    </row>
    <row r="64" spans="2:11" s="9" customFormat="1" ht="19.5" customHeight="1">
      <c r="B64" s="131"/>
      <c r="C64" s="132"/>
      <c r="D64" s="133" t="s">
        <v>713</v>
      </c>
      <c r="E64" s="134"/>
      <c r="F64" s="134"/>
      <c r="G64" s="134"/>
      <c r="H64" s="134"/>
      <c r="I64" s="134"/>
      <c r="J64" s="135">
        <f>J128</f>
        <v>0</v>
      </c>
      <c r="K64" s="136"/>
    </row>
    <row r="65" spans="2:11" s="9" customFormat="1" ht="19.5" customHeight="1">
      <c r="B65" s="131"/>
      <c r="C65" s="132"/>
      <c r="D65" s="133" t="s">
        <v>714</v>
      </c>
      <c r="E65" s="134"/>
      <c r="F65" s="134"/>
      <c r="G65" s="134"/>
      <c r="H65" s="134"/>
      <c r="I65" s="134"/>
      <c r="J65" s="135">
        <f>J143</f>
        <v>0</v>
      </c>
      <c r="K65" s="136"/>
    </row>
    <row r="66" spans="2:11" s="9" customFormat="1" ht="19.5" customHeight="1">
      <c r="B66" s="131"/>
      <c r="C66" s="132"/>
      <c r="D66" s="133" t="s">
        <v>715</v>
      </c>
      <c r="E66" s="134"/>
      <c r="F66" s="134"/>
      <c r="G66" s="134"/>
      <c r="H66" s="134"/>
      <c r="I66" s="134"/>
      <c r="J66" s="135">
        <f>J152</f>
        <v>0</v>
      </c>
      <c r="K66" s="136"/>
    </row>
    <row r="67" spans="2:11" s="9" customFormat="1" ht="19.5" customHeight="1">
      <c r="B67" s="131"/>
      <c r="C67" s="132"/>
      <c r="D67" s="133" t="s">
        <v>716</v>
      </c>
      <c r="E67" s="134"/>
      <c r="F67" s="134"/>
      <c r="G67" s="134"/>
      <c r="H67" s="134"/>
      <c r="I67" s="134"/>
      <c r="J67" s="135">
        <f>J155</f>
        <v>0</v>
      </c>
      <c r="K67" s="136"/>
    </row>
    <row r="68" spans="2:11" s="9" customFormat="1" ht="19.5" customHeight="1">
      <c r="B68" s="131"/>
      <c r="C68" s="132"/>
      <c r="D68" s="133" t="s">
        <v>191</v>
      </c>
      <c r="E68" s="134"/>
      <c r="F68" s="134"/>
      <c r="G68" s="134"/>
      <c r="H68" s="134"/>
      <c r="I68" s="134"/>
      <c r="J68" s="135">
        <f>J185</f>
        <v>0</v>
      </c>
      <c r="K68" s="136"/>
    </row>
    <row r="69" spans="2:11" s="9" customFormat="1" ht="19.5" customHeight="1">
      <c r="B69" s="131"/>
      <c r="C69" s="132"/>
      <c r="D69" s="133" t="s">
        <v>193</v>
      </c>
      <c r="E69" s="134"/>
      <c r="F69" s="134"/>
      <c r="G69" s="134"/>
      <c r="H69" s="134"/>
      <c r="I69" s="134"/>
      <c r="J69" s="135">
        <f>J194</f>
        <v>0</v>
      </c>
      <c r="K69" s="136"/>
    </row>
    <row r="70" spans="2:11" s="8" customFormat="1" ht="24.75" customHeight="1">
      <c r="B70" s="125"/>
      <c r="C70" s="126"/>
      <c r="D70" s="127" t="s">
        <v>471</v>
      </c>
      <c r="E70" s="128"/>
      <c r="F70" s="128"/>
      <c r="G70" s="128"/>
      <c r="H70" s="128"/>
      <c r="I70" s="128"/>
      <c r="J70" s="129">
        <f>J196</f>
        <v>0</v>
      </c>
      <c r="K70" s="130"/>
    </row>
    <row r="71" spans="2:11" s="9" customFormat="1" ht="19.5" customHeight="1">
      <c r="B71" s="131"/>
      <c r="C71" s="132"/>
      <c r="D71" s="133" t="s">
        <v>717</v>
      </c>
      <c r="E71" s="134"/>
      <c r="F71" s="134"/>
      <c r="G71" s="134"/>
      <c r="H71" s="134"/>
      <c r="I71" s="134"/>
      <c r="J71" s="135">
        <f>J197</f>
        <v>0</v>
      </c>
      <c r="K71" s="136"/>
    </row>
    <row r="72" spans="2:11" s="1" customFormat="1" ht="21.75" customHeight="1">
      <c r="B72" s="37"/>
      <c r="C72" s="38"/>
      <c r="D72" s="38"/>
      <c r="E72" s="38"/>
      <c r="F72" s="38"/>
      <c r="G72" s="38"/>
      <c r="H72" s="38"/>
      <c r="I72" s="38"/>
      <c r="J72" s="38"/>
      <c r="K72" s="41"/>
    </row>
    <row r="73" spans="2:11" s="1" customFormat="1" ht="6.75" customHeight="1">
      <c r="B73" s="52"/>
      <c r="C73" s="53"/>
      <c r="D73" s="53"/>
      <c r="E73" s="53"/>
      <c r="F73" s="53"/>
      <c r="G73" s="53"/>
      <c r="H73" s="53"/>
      <c r="I73" s="53"/>
      <c r="J73" s="53"/>
      <c r="K73" s="54"/>
    </row>
    <row r="77" spans="2:12" s="1" customFormat="1" ht="6.75" customHeight="1"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37"/>
    </row>
    <row r="78" spans="2:12" s="1" customFormat="1" ht="36.75" customHeight="1">
      <c r="B78" s="37"/>
      <c r="C78" s="57" t="s">
        <v>120</v>
      </c>
      <c r="L78" s="37"/>
    </row>
    <row r="79" spans="2:12" s="1" customFormat="1" ht="6.75" customHeight="1">
      <c r="B79" s="37"/>
      <c r="L79" s="37"/>
    </row>
    <row r="80" spans="2:12" s="1" customFormat="1" ht="14.25" customHeight="1">
      <c r="B80" s="37"/>
      <c r="C80" s="59" t="s">
        <v>17</v>
      </c>
      <c r="L80" s="37"/>
    </row>
    <row r="81" spans="2:12" s="1" customFormat="1" ht="22.5" customHeight="1">
      <c r="B81" s="37"/>
      <c r="E81" s="322" t="str">
        <f>E7</f>
        <v>Stavební úpravy  ulice Ke Hvězdárně, Sezimovo Ústí</v>
      </c>
      <c r="F81" s="329"/>
      <c r="G81" s="329"/>
      <c r="H81" s="329"/>
      <c r="L81" s="37"/>
    </row>
    <row r="82" spans="2:12" ht="15">
      <c r="B82" s="27"/>
      <c r="C82" s="59" t="s">
        <v>109</v>
      </c>
      <c r="L82" s="27"/>
    </row>
    <row r="83" spans="2:12" s="1" customFormat="1" ht="22.5" customHeight="1">
      <c r="B83" s="37"/>
      <c r="E83" s="322" t="s">
        <v>685</v>
      </c>
      <c r="F83" s="323"/>
      <c r="G83" s="323"/>
      <c r="H83" s="323"/>
      <c r="L83" s="37"/>
    </row>
    <row r="84" spans="2:12" s="1" customFormat="1" ht="14.25" customHeight="1">
      <c r="B84" s="37"/>
      <c r="C84" s="59" t="s">
        <v>111</v>
      </c>
      <c r="L84" s="37"/>
    </row>
    <row r="85" spans="2:12" s="1" customFormat="1" ht="23.25" customHeight="1">
      <c r="B85" s="37"/>
      <c r="E85" s="318" t="str">
        <f>E11</f>
        <v>02-01 - Kanalizace - hlavní řád</v>
      </c>
      <c r="F85" s="323"/>
      <c r="G85" s="323"/>
      <c r="H85" s="323"/>
      <c r="L85" s="37"/>
    </row>
    <row r="86" spans="2:12" s="1" customFormat="1" ht="6.75" customHeight="1">
      <c r="B86" s="37"/>
      <c r="L86" s="37"/>
    </row>
    <row r="87" spans="2:12" s="1" customFormat="1" ht="18" customHeight="1">
      <c r="B87" s="37"/>
      <c r="C87" s="59" t="s">
        <v>21</v>
      </c>
      <c r="F87" s="137" t="str">
        <f>F14</f>
        <v> </v>
      </c>
      <c r="I87" s="59" t="s">
        <v>23</v>
      </c>
      <c r="J87" s="63" t="str">
        <f>IF(J14="","",J14)</f>
        <v>17. 9. 2017</v>
      </c>
      <c r="L87" s="37"/>
    </row>
    <row r="88" spans="2:12" s="1" customFormat="1" ht="6.75" customHeight="1">
      <c r="B88" s="37"/>
      <c r="L88" s="37"/>
    </row>
    <row r="89" spans="2:12" s="1" customFormat="1" ht="15">
      <c r="B89" s="37"/>
      <c r="C89" s="59" t="s">
        <v>25</v>
      </c>
      <c r="F89" s="137" t="str">
        <f>E17</f>
        <v> </v>
      </c>
      <c r="I89" s="59" t="s">
        <v>29</v>
      </c>
      <c r="J89" s="137" t="str">
        <f>E23</f>
        <v> </v>
      </c>
      <c r="L89" s="37"/>
    </row>
    <row r="90" spans="2:12" s="1" customFormat="1" ht="14.25" customHeight="1">
      <c r="B90" s="37"/>
      <c r="C90" s="59" t="s">
        <v>28</v>
      </c>
      <c r="F90" s="137" t="str">
        <f>IF(E20="","",E20)</f>
        <v> </v>
      </c>
      <c r="L90" s="37"/>
    </row>
    <row r="91" spans="2:12" s="1" customFormat="1" ht="9.75" customHeight="1">
      <c r="B91" s="37"/>
      <c r="L91" s="37"/>
    </row>
    <row r="92" spans="2:20" s="10" customFormat="1" ht="29.25" customHeight="1">
      <c r="B92" s="138"/>
      <c r="C92" s="139" t="s">
        <v>121</v>
      </c>
      <c r="D92" s="140" t="s">
        <v>51</v>
      </c>
      <c r="E92" s="140" t="s">
        <v>47</v>
      </c>
      <c r="F92" s="140" t="s">
        <v>122</v>
      </c>
      <c r="G92" s="140" t="s">
        <v>123</v>
      </c>
      <c r="H92" s="140" t="s">
        <v>124</v>
      </c>
      <c r="I92" s="141" t="s">
        <v>125</v>
      </c>
      <c r="J92" s="140" t="s">
        <v>115</v>
      </c>
      <c r="K92" s="142" t="s">
        <v>126</v>
      </c>
      <c r="L92" s="138"/>
      <c r="M92" s="69" t="s">
        <v>127</v>
      </c>
      <c r="N92" s="70" t="s">
        <v>36</v>
      </c>
      <c r="O92" s="70" t="s">
        <v>128</v>
      </c>
      <c r="P92" s="70" t="s">
        <v>129</v>
      </c>
      <c r="Q92" s="70" t="s">
        <v>130</v>
      </c>
      <c r="R92" s="70" t="s">
        <v>131</v>
      </c>
      <c r="S92" s="70" t="s">
        <v>132</v>
      </c>
      <c r="T92" s="71" t="s">
        <v>133</v>
      </c>
    </row>
    <row r="93" spans="2:63" s="1" customFormat="1" ht="29.25" customHeight="1">
      <c r="B93" s="37"/>
      <c r="C93" s="73" t="s">
        <v>116</v>
      </c>
      <c r="J93" s="143">
        <f>BK93</f>
        <v>0</v>
      </c>
      <c r="L93" s="37"/>
      <c r="M93" s="72"/>
      <c r="N93" s="64"/>
      <c r="O93" s="64"/>
      <c r="P93" s="144">
        <f>P94+P196</f>
        <v>5692.59572</v>
      </c>
      <c r="Q93" s="64"/>
      <c r="R93" s="144">
        <f>R94+R196</f>
        <v>608.6716015200001</v>
      </c>
      <c r="S93" s="64"/>
      <c r="T93" s="145">
        <f>T94+T196</f>
        <v>0</v>
      </c>
      <c r="AT93" s="23" t="s">
        <v>65</v>
      </c>
      <c r="AU93" s="23" t="s">
        <v>117</v>
      </c>
      <c r="BK93" s="146">
        <f>BK94+BK196</f>
        <v>0</v>
      </c>
    </row>
    <row r="94" spans="2:63" s="11" customFormat="1" ht="36.75" customHeight="1">
      <c r="B94" s="147"/>
      <c r="D94" s="148" t="s">
        <v>65</v>
      </c>
      <c r="E94" s="149" t="s">
        <v>194</v>
      </c>
      <c r="F94" s="149" t="s">
        <v>195</v>
      </c>
      <c r="J94" s="150">
        <f>BK94</f>
        <v>0</v>
      </c>
      <c r="L94" s="147"/>
      <c r="M94" s="151"/>
      <c r="N94" s="152"/>
      <c r="O94" s="152"/>
      <c r="P94" s="153">
        <f>P95+P125+P128+P143+P152+P155+P185+P194</f>
        <v>5678.33812</v>
      </c>
      <c r="Q94" s="152"/>
      <c r="R94" s="153">
        <f>R95+R125+R128+R143+R152+R155+R185+R194</f>
        <v>606.2665135200001</v>
      </c>
      <c r="S94" s="152"/>
      <c r="T94" s="154">
        <f>T95+T125+T128+T143+T152+T155+T185+T194</f>
        <v>0</v>
      </c>
      <c r="AR94" s="148" t="s">
        <v>73</v>
      </c>
      <c r="AT94" s="155" t="s">
        <v>65</v>
      </c>
      <c r="AU94" s="155" t="s">
        <v>66</v>
      </c>
      <c r="AY94" s="148" t="s">
        <v>137</v>
      </c>
      <c r="BK94" s="156">
        <f>BK95+BK125+BK128+BK143+BK152+BK155+BK185+BK194</f>
        <v>0</v>
      </c>
    </row>
    <row r="95" spans="2:63" s="11" customFormat="1" ht="19.5" customHeight="1">
      <c r="B95" s="147"/>
      <c r="D95" s="157" t="s">
        <v>65</v>
      </c>
      <c r="E95" s="158" t="s">
        <v>73</v>
      </c>
      <c r="F95" s="158" t="s">
        <v>196</v>
      </c>
      <c r="J95" s="159">
        <f>BK95</f>
        <v>0</v>
      </c>
      <c r="L95" s="147"/>
      <c r="M95" s="151"/>
      <c r="N95" s="152"/>
      <c r="O95" s="152"/>
      <c r="P95" s="153">
        <f>SUM(P96:P124)</f>
        <v>4114.825836000001</v>
      </c>
      <c r="Q95" s="152"/>
      <c r="R95" s="153">
        <f>SUM(R96:R124)</f>
        <v>397.010772</v>
      </c>
      <c r="S95" s="152"/>
      <c r="T95" s="154">
        <f>SUM(T96:T124)</f>
        <v>0</v>
      </c>
      <c r="AR95" s="148" t="s">
        <v>73</v>
      </c>
      <c r="AT95" s="155" t="s">
        <v>65</v>
      </c>
      <c r="AU95" s="155" t="s">
        <v>73</v>
      </c>
      <c r="AY95" s="148" t="s">
        <v>137</v>
      </c>
      <c r="BK95" s="156">
        <f>SUM(BK96:BK124)</f>
        <v>0</v>
      </c>
    </row>
    <row r="96" spans="2:65" s="1" customFormat="1" ht="22.5" customHeight="1">
      <c r="B96" s="160"/>
      <c r="C96" s="161" t="s">
        <v>451</v>
      </c>
      <c r="D96" s="161" t="s">
        <v>140</v>
      </c>
      <c r="E96" s="162" t="s">
        <v>718</v>
      </c>
      <c r="F96" s="163" t="s">
        <v>719</v>
      </c>
      <c r="G96" s="164" t="s">
        <v>219</v>
      </c>
      <c r="H96" s="165">
        <v>25</v>
      </c>
      <c r="I96" s="166">
        <v>0</v>
      </c>
      <c r="J96" s="166">
        <f>ROUND(I96*H96,2)</f>
        <v>0</v>
      </c>
      <c r="K96" s="163" t="s">
        <v>203</v>
      </c>
      <c r="L96" s="37"/>
      <c r="M96" s="167" t="s">
        <v>5</v>
      </c>
      <c r="N96" s="168" t="s">
        <v>37</v>
      </c>
      <c r="O96" s="169">
        <v>1.548</v>
      </c>
      <c r="P96" s="169">
        <f>O96*H96</f>
        <v>38.7</v>
      </c>
      <c r="Q96" s="169">
        <v>0</v>
      </c>
      <c r="R96" s="169">
        <f>Q96*H96</f>
        <v>0</v>
      </c>
      <c r="S96" s="169">
        <v>0</v>
      </c>
      <c r="T96" s="170">
        <f>S96*H96</f>
        <v>0</v>
      </c>
      <c r="AR96" s="23" t="s">
        <v>136</v>
      </c>
      <c r="AT96" s="23" t="s">
        <v>140</v>
      </c>
      <c r="AU96" s="23" t="s">
        <v>75</v>
      </c>
      <c r="AY96" s="23" t="s">
        <v>137</v>
      </c>
      <c r="BE96" s="171">
        <f>IF(N96="základní",J96,0)</f>
        <v>0</v>
      </c>
      <c r="BF96" s="171">
        <f>IF(N96="snížená",J96,0)</f>
        <v>0</v>
      </c>
      <c r="BG96" s="171">
        <f>IF(N96="zákl. přenesená",J96,0)</f>
        <v>0</v>
      </c>
      <c r="BH96" s="171">
        <f>IF(N96="sníž. přenesená",J96,0)</f>
        <v>0</v>
      </c>
      <c r="BI96" s="171">
        <f>IF(N96="nulová",J96,0)</f>
        <v>0</v>
      </c>
      <c r="BJ96" s="23" t="s">
        <v>73</v>
      </c>
      <c r="BK96" s="171">
        <f>ROUND(I96*H96,2)</f>
        <v>0</v>
      </c>
      <c r="BL96" s="23" t="s">
        <v>136</v>
      </c>
      <c r="BM96" s="23" t="s">
        <v>720</v>
      </c>
    </row>
    <row r="97" spans="2:65" s="1" customFormat="1" ht="22.5" customHeight="1">
      <c r="B97" s="160"/>
      <c r="C97" s="161" t="s">
        <v>279</v>
      </c>
      <c r="D97" s="161" t="s">
        <v>140</v>
      </c>
      <c r="E97" s="162" t="s">
        <v>721</v>
      </c>
      <c r="F97" s="163" t="s">
        <v>722</v>
      </c>
      <c r="G97" s="164" t="s">
        <v>219</v>
      </c>
      <c r="H97" s="165">
        <v>629.296</v>
      </c>
      <c r="I97" s="166">
        <v>0</v>
      </c>
      <c r="J97" s="166">
        <f>ROUND(I97*H97,2)</f>
        <v>0</v>
      </c>
      <c r="K97" s="163" t="s">
        <v>203</v>
      </c>
      <c r="L97" s="37"/>
      <c r="M97" s="167" t="s">
        <v>5</v>
      </c>
      <c r="N97" s="168" t="s">
        <v>37</v>
      </c>
      <c r="O97" s="169">
        <v>0.825</v>
      </c>
      <c r="P97" s="169">
        <f>O97*H97</f>
        <v>519.1692</v>
      </c>
      <c r="Q97" s="169">
        <v>0</v>
      </c>
      <c r="R97" s="169">
        <f>Q97*H97</f>
        <v>0</v>
      </c>
      <c r="S97" s="169">
        <v>0</v>
      </c>
      <c r="T97" s="170">
        <f>S97*H97</f>
        <v>0</v>
      </c>
      <c r="AR97" s="23" t="s">
        <v>136</v>
      </c>
      <c r="AT97" s="23" t="s">
        <v>140</v>
      </c>
      <c r="AU97" s="23" t="s">
        <v>75</v>
      </c>
      <c r="AY97" s="23" t="s">
        <v>137</v>
      </c>
      <c r="BE97" s="171">
        <f>IF(N97="základní",J97,0)</f>
        <v>0</v>
      </c>
      <c r="BF97" s="171">
        <f>IF(N97="snížená",J97,0)</f>
        <v>0</v>
      </c>
      <c r="BG97" s="171">
        <f>IF(N97="zákl. přenesená",J97,0)</f>
        <v>0</v>
      </c>
      <c r="BH97" s="171">
        <f>IF(N97="sníž. přenesená",J97,0)</f>
        <v>0</v>
      </c>
      <c r="BI97" s="171">
        <f>IF(N97="nulová",J97,0)</f>
        <v>0</v>
      </c>
      <c r="BJ97" s="23" t="s">
        <v>73</v>
      </c>
      <c r="BK97" s="171">
        <f>ROUND(I97*H97,2)</f>
        <v>0</v>
      </c>
      <c r="BL97" s="23" t="s">
        <v>136</v>
      </c>
      <c r="BM97" s="23" t="s">
        <v>723</v>
      </c>
    </row>
    <row r="98" spans="2:51" s="12" customFormat="1" ht="13.5">
      <c r="B98" s="175"/>
      <c r="D98" s="184" t="s">
        <v>205</v>
      </c>
      <c r="E98" s="183" t="s">
        <v>5</v>
      </c>
      <c r="F98" s="185" t="s">
        <v>724</v>
      </c>
      <c r="H98" s="186">
        <v>1181.18</v>
      </c>
      <c r="L98" s="175"/>
      <c r="M98" s="180"/>
      <c r="N98" s="181"/>
      <c r="O98" s="181"/>
      <c r="P98" s="181"/>
      <c r="Q98" s="181"/>
      <c r="R98" s="181"/>
      <c r="S98" s="181"/>
      <c r="T98" s="182"/>
      <c r="AT98" s="183" t="s">
        <v>205</v>
      </c>
      <c r="AU98" s="183" t="s">
        <v>75</v>
      </c>
      <c r="AV98" s="12" t="s">
        <v>75</v>
      </c>
      <c r="AW98" s="12" t="s">
        <v>30</v>
      </c>
      <c r="AX98" s="12" t="s">
        <v>66</v>
      </c>
      <c r="AY98" s="183" t="s">
        <v>137</v>
      </c>
    </row>
    <row r="99" spans="2:51" s="12" customFormat="1" ht="13.5">
      <c r="B99" s="175"/>
      <c r="D99" s="184" t="s">
        <v>205</v>
      </c>
      <c r="E99" s="183" t="s">
        <v>5</v>
      </c>
      <c r="F99" s="185" t="s">
        <v>725</v>
      </c>
      <c r="H99" s="186">
        <v>77.616</v>
      </c>
      <c r="L99" s="175"/>
      <c r="M99" s="180"/>
      <c r="N99" s="181"/>
      <c r="O99" s="181"/>
      <c r="P99" s="181"/>
      <c r="Q99" s="181"/>
      <c r="R99" s="181"/>
      <c r="S99" s="181"/>
      <c r="T99" s="182"/>
      <c r="AT99" s="183" t="s">
        <v>205</v>
      </c>
      <c r="AU99" s="183" t="s">
        <v>75</v>
      </c>
      <c r="AV99" s="12" t="s">
        <v>75</v>
      </c>
      <c r="AW99" s="12" t="s">
        <v>30</v>
      </c>
      <c r="AX99" s="12" t="s">
        <v>66</v>
      </c>
      <c r="AY99" s="183" t="s">
        <v>137</v>
      </c>
    </row>
    <row r="100" spans="2:51" s="12" customFormat="1" ht="13.5">
      <c r="B100" s="175"/>
      <c r="D100" s="184" t="s">
        <v>205</v>
      </c>
      <c r="E100" s="183" t="s">
        <v>5</v>
      </c>
      <c r="F100" s="185" t="s">
        <v>726</v>
      </c>
      <c r="H100" s="186">
        <v>-629.5</v>
      </c>
      <c r="L100" s="175"/>
      <c r="M100" s="180"/>
      <c r="N100" s="181"/>
      <c r="O100" s="181"/>
      <c r="P100" s="181"/>
      <c r="Q100" s="181"/>
      <c r="R100" s="181"/>
      <c r="S100" s="181"/>
      <c r="T100" s="182"/>
      <c r="AT100" s="183" t="s">
        <v>205</v>
      </c>
      <c r="AU100" s="183" t="s">
        <v>75</v>
      </c>
      <c r="AV100" s="12" t="s">
        <v>75</v>
      </c>
      <c r="AW100" s="12" t="s">
        <v>30</v>
      </c>
      <c r="AX100" s="12" t="s">
        <v>66</v>
      </c>
      <c r="AY100" s="183" t="s">
        <v>137</v>
      </c>
    </row>
    <row r="101" spans="2:51" s="13" customFormat="1" ht="13.5">
      <c r="B101" s="187"/>
      <c r="D101" s="176" t="s">
        <v>205</v>
      </c>
      <c r="E101" s="188" t="s">
        <v>5</v>
      </c>
      <c r="F101" s="189" t="s">
        <v>224</v>
      </c>
      <c r="H101" s="190">
        <v>629.296</v>
      </c>
      <c r="L101" s="187"/>
      <c r="M101" s="191"/>
      <c r="N101" s="192"/>
      <c r="O101" s="192"/>
      <c r="P101" s="192"/>
      <c r="Q101" s="192"/>
      <c r="R101" s="192"/>
      <c r="S101" s="192"/>
      <c r="T101" s="193"/>
      <c r="AT101" s="194" t="s">
        <v>205</v>
      </c>
      <c r="AU101" s="194" t="s">
        <v>75</v>
      </c>
      <c r="AV101" s="13" t="s">
        <v>136</v>
      </c>
      <c r="AW101" s="13" t="s">
        <v>30</v>
      </c>
      <c r="AX101" s="13" t="s">
        <v>73</v>
      </c>
      <c r="AY101" s="194" t="s">
        <v>137</v>
      </c>
    </row>
    <row r="102" spans="2:65" s="1" customFormat="1" ht="22.5" customHeight="1">
      <c r="B102" s="160"/>
      <c r="C102" s="161" t="s">
        <v>456</v>
      </c>
      <c r="D102" s="161" t="s">
        <v>140</v>
      </c>
      <c r="E102" s="162" t="s">
        <v>727</v>
      </c>
      <c r="F102" s="163" t="s">
        <v>728</v>
      </c>
      <c r="G102" s="164" t="s">
        <v>219</v>
      </c>
      <c r="H102" s="165">
        <v>629.296</v>
      </c>
      <c r="I102" s="166">
        <v>0</v>
      </c>
      <c r="J102" s="166">
        <f>ROUND(I102*H102,2)</f>
        <v>0</v>
      </c>
      <c r="K102" s="163" t="s">
        <v>203</v>
      </c>
      <c r="L102" s="37"/>
      <c r="M102" s="167" t="s">
        <v>5</v>
      </c>
      <c r="N102" s="168" t="s">
        <v>37</v>
      </c>
      <c r="O102" s="169">
        <v>0.1</v>
      </c>
      <c r="P102" s="169">
        <f>O102*H102</f>
        <v>62.92960000000001</v>
      </c>
      <c r="Q102" s="169">
        <v>0</v>
      </c>
      <c r="R102" s="169">
        <f>Q102*H102</f>
        <v>0</v>
      </c>
      <c r="S102" s="169">
        <v>0</v>
      </c>
      <c r="T102" s="170">
        <f>S102*H102</f>
        <v>0</v>
      </c>
      <c r="AR102" s="23" t="s">
        <v>136</v>
      </c>
      <c r="AT102" s="23" t="s">
        <v>140</v>
      </c>
      <c r="AU102" s="23" t="s">
        <v>75</v>
      </c>
      <c r="AY102" s="23" t="s">
        <v>137</v>
      </c>
      <c r="BE102" s="171">
        <f>IF(N102="základní",J102,0)</f>
        <v>0</v>
      </c>
      <c r="BF102" s="171">
        <f>IF(N102="snížená",J102,0)</f>
        <v>0</v>
      </c>
      <c r="BG102" s="171">
        <f>IF(N102="zákl. přenesená",J102,0)</f>
        <v>0</v>
      </c>
      <c r="BH102" s="171">
        <f>IF(N102="sníž. přenesená",J102,0)</f>
        <v>0</v>
      </c>
      <c r="BI102" s="171">
        <f>IF(N102="nulová",J102,0)</f>
        <v>0</v>
      </c>
      <c r="BJ102" s="23" t="s">
        <v>73</v>
      </c>
      <c r="BK102" s="171">
        <f>ROUND(I102*H102,2)</f>
        <v>0</v>
      </c>
      <c r="BL102" s="23" t="s">
        <v>136</v>
      </c>
      <c r="BM102" s="23" t="s">
        <v>729</v>
      </c>
    </row>
    <row r="103" spans="2:65" s="1" customFormat="1" ht="22.5" customHeight="1">
      <c r="B103" s="160"/>
      <c r="C103" s="161" t="s">
        <v>10</v>
      </c>
      <c r="D103" s="161" t="s">
        <v>140</v>
      </c>
      <c r="E103" s="162" t="s">
        <v>730</v>
      </c>
      <c r="F103" s="163" t="s">
        <v>731</v>
      </c>
      <c r="G103" s="164" t="s">
        <v>219</v>
      </c>
      <c r="H103" s="165">
        <v>629.296</v>
      </c>
      <c r="I103" s="166">
        <v>0</v>
      </c>
      <c r="J103" s="166">
        <f>ROUND(I103*H103,2)</f>
        <v>0</v>
      </c>
      <c r="K103" s="163" t="s">
        <v>203</v>
      </c>
      <c r="L103" s="37"/>
      <c r="M103" s="167" t="s">
        <v>5</v>
      </c>
      <c r="N103" s="168" t="s">
        <v>37</v>
      </c>
      <c r="O103" s="169">
        <v>1.355</v>
      </c>
      <c r="P103" s="169">
        <f>O103*H103</f>
        <v>852.69608</v>
      </c>
      <c r="Q103" s="169">
        <v>0</v>
      </c>
      <c r="R103" s="169">
        <f>Q103*H103</f>
        <v>0</v>
      </c>
      <c r="S103" s="169">
        <v>0</v>
      </c>
      <c r="T103" s="170">
        <f>S103*H103</f>
        <v>0</v>
      </c>
      <c r="AR103" s="23" t="s">
        <v>136</v>
      </c>
      <c r="AT103" s="23" t="s">
        <v>140</v>
      </c>
      <c r="AU103" s="23" t="s">
        <v>75</v>
      </c>
      <c r="AY103" s="23" t="s">
        <v>137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23" t="s">
        <v>73</v>
      </c>
      <c r="BK103" s="171">
        <f>ROUND(I103*H103,2)</f>
        <v>0</v>
      </c>
      <c r="BL103" s="23" t="s">
        <v>136</v>
      </c>
      <c r="BM103" s="23" t="s">
        <v>732</v>
      </c>
    </row>
    <row r="104" spans="2:65" s="1" customFormat="1" ht="22.5" customHeight="1">
      <c r="B104" s="160"/>
      <c r="C104" s="161" t="s">
        <v>462</v>
      </c>
      <c r="D104" s="161" t="s">
        <v>140</v>
      </c>
      <c r="E104" s="162" t="s">
        <v>733</v>
      </c>
      <c r="F104" s="163" t="s">
        <v>734</v>
      </c>
      <c r="G104" s="164" t="s">
        <v>219</v>
      </c>
      <c r="H104" s="165">
        <v>629.296</v>
      </c>
      <c r="I104" s="166">
        <v>0</v>
      </c>
      <c r="J104" s="166">
        <f>ROUND(I104*H104,2)</f>
        <v>0</v>
      </c>
      <c r="K104" s="163" t="s">
        <v>203</v>
      </c>
      <c r="L104" s="37"/>
      <c r="M104" s="167" t="s">
        <v>5</v>
      </c>
      <c r="N104" s="168" t="s">
        <v>37</v>
      </c>
      <c r="O104" s="169">
        <v>0.198</v>
      </c>
      <c r="P104" s="169">
        <f>O104*H104</f>
        <v>124.60060800000002</v>
      </c>
      <c r="Q104" s="169">
        <v>0</v>
      </c>
      <c r="R104" s="169">
        <f>Q104*H104</f>
        <v>0</v>
      </c>
      <c r="S104" s="169">
        <v>0</v>
      </c>
      <c r="T104" s="170">
        <f>S104*H104</f>
        <v>0</v>
      </c>
      <c r="AR104" s="23" t="s">
        <v>136</v>
      </c>
      <c r="AT104" s="23" t="s">
        <v>140</v>
      </c>
      <c r="AU104" s="23" t="s">
        <v>75</v>
      </c>
      <c r="AY104" s="23" t="s">
        <v>137</v>
      </c>
      <c r="BE104" s="171">
        <f>IF(N104="základní",J104,0)</f>
        <v>0</v>
      </c>
      <c r="BF104" s="171">
        <f>IF(N104="snížená",J104,0)</f>
        <v>0</v>
      </c>
      <c r="BG104" s="171">
        <f>IF(N104="zákl. přenesená",J104,0)</f>
        <v>0</v>
      </c>
      <c r="BH104" s="171">
        <f>IF(N104="sníž. přenesená",J104,0)</f>
        <v>0</v>
      </c>
      <c r="BI104" s="171">
        <f>IF(N104="nulová",J104,0)</f>
        <v>0</v>
      </c>
      <c r="BJ104" s="23" t="s">
        <v>73</v>
      </c>
      <c r="BK104" s="171">
        <f>ROUND(I104*H104,2)</f>
        <v>0</v>
      </c>
      <c r="BL104" s="23" t="s">
        <v>136</v>
      </c>
      <c r="BM104" s="23" t="s">
        <v>735</v>
      </c>
    </row>
    <row r="105" spans="2:65" s="1" customFormat="1" ht="22.5" customHeight="1">
      <c r="B105" s="160"/>
      <c r="C105" s="161" t="s">
        <v>654</v>
      </c>
      <c r="D105" s="161" t="s">
        <v>140</v>
      </c>
      <c r="E105" s="162" t="s">
        <v>736</v>
      </c>
      <c r="F105" s="163" t="s">
        <v>737</v>
      </c>
      <c r="G105" s="164" t="s">
        <v>199</v>
      </c>
      <c r="H105" s="165">
        <v>1790.32</v>
      </c>
      <c r="I105" s="166">
        <v>0</v>
      </c>
      <c r="J105" s="166">
        <f>ROUND(I105*H105,2)</f>
        <v>0</v>
      </c>
      <c r="K105" s="163" t="s">
        <v>203</v>
      </c>
      <c r="L105" s="37"/>
      <c r="M105" s="167" t="s">
        <v>5</v>
      </c>
      <c r="N105" s="168" t="s">
        <v>37</v>
      </c>
      <c r="O105" s="169">
        <v>0.479</v>
      </c>
      <c r="P105" s="169">
        <f>O105*H105</f>
        <v>857.56328</v>
      </c>
      <c r="Q105" s="169">
        <v>0.00085</v>
      </c>
      <c r="R105" s="169">
        <f>Q105*H105</f>
        <v>1.521772</v>
      </c>
      <c r="S105" s="169">
        <v>0</v>
      </c>
      <c r="T105" s="170">
        <f>S105*H105</f>
        <v>0</v>
      </c>
      <c r="AR105" s="23" t="s">
        <v>136</v>
      </c>
      <c r="AT105" s="23" t="s">
        <v>140</v>
      </c>
      <c r="AU105" s="23" t="s">
        <v>75</v>
      </c>
      <c r="AY105" s="23" t="s">
        <v>137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23" t="s">
        <v>73</v>
      </c>
      <c r="BK105" s="171">
        <f>ROUND(I105*H105,2)</f>
        <v>0</v>
      </c>
      <c r="BL105" s="23" t="s">
        <v>136</v>
      </c>
      <c r="BM105" s="23" t="s">
        <v>738</v>
      </c>
    </row>
    <row r="106" spans="2:51" s="12" customFormat="1" ht="13.5">
      <c r="B106" s="175"/>
      <c r="D106" s="184" t="s">
        <v>205</v>
      </c>
      <c r="E106" s="183" t="s">
        <v>5</v>
      </c>
      <c r="F106" s="185" t="s">
        <v>739</v>
      </c>
      <c r="H106" s="186">
        <v>1649.2</v>
      </c>
      <c r="L106" s="175"/>
      <c r="M106" s="180"/>
      <c r="N106" s="181"/>
      <c r="O106" s="181"/>
      <c r="P106" s="181"/>
      <c r="Q106" s="181"/>
      <c r="R106" s="181"/>
      <c r="S106" s="181"/>
      <c r="T106" s="182"/>
      <c r="AT106" s="183" t="s">
        <v>205</v>
      </c>
      <c r="AU106" s="183" t="s">
        <v>75</v>
      </c>
      <c r="AV106" s="12" t="s">
        <v>75</v>
      </c>
      <c r="AW106" s="12" t="s">
        <v>30</v>
      </c>
      <c r="AX106" s="12" t="s">
        <v>66</v>
      </c>
      <c r="AY106" s="183" t="s">
        <v>137</v>
      </c>
    </row>
    <row r="107" spans="2:51" s="12" customFormat="1" ht="13.5">
      <c r="B107" s="175"/>
      <c r="D107" s="184" t="s">
        <v>205</v>
      </c>
      <c r="E107" s="183" t="s">
        <v>5</v>
      </c>
      <c r="F107" s="185" t="s">
        <v>740</v>
      </c>
      <c r="H107" s="186">
        <v>141.12</v>
      </c>
      <c r="L107" s="175"/>
      <c r="M107" s="180"/>
      <c r="N107" s="181"/>
      <c r="O107" s="181"/>
      <c r="P107" s="181"/>
      <c r="Q107" s="181"/>
      <c r="R107" s="181"/>
      <c r="S107" s="181"/>
      <c r="T107" s="182"/>
      <c r="AT107" s="183" t="s">
        <v>205</v>
      </c>
      <c r="AU107" s="183" t="s">
        <v>75</v>
      </c>
      <c r="AV107" s="12" t="s">
        <v>75</v>
      </c>
      <c r="AW107" s="12" t="s">
        <v>30</v>
      </c>
      <c r="AX107" s="12" t="s">
        <v>66</v>
      </c>
      <c r="AY107" s="183" t="s">
        <v>137</v>
      </c>
    </row>
    <row r="108" spans="2:51" s="13" customFormat="1" ht="13.5">
      <c r="B108" s="187"/>
      <c r="D108" s="176" t="s">
        <v>205</v>
      </c>
      <c r="E108" s="188" t="s">
        <v>5</v>
      </c>
      <c r="F108" s="189" t="s">
        <v>224</v>
      </c>
      <c r="H108" s="190">
        <v>1790.32</v>
      </c>
      <c r="L108" s="187"/>
      <c r="M108" s="191"/>
      <c r="N108" s="192"/>
      <c r="O108" s="192"/>
      <c r="P108" s="192"/>
      <c r="Q108" s="192"/>
      <c r="R108" s="192"/>
      <c r="S108" s="192"/>
      <c r="T108" s="193"/>
      <c r="AT108" s="194" t="s">
        <v>205</v>
      </c>
      <c r="AU108" s="194" t="s">
        <v>75</v>
      </c>
      <c r="AV108" s="13" t="s">
        <v>136</v>
      </c>
      <c r="AW108" s="13" t="s">
        <v>30</v>
      </c>
      <c r="AX108" s="13" t="s">
        <v>73</v>
      </c>
      <c r="AY108" s="194" t="s">
        <v>137</v>
      </c>
    </row>
    <row r="109" spans="2:65" s="1" customFormat="1" ht="22.5" customHeight="1">
      <c r="B109" s="160"/>
      <c r="C109" s="161" t="s">
        <v>658</v>
      </c>
      <c r="D109" s="161" t="s">
        <v>140</v>
      </c>
      <c r="E109" s="162" t="s">
        <v>741</v>
      </c>
      <c r="F109" s="163" t="s">
        <v>742</v>
      </c>
      <c r="G109" s="164" t="s">
        <v>199</v>
      </c>
      <c r="H109" s="165">
        <v>1790.32</v>
      </c>
      <c r="I109" s="166">
        <v>0</v>
      </c>
      <c r="J109" s="166">
        <f>ROUND(I109*H109,2)</f>
        <v>0</v>
      </c>
      <c r="K109" s="163" t="s">
        <v>203</v>
      </c>
      <c r="L109" s="37"/>
      <c r="M109" s="167" t="s">
        <v>5</v>
      </c>
      <c r="N109" s="168" t="s">
        <v>37</v>
      </c>
      <c r="O109" s="169">
        <v>0.327</v>
      </c>
      <c r="P109" s="169">
        <f>O109*H109</f>
        <v>585.4346400000001</v>
      </c>
      <c r="Q109" s="169">
        <v>0</v>
      </c>
      <c r="R109" s="169">
        <f>Q109*H109</f>
        <v>0</v>
      </c>
      <c r="S109" s="169">
        <v>0</v>
      </c>
      <c r="T109" s="170">
        <f>S109*H109</f>
        <v>0</v>
      </c>
      <c r="AR109" s="23" t="s">
        <v>136</v>
      </c>
      <c r="AT109" s="23" t="s">
        <v>140</v>
      </c>
      <c r="AU109" s="23" t="s">
        <v>75</v>
      </c>
      <c r="AY109" s="23" t="s">
        <v>137</v>
      </c>
      <c r="BE109" s="171">
        <f>IF(N109="základní",J109,0)</f>
        <v>0</v>
      </c>
      <c r="BF109" s="171">
        <f>IF(N109="snížená",J109,0)</f>
        <v>0</v>
      </c>
      <c r="BG109" s="171">
        <f>IF(N109="zákl. přenesená",J109,0)</f>
        <v>0</v>
      </c>
      <c r="BH109" s="171">
        <f>IF(N109="sníž. přenesená",J109,0)</f>
        <v>0</v>
      </c>
      <c r="BI109" s="171">
        <f>IF(N109="nulová",J109,0)</f>
        <v>0</v>
      </c>
      <c r="BJ109" s="23" t="s">
        <v>73</v>
      </c>
      <c r="BK109" s="171">
        <f>ROUND(I109*H109,2)</f>
        <v>0</v>
      </c>
      <c r="BL109" s="23" t="s">
        <v>136</v>
      </c>
      <c r="BM109" s="23" t="s">
        <v>743</v>
      </c>
    </row>
    <row r="110" spans="2:65" s="1" customFormat="1" ht="22.5" customHeight="1">
      <c r="B110" s="160"/>
      <c r="C110" s="161" t="s">
        <v>466</v>
      </c>
      <c r="D110" s="161" t="s">
        <v>140</v>
      </c>
      <c r="E110" s="162" t="s">
        <v>744</v>
      </c>
      <c r="F110" s="163" t="s">
        <v>745</v>
      </c>
      <c r="G110" s="164" t="s">
        <v>219</v>
      </c>
      <c r="H110" s="165">
        <v>629.296</v>
      </c>
      <c r="I110" s="166">
        <v>0</v>
      </c>
      <c r="J110" s="166">
        <f>ROUND(I110*H110,2)</f>
        <v>0</v>
      </c>
      <c r="K110" s="163" t="s">
        <v>203</v>
      </c>
      <c r="L110" s="37"/>
      <c r="M110" s="167" t="s">
        <v>5</v>
      </c>
      <c r="N110" s="168" t="s">
        <v>37</v>
      </c>
      <c r="O110" s="169">
        <v>0.345</v>
      </c>
      <c r="P110" s="169">
        <f>O110*H110</f>
        <v>217.10712</v>
      </c>
      <c r="Q110" s="169">
        <v>0</v>
      </c>
      <c r="R110" s="169">
        <f>Q110*H110</f>
        <v>0</v>
      </c>
      <c r="S110" s="169">
        <v>0</v>
      </c>
      <c r="T110" s="170">
        <f>S110*H110</f>
        <v>0</v>
      </c>
      <c r="AR110" s="23" t="s">
        <v>136</v>
      </c>
      <c r="AT110" s="23" t="s">
        <v>140</v>
      </c>
      <c r="AU110" s="23" t="s">
        <v>75</v>
      </c>
      <c r="AY110" s="23" t="s">
        <v>137</v>
      </c>
      <c r="BE110" s="171">
        <f>IF(N110="základní",J110,0)</f>
        <v>0</v>
      </c>
      <c r="BF110" s="171">
        <f>IF(N110="snížená",J110,0)</f>
        <v>0</v>
      </c>
      <c r="BG110" s="171">
        <f>IF(N110="zákl. přenesená",J110,0)</f>
        <v>0</v>
      </c>
      <c r="BH110" s="171">
        <f>IF(N110="sníž. přenesená",J110,0)</f>
        <v>0</v>
      </c>
      <c r="BI110" s="171">
        <f>IF(N110="nulová",J110,0)</f>
        <v>0</v>
      </c>
      <c r="BJ110" s="23" t="s">
        <v>73</v>
      </c>
      <c r="BK110" s="171">
        <f>ROUND(I110*H110,2)</f>
        <v>0</v>
      </c>
      <c r="BL110" s="23" t="s">
        <v>136</v>
      </c>
      <c r="BM110" s="23" t="s">
        <v>746</v>
      </c>
    </row>
    <row r="111" spans="2:65" s="1" customFormat="1" ht="22.5" customHeight="1">
      <c r="B111" s="160"/>
      <c r="C111" s="161" t="s">
        <v>299</v>
      </c>
      <c r="D111" s="161" t="s">
        <v>140</v>
      </c>
      <c r="E111" s="162" t="s">
        <v>237</v>
      </c>
      <c r="F111" s="163" t="s">
        <v>238</v>
      </c>
      <c r="G111" s="164" t="s">
        <v>219</v>
      </c>
      <c r="H111" s="165">
        <v>301.296</v>
      </c>
      <c r="I111" s="166">
        <v>0</v>
      </c>
      <c r="J111" s="166">
        <f>ROUND(I111*H111,2)</f>
        <v>0</v>
      </c>
      <c r="K111" s="163" t="s">
        <v>203</v>
      </c>
      <c r="L111" s="37"/>
      <c r="M111" s="167" t="s">
        <v>5</v>
      </c>
      <c r="N111" s="168" t="s">
        <v>37</v>
      </c>
      <c r="O111" s="169">
        <v>0.083</v>
      </c>
      <c r="P111" s="169">
        <f>O111*H111</f>
        <v>25.007568</v>
      </c>
      <c r="Q111" s="169">
        <v>0</v>
      </c>
      <c r="R111" s="169">
        <f>Q111*H111</f>
        <v>0</v>
      </c>
      <c r="S111" s="169">
        <v>0</v>
      </c>
      <c r="T111" s="170">
        <f>S111*H111</f>
        <v>0</v>
      </c>
      <c r="AR111" s="23" t="s">
        <v>136</v>
      </c>
      <c r="AT111" s="23" t="s">
        <v>140</v>
      </c>
      <c r="AU111" s="23" t="s">
        <v>75</v>
      </c>
      <c r="AY111" s="23" t="s">
        <v>137</v>
      </c>
      <c r="BE111" s="171">
        <f>IF(N111="základní",J111,0)</f>
        <v>0</v>
      </c>
      <c r="BF111" s="171">
        <f>IF(N111="snížená",J111,0)</f>
        <v>0</v>
      </c>
      <c r="BG111" s="171">
        <f>IF(N111="zákl. přenesená",J111,0)</f>
        <v>0</v>
      </c>
      <c r="BH111" s="171">
        <f>IF(N111="sníž. přenesená",J111,0)</f>
        <v>0</v>
      </c>
      <c r="BI111" s="171">
        <f>IF(N111="nulová",J111,0)</f>
        <v>0</v>
      </c>
      <c r="BJ111" s="23" t="s">
        <v>73</v>
      </c>
      <c r="BK111" s="171">
        <f>ROUND(I111*H111,2)</f>
        <v>0</v>
      </c>
      <c r="BL111" s="23" t="s">
        <v>136</v>
      </c>
      <c r="BM111" s="23" t="s">
        <v>747</v>
      </c>
    </row>
    <row r="112" spans="2:65" s="1" customFormat="1" ht="31.5" customHeight="1">
      <c r="B112" s="160"/>
      <c r="C112" s="161" t="s">
        <v>303</v>
      </c>
      <c r="D112" s="161" t="s">
        <v>140</v>
      </c>
      <c r="E112" s="162" t="s">
        <v>240</v>
      </c>
      <c r="F112" s="163" t="s">
        <v>241</v>
      </c>
      <c r="G112" s="164" t="s">
        <v>219</v>
      </c>
      <c r="H112" s="165">
        <v>3012.96</v>
      </c>
      <c r="I112" s="166">
        <v>0</v>
      </c>
      <c r="J112" s="166">
        <f>ROUND(I112*H112,2)</f>
        <v>0</v>
      </c>
      <c r="K112" s="163" t="s">
        <v>203</v>
      </c>
      <c r="L112" s="37"/>
      <c r="M112" s="167" t="s">
        <v>5</v>
      </c>
      <c r="N112" s="168" t="s">
        <v>37</v>
      </c>
      <c r="O112" s="169">
        <v>0.004</v>
      </c>
      <c r="P112" s="169">
        <f>O112*H112</f>
        <v>12.05184</v>
      </c>
      <c r="Q112" s="169">
        <v>0</v>
      </c>
      <c r="R112" s="169">
        <f>Q112*H112</f>
        <v>0</v>
      </c>
      <c r="S112" s="169">
        <v>0</v>
      </c>
      <c r="T112" s="170">
        <f>S112*H112</f>
        <v>0</v>
      </c>
      <c r="AR112" s="23" t="s">
        <v>136</v>
      </c>
      <c r="AT112" s="23" t="s">
        <v>140</v>
      </c>
      <c r="AU112" s="23" t="s">
        <v>75</v>
      </c>
      <c r="AY112" s="23" t="s">
        <v>137</v>
      </c>
      <c r="BE112" s="171">
        <f>IF(N112="základní",J112,0)</f>
        <v>0</v>
      </c>
      <c r="BF112" s="171">
        <f>IF(N112="snížená",J112,0)</f>
        <v>0</v>
      </c>
      <c r="BG112" s="171">
        <f>IF(N112="zákl. přenesená",J112,0)</f>
        <v>0</v>
      </c>
      <c r="BH112" s="171">
        <f>IF(N112="sníž. přenesená",J112,0)</f>
        <v>0</v>
      </c>
      <c r="BI112" s="171">
        <f>IF(N112="nulová",J112,0)</f>
        <v>0</v>
      </c>
      <c r="BJ112" s="23" t="s">
        <v>73</v>
      </c>
      <c r="BK112" s="171">
        <f>ROUND(I112*H112,2)</f>
        <v>0</v>
      </c>
      <c r="BL112" s="23" t="s">
        <v>136</v>
      </c>
      <c r="BM112" s="23" t="s">
        <v>748</v>
      </c>
    </row>
    <row r="113" spans="2:65" s="1" customFormat="1" ht="22.5" customHeight="1">
      <c r="B113" s="160"/>
      <c r="C113" s="161" t="s">
        <v>307</v>
      </c>
      <c r="D113" s="161" t="s">
        <v>140</v>
      </c>
      <c r="E113" s="162" t="s">
        <v>254</v>
      </c>
      <c r="F113" s="163" t="s">
        <v>255</v>
      </c>
      <c r="G113" s="164" t="s">
        <v>219</v>
      </c>
      <c r="H113" s="165">
        <v>301.254</v>
      </c>
      <c r="I113" s="166">
        <v>0</v>
      </c>
      <c r="J113" s="166">
        <f>ROUND(I113*H113,2)</f>
        <v>0</v>
      </c>
      <c r="K113" s="163" t="s">
        <v>203</v>
      </c>
      <c r="L113" s="37"/>
      <c r="M113" s="167" t="s">
        <v>5</v>
      </c>
      <c r="N113" s="168" t="s">
        <v>37</v>
      </c>
      <c r="O113" s="169">
        <v>0.009</v>
      </c>
      <c r="P113" s="169">
        <f>O113*H113</f>
        <v>2.711286</v>
      </c>
      <c r="Q113" s="169">
        <v>0</v>
      </c>
      <c r="R113" s="169">
        <f>Q113*H113</f>
        <v>0</v>
      </c>
      <c r="S113" s="169">
        <v>0</v>
      </c>
      <c r="T113" s="170">
        <f>S113*H113</f>
        <v>0</v>
      </c>
      <c r="AR113" s="23" t="s">
        <v>136</v>
      </c>
      <c r="AT113" s="23" t="s">
        <v>140</v>
      </c>
      <c r="AU113" s="23" t="s">
        <v>75</v>
      </c>
      <c r="AY113" s="23" t="s">
        <v>137</v>
      </c>
      <c r="BE113" s="171">
        <f>IF(N113="základní",J113,0)</f>
        <v>0</v>
      </c>
      <c r="BF113" s="171">
        <f>IF(N113="snížená",J113,0)</f>
        <v>0</v>
      </c>
      <c r="BG113" s="171">
        <f>IF(N113="zákl. přenesená",J113,0)</f>
        <v>0</v>
      </c>
      <c r="BH113" s="171">
        <f>IF(N113="sníž. přenesená",J113,0)</f>
        <v>0</v>
      </c>
      <c r="BI113" s="171">
        <f>IF(N113="nulová",J113,0)</f>
        <v>0</v>
      </c>
      <c r="BJ113" s="23" t="s">
        <v>73</v>
      </c>
      <c r="BK113" s="171">
        <f>ROUND(I113*H113,2)</f>
        <v>0</v>
      </c>
      <c r="BL113" s="23" t="s">
        <v>136</v>
      </c>
      <c r="BM113" s="23" t="s">
        <v>749</v>
      </c>
    </row>
    <row r="114" spans="2:51" s="12" customFormat="1" ht="13.5">
      <c r="B114" s="175"/>
      <c r="D114" s="176" t="s">
        <v>205</v>
      </c>
      <c r="E114" s="177" t="s">
        <v>5</v>
      </c>
      <c r="F114" s="178" t="s">
        <v>750</v>
      </c>
      <c r="H114" s="179">
        <v>301.254</v>
      </c>
      <c r="L114" s="175"/>
      <c r="M114" s="180"/>
      <c r="N114" s="181"/>
      <c r="O114" s="181"/>
      <c r="P114" s="181"/>
      <c r="Q114" s="181"/>
      <c r="R114" s="181"/>
      <c r="S114" s="181"/>
      <c r="T114" s="182"/>
      <c r="AT114" s="183" t="s">
        <v>205</v>
      </c>
      <c r="AU114" s="183" t="s">
        <v>75</v>
      </c>
      <c r="AV114" s="12" t="s">
        <v>75</v>
      </c>
      <c r="AW114" s="12" t="s">
        <v>30</v>
      </c>
      <c r="AX114" s="12" t="s">
        <v>73</v>
      </c>
      <c r="AY114" s="183" t="s">
        <v>137</v>
      </c>
    </row>
    <row r="115" spans="2:65" s="1" customFormat="1" ht="22.5" customHeight="1">
      <c r="B115" s="160"/>
      <c r="C115" s="161" t="s">
        <v>311</v>
      </c>
      <c r="D115" s="161" t="s">
        <v>140</v>
      </c>
      <c r="E115" s="162" t="s">
        <v>261</v>
      </c>
      <c r="F115" s="163" t="s">
        <v>262</v>
      </c>
      <c r="G115" s="164" t="s">
        <v>263</v>
      </c>
      <c r="H115" s="165">
        <v>542.257</v>
      </c>
      <c r="I115" s="166">
        <v>0</v>
      </c>
      <c r="J115" s="166">
        <f>ROUND(I115*H115,2)</f>
        <v>0</v>
      </c>
      <c r="K115" s="163" t="s">
        <v>203</v>
      </c>
      <c r="L115" s="37"/>
      <c r="M115" s="167" t="s">
        <v>5</v>
      </c>
      <c r="N115" s="168" t="s">
        <v>37</v>
      </c>
      <c r="O115" s="169">
        <v>0</v>
      </c>
      <c r="P115" s="169">
        <f>O115*H115</f>
        <v>0</v>
      </c>
      <c r="Q115" s="169">
        <v>0</v>
      </c>
      <c r="R115" s="169">
        <f>Q115*H115</f>
        <v>0</v>
      </c>
      <c r="S115" s="169">
        <v>0</v>
      </c>
      <c r="T115" s="170">
        <f>S115*H115</f>
        <v>0</v>
      </c>
      <c r="AR115" s="23" t="s">
        <v>136</v>
      </c>
      <c r="AT115" s="23" t="s">
        <v>140</v>
      </c>
      <c r="AU115" s="23" t="s">
        <v>75</v>
      </c>
      <c r="AY115" s="23" t="s">
        <v>137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23" t="s">
        <v>73</v>
      </c>
      <c r="BK115" s="171">
        <f>ROUND(I115*H115,2)</f>
        <v>0</v>
      </c>
      <c r="BL115" s="23" t="s">
        <v>136</v>
      </c>
      <c r="BM115" s="23" t="s">
        <v>751</v>
      </c>
    </row>
    <row r="116" spans="2:51" s="12" customFormat="1" ht="13.5">
      <c r="B116" s="175"/>
      <c r="D116" s="176" t="s">
        <v>205</v>
      </c>
      <c r="E116" s="177" t="s">
        <v>5</v>
      </c>
      <c r="F116" s="178" t="s">
        <v>752</v>
      </c>
      <c r="H116" s="179">
        <v>542.257</v>
      </c>
      <c r="L116" s="175"/>
      <c r="M116" s="180"/>
      <c r="N116" s="181"/>
      <c r="O116" s="181"/>
      <c r="P116" s="181"/>
      <c r="Q116" s="181"/>
      <c r="R116" s="181"/>
      <c r="S116" s="181"/>
      <c r="T116" s="182"/>
      <c r="AT116" s="183" t="s">
        <v>205</v>
      </c>
      <c r="AU116" s="183" t="s">
        <v>75</v>
      </c>
      <c r="AV116" s="12" t="s">
        <v>75</v>
      </c>
      <c r="AW116" s="12" t="s">
        <v>30</v>
      </c>
      <c r="AX116" s="12" t="s">
        <v>73</v>
      </c>
      <c r="AY116" s="183" t="s">
        <v>137</v>
      </c>
    </row>
    <row r="117" spans="2:65" s="1" customFormat="1" ht="22.5" customHeight="1">
      <c r="B117" s="160"/>
      <c r="C117" s="161" t="s">
        <v>315</v>
      </c>
      <c r="D117" s="161" t="s">
        <v>140</v>
      </c>
      <c r="E117" s="162" t="s">
        <v>753</v>
      </c>
      <c r="F117" s="163" t="s">
        <v>754</v>
      </c>
      <c r="G117" s="164" t="s">
        <v>219</v>
      </c>
      <c r="H117" s="165">
        <v>957.326</v>
      </c>
      <c r="I117" s="166">
        <v>0</v>
      </c>
      <c r="J117" s="166">
        <f>ROUND(I117*H117,2)</f>
        <v>0</v>
      </c>
      <c r="K117" s="163" t="s">
        <v>203</v>
      </c>
      <c r="L117" s="37"/>
      <c r="M117" s="167" t="s">
        <v>5</v>
      </c>
      <c r="N117" s="168" t="s">
        <v>37</v>
      </c>
      <c r="O117" s="169">
        <v>0.299</v>
      </c>
      <c r="P117" s="169">
        <f>O117*H117</f>
        <v>286.240474</v>
      </c>
      <c r="Q117" s="169">
        <v>0</v>
      </c>
      <c r="R117" s="169">
        <f>Q117*H117</f>
        <v>0</v>
      </c>
      <c r="S117" s="169">
        <v>0</v>
      </c>
      <c r="T117" s="170">
        <f>S117*H117</f>
        <v>0</v>
      </c>
      <c r="AR117" s="23" t="s">
        <v>136</v>
      </c>
      <c r="AT117" s="23" t="s">
        <v>140</v>
      </c>
      <c r="AU117" s="23" t="s">
        <v>75</v>
      </c>
      <c r="AY117" s="23" t="s">
        <v>137</v>
      </c>
      <c r="BE117" s="171">
        <f>IF(N117="základní",J117,0)</f>
        <v>0</v>
      </c>
      <c r="BF117" s="171">
        <f>IF(N117="snížená",J117,0)</f>
        <v>0</v>
      </c>
      <c r="BG117" s="171">
        <f>IF(N117="zákl. přenesená",J117,0)</f>
        <v>0</v>
      </c>
      <c r="BH117" s="171">
        <f>IF(N117="sníž. přenesená",J117,0)</f>
        <v>0</v>
      </c>
      <c r="BI117" s="171">
        <f>IF(N117="nulová",J117,0)</f>
        <v>0</v>
      </c>
      <c r="BJ117" s="23" t="s">
        <v>73</v>
      </c>
      <c r="BK117" s="171">
        <f>ROUND(I117*H117,2)</f>
        <v>0</v>
      </c>
      <c r="BL117" s="23" t="s">
        <v>136</v>
      </c>
      <c r="BM117" s="23" t="s">
        <v>755</v>
      </c>
    </row>
    <row r="118" spans="2:51" s="12" customFormat="1" ht="13.5">
      <c r="B118" s="175"/>
      <c r="D118" s="176" t="s">
        <v>205</v>
      </c>
      <c r="E118" s="177" t="s">
        <v>5</v>
      </c>
      <c r="F118" s="178" t="s">
        <v>756</v>
      </c>
      <c r="H118" s="179">
        <v>957.326</v>
      </c>
      <c r="L118" s="175"/>
      <c r="M118" s="180"/>
      <c r="N118" s="181"/>
      <c r="O118" s="181"/>
      <c r="P118" s="181"/>
      <c r="Q118" s="181"/>
      <c r="R118" s="181"/>
      <c r="S118" s="181"/>
      <c r="T118" s="182"/>
      <c r="AT118" s="183" t="s">
        <v>205</v>
      </c>
      <c r="AU118" s="183" t="s">
        <v>75</v>
      </c>
      <c r="AV118" s="12" t="s">
        <v>75</v>
      </c>
      <c r="AW118" s="12" t="s">
        <v>30</v>
      </c>
      <c r="AX118" s="12" t="s">
        <v>73</v>
      </c>
      <c r="AY118" s="183" t="s">
        <v>137</v>
      </c>
    </row>
    <row r="119" spans="2:65" s="1" customFormat="1" ht="22.5" customHeight="1">
      <c r="B119" s="160"/>
      <c r="C119" s="161" t="s">
        <v>320</v>
      </c>
      <c r="D119" s="161" t="s">
        <v>140</v>
      </c>
      <c r="E119" s="162" t="s">
        <v>757</v>
      </c>
      <c r="F119" s="163" t="s">
        <v>758</v>
      </c>
      <c r="G119" s="164" t="s">
        <v>219</v>
      </c>
      <c r="H119" s="165">
        <v>219.716</v>
      </c>
      <c r="I119" s="166">
        <v>0</v>
      </c>
      <c r="J119" s="166">
        <f>ROUND(I119*H119,2)</f>
        <v>0</v>
      </c>
      <c r="K119" s="163" t="s">
        <v>203</v>
      </c>
      <c r="L119" s="37"/>
      <c r="M119" s="167" t="s">
        <v>5</v>
      </c>
      <c r="N119" s="168" t="s">
        <v>37</v>
      </c>
      <c r="O119" s="169">
        <v>2.415</v>
      </c>
      <c r="P119" s="169">
        <f>O119*H119</f>
        <v>530.61414</v>
      </c>
      <c r="Q119" s="169">
        <v>0</v>
      </c>
      <c r="R119" s="169">
        <f>Q119*H119</f>
        <v>0</v>
      </c>
      <c r="S119" s="169">
        <v>0</v>
      </c>
      <c r="T119" s="170">
        <f>S119*H119</f>
        <v>0</v>
      </c>
      <c r="AR119" s="23" t="s">
        <v>136</v>
      </c>
      <c r="AT119" s="23" t="s">
        <v>140</v>
      </c>
      <c r="AU119" s="23" t="s">
        <v>75</v>
      </c>
      <c r="AY119" s="23" t="s">
        <v>137</v>
      </c>
      <c r="BE119" s="171">
        <f>IF(N119="základní",J119,0)</f>
        <v>0</v>
      </c>
      <c r="BF119" s="171">
        <f>IF(N119="snížená",J119,0)</f>
        <v>0</v>
      </c>
      <c r="BG119" s="171">
        <f>IF(N119="zákl. přenesená",J119,0)</f>
        <v>0</v>
      </c>
      <c r="BH119" s="171">
        <f>IF(N119="sníž. přenesená",J119,0)</f>
        <v>0</v>
      </c>
      <c r="BI119" s="171">
        <f>IF(N119="nulová",J119,0)</f>
        <v>0</v>
      </c>
      <c r="BJ119" s="23" t="s">
        <v>73</v>
      </c>
      <c r="BK119" s="171">
        <f>ROUND(I119*H119,2)</f>
        <v>0</v>
      </c>
      <c r="BL119" s="23" t="s">
        <v>136</v>
      </c>
      <c r="BM119" s="23" t="s">
        <v>759</v>
      </c>
    </row>
    <row r="120" spans="2:51" s="12" customFormat="1" ht="13.5">
      <c r="B120" s="175"/>
      <c r="D120" s="184" t="s">
        <v>205</v>
      </c>
      <c r="E120" s="183" t="s">
        <v>5</v>
      </c>
      <c r="F120" s="185" t="s">
        <v>760</v>
      </c>
      <c r="H120" s="186">
        <v>9.818</v>
      </c>
      <c r="L120" s="175"/>
      <c r="M120" s="180"/>
      <c r="N120" s="181"/>
      <c r="O120" s="181"/>
      <c r="P120" s="181"/>
      <c r="Q120" s="181"/>
      <c r="R120" s="181"/>
      <c r="S120" s="181"/>
      <c r="T120" s="182"/>
      <c r="AT120" s="183" t="s">
        <v>205</v>
      </c>
      <c r="AU120" s="183" t="s">
        <v>75</v>
      </c>
      <c r="AV120" s="12" t="s">
        <v>75</v>
      </c>
      <c r="AW120" s="12" t="s">
        <v>30</v>
      </c>
      <c r="AX120" s="12" t="s">
        <v>66</v>
      </c>
      <c r="AY120" s="183" t="s">
        <v>137</v>
      </c>
    </row>
    <row r="121" spans="2:51" s="12" customFormat="1" ht="13.5">
      <c r="B121" s="175"/>
      <c r="D121" s="184" t="s">
        <v>205</v>
      </c>
      <c r="E121" s="183" t="s">
        <v>5</v>
      </c>
      <c r="F121" s="185" t="s">
        <v>761</v>
      </c>
      <c r="H121" s="186">
        <v>209.898</v>
      </c>
      <c r="L121" s="175"/>
      <c r="M121" s="180"/>
      <c r="N121" s="181"/>
      <c r="O121" s="181"/>
      <c r="P121" s="181"/>
      <c r="Q121" s="181"/>
      <c r="R121" s="181"/>
      <c r="S121" s="181"/>
      <c r="T121" s="182"/>
      <c r="AT121" s="183" t="s">
        <v>205</v>
      </c>
      <c r="AU121" s="183" t="s">
        <v>75</v>
      </c>
      <c r="AV121" s="12" t="s">
        <v>75</v>
      </c>
      <c r="AW121" s="12" t="s">
        <v>30</v>
      </c>
      <c r="AX121" s="12" t="s">
        <v>66</v>
      </c>
      <c r="AY121" s="183" t="s">
        <v>137</v>
      </c>
    </row>
    <row r="122" spans="2:51" s="13" customFormat="1" ht="13.5">
      <c r="B122" s="187"/>
      <c r="D122" s="176" t="s">
        <v>205</v>
      </c>
      <c r="E122" s="188" t="s">
        <v>5</v>
      </c>
      <c r="F122" s="189" t="s">
        <v>224</v>
      </c>
      <c r="H122" s="190">
        <v>219.716</v>
      </c>
      <c r="L122" s="187"/>
      <c r="M122" s="191"/>
      <c r="N122" s="192"/>
      <c r="O122" s="192"/>
      <c r="P122" s="192"/>
      <c r="Q122" s="192"/>
      <c r="R122" s="192"/>
      <c r="S122" s="192"/>
      <c r="T122" s="193"/>
      <c r="AT122" s="194" t="s">
        <v>205</v>
      </c>
      <c r="AU122" s="194" t="s">
        <v>75</v>
      </c>
      <c r="AV122" s="13" t="s">
        <v>136</v>
      </c>
      <c r="AW122" s="13" t="s">
        <v>30</v>
      </c>
      <c r="AX122" s="13" t="s">
        <v>73</v>
      </c>
      <c r="AY122" s="194" t="s">
        <v>137</v>
      </c>
    </row>
    <row r="123" spans="2:65" s="1" customFormat="1" ht="22.5" customHeight="1">
      <c r="B123" s="160"/>
      <c r="C123" s="195" t="s">
        <v>762</v>
      </c>
      <c r="D123" s="195" t="s">
        <v>280</v>
      </c>
      <c r="E123" s="196" t="s">
        <v>763</v>
      </c>
      <c r="F123" s="197" t="s">
        <v>764</v>
      </c>
      <c r="G123" s="198" t="s">
        <v>263</v>
      </c>
      <c r="H123" s="199">
        <v>395.489</v>
      </c>
      <c r="I123" s="200">
        <v>0</v>
      </c>
      <c r="J123" s="200">
        <f>ROUND(I123*H123,2)</f>
        <v>0</v>
      </c>
      <c r="K123" s="197" t="s">
        <v>203</v>
      </c>
      <c r="L123" s="201"/>
      <c r="M123" s="202" t="s">
        <v>5</v>
      </c>
      <c r="N123" s="203" t="s">
        <v>37</v>
      </c>
      <c r="O123" s="169">
        <v>0</v>
      </c>
      <c r="P123" s="169">
        <f>O123*H123</f>
        <v>0</v>
      </c>
      <c r="Q123" s="169">
        <v>1</v>
      </c>
      <c r="R123" s="169">
        <f>Q123*H123</f>
        <v>395.489</v>
      </c>
      <c r="S123" s="169">
        <v>0</v>
      </c>
      <c r="T123" s="170">
        <f>S123*H123</f>
        <v>0</v>
      </c>
      <c r="AR123" s="23" t="s">
        <v>167</v>
      </c>
      <c r="AT123" s="23" t="s">
        <v>280</v>
      </c>
      <c r="AU123" s="23" t="s">
        <v>75</v>
      </c>
      <c r="AY123" s="23" t="s">
        <v>137</v>
      </c>
      <c r="BE123" s="171">
        <f>IF(N123="základní",J123,0)</f>
        <v>0</v>
      </c>
      <c r="BF123" s="171">
        <f>IF(N123="snížená",J123,0)</f>
        <v>0</v>
      </c>
      <c r="BG123" s="171">
        <f>IF(N123="zákl. přenesená",J123,0)</f>
        <v>0</v>
      </c>
      <c r="BH123" s="171">
        <f>IF(N123="sníž. přenesená",J123,0)</f>
        <v>0</v>
      </c>
      <c r="BI123" s="171">
        <f>IF(N123="nulová",J123,0)</f>
        <v>0</v>
      </c>
      <c r="BJ123" s="23" t="s">
        <v>73</v>
      </c>
      <c r="BK123" s="171">
        <f>ROUND(I123*H123,2)</f>
        <v>0</v>
      </c>
      <c r="BL123" s="23" t="s">
        <v>136</v>
      </c>
      <c r="BM123" s="23" t="s">
        <v>765</v>
      </c>
    </row>
    <row r="124" spans="2:51" s="12" customFormat="1" ht="13.5">
      <c r="B124" s="175"/>
      <c r="D124" s="184" t="s">
        <v>205</v>
      </c>
      <c r="E124" s="183" t="s">
        <v>5</v>
      </c>
      <c r="F124" s="185" t="s">
        <v>766</v>
      </c>
      <c r="H124" s="186">
        <v>395.489</v>
      </c>
      <c r="L124" s="175"/>
      <c r="M124" s="180"/>
      <c r="N124" s="181"/>
      <c r="O124" s="181"/>
      <c r="P124" s="181"/>
      <c r="Q124" s="181"/>
      <c r="R124" s="181"/>
      <c r="S124" s="181"/>
      <c r="T124" s="182"/>
      <c r="AT124" s="183" t="s">
        <v>205</v>
      </c>
      <c r="AU124" s="183" t="s">
        <v>75</v>
      </c>
      <c r="AV124" s="12" t="s">
        <v>75</v>
      </c>
      <c r="AW124" s="12" t="s">
        <v>30</v>
      </c>
      <c r="AX124" s="12" t="s">
        <v>73</v>
      </c>
      <c r="AY124" s="183" t="s">
        <v>137</v>
      </c>
    </row>
    <row r="125" spans="2:63" s="11" customFormat="1" ht="29.25" customHeight="1">
      <c r="B125" s="147"/>
      <c r="D125" s="157" t="s">
        <v>65</v>
      </c>
      <c r="E125" s="158" t="s">
        <v>75</v>
      </c>
      <c r="F125" s="158" t="s">
        <v>767</v>
      </c>
      <c r="J125" s="159">
        <f>BK125</f>
        <v>0</v>
      </c>
      <c r="L125" s="147"/>
      <c r="M125" s="151"/>
      <c r="N125" s="152"/>
      <c r="O125" s="152"/>
      <c r="P125" s="153">
        <f>SUM(P126:P127)</f>
        <v>1.461504</v>
      </c>
      <c r="Q125" s="152"/>
      <c r="R125" s="153">
        <f>SUM(R126:R127)</f>
        <v>3.5929062399999996</v>
      </c>
      <c r="S125" s="152"/>
      <c r="T125" s="154">
        <f>SUM(T126:T127)</f>
        <v>0</v>
      </c>
      <c r="AR125" s="148" t="s">
        <v>73</v>
      </c>
      <c r="AT125" s="155" t="s">
        <v>65</v>
      </c>
      <c r="AU125" s="155" t="s">
        <v>73</v>
      </c>
      <c r="AY125" s="148" t="s">
        <v>137</v>
      </c>
      <c r="BK125" s="156">
        <f>SUM(BK126:BK127)</f>
        <v>0</v>
      </c>
    </row>
    <row r="126" spans="2:65" s="1" customFormat="1" ht="22.5" customHeight="1">
      <c r="B126" s="160"/>
      <c r="C126" s="161" t="s">
        <v>275</v>
      </c>
      <c r="D126" s="161" t="s">
        <v>140</v>
      </c>
      <c r="E126" s="162" t="s">
        <v>768</v>
      </c>
      <c r="F126" s="163" t="s">
        <v>769</v>
      </c>
      <c r="G126" s="164" t="s">
        <v>219</v>
      </c>
      <c r="H126" s="165">
        <v>1.408</v>
      </c>
      <c r="I126" s="166">
        <v>0</v>
      </c>
      <c r="J126" s="166">
        <f>ROUND(I126*H126,2)</f>
        <v>0</v>
      </c>
      <c r="K126" s="163" t="s">
        <v>203</v>
      </c>
      <c r="L126" s="37"/>
      <c r="M126" s="167" t="s">
        <v>5</v>
      </c>
      <c r="N126" s="168" t="s">
        <v>37</v>
      </c>
      <c r="O126" s="169">
        <v>1.038</v>
      </c>
      <c r="P126" s="169">
        <f>O126*H126</f>
        <v>1.461504</v>
      </c>
      <c r="Q126" s="169">
        <v>2.55178</v>
      </c>
      <c r="R126" s="169">
        <f>Q126*H126</f>
        <v>3.5929062399999996</v>
      </c>
      <c r="S126" s="169">
        <v>0</v>
      </c>
      <c r="T126" s="170">
        <f>S126*H126</f>
        <v>0</v>
      </c>
      <c r="AR126" s="23" t="s">
        <v>136</v>
      </c>
      <c r="AT126" s="23" t="s">
        <v>140</v>
      </c>
      <c r="AU126" s="23" t="s">
        <v>75</v>
      </c>
      <c r="AY126" s="23" t="s">
        <v>137</v>
      </c>
      <c r="BE126" s="171">
        <f>IF(N126="základní",J126,0)</f>
        <v>0</v>
      </c>
      <c r="BF126" s="171">
        <f>IF(N126="snížená",J126,0)</f>
        <v>0</v>
      </c>
      <c r="BG126" s="171">
        <f>IF(N126="zákl. přenesená",J126,0)</f>
        <v>0</v>
      </c>
      <c r="BH126" s="171">
        <f>IF(N126="sníž. přenesená",J126,0)</f>
        <v>0</v>
      </c>
      <c r="BI126" s="171">
        <f>IF(N126="nulová",J126,0)</f>
        <v>0</v>
      </c>
      <c r="BJ126" s="23" t="s">
        <v>73</v>
      </c>
      <c r="BK126" s="171">
        <f>ROUND(I126*H126,2)</f>
        <v>0</v>
      </c>
      <c r="BL126" s="23" t="s">
        <v>136</v>
      </c>
      <c r="BM126" s="23" t="s">
        <v>770</v>
      </c>
    </row>
    <row r="127" spans="2:51" s="12" customFormat="1" ht="13.5">
      <c r="B127" s="175"/>
      <c r="D127" s="184" t="s">
        <v>205</v>
      </c>
      <c r="E127" s="183" t="s">
        <v>5</v>
      </c>
      <c r="F127" s="185" t="s">
        <v>771</v>
      </c>
      <c r="H127" s="186">
        <v>1.408</v>
      </c>
      <c r="L127" s="175"/>
      <c r="M127" s="180"/>
      <c r="N127" s="181"/>
      <c r="O127" s="181"/>
      <c r="P127" s="181"/>
      <c r="Q127" s="181"/>
      <c r="R127" s="181"/>
      <c r="S127" s="181"/>
      <c r="T127" s="182"/>
      <c r="AT127" s="183" t="s">
        <v>205</v>
      </c>
      <c r="AU127" s="183" t="s">
        <v>75</v>
      </c>
      <c r="AV127" s="12" t="s">
        <v>75</v>
      </c>
      <c r="AW127" s="12" t="s">
        <v>30</v>
      </c>
      <c r="AX127" s="12" t="s">
        <v>73</v>
      </c>
      <c r="AY127" s="183" t="s">
        <v>137</v>
      </c>
    </row>
    <row r="128" spans="2:63" s="11" customFormat="1" ht="29.25" customHeight="1">
      <c r="B128" s="147"/>
      <c r="D128" s="157" t="s">
        <v>65</v>
      </c>
      <c r="E128" s="158" t="s">
        <v>148</v>
      </c>
      <c r="F128" s="158" t="s">
        <v>772</v>
      </c>
      <c r="J128" s="159">
        <f>BK128</f>
        <v>0</v>
      </c>
      <c r="L128" s="147"/>
      <c r="M128" s="151"/>
      <c r="N128" s="152"/>
      <c r="O128" s="152"/>
      <c r="P128" s="153">
        <f>SUM(P129:P142)</f>
        <v>189.22971</v>
      </c>
      <c r="Q128" s="152"/>
      <c r="R128" s="153">
        <f>SUM(R129:R142)</f>
        <v>29.47772262</v>
      </c>
      <c r="S128" s="152"/>
      <c r="T128" s="154">
        <f>SUM(T129:T142)</f>
        <v>0</v>
      </c>
      <c r="AR128" s="148" t="s">
        <v>73</v>
      </c>
      <c r="AT128" s="155" t="s">
        <v>65</v>
      </c>
      <c r="AU128" s="155" t="s">
        <v>73</v>
      </c>
      <c r="AY128" s="148" t="s">
        <v>137</v>
      </c>
      <c r="BK128" s="156">
        <f>SUM(BK129:BK142)</f>
        <v>0</v>
      </c>
    </row>
    <row r="129" spans="2:65" s="1" customFormat="1" ht="31.5" customHeight="1">
      <c r="B129" s="160"/>
      <c r="C129" s="161" t="s">
        <v>73</v>
      </c>
      <c r="D129" s="161" t="s">
        <v>140</v>
      </c>
      <c r="E129" s="162" t="s">
        <v>773</v>
      </c>
      <c r="F129" s="163" t="s">
        <v>774</v>
      </c>
      <c r="G129" s="164" t="s">
        <v>219</v>
      </c>
      <c r="H129" s="165">
        <v>11.124</v>
      </c>
      <c r="I129" s="166">
        <v>0</v>
      </c>
      <c r="J129" s="166">
        <f>ROUND(I129*H129,2)</f>
        <v>0</v>
      </c>
      <c r="K129" s="163" t="s">
        <v>203</v>
      </c>
      <c r="L129" s="37"/>
      <c r="M129" s="167" t="s">
        <v>5</v>
      </c>
      <c r="N129" s="168" t="s">
        <v>37</v>
      </c>
      <c r="O129" s="169">
        <v>2.955</v>
      </c>
      <c r="P129" s="169">
        <f>O129*H129</f>
        <v>32.87142</v>
      </c>
      <c r="Q129" s="169">
        <v>2.52423</v>
      </c>
      <c r="R129" s="169">
        <f>Q129*H129</f>
        <v>28.079534520000003</v>
      </c>
      <c r="S129" s="169">
        <v>0</v>
      </c>
      <c r="T129" s="170">
        <f>S129*H129</f>
        <v>0</v>
      </c>
      <c r="AR129" s="23" t="s">
        <v>136</v>
      </c>
      <c r="AT129" s="23" t="s">
        <v>140</v>
      </c>
      <c r="AU129" s="23" t="s">
        <v>75</v>
      </c>
      <c r="AY129" s="23" t="s">
        <v>137</v>
      </c>
      <c r="BE129" s="171">
        <f>IF(N129="základní",J129,0)</f>
        <v>0</v>
      </c>
      <c r="BF129" s="171">
        <f>IF(N129="snížená",J129,0)</f>
        <v>0</v>
      </c>
      <c r="BG129" s="171">
        <f>IF(N129="zákl. přenesená",J129,0)</f>
        <v>0</v>
      </c>
      <c r="BH129" s="171">
        <f>IF(N129="sníž. přenesená",J129,0)</f>
        <v>0</v>
      </c>
      <c r="BI129" s="171">
        <f>IF(N129="nulová",J129,0)</f>
        <v>0</v>
      </c>
      <c r="BJ129" s="23" t="s">
        <v>73</v>
      </c>
      <c r="BK129" s="171">
        <f>ROUND(I129*H129,2)</f>
        <v>0</v>
      </c>
      <c r="BL129" s="23" t="s">
        <v>136</v>
      </c>
      <c r="BM129" s="23" t="s">
        <v>775</v>
      </c>
    </row>
    <row r="130" spans="2:51" s="12" customFormat="1" ht="13.5">
      <c r="B130" s="175"/>
      <c r="D130" s="184" t="s">
        <v>205</v>
      </c>
      <c r="E130" s="183" t="s">
        <v>5</v>
      </c>
      <c r="F130" s="185" t="s">
        <v>776</v>
      </c>
      <c r="H130" s="186">
        <v>3.78</v>
      </c>
      <c r="L130" s="175"/>
      <c r="M130" s="180"/>
      <c r="N130" s="181"/>
      <c r="O130" s="181"/>
      <c r="P130" s="181"/>
      <c r="Q130" s="181"/>
      <c r="R130" s="181"/>
      <c r="S130" s="181"/>
      <c r="T130" s="182"/>
      <c r="AT130" s="183" t="s">
        <v>205</v>
      </c>
      <c r="AU130" s="183" t="s">
        <v>75</v>
      </c>
      <c r="AV130" s="12" t="s">
        <v>75</v>
      </c>
      <c r="AW130" s="12" t="s">
        <v>30</v>
      </c>
      <c r="AX130" s="12" t="s">
        <v>66</v>
      </c>
      <c r="AY130" s="183" t="s">
        <v>137</v>
      </c>
    </row>
    <row r="131" spans="2:51" s="12" customFormat="1" ht="13.5">
      <c r="B131" s="175"/>
      <c r="D131" s="184" t="s">
        <v>205</v>
      </c>
      <c r="E131" s="183" t="s">
        <v>5</v>
      </c>
      <c r="F131" s="185" t="s">
        <v>777</v>
      </c>
      <c r="H131" s="186">
        <v>5.616</v>
      </c>
      <c r="L131" s="175"/>
      <c r="M131" s="180"/>
      <c r="N131" s="181"/>
      <c r="O131" s="181"/>
      <c r="P131" s="181"/>
      <c r="Q131" s="181"/>
      <c r="R131" s="181"/>
      <c r="S131" s="181"/>
      <c r="T131" s="182"/>
      <c r="AT131" s="183" t="s">
        <v>205</v>
      </c>
      <c r="AU131" s="183" t="s">
        <v>75</v>
      </c>
      <c r="AV131" s="12" t="s">
        <v>75</v>
      </c>
      <c r="AW131" s="12" t="s">
        <v>30</v>
      </c>
      <c r="AX131" s="12" t="s">
        <v>66</v>
      </c>
      <c r="AY131" s="183" t="s">
        <v>137</v>
      </c>
    </row>
    <row r="132" spans="2:51" s="12" customFormat="1" ht="13.5">
      <c r="B132" s="175"/>
      <c r="D132" s="184" t="s">
        <v>205</v>
      </c>
      <c r="E132" s="183" t="s">
        <v>5</v>
      </c>
      <c r="F132" s="185" t="s">
        <v>778</v>
      </c>
      <c r="H132" s="186">
        <v>1.728</v>
      </c>
      <c r="L132" s="175"/>
      <c r="M132" s="180"/>
      <c r="N132" s="181"/>
      <c r="O132" s="181"/>
      <c r="P132" s="181"/>
      <c r="Q132" s="181"/>
      <c r="R132" s="181"/>
      <c r="S132" s="181"/>
      <c r="T132" s="182"/>
      <c r="AT132" s="183" t="s">
        <v>205</v>
      </c>
      <c r="AU132" s="183" t="s">
        <v>75</v>
      </c>
      <c r="AV132" s="12" t="s">
        <v>75</v>
      </c>
      <c r="AW132" s="12" t="s">
        <v>30</v>
      </c>
      <c r="AX132" s="12" t="s">
        <v>66</v>
      </c>
      <c r="AY132" s="183" t="s">
        <v>137</v>
      </c>
    </row>
    <row r="133" spans="2:51" s="13" customFormat="1" ht="13.5">
      <c r="B133" s="187"/>
      <c r="D133" s="176" t="s">
        <v>205</v>
      </c>
      <c r="E133" s="188" t="s">
        <v>5</v>
      </c>
      <c r="F133" s="189" t="s">
        <v>224</v>
      </c>
      <c r="H133" s="190">
        <v>11.124</v>
      </c>
      <c r="L133" s="187"/>
      <c r="M133" s="191"/>
      <c r="N133" s="192"/>
      <c r="O133" s="192"/>
      <c r="P133" s="192"/>
      <c r="Q133" s="192"/>
      <c r="R133" s="192"/>
      <c r="S133" s="192"/>
      <c r="T133" s="193"/>
      <c r="AT133" s="194" t="s">
        <v>205</v>
      </c>
      <c r="AU133" s="194" t="s">
        <v>75</v>
      </c>
      <c r="AV133" s="13" t="s">
        <v>136</v>
      </c>
      <c r="AW133" s="13" t="s">
        <v>30</v>
      </c>
      <c r="AX133" s="13" t="s">
        <v>73</v>
      </c>
      <c r="AY133" s="194" t="s">
        <v>137</v>
      </c>
    </row>
    <row r="134" spans="2:65" s="1" customFormat="1" ht="31.5" customHeight="1">
      <c r="B134" s="160"/>
      <c r="C134" s="161" t="s">
        <v>148</v>
      </c>
      <c r="D134" s="161" t="s">
        <v>140</v>
      </c>
      <c r="E134" s="162" t="s">
        <v>779</v>
      </c>
      <c r="F134" s="163" t="s">
        <v>780</v>
      </c>
      <c r="G134" s="164" t="s">
        <v>199</v>
      </c>
      <c r="H134" s="165">
        <v>62.88</v>
      </c>
      <c r="I134" s="166">
        <v>0</v>
      </c>
      <c r="J134" s="166">
        <f>ROUND(I134*H134,2)</f>
        <v>0</v>
      </c>
      <c r="K134" s="163" t="s">
        <v>203</v>
      </c>
      <c r="L134" s="37"/>
      <c r="M134" s="167" t="s">
        <v>5</v>
      </c>
      <c r="N134" s="168" t="s">
        <v>37</v>
      </c>
      <c r="O134" s="169">
        <v>1.51</v>
      </c>
      <c r="P134" s="169">
        <f>O134*H134</f>
        <v>94.9488</v>
      </c>
      <c r="Q134" s="169">
        <v>0.00265</v>
      </c>
      <c r="R134" s="169">
        <f>Q134*H134</f>
        <v>0.166632</v>
      </c>
      <c r="S134" s="169">
        <v>0</v>
      </c>
      <c r="T134" s="170">
        <f>S134*H134</f>
        <v>0</v>
      </c>
      <c r="AR134" s="23" t="s">
        <v>136</v>
      </c>
      <c r="AT134" s="23" t="s">
        <v>140</v>
      </c>
      <c r="AU134" s="23" t="s">
        <v>75</v>
      </c>
      <c r="AY134" s="23" t="s">
        <v>137</v>
      </c>
      <c r="BE134" s="171">
        <f>IF(N134="základní",J134,0)</f>
        <v>0</v>
      </c>
      <c r="BF134" s="171">
        <f>IF(N134="snížená",J134,0)</f>
        <v>0</v>
      </c>
      <c r="BG134" s="171">
        <f>IF(N134="zákl. přenesená",J134,0)</f>
        <v>0</v>
      </c>
      <c r="BH134" s="171">
        <f>IF(N134="sníž. přenesená",J134,0)</f>
        <v>0</v>
      </c>
      <c r="BI134" s="171">
        <f>IF(N134="nulová",J134,0)</f>
        <v>0</v>
      </c>
      <c r="BJ134" s="23" t="s">
        <v>73</v>
      </c>
      <c r="BK134" s="171">
        <f>ROUND(I134*H134,2)</f>
        <v>0</v>
      </c>
      <c r="BL134" s="23" t="s">
        <v>136</v>
      </c>
      <c r="BM134" s="23" t="s">
        <v>781</v>
      </c>
    </row>
    <row r="135" spans="2:51" s="12" customFormat="1" ht="13.5">
      <c r="B135" s="175"/>
      <c r="D135" s="184" t="s">
        <v>205</v>
      </c>
      <c r="E135" s="183" t="s">
        <v>5</v>
      </c>
      <c r="F135" s="185" t="s">
        <v>782</v>
      </c>
      <c r="H135" s="186">
        <v>4.32</v>
      </c>
      <c r="L135" s="175"/>
      <c r="M135" s="180"/>
      <c r="N135" s="181"/>
      <c r="O135" s="181"/>
      <c r="P135" s="181"/>
      <c r="Q135" s="181"/>
      <c r="R135" s="181"/>
      <c r="S135" s="181"/>
      <c r="T135" s="182"/>
      <c r="AT135" s="183" t="s">
        <v>205</v>
      </c>
      <c r="AU135" s="183" t="s">
        <v>75</v>
      </c>
      <c r="AV135" s="12" t="s">
        <v>75</v>
      </c>
      <c r="AW135" s="12" t="s">
        <v>30</v>
      </c>
      <c r="AX135" s="12" t="s">
        <v>66</v>
      </c>
      <c r="AY135" s="183" t="s">
        <v>137</v>
      </c>
    </row>
    <row r="136" spans="2:51" s="12" customFormat="1" ht="13.5">
      <c r="B136" s="175"/>
      <c r="D136" s="184" t="s">
        <v>205</v>
      </c>
      <c r="E136" s="183" t="s">
        <v>5</v>
      </c>
      <c r="F136" s="185" t="s">
        <v>783</v>
      </c>
      <c r="H136" s="186">
        <v>31.2</v>
      </c>
      <c r="L136" s="175"/>
      <c r="M136" s="180"/>
      <c r="N136" s="181"/>
      <c r="O136" s="181"/>
      <c r="P136" s="181"/>
      <c r="Q136" s="181"/>
      <c r="R136" s="181"/>
      <c r="S136" s="181"/>
      <c r="T136" s="182"/>
      <c r="AT136" s="183" t="s">
        <v>205</v>
      </c>
      <c r="AU136" s="183" t="s">
        <v>75</v>
      </c>
      <c r="AV136" s="12" t="s">
        <v>75</v>
      </c>
      <c r="AW136" s="12" t="s">
        <v>30</v>
      </c>
      <c r="AX136" s="12" t="s">
        <v>66</v>
      </c>
      <c r="AY136" s="183" t="s">
        <v>137</v>
      </c>
    </row>
    <row r="137" spans="2:51" s="12" customFormat="1" ht="13.5">
      <c r="B137" s="175"/>
      <c r="D137" s="184" t="s">
        <v>205</v>
      </c>
      <c r="E137" s="183" t="s">
        <v>5</v>
      </c>
      <c r="F137" s="185" t="s">
        <v>784</v>
      </c>
      <c r="H137" s="186">
        <v>24.96</v>
      </c>
      <c r="L137" s="175"/>
      <c r="M137" s="180"/>
      <c r="N137" s="181"/>
      <c r="O137" s="181"/>
      <c r="P137" s="181"/>
      <c r="Q137" s="181"/>
      <c r="R137" s="181"/>
      <c r="S137" s="181"/>
      <c r="T137" s="182"/>
      <c r="AT137" s="183" t="s">
        <v>205</v>
      </c>
      <c r="AU137" s="183" t="s">
        <v>75</v>
      </c>
      <c r="AV137" s="12" t="s">
        <v>75</v>
      </c>
      <c r="AW137" s="12" t="s">
        <v>30</v>
      </c>
      <c r="AX137" s="12" t="s">
        <v>66</v>
      </c>
      <c r="AY137" s="183" t="s">
        <v>137</v>
      </c>
    </row>
    <row r="138" spans="2:51" s="12" customFormat="1" ht="13.5">
      <c r="B138" s="175"/>
      <c r="D138" s="184" t="s">
        <v>205</v>
      </c>
      <c r="E138" s="183" t="s">
        <v>5</v>
      </c>
      <c r="F138" s="185" t="s">
        <v>785</v>
      </c>
      <c r="H138" s="186">
        <v>2.4</v>
      </c>
      <c r="L138" s="175"/>
      <c r="M138" s="180"/>
      <c r="N138" s="181"/>
      <c r="O138" s="181"/>
      <c r="P138" s="181"/>
      <c r="Q138" s="181"/>
      <c r="R138" s="181"/>
      <c r="S138" s="181"/>
      <c r="T138" s="182"/>
      <c r="AT138" s="183" t="s">
        <v>205</v>
      </c>
      <c r="AU138" s="183" t="s">
        <v>75</v>
      </c>
      <c r="AV138" s="12" t="s">
        <v>75</v>
      </c>
      <c r="AW138" s="12" t="s">
        <v>30</v>
      </c>
      <c r="AX138" s="12" t="s">
        <v>66</v>
      </c>
      <c r="AY138" s="183" t="s">
        <v>137</v>
      </c>
    </row>
    <row r="139" spans="2:51" s="13" customFormat="1" ht="13.5">
      <c r="B139" s="187"/>
      <c r="D139" s="176" t="s">
        <v>205</v>
      </c>
      <c r="E139" s="188" t="s">
        <v>5</v>
      </c>
      <c r="F139" s="189" t="s">
        <v>224</v>
      </c>
      <c r="H139" s="190">
        <v>62.88</v>
      </c>
      <c r="L139" s="187"/>
      <c r="M139" s="191"/>
      <c r="N139" s="192"/>
      <c r="O139" s="192"/>
      <c r="P139" s="192"/>
      <c r="Q139" s="192"/>
      <c r="R139" s="192"/>
      <c r="S139" s="192"/>
      <c r="T139" s="193"/>
      <c r="AT139" s="194" t="s">
        <v>205</v>
      </c>
      <c r="AU139" s="194" t="s">
        <v>75</v>
      </c>
      <c r="AV139" s="13" t="s">
        <v>136</v>
      </c>
      <c r="AW139" s="13" t="s">
        <v>30</v>
      </c>
      <c r="AX139" s="13" t="s">
        <v>73</v>
      </c>
      <c r="AY139" s="194" t="s">
        <v>137</v>
      </c>
    </row>
    <row r="140" spans="2:65" s="1" customFormat="1" ht="31.5" customHeight="1">
      <c r="B140" s="160"/>
      <c r="C140" s="161" t="s">
        <v>136</v>
      </c>
      <c r="D140" s="161" t="s">
        <v>140</v>
      </c>
      <c r="E140" s="162" t="s">
        <v>786</v>
      </c>
      <c r="F140" s="163" t="s">
        <v>787</v>
      </c>
      <c r="G140" s="164" t="s">
        <v>199</v>
      </c>
      <c r="H140" s="165">
        <v>62.88</v>
      </c>
      <c r="I140" s="166">
        <v>0</v>
      </c>
      <c r="J140" s="166">
        <f>ROUND(I140*H140,2)</f>
        <v>0</v>
      </c>
      <c r="K140" s="163" t="s">
        <v>203</v>
      </c>
      <c r="L140" s="37"/>
      <c r="M140" s="167" t="s">
        <v>5</v>
      </c>
      <c r="N140" s="168" t="s">
        <v>37</v>
      </c>
      <c r="O140" s="169">
        <v>0.359</v>
      </c>
      <c r="P140" s="169">
        <f>O140*H140</f>
        <v>22.57392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AR140" s="23" t="s">
        <v>136</v>
      </c>
      <c r="AT140" s="23" t="s">
        <v>140</v>
      </c>
      <c r="AU140" s="23" t="s">
        <v>75</v>
      </c>
      <c r="AY140" s="23" t="s">
        <v>137</v>
      </c>
      <c r="BE140" s="171">
        <f>IF(N140="základní",J140,0)</f>
        <v>0</v>
      </c>
      <c r="BF140" s="171">
        <f>IF(N140="snížená",J140,0)</f>
        <v>0</v>
      </c>
      <c r="BG140" s="171">
        <f>IF(N140="zákl. přenesená",J140,0)</f>
        <v>0</v>
      </c>
      <c r="BH140" s="171">
        <f>IF(N140="sníž. přenesená",J140,0)</f>
        <v>0</v>
      </c>
      <c r="BI140" s="171">
        <f>IF(N140="nulová",J140,0)</f>
        <v>0</v>
      </c>
      <c r="BJ140" s="23" t="s">
        <v>73</v>
      </c>
      <c r="BK140" s="171">
        <f>ROUND(I140*H140,2)</f>
        <v>0</v>
      </c>
      <c r="BL140" s="23" t="s">
        <v>136</v>
      </c>
      <c r="BM140" s="23" t="s">
        <v>788</v>
      </c>
    </row>
    <row r="141" spans="2:65" s="1" customFormat="1" ht="22.5" customHeight="1">
      <c r="B141" s="160"/>
      <c r="C141" s="161" t="s">
        <v>75</v>
      </c>
      <c r="D141" s="161" t="s">
        <v>140</v>
      </c>
      <c r="E141" s="162" t="s">
        <v>789</v>
      </c>
      <c r="F141" s="163" t="s">
        <v>790</v>
      </c>
      <c r="G141" s="164" t="s">
        <v>263</v>
      </c>
      <c r="H141" s="165">
        <v>1.11</v>
      </c>
      <c r="I141" s="166">
        <v>0</v>
      </c>
      <c r="J141" s="166">
        <f>ROUND(I141*H141,2)</f>
        <v>0</v>
      </c>
      <c r="K141" s="163" t="s">
        <v>203</v>
      </c>
      <c r="L141" s="37"/>
      <c r="M141" s="167" t="s">
        <v>5</v>
      </c>
      <c r="N141" s="168" t="s">
        <v>37</v>
      </c>
      <c r="O141" s="169">
        <v>34.987</v>
      </c>
      <c r="P141" s="169">
        <f>O141*H141</f>
        <v>38.835570000000004</v>
      </c>
      <c r="Q141" s="169">
        <v>1.10951</v>
      </c>
      <c r="R141" s="169">
        <f>Q141*H141</f>
        <v>1.2315561000000002</v>
      </c>
      <c r="S141" s="169">
        <v>0</v>
      </c>
      <c r="T141" s="170">
        <f>S141*H141</f>
        <v>0</v>
      </c>
      <c r="AR141" s="23" t="s">
        <v>136</v>
      </c>
      <c r="AT141" s="23" t="s">
        <v>140</v>
      </c>
      <c r="AU141" s="23" t="s">
        <v>75</v>
      </c>
      <c r="AY141" s="23" t="s">
        <v>137</v>
      </c>
      <c r="BE141" s="171">
        <f>IF(N141="základní",J141,0)</f>
        <v>0</v>
      </c>
      <c r="BF141" s="171">
        <f>IF(N141="snížená",J141,0)</f>
        <v>0</v>
      </c>
      <c r="BG141" s="171">
        <f>IF(N141="zákl. přenesená",J141,0)</f>
        <v>0</v>
      </c>
      <c r="BH141" s="171">
        <f>IF(N141="sníž. přenesená",J141,0)</f>
        <v>0</v>
      </c>
      <c r="BI141" s="171">
        <f>IF(N141="nulová",J141,0)</f>
        <v>0</v>
      </c>
      <c r="BJ141" s="23" t="s">
        <v>73</v>
      </c>
      <c r="BK141" s="171">
        <f>ROUND(I141*H141,2)</f>
        <v>0</v>
      </c>
      <c r="BL141" s="23" t="s">
        <v>136</v>
      </c>
      <c r="BM141" s="23" t="s">
        <v>791</v>
      </c>
    </row>
    <row r="142" spans="2:51" s="12" customFormat="1" ht="13.5">
      <c r="B142" s="175"/>
      <c r="D142" s="184" t="s">
        <v>205</v>
      </c>
      <c r="E142" s="183" t="s">
        <v>5</v>
      </c>
      <c r="F142" s="185" t="s">
        <v>792</v>
      </c>
      <c r="H142" s="186">
        <v>1.11</v>
      </c>
      <c r="L142" s="175"/>
      <c r="M142" s="180"/>
      <c r="N142" s="181"/>
      <c r="O142" s="181"/>
      <c r="P142" s="181"/>
      <c r="Q142" s="181"/>
      <c r="R142" s="181"/>
      <c r="S142" s="181"/>
      <c r="T142" s="182"/>
      <c r="AT142" s="183" t="s">
        <v>205</v>
      </c>
      <c r="AU142" s="183" t="s">
        <v>75</v>
      </c>
      <c r="AV142" s="12" t="s">
        <v>75</v>
      </c>
      <c r="AW142" s="12" t="s">
        <v>30</v>
      </c>
      <c r="AX142" s="12" t="s">
        <v>73</v>
      </c>
      <c r="AY142" s="183" t="s">
        <v>137</v>
      </c>
    </row>
    <row r="143" spans="2:63" s="11" customFormat="1" ht="29.25" customHeight="1">
      <c r="B143" s="147"/>
      <c r="D143" s="157" t="s">
        <v>65</v>
      </c>
      <c r="E143" s="158" t="s">
        <v>136</v>
      </c>
      <c r="F143" s="158" t="s">
        <v>793</v>
      </c>
      <c r="J143" s="159">
        <f>BK143</f>
        <v>0</v>
      </c>
      <c r="L143" s="147"/>
      <c r="M143" s="151"/>
      <c r="N143" s="152"/>
      <c r="O143" s="152"/>
      <c r="P143" s="153">
        <f>SUM(P144:P151)</f>
        <v>118.41491</v>
      </c>
      <c r="Q143" s="152"/>
      <c r="R143" s="153">
        <f>SUM(R144:R151)</f>
        <v>118.61149426</v>
      </c>
      <c r="S143" s="152"/>
      <c r="T143" s="154">
        <f>SUM(T144:T151)</f>
        <v>0</v>
      </c>
      <c r="AR143" s="148" t="s">
        <v>73</v>
      </c>
      <c r="AT143" s="155" t="s">
        <v>65</v>
      </c>
      <c r="AU143" s="155" t="s">
        <v>73</v>
      </c>
      <c r="AY143" s="148" t="s">
        <v>137</v>
      </c>
      <c r="BK143" s="156">
        <f>SUM(BK144:BK151)</f>
        <v>0</v>
      </c>
    </row>
    <row r="144" spans="2:65" s="1" customFormat="1" ht="22.5" customHeight="1">
      <c r="B144" s="160"/>
      <c r="C144" s="161" t="s">
        <v>171</v>
      </c>
      <c r="D144" s="161" t="s">
        <v>140</v>
      </c>
      <c r="E144" s="162" t="s">
        <v>794</v>
      </c>
      <c r="F144" s="163" t="s">
        <v>795</v>
      </c>
      <c r="G144" s="164" t="s">
        <v>379</v>
      </c>
      <c r="H144" s="165">
        <v>1</v>
      </c>
      <c r="I144" s="166">
        <v>0</v>
      </c>
      <c r="J144" s="166">
        <f>ROUND(I144*H144,2)</f>
        <v>0</v>
      </c>
      <c r="K144" s="163" t="s">
        <v>203</v>
      </c>
      <c r="L144" s="37"/>
      <c r="M144" s="167" t="s">
        <v>5</v>
      </c>
      <c r="N144" s="168" t="s">
        <v>37</v>
      </c>
      <c r="O144" s="169">
        <v>0.881</v>
      </c>
      <c r="P144" s="169">
        <f>O144*H144</f>
        <v>0.881</v>
      </c>
      <c r="Q144" s="169">
        <v>0.12993</v>
      </c>
      <c r="R144" s="169">
        <f>Q144*H144</f>
        <v>0.12993</v>
      </c>
      <c r="S144" s="169">
        <v>0</v>
      </c>
      <c r="T144" s="170">
        <f>S144*H144</f>
        <v>0</v>
      </c>
      <c r="AR144" s="23" t="s">
        <v>136</v>
      </c>
      <c r="AT144" s="23" t="s">
        <v>140</v>
      </c>
      <c r="AU144" s="23" t="s">
        <v>75</v>
      </c>
      <c r="AY144" s="23" t="s">
        <v>137</v>
      </c>
      <c r="BE144" s="171">
        <f>IF(N144="základní",J144,0)</f>
        <v>0</v>
      </c>
      <c r="BF144" s="171">
        <f>IF(N144="snížená",J144,0)</f>
        <v>0</v>
      </c>
      <c r="BG144" s="171">
        <f>IF(N144="zákl. přenesená",J144,0)</f>
        <v>0</v>
      </c>
      <c r="BH144" s="171">
        <f>IF(N144="sníž. přenesená",J144,0)</f>
        <v>0</v>
      </c>
      <c r="BI144" s="171">
        <f>IF(N144="nulová",J144,0)</f>
        <v>0</v>
      </c>
      <c r="BJ144" s="23" t="s">
        <v>73</v>
      </c>
      <c r="BK144" s="171">
        <f>ROUND(I144*H144,2)</f>
        <v>0</v>
      </c>
      <c r="BL144" s="23" t="s">
        <v>136</v>
      </c>
      <c r="BM144" s="23" t="s">
        <v>796</v>
      </c>
    </row>
    <row r="145" spans="2:65" s="1" customFormat="1" ht="22.5" customHeight="1">
      <c r="B145" s="160"/>
      <c r="C145" s="195" t="s">
        <v>175</v>
      </c>
      <c r="D145" s="195" t="s">
        <v>280</v>
      </c>
      <c r="E145" s="196" t="s">
        <v>797</v>
      </c>
      <c r="F145" s="197" t="s">
        <v>798</v>
      </c>
      <c r="G145" s="198" t="s">
        <v>379</v>
      </c>
      <c r="H145" s="199">
        <v>1</v>
      </c>
      <c r="I145" s="200">
        <v>0</v>
      </c>
      <c r="J145" s="200">
        <f>ROUND(I145*H145,2)</f>
        <v>0</v>
      </c>
      <c r="K145" s="197" t="s">
        <v>203</v>
      </c>
      <c r="L145" s="201"/>
      <c r="M145" s="202" t="s">
        <v>5</v>
      </c>
      <c r="N145" s="203" t="s">
        <v>37</v>
      </c>
      <c r="O145" s="169">
        <v>0</v>
      </c>
      <c r="P145" s="169">
        <f>O145*H145</f>
        <v>0</v>
      </c>
      <c r="Q145" s="169">
        <v>1.41</v>
      </c>
      <c r="R145" s="169">
        <f>Q145*H145</f>
        <v>1.41</v>
      </c>
      <c r="S145" s="169">
        <v>0</v>
      </c>
      <c r="T145" s="170">
        <f>S145*H145</f>
        <v>0</v>
      </c>
      <c r="AR145" s="23" t="s">
        <v>167</v>
      </c>
      <c r="AT145" s="23" t="s">
        <v>280</v>
      </c>
      <c r="AU145" s="23" t="s">
        <v>75</v>
      </c>
      <c r="AY145" s="23" t="s">
        <v>137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23" t="s">
        <v>73</v>
      </c>
      <c r="BK145" s="171">
        <f>ROUND(I145*H145,2)</f>
        <v>0</v>
      </c>
      <c r="BL145" s="23" t="s">
        <v>136</v>
      </c>
      <c r="BM145" s="23" t="s">
        <v>799</v>
      </c>
    </row>
    <row r="146" spans="2:65" s="1" customFormat="1" ht="22.5" customHeight="1">
      <c r="B146" s="160"/>
      <c r="C146" s="161" t="s">
        <v>800</v>
      </c>
      <c r="D146" s="161" t="s">
        <v>140</v>
      </c>
      <c r="E146" s="162" t="s">
        <v>801</v>
      </c>
      <c r="F146" s="163" t="s">
        <v>802</v>
      </c>
      <c r="G146" s="164" t="s">
        <v>219</v>
      </c>
      <c r="H146" s="165">
        <v>61.538</v>
      </c>
      <c r="I146" s="166">
        <v>0</v>
      </c>
      <c r="J146" s="166">
        <f>ROUND(I146*H146,2)</f>
        <v>0</v>
      </c>
      <c r="K146" s="163" t="s">
        <v>203</v>
      </c>
      <c r="L146" s="37"/>
      <c r="M146" s="167" t="s">
        <v>5</v>
      </c>
      <c r="N146" s="168" t="s">
        <v>37</v>
      </c>
      <c r="O146" s="169">
        <v>1.695</v>
      </c>
      <c r="P146" s="169">
        <f>O146*H146</f>
        <v>104.30691</v>
      </c>
      <c r="Q146" s="169">
        <v>1.89077</v>
      </c>
      <c r="R146" s="169">
        <f>Q146*H146</f>
        <v>116.35420426</v>
      </c>
      <c r="S146" s="169">
        <v>0</v>
      </c>
      <c r="T146" s="170">
        <f>S146*H146</f>
        <v>0</v>
      </c>
      <c r="AR146" s="23" t="s">
        <v>136</v>
      </c>
      <c r="AT146" s="23" t="s">
        <v>140</v>
      </c>
      <c r="AU146" s="23" t="s">
        <v>75</v>
      </c>
      <c r="AY146" s="23" t="s">
        <v>137</v>
      </c>
      <c r="BE146" s="171">
        <f>IF(N146="základní",J146,0)</f>
        <v>0</v>
      </c>
      <c r="BF146" s="171">
        <f>IF(N146="snížená",J146,0)</f>
        <v>0</v>
      </c>
      <c r="BG146" s="171">
        <f>IF(N146="zákl. přenesená",J146,0)</f>
        <v>0</v>
      </c>
      <c r="BH146" s="171">
        <f>IF(N146="sníž. přenesená",J146,0)</f>
        <v>0</v>
      </c>
      <c r="BI146" s="171">
        <f>IF(N146="nulová",J146,0)</f>
        <v>0</v>
      </c>
      <c r="BJ146" s="23" t="s">
        <v>73</v>
      </c>
      <c r="BK146" s="171">
        <f>ROUND(I146*H146,2)</f>
        <v>0</v>
      </c>
      <c r="BL146" s="23" t="s">
        <v>136</v>
      </c>
      <c r="BM146" s="23" t="s">
        <v>803</v>
      </c>
    </row>
    <row r="147" spans="2:51" s="12" customFormat="1" ht="13.5">
      <c r="B147" s="175"/>
      <c r="D147" s="184" t="s">
        <v>205</v>
      </c>
      <c r="E147" s="183" t="s">
        <v>5</v>
      </c>
      <c r="F147" s="185" t="s">
        <v>804</v>
      </c>
      <c r="H147" s="186">
        <v>4.208</v>
      </c>
      <c r="L147" s="175"/>
      <c r="M147" s="180"/>
      <c r="N147" s="181"/>
      <c r="O147" s="181"/>
      <c r="P147" s="181"/>
      <c r="Q147" s="181"/>
      <c r="R147" s="181"/>
      <c r="S147" s="181"/>
      <c r="T147" s="182"/>
      <c r="AT147" s="183" t="s">
        <v>205</v>
      </c>
      <c r="AU147" s="183" t="s">
        <v>75</v>
      </c>
      <c r="AV147" s="12" t="s">
        <v>75</v>
      </c>
      <c r="AW147" s="12" t="s">
        <v>30</v>
      </c>
      <c r="AX147" s="12" t="s">
        <v>66</v>
      </c>
      <c r="AY147" s="183" t="s">
        <v>137</v>
      </c>
    </row>
    <row r="148" spans="2:51" s="12" customFormat="1" ht="13.5">
      <c r="B148" s="175"/>
      <c r="D148" s="184" t="s">
        <v>205</v>
      </c>
      <c r="E148" s="183" t="s">
        <v>5</v>
      </c>
      <c r="F148" s="185" t="s">
        <v>805</v>
      </c>
      <c r="H148" s="186">
        <v>57.33</v>
      </c>
      <c r="L148" s="175"/>
      <c r="M148" s="180"/>
      <c r="N148" s="181"/>
      <c r="O148" s="181"/>
      <c r="P148" s="181"/>
      <c r="Q148" s="181"/>
      <c r="R148" s="181"/>
      <c r="S148" s="181"/>
      <c r="T148" s="182"/>
      <c r="AT148" s="183" t="s">
        <v>205</v>
      </c>
      <c r="AU148" s="183" t="s">
        <v>75</v>
      </c>
      <c r="AV148" s="12" t="s">
        <v>75</v>
      </c>
      <c r="AW148" s="12" t="s">
        <v>30</v>
      </c>
      <c r="AX148" s="12" t="s">
        <v>66</v>
      </c>
      <c r="AY148" s="183" t="s">
        <v>137</v>
      </c>
    </row>
    <row r="149" spans="2:51" s="13" customFormat="1" ht="13.5">
      <c r="B149" s="187"/>
      <c r="D149" s="176" t="s">
        <v>205</v>
      </c>
      <c r="E149" s="188" t="s">
        <v>5</v>
      </c>
      <c r="F149" s="189" t="s">
        <v>224</v>
      </c>
      <c r="H149" s="190">
        <v>61.538</v>
      </c>
      <c r="L149" s="187"/>
      <c r="M149" s="191"/>
      <c r="N149" s="192"/>
      <c r="O149" s="192"/>
      <c r="P149" s="192"/>
      <c r="Q149" s="192"/>
      <c r="R149" s="192"/>
      <c r="S149" s="192"/>
      <c r="T149" s="193"/>
      <c r="AT149" s="194" t="s">
        <v>205</v>
      </c>
      <c r="AU149" s="194" t="s">
        <v>75</v>
      </c>
      <c r="AV149" s="13" t="s">
        <v>136</v>
      </c>
      <c r="AW149" s="13" t="s">
        <v>30</v>
      </c>
      <c r="AX149" s="13" t="s">
        <v>73</v>
      </c>
      <c r="AY149" s="194" t="s">
        <v>137</v>
      </c>
    </row>
    <row r="150" spans="2:65" s="1" customFormat="1" ht="22.5" customHeight="1">
      <c r="B150" s="160"/>
      <c r="C150" s="161" t="s">
        <v>446</v>
      </c>
      <c r="D150" s="161" t="s">
        <v>140</v>
      </c>
      <c r="E150" s="162" t="s">
        <v>806</v>
      </c>
      <c r="F150" s="163" t="s">
        <v>807</v>
      </c>
      <c r="G150" s="164" t="s">
        <v>379</v>
      </c>
      <c r="H150" s="165">
        <v>8</v>
      </c>
      <c r="I150" s="166">
        <v>0</v>
      </c>
      <c r="J150" s="166">
        <f>ROUND(I150*H150,2)</f>
        <v>0</v>
      </c>
      <c r="K150" s="163" t="s">
        <v>203</v>
      </c>
      <c r="L150" s="37"/>
      <c r="M150" s="167" t="s">
        <v>5</v>
      </c>
      <c r="N150" s="168" t="s">
        <v>37</v>
      </c>
      <c r="O150" s="169">
        <v>0.885</v>
      </c>
      <c r="P150" s="169">
        <f>O150*H150</f>
        <v>7.08</v>
      </c>
      <c r="Q150" s="169">
        <v>0.08832</v>
      </c>
      <c r="R150" s="169">
        <f>Q150*H150</f>
        <v>0.70656</v>
      </c>
      <c r="S150" s="169">
        <v>0</v>
      </c>
      <c r="T150" s="170">
        <f>S150*H150</f>
        <v>0</v>
      </c>
      <c r="AR150" s="23" t="s">
        <v>136</v>
      </c>
      <c r="AT150" s="23" t="s">
        <v>140</v>
      </c>
      <c r="AU150" s="23" t="s">
        <v>75</v>
      </c>
      <c r="AY150" s="23" t="s">
        <v>137</v>
      </c>
      <c r="BE150" s="171">
        <f>IF(N150="základní",J150,0)</f>
        <v>0</v>
      </c>
      <c r="BF150" s="171">
        <f>IF(N150="snížená",J150,0)</f>
        <v>0</v>
      </c>
      <c r="BG150" s="171">
        <f>IF(N150="zákl. přenesená",J150,0)</f>
        <v>0</v>
      </c>
      <c r="BH150" s="171">
        <f>IF(N150="sníž. přenesená",J150,0)</f>
        <v>0</v>
      </c>
      <c r="BI150" s="171">
        <f>IF(N150="nulová",J150,0)</f>
        <v>0</v>
      </c>
      <c r="BJ150" s="23" t="s">
        <v>73</v>
      </c>
      <c r="BK150" s="171">
        <f>ROUND(I150*H150,2)</f>
        <v>0</v>
      </c>
      <c r="BL150" s="23" t="s">
        <v>136</v>
      </c>
      <c r="BM150" s="23" t="s">
        <v>808</v>
      </c>
    </row>
    <row r="151" spans="2:65" s="1" customFormat="1" ht="22.5" customHeight="1">
      <c r="B151" s="160"/>
      <c r="C151" s="161" t="s">
        <v>155</v>
      </c>
      <c r="D151" s="161" t="s">
        <v>140</v>
      </c>
      <c r="E151" s="162" t="s">
        <v>809</v>
      </c>
      <c r="F151" s="163" t="s">
        <v>810</v>
      </c>
      <c r="G151" s="164" t="s">
        <v>379</v>
      </c>
      <c r="H151" s="165">
        <v>3</v>
      </c>
      <c r="I151" s="166">
        <v>0</v>
      </c>
      <c r="J151" s="166">
        <f>ROUND(I151*H151,2)</f>
        <v>0</v>
      </c>
      <c r="K151" s="163" t="s">
        <v>5</v>
      </c>
      <c r="L151" s="37"/>
      <c r="M151" s="167" t="s">
        <v>5</v>
      </c>
      <c r="N151" s="168" t="s">
        <v>37</v>
      </c>
      <c r="O151" s="169">
        <v>2.049</v>
      </c>
      <c r="P151" s="169">
        <f>O151*H151</f>
        <v>6.147</v>
      </c>
      <c r="Q151" s="169">
        <v>0.0036</v>
      </c>
      <c r="R151" s="169">
        <f>Q151*H151</f>
        <v>0.0108</v>
      </c>
      <c r="S151" s="169">
        <v>0</v>
      </c>
      <c r="T151" s="170">
        <f>S151*H151</f>
        <v>0</v>
      </c>
      <c r="AR151" s="23" t="s">
        <v>136</v>
      </c>
      <c r="AT151" s="23" t="s">
        <v>140</v>
      </c>
      <c r="AU151" s="23" t="s">
        <v>75</v>
      </c>
      <c r="AY151" s="23" t="s">
        <v>137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23" t="s">
        <v>73</v>
      </c>
      <c r="BK151" s="171">
        <f>ROUND(I151*H151,2)</f>
        <v>0</v>
      </c>
      <c r="BL151" s="23" t="s">
        <v>136</v>
      </c>
      <c r="BM151" s="23" t="s">
        <v>811</v>
      </c>
    </row>
    <row r="152" spans="2:63" s="11" customFormat="1" ht="29.25" customHeight="1">
      <c r="B152" s="147"/>
      <c r="D152" s="157" t="s">
        <v>65</v>
      </c>
      <c r="E152" s="158" t="s">
        <v>159</v>
      </c>
      <c r="F152" s="158" t="s">
        <v>812</v>
      </c>
      <c r="J152" s="159">
        <f>BK152</f>
        <v>0</v>
      </c>
      <c r="L152" s="147"/>
      <c r="M152" s="151"/>
      <c r="N152" s="152"/>
      <c r="O152" s="152"/>
      <c r="P152" s="153">
        <f>SUM(P153:P154)</f>
        <v>67.2912</v>
      </c>
      <c r="Q152" s="152"/>
      <c r="R152" s="153">
        <f>SUM(R153:R154)</f>
        <v>9.36612</v>
      </c>
      <c r="S152" s="152"/>
      <c r="T152" s="154">
        <f>SUM(T153:T154)</f>
        <v>0</v>
      </c>
      <c r="AR152" s="148" t="s">
        <v>73</v>
      </c>
      <c r="AT152" s="155" t="s">
        <v>65</v>
      </c>
      <c r="AU152" s="155" t="s">
        <v>73</v>
      </c>
      <c r="AY152" s="148" t="s">
        <v>137</v>
      </c>
      <c r="BK152" s="156">
        <f>SUM(BK153:BK154)</f>
        <v>0</v>
      </c>
    </row>
    <row r="153" spans="2:65" s="1" customFormat="1" ht="31.5" customHeight="1">
      <c r="B153" s="160"/>
      <c r="C153" s="161" t="s">
        <v>271</v>
      </c>
      <c r="D153" s="161" t="s">
        <v>140</v>
      </c>
      <c r="E153" s="162" t="s">
        <v>813</v>
      </c>
      <c r="F153" s="163" t="s">
        <v>814</v>
      </c>
      <c r="G153" s="164" t="s">
        <v>219</v>
      </c>
      <c r="H153" s="165">
        <v>3.6</v>
      </c>
      <c r="I153" s="166">
        <v>0</v>
      </c>
      <c r="J153" s="166">
        <f>ROUND(I153*H153,2)</f>
        <v>0</v>
      </c>
      <c r="K153" s="163" t="s">
        <v>203</v>
      </c>
      <c r="L153" s="37"/>
      <c r="M153" s="167" t="s">
        <v>5</v>
      </c>
      <c r="N153" s="168" t="s">
        <v>37</v>
      </c>
      <c r="O153" s="169">
        <v>18.692</v>
      </c>
      <c r="P153" s="169">
        <f>O153*H153</f>
        <v>67.2912</v>
      </c>
      <c r="Q153" s="169">
        <v>2.6017</v>
      </c>
      <c r="R153" s="169">
        <f>Q153*H153</f>
        <v>9.36612</v>
      </c>
      <c r="S153" s="169">
        <v>0</v>
      </c>
      <c r="T153" s="170">
        <f>S153*H153</f>
        <v>0</v>
      </c>
      <c r="AR153" s="23" t="s">
        <v>136</v>
      </c>
      <c r="AT153" s="23" t="s">
        <v>140</v>
      </c>
      <c r="AU153" s="23" t="s">
        <v>75</v>
      </c>
      <c r="AY153" s="23" t="s">
        <v>137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23" t="s">
        <v>73</v>
      </c>
      <c r="BK153" s="171">
        <f>ROUND(I153*H153,2)</f>
        <v>0</v>
      </c>
      <c r="BL153" s="23" t="s">
        <v>136</v>
      </c>
      <c r="BM153" s="23" t="s">
        <v>815</v>
      </c>
    </row>
    <row r="154" spans="2:51" s="12" customFormat="1" ht="13.5">
      <c r="B154" s="175"/>
      <c r="D154" s="184" t="s">
        <v>205</v>
      </c>
      <c r="E154" s="183" t="s">
        <v>5</v>
      </c>
      <c r="F154" s="185" t="s">
        <v>816</v>
      </c>
      <c r="H154" s="186">
        <v>3.6</v>
      </c>
      <c r="L154" s="175"/>
      <c r="M154" s="180"/>
      <c r="N154" s="181"/>
      <c r="O154" s="181"/>
      <c r="P154" s="181"/>
      <c r="Q154" s="181"/>
      <c r="R154" s="181"/>
      <c r="S154" s="181"/>
      <c r="T154" s="182"/>
      <c r="AT154" s="183" t="s">
        <v>205</v>
      </c>
      <c r="AU154" s="183" t="s">
        <v>75</v>
      </c>
      <c r="AV154" s="12" t="s">
        <v>75</v>
      </c>
      <c r="AW154" s="12" t="s">
        <v>30</v>
      </c>
      <c r="AX154" s="12" t="s">
        <v>73</v>
      </c>
      <c r="AY154" s="183" t="s">
        <v>137</v>
      </c>
    </row>
    <row r="155" spans="2:63" s="11" customFormat="1" ht="29.25" customHeight="1">
      <c r="B155" s="147"/>
      <c r="D155" s="157" t="s">
        <v>65</v>
      </c>
      <c r="E155" s="158" t="s">
        <v>167</v>
      </c>
      <c r="F155" s="158" t="s">
        <v>817</v>
      </c>
      <c r="J155" s="159">
        <f>BK155</f>
        <v>0</v>
      </c>
      <c r="L155" s="147"/>
      <c r="M155" s="151"/>
      <c r="N155" s="152"/>
      <c r="O155" s="152"/>
      <c r="P155" s="153">
        <f>SUM(P156:P184)</f>
        <v>272.3934000000001</v>
      </c>
      <c r="Q155" s="152"/>
      <c r="R155" s="153">
        <f>SUM(R156:R184)</f>
        <v>47.75625000000001</v>
      </c>
      <c r="S155" s="152"/>
      <c r="T155" s="154">
        <f>SUM(T156:T184)</f>
        <v>0</v>
      </c>
      <c r="AR155" s="148" t="s">
        <v>73</v>
      </c>
      <c r="AT155" s="155" t="s">
        <v>65</v>
      </c>
      <c r="AU155" s="155" t="s">
        <v>73</v>
      </c>
      <c r="AY155" s="148" t="s">
        <v>137</v>
      </c>
      <c r="BK155" s="156">
        <f>SUM(BK156:BK184)</f>
        <v>0</v>
      </c>
    </row>
    <row r="156" spans="2:65" s="1" customFormat="1" ht="22.5" customHeight="1">
      <c r="B156" s="160"/>
      <c r="C156" s="161" t="s">
        <v>324</v>
      </c>
      <c r="D156" s="161" t="s">
        <v>140</v>
      </c>
      <c r="E156" s="162" t="s">
        <v>818</v>
      </c>
      <c r="F156" s="163" t="s">
        <v>819</v>
      </c>
      <c r="G156" s="164" t="s">
        <v>143</v>
      </c>
      <c r="H156" s="165">
        <v>2</v>
      </c>
      <c r="I156" s="166">
        <v>0</v>
      </c>
      <c r="J156" s="166">
        <f>ROUND(I156*H156,2)</f>
        <v>0</v>
      </c>
      <c r="K156" s="163" t="s">
        <v>5</v>
      </c>
      <c r="L156" s="37"/>
      <c r="M156" s="167" t="s">
        <v>5</v>
      </c>
      <c r="N156" s="168" t="s">
        <v>37</v>
      </c>
      <c r="O156" s="169">
        <v>0</v>
      </c>
      <c r="P156" s="169">
        <f>O156*H156</f>
        <v>0</v>
      </c>
      <c r="Q156" s="169">
        <v>0</v>
      </c>
      <c r="R156" s="169">
        <f>Q156*H156</f>
        <v>0</v>
      </c>
      <c r="S156" s="169">
        <v>0</v>
      </c>
      <c r="T156" s="170">
        <f>S156*H156</f>
        <v>0</v>
      </c>
      <c r="AR156" s="23" t="s">
        <v>136</v>
      </c>
      <c r="AT156" s="23" t="s">
        <v>140</v>
      </c>
      <c r="AU156" s="23" t="s">
        <v>75</v>
      </c>
      <c r="AY156" s="23" t="s">
        <v>137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23" t="s">
        <v>73</v>
      </c>
      <c r="BK156" s="171">
        <f>ROUND(I156*H156,2)</f>
        <v>0</v>
      </c>
      <c r="BL156" s="23" t="s">
        <v>136</v>
      </c>
      <c r="BM156" s="23" t="s">
        <v>820</v>
      </c>
    </row>
    <row r="157" spans="2:65" s="1" customFormat="1" ht="22.5" customHeight="1">
      <c r="B157" s="160"/>
      <c r="C157" s="161" t="s">
        <v>528</v>
      </c>
      <c r="D157" s="161" t="s">
        <v>140</v>
      </c>
      <c r="E157" s="162" t="s">
        <v>821</v>
      </c>
      <c r="F157" s="163" t="s">
        <v>822</v>
      </c>
      <c r="G157" s="164" t="s">
        <v>143</v>
      </c>
      <c r="H157" s="165">
        <v>5</v>
      </c>
      <c r="I157" s="166">
        <v>0</v>
      </c>
      <c r="J157" s="166">
        <f>ROUND(I157*H157,2)</f>
        <v>0</v>
      </c>
      <c r="K157" s="163" t="s">
        <v>5</v>
      </c>
      <c r="L157" s="37"/>
      <c r="M157" s="167" t="s">
        <v>5</v>
      </c>
      <c r="N157" s="168" t="s">
        <v>37</v>
      </c>
      <c r="O157" s="169">
        <v>0</v>
      </c>
      <c r="P157" s="169">
        <f>O157*H157</f>
        <v>0</v>
      </c>
      <c r="Q157" s="169">
        <v>0</v>
      </c>
      <c r="R157" s="169">
        <f>Q157*H157</f>
        <v>0</v>
      </c>
      <c r="S157" s="169">
        <v>0</v>
      </c>
      <c r="T157" s="170">
        <f>S157*H157</f>
        <v>0</v>
      </c>
      <c r="AR157" s="23" t="s">
        <v>136</v>
      </c>
      <c r="AT157" s="23" t="s">
        <v>140</v>
      </c>
      <c r="AU157" s="23" t="s">
        <v>75</v>
      </c>
      <c r="AY157" s="23" t="s">
        <v>137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23" t="s">
        <v>73</v>
      </c>
      <c r="BK157" s="171">
        <f>ROUND(I157*H157,2)</f>
        <v>0</v>
      </c>
      <c r="BL157" s="23" t="s">
        <v>136</v>
      </c>
      <c r="BM157" s="23" t="s">
        <v>823</v>
      </c>
    </row>
    <row r="158" spans="2:65" s="1" customFormat="1" ht="22.5" customHeight="1">
      <c r="B158" s="160"/>
      <c r="C158" s="161" t="s">
        <v>824</v>
      </c>
      <c r="D158" s="161" t="s">
        <v>140</v>
      </c>
      <c r="E158" s="162" t="s">
        <v>825</v>
      </c>
      <c r="F158" s="163" t="s">
        <v>826</v>
      </c>
      <c r="G158" s="164" t="s">
        <v>215</v>
      </c>
      <c r="H158" s="165">
        <v>25.2</v>
      </c>
      <c r="I158" s="166">
        <v>0</v>
      </c>
      <c r="J158" s="166">
        <f>ROUND(I158*H158,2)</f>
        <v>0</v>
      </c>
      <c r="K158" s="163" t="s">
        <v>203</v>
      </c>
      <c r="L158" s="37"/>
      <c r="M158" s="167" t="s">
        <v>5</v>
      </c>
      <c r="N158" s="168" t="s">
        <v>37</v>
      </c>
      <c r="O158" s="169">
        <v>0.324</v>
      </c>
      <c r="P158" s="169">
        <f>O158*H158</f>
        <v>8.1648</v>
      </c>
      <c r="Q158" s="169">
        <v>1E-05</v>
      </c>
      <c r="R158" s="169">
        <f>Q158*H158</f>
        <v>0.000252</v>
      </c>
      <c r="S158" s="169">
        <v>0</v>
      </c>
      <c r="T158" s="170">
        <f>S158*H158</f>
        <v>0</v>
      </c>
      <c r="AR158" s="23" t="s">
        <v>136</v>
      </c>
      <c r="AT158" s="23" t="s">
        <v>140</v>
      </c>
      <c r="AU158" s="23" t="s">
        <v>75</v>
      </c>
      <c r="AY158" s="23" t="s">
        <v>137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23" t="s">
        <v>73</v>
      </c>
      <c r="BK158" s="171">
        <f>ROUND(I158*H158,2)</f>
        <v>0</v>
      </c>
      <c r="BL158" s="23" t="s">
        <v>136</v>
      </c>
      <c r="BM158" s="23" t="s">
        <v>827</v>
      </c>
    </row>
    <row r="159" spans="2:51" s="12" customFormat="1" ht="13.5">
      <c r="B159" s="175"/>
      <c r="D159" s="176" t="s">
        <v>205</v>
      </c>
      <c r="E159" s="177" t="s">
        <v>5</v>
      </c>
      <c r="F159" s="178" t="s">
        <v>828</v>
      </c>
      <c r="H159" s="179">
        <v>25.2</v>
      </c>
      <c r="L159" s="175"/>
      <c r="M159" s="180"/>
      <c r="N159" s="181"/>
      <c r="O159" s="181"/>
      <c r="P159" s="181"/>
      <c r="Q159" s="181"/>
      <c r="R159" s="181"/>
      <c r="S159" s="181"/>
      <c r="T159" s="182"/>
      <c r="AT159" s="183" t="s">
        <v>205</v>
      </c>
      <c r="AU159" s="183" t="s">
        <v>75</v>
      </c>
      <c r="AV159" s="12" t="s">
        <v>75</v>
      </c>
      <c r="AW159" s="12" t="s">
        <v>30</v>
      </c>
      <c r="AX159" s="12" t="s">
        <v>73</v>
      </c>
      <c r="AY159" s="183" t="s">
        <v>137</v>
      </c>
    </row>
    <row r="160" spans="2:65" s="1" customFormat="1" ht="22.5" customHeight="1">
      <c r="B160" s="160"/>
      <c r="C160" s="195" t="s">
        <v>649</v>
      </c>
      <c r="D160" s="195" t="s">
        <v>280</v>
      </c>
      <c r="E160" s="196" t="s">
        <v>829</v>
      </c>
      <c r="F160" s="197" t="s">
        <v>830</v>
      </c>
      <c r="G160" s="198" t="s">
        <v>215</v>
      </c>
      <c r="H160" s="199">
        <v>27</v>
      </c>
      <c r="I160" s="200">
        <v>0</v>
      </c>
      <c r="J160" s="200">
        <f aca="true" t="shared" si="0" ref="J160:J184">ROUND(I160*H160,2)</f>
        <v>0</v>
      </c>
      <c r="K160" s="197" t="s">
        <v>203</v>
      </c>
      <c r="L160" s="201"/>
      <c r="M160" s="202" t="s">
        <v>5</v>
      </c>
      <c r="N160" s="203" t="s">
        <v>37</v>
      </c>
      <c r="O160" s="169">
        <v>0</v>
      </c>
      <c r="P160" s="169">
        <f aca="true" t="shared" si="1" ref="P160:P184">O160*H160</f>
        <v>0</v>
      </c>
      <c r="Q160" s="169">
        <v>0.0145</v>
      </c>
      <c r="R160" s="169">
        <f aca="true" t="shared" si="2" ref="R160:R184">Q160*H160</f>
        <v>0.3915</v>
      </c>
      <c r="S160" s="169">
        <v>0</v>
      </c>
      <c r="T160" s="170">
        <f aca="true" t="shared" si="3" ref="T160:T184">S160*H160</f>
        <v>0</v>
      </c>
      <c r="AR160" s="23" t="s">
        <v>167</v>
      </c>
      <c r="AT160" s="23" t="s">
        <v>280</v>
      </c>
      <c r="AU160" s="23" t="s">
        <v>75</v>
      </c>
      <c r="AY160" s="23" t="s">
        <v>137</v>
      </c>
      <c r="BE160" s="171">
        <f aca="true" t="shared" si="4" ref="BE160:BE184">IF(N160="základní",J160,0)</f>
        <v>0</v>
      </c>
      <c r="BF160" s="171">
        <f aca="true" t="shared" si="5" ref="BF160:BF184">IF(N160="snížená",J160,0)</f>
        <v>0</v>
      </c>
      <c r="BG160" s="171">
        <f aca="true" t="shared" si="6" ref="BG160:BG184">IF(N160="zákl. přenesená",J160,0)</f>
        <v>0</v>
      </c>
      <c r="BH160" s="171">
        <f aca="true" t="shared" si="7" ref="BH160:BH184">IF(N160="sníž. přenesená",J160,0)</f>
        <v>0</v>
      </c>
      <c r="BI160" s="171">
        <f aca="true" t="shared" si="8" ref="BI160:BI184">IF(N160="nulová",J160,0)</f>
        <v>0</v>
      </c>
      <c r="BJ160" s="23" t="s">
        <v>73</v>
      </c>
      <c r="BK160" s="171">
        <f aca="true" t="shared" si="9" ref="BK160:BK184">ROUND(I160*H160,2)</f>
        <v>0</v>
      </c>
      <c r="BL160" s="23" t="s">
        <v>136</v>
      </c>
      <c r="BM160" s="23" t="s">
        <v>831</v>
      </c>
    </row>
    <row r="161" spans="2:65" s="1" customFormat="1" ht="22.5" customHeight="1">
      <c r="B161" s="160"/>
      <c r="C161" s="161" t="s">
        <v>328</v>
      </c>
      <c r="D161" s="161" t="s">
        <v>140</v>
      </c>
      <c r="E161" s="162" t="s">
        <v>832</v>
      </c>
      <c r="F161" s="163" t="s">
        <v>833</v>
      </c>
      <c r="G161" s="164" t="s">
        <v>215</v>
      </c>
      <c r="H161" s="165">
        <v>148.2</v>
      </c>
      <c r="I161" s="166">
        <v>0</v>
      </c>
      <c r="J161" s="166">
        <f t="shared" si="0"/>
        <v>0</v>
      </c>
      <c r="K161" s="163" t="s">
        <v>203</v>
      </c>
      <c r="L161" s="37"/>
      <c r="M161" s="167" t="s">
        <v>5</v>
      </c>
      <c r="N161" s="168" t="s">
        <v>37</v>
      </c>
      <c r="O161" s="169">
        <v>0.462</v>
      </c>
      <c r="P161" s="169">
        <f t="shared" si="1"/>
        <v>68.4684</v>
      </c>
      <c r="Q161" s="169">
        <v>2E-05</v>
      </c>
      <c r="R161" s="169">
        <f t="shared" si="2"/>
        <v>0.002964</v>
      </c>
      <c r="S161" s="169">
        <v>0</v>
      </c>
      <c r="T161" s="170">
        <f t="shared" si="3"/>
        <v>0</v>
      </c>
      <c r="AR161" s="23" t="s">
        <v>136</v>
      </c>
      <c r="AT161" s="23" t="s">
        <v>140</v>
      </c>
      <c r="AU161" s="23" t="s">
        <v>75</v>
      </c>
      <c r="AY161" s="23" t="s">
        <v>137</v>
      </c>
      <c r="BE161" s="171">
        <f t="shared" si="4"/>
        <v>0</v>
      </c>
      <c r="BF161" s="171">
        <f t="shared" si="5"/>
        <v>0</v>
      </c>
      <c r="BG161" s="171">
        <f t="shared" si="6"/>
        <v>0</v>
      </c>
      <c r="BH161" s="171">
        <f t="shared" si="7"/>
        <v>0</v>
      </c>
      <c r="BI161" s="171">
        <f t="shared" si="8"/>
        <v>0</v>
      </c>
      <c r="BJ161" s="23" t="s">
        <v>73</v>
      </c>
      <c r="BK161" s="171">
        <f t="shared" si="9"/>
        <v>0</v>
      </c>
      <c r="BL161" s="23" t="s">
        <v>136</v>
      </c>
      <c r="BM161" s="23" t="s">
        <v>834</v>
      </c>
    </row>
    <row r="162" spans="2:65" s="1" customFormat="1" ht="22.5" customHeight="1">
      <c r="B162" s="160"/>
      <c r="C162" s="195" t="s">
        <v>334</v>
      </c>
      <c r="D162" s="195" t="s">
        <v>280</v>
      </c>
      <c r="E162" s="196" t="s">
        <v>835</v>
      </c>
      <c r="F162" s="197" t="s">
        <v>836</v>
      </c>
      <c r="G162" s="198" t="s">
        <v>215</v>
      </c>
      <c r="H162" s="199">
        <v>150</v>
      </c>
      <c r="I162" s="200">
        <v>0</v>
      </c>
      <c r="J162" s="200">
        <f t="shared" si="0"/>
        <v>0</v>
      </c>
      <c r="K162" s="197" t="s">
        <v>5</v>
      </c>
      <c r="L162" s="201"/>
      <c r="M162" s="202" t="s">
        <v>5</v>
      </c>
      <c r="N162" s="203" t="s">
        <v>37</v>
      </c>
      <c r="O162" s="169">
        <v>0</v>
      </c>
      <c r="P162" s="169">
        <f t="shared" si="1"/>
        <v>0</v>
      </c>
      <c r="Q162" s="169">
        <v>0.02893</v>
      </c>
      <c r="R162" s="169">
        <f t="shared" si="2"/>
        <v>4.3395</v>
      </c>
      <c r="S162" s="169">
        <v>0</v>
      </c>
      <c r="T162" s="170">
        <f t="shared" si="3"/>
        <v>0</v>
      </c>
      <c r="AR162" s="23" t="s">
        <v>167</v>
      </c>
      <c r="AT162" s="23" t="s">
        <v>280</v>
      </c>
      <c r="AU162" s="23" t="s">
        <v>75</v>
      </c>
      <c r="AY162" s="23" t="s">
        <v>137</v>
      </c>
      <c r="BE162" s="171">
        <f t="shared" si="4"/>
        <v>0</v>
      </c>
      <c r="BF162" s="171">
        <f t="shared" si="5"/>
        <v>0</v>
      </c>
      <c r="BG162" s="171">
        <f t="shared" si="6"/>
        <v>0</v>
      </c>
      <c r="BH162" s="171">
        <f t="shared" si="7"/>
        <v>0</v>
      </c>
      <c r="BI162" s="171">
        <f t="shared" si="8"/>
        <v>0</v>
      </c>
      <c r="BJ162" s="23" t="s">
        <v>73</v>
      </c>
      <c r="BK162" s="171">
        <f t="shared" si="9"/>
        <v>0</v>
      </c>
      <c r="BL162" s="23" t="s">
        <v>136</v>
      </c>
      <c r="BM162" s="23" t="s">
        <v>837</v>
      </c>
    </row>
    <row r="163" spans="2:65" s="1" customFormat="1" ht="22.5" customHeight="1">
      <c r="B163" s="160"/>
      <c r="C163" s="161" t="s">
        <v>592</v>
      </c>
      <c r="D163" s="161" t="s">
        <v>140</v>
      </c>
      <c r="E163" s="162" t="s">
        <v>838</v>
      </c>
      <c r="F163" s="163" t="s">
        <v>839</v>
      </c>
      <c r="G163" s="164" t="s">
        <v>215</v>
      </c>
      <c r="H163" s="165">
        <v>145.8</v>
      </c>
      <c r="I163" s="166">
        <v>0</v>
      </c>
      <c r="J163" s="166">
        <f t="shared" si="0"/>
        <v>0</v>
      </c>
      <c r="K163" s="163" t="s">
        <v>203</v>
      </c>
      <c r="L163" s="37"/>
      <c r="M163" s="167" t="s">
        <v>5</v>
      </c>
      <c r="N163" s="168" t="s">
        <v>37</v>
      </c>
      <c r="O163" s="169">
        <v>0.744</v>
      </c>
      <c r="P163" s="169">
        <f t="shared" si="1"/>
        <v>108.4752</v>
      </c>
      <c r="Q163" s="169">
        <v>3E-05</v>
      </c>
      <c r="R163" s="169">
        <f t="shared" si="2"/>
        <v>0.004374</v>
      </c>
      <c r="S163" s="169">
        <v>0</v>
      </c>
      <c r="T163" s="170">
        <f t="shared" si="3"/>
        <v>0</v>
      </c>
      <c r="AR163" s="23" t="s">
        <v>136</v>
      </c>
      <c r="AT163" s="23" t="s">
        <v>140</v>
      </c>
      <c r="AU163" s="23" t="s">
        <v>75</v>
      </c>
      <c r="AY163" s="23" t="s">
        <v>137</v>
      </c>
      <c r="BE163" s="171">
        <f t="shared" si="4"/>
        <v>0</v>
      </c>
      <c r="BF163" s="171">
        <f t="shared" si="5"/>
        <v>0</v>
      </c>
      <c r="BG163" s="171">
        <f t="shared" si="6"/>
        <v>0</v>
      </c>
      <c r="BH163" s="171">
        <f t="shared" si="7"/>
        <v>0</v>
      </c>
      <c r="BI163" s="171">
        <f t="shared" si="8"/>
        <v>0</v>
      </c>
      <c r="BJ163" s="23" t="s">
        <v>73</v>
      </c>
      <c r="BK163" s="171">
        <f t="shared" si="9"/>
        <v>0</v>
      </c>
      <c r="BL163" s="23" t="s">
        <v>136</v>
      </c>
      <c r="BM163" s="23" t="s">
        <v>840</v>
      </c>
    </row>
    <row r="164" spans="2:65" s="1" customFormat="1" ht="22.5" customHeight="1">
      <c r="B164" s="160"/>
      <c r="C164" s="195" t="s">
        <v>537</v>
      </c>
      <c r="D164" s="195" t="s">
        <v>280</v>
      </c>
      <c r="E164" s="196" t="s">
        <v>841</v>
      </c>
      <c r="F164" s="197" t="s">
        <v>842</v>
      </c>
      <c r="G164" s="198" t="s">
        <v>215</v>
      </c>
      <c r="H164" s="199">
        <v>150</v>
      </c>
      <c r="I164" s="200">
        <v>0</v>
      </c>
      <c r="J164" s="200">
        <f t="shared" si="0"/>
        <v>0</v>
      </c>
      <c r="K164" s="197" t="s">
        <v>203</v>
      </c>
      <c r="L164" s="201"/>
      <c r="M164" s="202" t="s">
        <v>5</v>
      </c>
      <c r="N164" s="203" t="s">
        <v>37</v>
      </c>
      <c r="O164" s="169">
        <v>0</v>
      </c>
      <c r="P164" s="169">
        <f t="shared" si="1"/>
        <v>0</v>
      </c>
      <c r="Q164" s="169">
        <v>0.07894</v>
      </c>
      <c r="R164" s="169">
        <f t="shared" si="2"/>
        <v>11.841</v>
      </c>
      <c r="S164" s="169">
        <v>0</v>
      </c>
      <c r="T164" s="170">
        <f t="shared" si="3"/>
        <v>0</v>
      </c>
      <c r="AR164" s="23" t="s">
        <v>167</v>
      </c>
      <c r="AT164" s="23" t="s">
        <v>280</v>
      </c>
      <c r="AU164" s="23" t="s">
        <v>75</v>
      </c>
      <c r="AY164" s="23" t="s">
        <v>137</v>
      </c>
      <c r="BE164" s="171">
        <f t="shared" si="4"/>
        <v>0</v>
      </c>
      <c r="BF164" s="171">
        <f t="shared" si="5"/>
        <v>0</v>
      </c>
      <c r="BG164" s="171">
        <f t="shared" si="6"/>
        <v>0</v>
      </c>
      <c r="BH164" s="171">
        <f t="shared" si="7"/>
        <v>0</v>
      </c>
      <c r="BI164" s="171">
        <f t="shared" si="8"/>
        <v>0</v>
      </c>
      <c r="BJ164" s="23" t="s">
        <v>73</v>
      </c>
      <c r="BK164" s="171">
        <f t="shared" si="9"/>
        <v>0</v>
      </c>
      <c r="BL164" s="23" t="s">
        <v>136</v>
      </c>
      <c r="BM164" s="23" t="s">
        <v>843</v>
      </c>
    </row>
    <row r="165" spans="2:65" s="1" customFormat="1" ht="22.5" customHeight="1">
      <c r="B165" s="160"/>
      <c r="C165" s="161" t="s">
        <v>420</v>
      </c>
      <c r="D165" s="161" t="s">
        <v>140</v>
      </c>
      <c r="E165" s="162" t="s">
        <v>844</v>
      </c>
      <c r="F165" s="163" t="s">
        <v>845</v>
      </c>
      <c r="G165" s="164" t="s">
        <v>379</v>
      </c>
      <c r="H165" s="165">
        <v>8</v>
      </c>
      <c r="I165" s="166">
        <v>0</v>
      </c>
      <c r="J165" s="166">
        <f t="shared" si="0"/>
        <v>0</v>
      </c>
      <c r="K165" s="163" t="s">
        <v>203</v>
      </c>
      <c r="L165" s="37"/>
      <c r="M165" s="167" t="s">
        <v>5</v>
      </c>
      <c r="N165" s="168" t="s">
        <v>37</v>
      </c>
      <c r="O165" s="169">
        <v>1.562</v>
      </c>
      <c r="P165" s="169">
        <f t="shared" si="1"/>
        <v>12.496</v>
      </c>
      <c r="Q165" s="169">
        <v>0.00918</v>
      </c>
      <c r="R165" s="169">
        <f t="shared" si="2"/>
        <v>0.07344</v>
      </c>
      <c r="S165" s="169">
        <v>0</v>
      </c>
      <c r="T165" s="170">
        <f t="shared" si="3"/>
        <v>0</v>
      </c>
      <c r="AR165" s="23" t="s">
        <v>136</v>
      </c>
      <c r="AT165" s="23" t="s">
        <v>140</v>
      </c>
      <c r="AU165" s="23" t="s">
        <v>75</v>
      </c>
      <c r="AY165" s="23" t="s">
        <v>137</v>
      </c>
      <c r="BE165" s="171">
        <f t="shared" si="4"/>
        <v>0</v>
      </c>
      <c r="BF165" s="171">
        <f t="shared" si="5"/>
        <v>0</v>
      </c>
      <c r="BG165" s="171">
        <f t="shared" si="6"/>
        <v>0</v>
      </c>
      <c r="BH165" s="171">
        <f t="shared" si="7"/>
        <v>0</v>
      </c>
      <c r="BI165" s="171">
        <f t="shared" si="8"/>
        <v>0</v>
      </c>
      <c r="BJ165" s="23" t="s">
        <v>73</v>
      </c>
      <c r="BK165" s="171">
        <f t="shared" si="9"/>
        <v>0</v>
      </c>
      <c r="BL165" s="23" t="s">
        <v>136</v>
      </c>
      <c r="BM165" s="23" t="s">
        <v>846</v>
      </c>
    </row>
    <row r="166" spans="2:65" s="1" customFormat="1" ht="22.5" customHeight="1">
      <c r="B166" s="160"/>
      <c r="C166" s="195" t="s">
        <v>425</v>
      </c>
      <c r="D166" s="195" t="s">
        <v>280</v>
      </c>
      <c r="E166" s="196" t="s">
        <v>847</v>
      </c>
      <c r="F166" s="197" t="s">
        <v>848</v>
      </c>
      <c r="G166" s="198" t="s">
        <v>379</v>
      </c>
      <c r="H166" s="199">
        <v>8</v>
      </c>
      <c r="I166" s="200">
        <v>0</v>
      </c>
      <c r="J166" s="200">
        <f t="shared" si="0"/>
        <v>0</v>
      </c>
      <c r="K166" s="197" t="s">
        <v>203</v>
      </c>
      <c r="L166" s="201"/>
      <c r="M166" s="202" t="s">
        <v>5</v>
      </c>
      <c r="N166" s="203" t="s">
        <v>37</v>
      </c>
      <c r="O166" s="169">
        <v>0</v>
      </c>
      <c r="P166" s="169">
        <f t="shared" si="1"/>
        <v>0</v>
      </c>
      <c r="Q166" s="169">
        <v>0.74</v>
      </c>
      <c r="R166" s="169">
        <f t="shared" si="2"/>
        <v>5.92</v>
      </c>
      <c r="S166" s="169">
        <v>0</v>
      </c>
      <c r="T166" s="170">
        <f t="shared" si="3"/>
        <v>0</v>
      </c>
      <c r="AR166" s="23" t="s">
        <v>167</v>
      </c>
      <c r="AT166" s="23" t="s">
        <v>280</v>
      </c>
      <c r="AU166" s="23" t="s">
        <v>75</v>
      </c>
      <c r="AY166" s="23" t="s">
        <v>137</v>
      </c>
      <c r="BE166" s="171">
        <f t="shared" si="4"/>
        <v>0</v>
      </c>
      <c r="BF166" s="171">
        <f t="shared" si="5"/>
        <v>0</v>
      </c>
      <c r="BG166" s="171">
        <f t="shared" si="6"/>
        <v>0</v>
      </c>
      <c r="BH166" s="171">
        <f t="shared" si="7"/>
        <v>0</v>
      </c>
      <c r="BI166" s="171">
        <f t="shared" si="8"/>
        <v>0</v>
      </c>
      <c r="BJ166" s="23" t="s">
        <v>73</v>
      </c>
      <c r="BK166" s="171">
        <f t="shared" si="9"/>
        <v>0</v>
      </c>
      <c r="BL166" s="23" t="s">
        <v>136</v>
      </c>
      <c r="BM166" s="23" t="s">
        <v>849</v>
      </c>
    </row>
    <row r="167" spans="2:65" s="1" customFormat="1" ht="22.5" customHeight="1">
      <c r="B167" s="160"/>
      <c r="C167" s="161" t="s">
        <v>430</v>
      </c>
      <c r="D167" s="161" t="s">
        <v>140</v>
      </c>
      <c r="E167" s="162" t="s">
        <v>850</v>
      </c>
      <c r="F167" s="163" t="s">
        <v>851</v>
      </c>
      <c r="G167" s="164" t="s">
        <v>379</v>
      </c>
      <c r="H167" s="165">
        <v>8</v>
      </c>
      <c r="I167" s="166">
        <v>0</v>
      </c>
      <c r="J167" s="166">
        <f t="shared" si="0"/>
        <v>0</v>
      </c>
      <c r="K167" s="163" t="s">
        <v>203</v>
      </c>
      <c r="L167" s="37"/>
      <c r="M167" s="167" t="s">
        <v>5</v>
      </c>
      <c r="N167" s="168" t="s">
        <v>37</v>
      </c>
      <c r="O167" s="169">
        <v>1.664</v>
      </c>
      <c r="P167" s="169">
        <f t="shared" si="1"/>
        <v>13.312</v>
      </c>
      <c r="Q167" s="169">
        <v>0.01147</v>
      </c>
      <c r="R167" s="169">
        <f t="shared" si="2"/>
        <v>0.09176</v>
      </c>
      <c r="S167" s="169">
        <v>0</v>
      </c>
      <c r="T167" s="170">
        <f t="shared" si="3"/>
        <v>0</v>
      </c>
      <c r="AR167" s="23" t="s">
        <v>136</v>
      </c>
      <c r="AT167" s="23" t="s">
        <v>140</v>
      </c>
      <c r="AU167" s="23" t="s">
        <v>75</v>
      </c>
      <c r="AY167" s="23" t="s">
        <v>137</v>
      </c>
      <c r="BE167" s="171">
        <f t="shared" si="4"/>
        <v>0</v>
      </c>
      <c r="BF167" s="171">
        <f t="shared" si="5"/>
        <v>0</v>
      </c>
      <c r="BG167" s="171">
        <f t="shared" si="6"/>
        <v>0</v>
      </c>
      <c r="BH167" s="171">
        <f t="shared" si="7"/>
        <v>0</v>
      </c>
      <c r="BI167" s="171">
        <f t="shared" si="8"/>
        <v>0</v>
      </c>
      <c r="BJ167" s="23" t="s">
        <v>73</v>
      </c>
      <c r="BK167" s="171">
        <f t="shared" si="9"/>
        <v>0</v>
      </c>
      <c r="BL167" s="23" t="s">
        <v>136</v>
      </c>
      <c r="BM167" s="23" t="s">
        <v>852</v>
      </c>
    </row>
    <row r="168" spans="2:65" s="1" customFormat="1" ht="22.5" customHeight="1">
      <c r="B168" s="160"/>
      <c r="C168" s="195" t="s">
        <v>437</v>
      </c>
      <c r="D168" s="195" t="s">
        <v>280</v>
      </c>
      <c r="E168" s="196" t="s">
        <v>853</v>
      </c>
      <c r="F168" s="197" t="s">
        <v>854</v>
      </c>
      <c r="G168" s="198" t="s">
        <v>379</v>
      </c>
      <c r="H168" s="199">
        <v>8</v>
      </c>
      <c r="I168" s="200">
        <v>0</v>
      </c>
      <c r="J168" s="200">
        <f t="shared" si="0"/>
        <v>0</v>
      </c>
      <c r="K168" s="197" t="s">
        <v>203</v>
      </c>
      <c r="L168" s="201"/>
      <c r="M168" s="202" t="s">
        <v>5</v>
      </c>
      <c r="N168" s="203" t="s">
        <v>37</v>
      </c>
      <c r="O168" s="169">
        <v>0</v>
      </c>
      <c r="P168" s="169">
        <f t="shared" si="1"/>
        <v>0</v>
      </c>
      <c r="Q168" s="169">
        <v>0.396</v>
      </c>
      <c r="R168" s="169">
        <f t="shared" si="2"/>
        <v>3.168</v>
      </c>
      <c r="S168" s="169">
        <v>0</v>
      </c>
      <c r="T168" s="170">
        <f t="shared" si="3"/>
        <v>0</v>
      </c>
      <c r="AR168" s="23" t="s">
        <v>167</v>
      </c>
      <c r="AT168" s="23" t="s">
        <v>280</v>
      </c>
      <c r="AU168" s="23" t="s">
        <v>75</v>
      </c>
      <c r="AY168" s="23" t="s">
        <v>137</v>
      </c>
      <c r="BE168" s="171">
        <f t="shared" si="4"/>
        <v>0</v>
      </c>
      <c r="BF168" s="171">
        <f t="shared" si="5"/>
        <v>0</v>
      </c>
      <c r="BG168" s="171">
        <f t="shared" si="6"/>
        <v>0</v>
      </c>
      <c r="BH168" s="171">
        <f t="shared" si="7"/>
        <v>0</v>
      </c>
      <c r="BI168" s="171">
        <f t="shared" si="8"/>
        <v>0</v>
      </c>
      <c r="BJ168" s="23" t="s">
        <v>73</v>
      </c>
      <c r="BK168" s="171">
        <f t="shared" si="9"/>
        <v>0</v>
      </c>
      <c r="BL168" s="23" t="s">
        <v>136</v>
      </c>
      <c r="BM168" s="23" t="s">
        <v>855</v>
      </c>
    </row>
    <row r="169" spans="2:65" s="1" customFormat="1" ht="22.5" customHeight="1">
      <c r="B169" s="160"/>
      <c r="C169" s="161" t="s">
        <v>396</v>
      </c>
      <c r="D169" s="161" t="s">
        <v>140</v>
      </c>
      <c r="E169" s="162" t="s">
        <v>856</v>
      </c>
      <c r="F169" s="163" t="s">
        <v>857</v>
      </c>
      <c r="G169" s="164" t="s">
        <v>379</v>
      </c>
      <c r="H169" s="165">
        <v>8</v>
      </c>
      <c r="I169" s="166">
        <v>0</v>
      </c>
      <c r="J169" s="166">
        <f t="shared" si="0"/>
        <v>0</v>
      </c>
      <c r="K169" s="163" t="s">
        <v>203</v>
      </c>
      <c r="L169" s="37"/>
      <c r="M169" s="167" t="s">
        <v>5</v>
      </c>
      <c r="N169" s="168" t="s">
        <v>37</v>
      </c>
      <c r="O169" s="169">
        <v>2.08</v>
      </c>
      <c r="P169" s="169">
        <f t="shared" si="1"/>
        <v>16.64</v>
      </c>
      <c r="Q169" s="169">
        <v>0.02753</v>
      </c>
      <c r="R169" s="169">
        <f t="shared" si="2"/>
        <v>0.22024</v>
      </c>
      <c r="S169" s="169">
        <v>0</v>
      </c>
      <c r="T169" s="170">
        <f t="shared" si="3"/>
        <v>0</v>
      </c>
      <c r="AR169" s="23" t="s">
        <v>136</v>
      </c>
      <c r="AT169" s="23" t="s">
        <v>140</v>
      </c>
      <c r="AU169" s="23" t="s">
        <v>75</v>
      </c>
      <c r="AY169" s="23" t="s">
        <v>137</v>
      </c>
      <c r="BE169" s="171">
        <f t="shared" si="4"/>
        <v>0</v>
      </c>
      <c r="BF169" s="171">
        <f t="shared" si="5"/>
        <v>0</v>
      </c>
      <c r="BG169" s="171">
        <f t="shared" si="6"/>
        <v>0</v>
      </c>
      <c r="BH169" s="171">
        <f t="shared" si="7"/>
        <v>0</v>
      </c>
      <c r="BI169" s="171">
        <f t="shared" si="8"/>
        <v>0</v>
      </c>
      <c r="BJ169" s="23" t="s">
        <v>73</v>
      </c>
      <c r="BK169" s="171">
        <f t="shared" si="9"/>
        <v>0</v>
      </c>
      <c r="BL169" s="23" t="s">
        <v>136</v>
      </c>
      <c r="BM169" s="23" t="s">
        <v>858</v>
      </c>
    </row>
    <row r="170" spans="2:65" s="1" customFormat="1" ht="22.5" customHeight="1">
      <c r="B170" s="160"/>
      <c r="C170" s="195" t="s">
        <v>400</v>
      </c>
      <c r="D170" s="195" t="s">
        <v>280</v>
      </c>
      <c r="E170" s="196" t="s">
        <v>859</v>
      </c>
      <c r="F170" s="197" t="s">
        <v>860</v>
      </c>
      <c r="G170" s="198" t="s">
        <v>379</v>
      </c>
      <c r="H170" s="199">
        <v>2</v>
      </c>
      <c r="I170" s="200">
        <v>0</v>
      </c>
      <c r="J170" s="200">
        <f t="shared" si="0"/>
        <v>0</v>
      </c>
      <c r="K170" s="197" t="s">
        <v>203</v>
      </c>
      <c r="L170" s="201"/>
      <c r="M170" s="202" t="s">
        <v>5</v>
      </c>
      <c r="N170" s="203" t="s">
        <v>37</v>
      </c>
      <c r="O170" s="169">
        <v>0</v>
      </c>
      <c r="P170" s="169">
        <f t="shared" si="1"/>
        <v>0</v>
      </c>
      <c r="Q170" s="169">
        <v>1.6</v>
      </c>
      <c r="R170" s="169">
        <f t="shared" si="2"/>
        <v>3.2</v>
      </c>
      <c r="S170" s="169">
        <v>0</v>
      </c>
      <c r="T170" s="170">
        <f t="shared" si="3"/>
        <v>0</v>
      </c>
      <c r="AR170" s="23" t="s">
        <v>167</v>
      </c>
      <c r="AT170" s="23" t="s">
        <v>280</v>
      </c>
      <c r="AU170" s="23" t="s">
        <v>75</v>
      </c>
      <c r="AY170" s="23" t="s">
        <v>137</v>
      </c>
      <c r="BE170" s="171">
        <f t="shared" si="4"/>
        <v>0</v>
      </c>
      <c r="BF170" s="171">
        <f t="shared" si="5"/>
        <v>0</v>
      </c>
      <c r="BG170" s="171">
        <f t="shared" si="6"/>
        <v>0</v>
      </c>
      <c r="BH170" s="171">
        <f t="shared" si="7"/>
        <v>0</v>
      </c>
      <c r="BI170" s="171">
        <f t="shared" si="8"/>
        <v>0</v>
      </c>
      <c r="BJ170" s="23" t="s">
        <v>73</v>
      </c>
      <c r="BK170" s="171">
        <f t="shared" si="9"/>
        <v>0</v>
      </c>
      <c r="BL170" s="23" t="s">
        <v>136</v>
      </c>
      <c r="BM170" s="23" t="s">
        <v>861</v>
      </c>
    </row>
    <row r="171" spans="2:65" s="1" customFormat="1" ht="22.5" customHeight="1">
      <c r="B171" s="160"/>
      <c r="C171" s="195" t="s">
        <v>405</v>
      </c>
      <c r="D171" s="195" t="s">
        <v>280</v>
      </c>
      <c r="E171" s="196" t="s">
        <v>862</v>
      </c>
      <c r="F171" s="197" t="s">
        <v>863</v>
      </c>
      <c r="G171" s="198" t="s">
        <v>379</v>
      </c>
      <c r="H171" s="199">
        <v>2</v>
      </c>
      <c r="I171" s="200">
        <v>0</v>
      </c>
      <c r="J171" s="200">
        <f t="shared" si="0"/>
        <v>0</v>
      </c>
      <c r="K171" s="197" t="s">
        <v>5</v>
      </c>
      <c r="L171" s="201"/>
      <c r="M171" s="202" t="s">
        <v>5</v>
      </c>
      <c r="N171" s="203" t="s">
        <v>37</v>
      </c>
      <c r="O171" s="169">
        <v>0</v>
      </c>
      <c r="P171" s="169">
        <f t="shared" si="1"/>
        <v>0</v>
      </c>
      <c r="Q171" s="169">
        <v>1.6</v>
      </c>
      <c r="R171" s="169">
        <f t="shared" si="2"/>
        <v>3.2</v>
      </c>
      <c r="S171" s="169">
        <v>0</v>
      </c>
      <c r="T171" s="170">
        <f t="shared" si="3"/>
        <v>0</v>
      </c>
      <c r="AR171" s="23" t="s">
        <v>167</v>
      </c>
      <c r="AT171" s="23" t="s">
        <v>280</v>
      </c>
      <c r="AU171" s="23" t="s">
        <v>75</v>
      </c>
      <c r="AY171" s="23" t="s">
        <v>137</v>
      </c>
      <c r="BE171" s="171">
        <f t="shared" si="4"/>
        <v>0</v>
      </c>
      <c r="BF171" s="171">
        <f t="shared" si="5"/>
        <v>0</v>
      </c>
      <c r="BG171" s="171">
        <f t="shared" si="6"/>
        <v>0</v>
      </c>
      <c r="BH171" s="171">
        <f t="shared" si="7"/>
        <v>0</v>
      </c>
      <c r="BI171" s="171">
        <f t="shared" si="8"/>
        <v>0</v>
      </c>
      <c r="BJ171" s="23" t="s">
        <v>73</v>
      </c>
      <c r="BK171" s="171">
        <f t="shared" si="9"/>
        <v>0</v>
      </c>
      <c r="BL171" s="23" t="s">
        <v>136</v>
      </c>
      <c r="BM171" s="23" t="s">
        <v>864</v>
      </c>
    </row>
    <row r="172" spans="2:65" s="1" customFormat="1" ht="22.5" customHeight="1">
      <c r="B172" s="160"/>
      <c r="C172" s="195" t="s">
        <v>410</v>
      </c>
      <c r="D172" s="195" t="s">
        <v>280</v>
      </c>
      <c r="E172" s="196" t="s">
        <v>865</v>
      </c>
      <c r="F172" s="197" t="s">
        <v>866</v>
      </c>
      <c r="G172" s="198" t="s">
        <v>379</v>
      </c>
      <c r="H172" s="199">
        <v>2</v>
      </c>
      <c r="I172" s="200">
        <v>0</v>
      </c>
      <c r="J172" s="200">
        <f t="shared" si="0"/>
        <v>0</v>
      </c>
      <c r="K172" s="197" t="s">
        <v>203</v>
      </c>
      <c r="L172" s="201"/>
      <c r="M172" s="202" t="s">
        <v>5</v>
      </c>
      <c r="N172" s="203" t="s">
        <v>37</v>
      </c>
      <c r="O172" s="169">
        <v>0</v>
      </c>
      <c r="P172" s="169">
        <f t="shared" si="1"/>
        <v>0</v>
      </c>
      <c r="Q172" s="169">
        <v>1.87</v>
      </c>
      <c r="R172" s="169">
        <f t="shared" si="2"/>
        <v>3.74</v>
      </c>
      <c r="S172" s="169">
        <v>0</v>
      </c>
      <c r="T172" s="170">
        <f t="shared" si="3"/>
        <v>0</v>
      </c>
      <c r="AR172" s="23" t="s">
        <v>167</v>
      </c>
      <c r="AT172" s="23" t="s">
        <v>280</v>
      </c>
      <c r="AU172" s="23" t="s">
        <v>75</v>
      </c>
      <c r="AY172" s="23" t="s">
        <v>137</v>
      </c>
      <c r="BE172" s="171">
        <f t="shared" si="4"/>
        <v>0</v>
      </c>
      <c r="BF172" s="171">
        <f t="shared" si="5"/>
        <v>0</v>
      </c>
      <c r="BG172" s="171">
        <f t="shared" si="6"/>
        <v>0</v>
      </c>
      <c r="BH172" s="171">
        <f t="shared" si="7"/>
        <v>0</v>
      </c>
      <c r="BI172" s="171">
        <f t="shared" si="8"/>
        <v>0</v>
      </c>
      <c r="BJ172" s="23" t="s">
        <v>73</v>
      </c>
      <c r="BK172" s="171">
        <f t="shared" si="9"/>
        <v>0</v>
      </c>
      <c r="BL172" s="23" t="s">
        <v>136</v>
      </c>
      <c r="BM172" s="23" t="s">
        <v>867</v>
      </c>
    </row>
    <row r="173" spans="2:65" s="1" customFormat="1" ht="22.5" customHeight="1">
      <c r="B173" s="160"/>
      <c r="C173" s="195" t="s">
        <v>415</v>
      </c>
      <c r="D173" s="195" t="s">
        <v>280</v>
      </c>
      <c r="E173" s="196" t="s">
        <v>868</v>
      </c>
      <c r="F173" s="197" t="s">
        <v>869</v>
      </c>
      <c r="G173" s="198" t="s">
        <v>379</v>
      </c>
      <c r="H173" s="199">
        <v>2</v>
      </c>
      <c r="I173" s="200">
        <v>0</v>
      </c>
      <c r="J173" s="200">
        <f t="shared" si="0"/>
        <v>0</v>
      </c>
      <c r="K173" s="197" t="s">
        <v>5</v>
      </c>
      <c r="L173" s="201"/>
      <c r="M173" s="202" t="s">
        <v>5</v>
      </c>
      <c r="N173" s="203" t="s">
        <v>37</v>
      </c>
      <c r="O173" s="169">
        <v>0</v>
      </c>
      <c r="P173" s="169">
        <f t="shared" si="1"/>
        <v>0</v>
      </c>
      <c r="Q173" s="169">
        <v>1.87</v>
      </c>
      <c r="R173" s="169">
        <f t="shared" si="2"/>
        <v>3.74</v>
      </c>
      <c r="S173" s="169">
        <v>0</v>
      </c>
      <c r="T173" s="170">
        <f t="shared" si="3"/>
        <v>0</v>
      </c>
      <c r="AR173" s="23" t="s">
        <v>167</v>
      </c>
      <c r="AT173" s="23" t="s">
        <v>280</v>
      </c>
      <c r="AU173" s="23" t="s">
        <v>75</v>
      </c>
      <c r="AY173" s="23" t="s">
        <v>137</v>
      </c>
      <c r="BE173" s="171">
        <f t="shared" si="4"/>
        <v>0</v>
      </c>
      <c r="BF173" s="171">
        <f t="shared" si="5"/>
        <v>0</v>
      </c>
      <c r="BG173" s="171">
        <f t="shared" si="6"/>
        <v>0</v>
      </c>
      <c r="BH173" s="171">
        <f t="shared" si="7"/>
        <v>0</v>
      </c>
      <c r="BI173" s="171">
        <f t="shared" si="8"/>
        <v>0</v>
      </c>
      <c r="BJ173" s="23" t="s">
        <v>73</v>
      </c>
      <c r="BK173" s="171">
        <f t="shared" si="9"/>
        <v>0</v>
      </c>
      <c r="BL173" s="23" t="s">
        <v>136</v>
      </c>
      <c r="BM173" s="23" t="s">
        <v>870</v>
      </c>
    </row>
    <row r="174" spans="2:65" s="1" customFormat="1" ht="22.5" customHeight="1">
      <c r="B174" s="160"/>
      <c r="C174" s="161" t="s">
        <v>344</v>
      </c>
      <c r="D174" s="161" t="s">
        <v>140</v>
      </c>
      <c r="E174" s="162" t="s">
        <v>871</v>
      </c>
      <c r="F174" s="163" t="s">
        <v>872</v>
      </c>
      <c r="G174" s="164" t="s">
        <v>379</v>
      </c>
      <c r="H174" s="165">
        <v>7</v>
      </c>
      <c r="I174" s="166">
        <v>0</v>
      </c>
      <c r="J174" s="166">
        <f t="shared" si="0"/>
        <v>0</v>
      </c>
      <c r="K174" s="163" t="s">
        <v>203</v>
      </c>
      <c r="L174" s="37"/>
      <c r="M174" s="167" t="s">
        <v>5</v>
      </c>
      <c r="N174" s="168" t="s">
        <v>37</v>
      </c>
      <c r="O174" s="169">
        <v>4.198</v>
      </c>
      <c r="P174" s="169">
        <f t="shared" si="1"/>
        <v>29.386000000000003</v>
      </c>
      <c r="Q174" s="169">
        <v>0.3409</v>
      </c>
      <c r="R174" s="169">
        <f t="shared" si="2"/>
        <v>2.3863</v>
      </c>
      <c r="S174" s="169">
        <v>0</v>
      </c>
      <c r="T174" s="170">
        <f t="shared" si="3"/>
        <v>0</v>
      </c>
      <c r="AR174" s="23" t="s">
        <v>136</v>
      </c>
      <c r="AT174" s="23" t="s">
        <v>140</v>
      </c>
      <c r="AU174" s="23" t="s">
        <v>75</v>
      </c>
      <c r="AY174" s="23" t="s">
        <v>137</v>
      </c>
      <c r="BE174" s="171">
        <f t="shared" si="4"/>
        <v>0</v>
      </c>
      <c r="BF174" s="171">
        <f t="shared" si="5"/>
        <v>0</v>
      </c>
      <c r="BG174" s="171">
        <f t="shared" si="6"/>
        <v>0</v>
      </c>
      <c r="BH174" s="171">
        <f t="shared" si="7"/>
        <v>0</v>
      </c>
      <c r="BI174" s="171">
        <f t="shared" si="8"/>
        <v>0</v>
      </c>
      <c r="BJ174" s="23" t="s">
        <v>73</v>
      </c>
      <c r="BK174" s="171">
        <f t="shared" si="9"/>
        <v>0</v>
      </c>
      <c r="BL174" s="23" t="s">
        <v>136</v>
      </c>
      <c r="BM174" s="23" t="s">
        <v>873</v>
      </c>
    </row>
    <row r="175" spans="2:65" s="1" customFormat="1" ht="22.5" customHeight="1">
      <c r="B175" s="160"/>
      <c r="C175" s="195" t="s">
        <v>350</v>
      </c>
      <c r="D175" s="195" t="s">
        <v>280</v>
      </c>
      <c r="E175" s="196" t="s">
        <v>874</v>
      </c>
      <c r="F175" s="197" t="s">
        <v>875</v>
      </c>
      <c r="G175" s="198" t="s">
        <v>379</v>
      </c>
      <c r="H175" s="199">
        <v>7</v>
      </c>
      <c r="I175" s="200">
        <v>0</v>
      </c>
      <c r="J175" s="200">
        <f t="shared" si="0"/>
        <v>0</v>
      </c>
      <c r="K175" s="197" t="s">
        <v>203</v>
      </c>
      <c r="L175" s="201"/>
      <c r="M175" s="202" t="s">
        <v>5</v>
      </c>
      <c r="N175" s="203" t="s">
        <v>37</v>
      </c>
      <c r="O175" s="169">
        <v>0</v>
      </c>
      <c r="P175" s="169">
        <f t="shared" si="1"/>
        <v>0</v>
      </c>
      <c r="Q175" s="169">
        <v>0.175</v>
      </c>
      <c r="R175" s="169">
        <f t="shared" si="2"/>
        <v>1.2249999999999999</v>
      </c>
      <c r="S175" s="169">
        <v>0</v>
      </c>
      <c r="T175" s="170">
        <f t="shared" si="3"/>
        <v>0</v>
      </c>
      <c r="AR175" s="23" t="s">
        <v>167</v>
      </c>
      <c r="AT175" s="23" t="s">
        <v>280</v>
      </c>
      <c r="AU175" s="23" t="s">
        <v>75</v>
      </c>
      <c r="AY175" s="23" t="s">
        <v>137</v>
      </c>
      <c r="BE175" s="171">
        <f t="shared" si="4"/>
        <v>0</v>
      </c>
      <c r="BF175" s="171">
        <f t="shared" si="5"/>
        <v>0</v>
      </c>
      <c r="BG175" s="171">
        <f t="shared" si="6"/>
        <v>0</v>
      </c>
      <c r="BH175" s="171">
        <f t="shared" si="7"/>
        <v>0</v>
      </c>
      <c r="BI175" s="171">
        <f t="shared" si="8"/>
        <v>0</v>
      </c>
      <c r="BJ175" s="23" t="s">
        <v>73</v>
      </c>
      <c r="BK175" s="171">
        <f t="shared" si="9"/>
        <v>0</v>
      </c>
      <c r="BL175" s="23" t="s">
        <v>136</v>
      </c>
      <c r="BM175" s="23" t="s">
        <v>876</v>
      </c>
    </row>
    <row r="176" spans="2:65" s="1" customFormat="1" ht="22.5" customHeight="1">
      <c r="B176" s="160"/>
      <c r="C176" s="195" t="s">
        <v>355</v>
      </c>
      <c r="D176" s="195" t="s">
        <v>280</v>
      </c>
      <c r="E176" s="196" t="s">
        <v>877</v>
      </c>
      <c r="F176" s="197" t="s">
        <v>878</v>
      </c>
      <c r="G176" s="198" t="s">
        <v>379</v>
      </c>
      <c r="H176" s="199">
        <v>7</v>
      </c>
      <c r="I176" s="200">
        <v>0</v>
      </c>
      <c r="J176" s="200">
        <f t="shared" si="0"/>
        <v>0</v>
      </c>
      <c r="K176" s="197" t="s">
        <v>5</v>
      </c>
      <c r="L176" s="201"/>
      <c r="M176" s="202" t="s">
        <v>5</v>
      </c>
      <c r="N176" s="203" t="s">
        <v>37</v>
      </c>
      <c r="O176" s="169">
        <v>0</v>
      </c>
      <c r="P176" s="169">
        <f t="shared" si="1"/>
        <v>0</v>
      </c>
      <c r="Q176" s="169">
        <v>0.072</v>
      </c>
      <c r="R176" s="169">
        <f t="shared" si="2"/>
        <v>0.504</v>
      </c>
      <c r="S176" s="169">
        <v>0</v>
      </c>
      <c r="T176" s="170">
        <f t="shared" si="3"/>
        <v>0</v>
      </c>
      <c r="AR176" s="23" t="s">
        <v>167</v>
      </c>
      <c r="AT176" s="23" t="s">
        <v>280</v>
      </c>
      <c r="AU176" s="23" t="s">
        <v>75</v>
      </c>
      <c r="AY176" s="23" t="s">
        <v>137</v>
      </c>
      <c r="BE176" s="171">
        <f t="shared" si="4"/>
        <v>0</v>
      </c>
      <c r="BF176" s="171">
        <f t="shared" si="5"/>
        <v>0</v>
      </c>
      <c r="BG176" s="171">
        <f t="shared" si="6"/>
        <v>0</v>
      </c>
      <c r="BH176" s="171">
        <f t="shared" si="7"/>
        <v>0</v>
      </c>
      <c r="BI176" s="171">
        <f t="shared" si="8"/>
        <v>0</v>
      </c>
      <c r="BJ176" s="23" t="s">
        <v>73</v>
      </c>
      <c r="BK176" s="171">
        <f t="shared" si="9"/>
        <v>0</v>
      </c>
      <c r="BL176" s="23" t="s">
        <v>136</v>
      </c>
      <c r="BM176" s="23" t="s">
        <v>879</v>
      </c>
    </row>
    <row r="177" spans="2:65" s="1" customFormat="1" ht="22.5" customHeight="1">
      <c r="B177" s="160"/>
      <c r="C177" s="195" t="s">
        <v>360</v>
      </c>
      <c r="D177" s="195" t="s">
        <v>280</v>
      </c>
      <c r="E177" s="196" t="s">
        <v>880</v>
      </c>
      <c r="F177" s="197" t="s">
        <v>881</v>
      </c>
      <c r="G177" s="198" t="s">
        <v>379</v>
      </c>
      <c r="H177" s="199">
        <v>7</v>
      </c>
      <c r="I177" s="200">
        <v>0</v>
      </c>
      <c r="J177" s="200">
        <f t="shared" si="0"/>
        <v>0</v>
      </c>
      <c r="K177" s="197" t="s">
        <v>203</v>
      </c>
      <c r="L177" s="201"/>
      <c r="M177" s="202" t="s">
        <v>5</v>
      </c>
      <c r="N177" s="203" t="s">
        <v>37</v>
      </c>
      <c r="O177" s="169">
        <v>0</v>
      </c>
      <c r="P177" s="169">
        <f t="shared" si="1"/>
        <v>0</v>
      </c>
      <c r="Q177" s="169">
        <v>0.08</v>
      </c>
      <c r="R177" s="169">
        <f t="shared" si="2"/>
        <v>0.56</v>
      </c>
      <c r="S177" s="169">
        <v>0</v>
      </c>
      <c r="T177" s="170">
        <f t="shared" si="3"/>
        <v>0</v>
      </c>
      <c r="AR177" s="23" t="s">
        <v>167</v>
      </c>
      <c r="AT177" s="23" t="s">
        <v>280</v>
      </c>
      <c r="AU177" s="23" t="s">
        <v>75</v>
      </c>
      <c r="AY177" s="23" t="s">
        <v>137</v>
      </c>
      <c r="BE177" s="171">
        <f t="shared" si="4"/>
        <v>0</v>
      </c>
      <c r="BF177" s="171">
        <f t="shared" si="5"/>
        <v>0</v>
      </c>
      <c r="BG177" s="171">
        <f t="shared" si="6"/>
        <v>0</v>
      </c>
      <c r="BH177" s="171">
        <f t="shared" si="7"/>
        <v>0</v>
      </c>
      <c r="BI177" s="171">
        <f t="shared" si="8"/>
        <v>0</v>
      </c>
      <c r="BJ177" s="23" t="s">
        <v>73</v>
      </c>
      <c r="BK177" s="171">
        <f t="shared" si="9"/>
        <v>0</v>
      </c>
      <c r="BL177" s="23" t="s">
        <v>136</v>
      </c>
      <c r="BM177" s="23" t="s">
        <v>882</v>
      </c>
    </row>
    <row r="178" spans="2:65" s="1" customFormat="1" ht="22.5" customHeight="1">
      <c r="B178" s="160"/>
      <c r="C178" s="195" t="s">
        <v>364</v>
      </c>
      <c r="D178" s="195" t="s">
        <v>280</v>
      </c>
      <c r="E178" s="196" t="s">
        <v>883</v>
      </c>
      <c r="F178" s="197" t="s">
        <v>884</v>
      </c>
      <c r="G178" s="198" t="s">
        <v>379</v>
      </c>
      <c r="H178" s="199">
        <v>14</v>
      </c>
      <c r="I178" s="200">
        <v>0</v>
      </c>
      <c r="J178" s="200">
        <f t="shared" si="0"/>
        <v>0</v>
      </c>
      <c r="K178" s="197" t="s">
        <v>5</v>
      </c>
      <c r="L178" s="201"/>
      <c r="M178" s="202" t="s">
        <v>5</v>
      </c>
      <c r="N178" s="203" t="s">
        <v>37</v>
      </c>
      <c r="O178" s="169">
        <v>0</v>
      </c>
      <c r="P178" s="169">
        <f t="shared" si="1"/>
        <v>0</v>
      </c>
      <c r="Q178" s="169">
        <v>0.061</v>
      </c>
      <c r="R178" s="169">
        <f t="shared" si="2"/>
        <v>0.854</v>
      </c>
      <c r="S178" s="169">
        <v>0</v>
      </c>
      <c r="T178" s="170">
        <f t="shared" si="3"/>
        <v>0</v>
      </c>
      <c r="AR178" s="23" t="s">
        <v>167</v>
      </c>
      <c r="AT178" s="23" t="s">
        <v>280</v>
      </c>
      <c r="AU178" s="23" t="s">
        <v>75</v>
      </c>
      <c r="AY178" s="23" t="s">
        <v>137</v>
      </c>
      <c r="BE178" s="171">
        <f t="shared" si="4"/>
        <v>0</v>
      </c>
      <c r="BF178" s="171">
        <f t="shared" si="5"/>
        <v>0</v>
      </c>
      <c r="BG178" s="171">
        <f t="shared" si="6"/>
        <v>0</v>
      </c>
      <c r="BH178" s="171">
        <f t="shared" si="7"/>
        <v>0</v>
      </c>
      <c r="BI178" s="171">
        <f t="shared" si="8"/>
        <v>0</v>
      </c>
      <c r="BJ178" s="23" t="s">
        <v>73</v>
      </c>
      <c r="BK178" s="171">
        <f t="shared" si="9"/>
        <v>0</v>
      </c>
      <c r="BL178" s="23" t="s">
        <v>136</v>
      </c>
      <c r="BM178" s="23" t="s">
        <v>885</v>
      </c>
    </row>
    <row r="179" spans="2:65" s="1" customFormat="1" ht="22.5" customHeight="1">
      <c r="B179" s="160"/>
      <c r="C179" s="195" t="s">
        <v>368</v>
      </c>
      <c r="D179" s="195" t="s">
        <v>280</v>
      </c>
      <c r="E179" s="196" t="s">
        <v>886</v>
      </c>
      <c r="F179" s="197" t="s">
        <v>887</v>
      </c>
      <c r="G179" s="198" t="s">
        <v>379</v>
      </c>
      <c r="H179" s="199">
        <v>7</v>
      </c>
      <c r="I179" s="200">
        <v>0</v>
      </c>
      <c r="J179" s="200">
        <f t="shared" si="0"/>
        <v>0</v>
      </c>
      <c r="K179" s="197" t="s">
        <v>203</v>
      </c>
      <c r="L179" s="201"/>
      <c r="M179" s="202" t="s">
        <v>5</v>
      </c>
      <c r="N179" s="203" t="s">
        <v>37</v>
      </c>
      <c r="O179" s="169">
        <v>0</v>
      </c>
      <c r="P179" s="169">
        <f t="shared" si="1"/>
        <v>0</v>
      </c>
      <c r="Q179" s="169">
        <v>0.027</v>
      </c>
      <c r="R179" s="169">
        <f t="shared" si="2"/>
        <v>0.189</v>
      </c>
      <c r="S179" s="169">
        <v>0</v>
      </c>
      <c r="T179" s="170">
        <f t="shared" si="3"/>
        <v>0</v>
      </c>
      <c r="AR179" s="23" t="s">
        <v>167</v>
      </c>
      <c r="AT179" s="23" t="s">
        <v>280</v>
      </c>
      <c r="AU179" s="23" t="s">
        <v>75</v>
      </c>
      <c r="AY179" s="23" t="s">
        <v>137</v>
      </c>
      <c r="BE179" s="171">
        <f t="shared" si="4"/>
        <v>0</v>
      </c>
      <c r="BF179" s="171">
        <f t="shared" si="5"/>
        <v>0</v>
      </c>
      <c r="BG179" s="171">
        <f t="shared" si="6"/>
        <v>0</v>
      </c>
      <c r="BH179" s="171">
        <f t="shared" si="7"/>
        <v>0</v>
      </c>
      <c r="BI179" s="171">
        <f t="shared" si="8"/>
        <v>0</v>
      </c>
      <c r="BJ179" s="23" t="s">
        <v>73</v>
      </c>
      <c r="BK179" s="171">
        <f t="shared" si="9"/>
        <v>0</v>
      </c>
      <c r="BL179" s="23" t="s">
        <v>136</v>
      </c>
      <c r="BM179" s="23" t="s">
        <v>888</v>
      </c>
    </row>
    <row r="180" spans="2:65" s="1" customFormat="1" ht="22.5" customHeight="1">
      <c r="B180" s="160"/>
      <c r="C180" s="161" t="s">
        <v>386</v>
      </c>
      <c r="D180" s="161" t="s">
        <v>140</v>
      </c>
      <c r="E180" s="162" t="s">
        <v>889</v>
      </c>
      <c r="F180" s="163" t="s">
        <v>890</v>
      </c>
      <c r="G180" s="164" t="s">
        <v>379</v>
      </c>
      <c r="H180" s="165">
        <v>8</v>
      </c>
      <c r="I180" s="166">
        <v>0</v>
      </c>
      <c r="J180" s="166">
        <f t="shared" si="0"/>
        <v>0</v>
      </c>
      <c r="K180" s="163" t="s">
        <v>203</v>
      </c>
      <c r="L180" s="37"/>
      <c r="M180" s="167" t="s">
        <v>5</v>
      </c>
      <c r="N180" s="168" t="s">
        <v>37</v>
      </c>
      <c r="O180" s="169">
        <v>1.094</v>
      </c>
      <c r="P180" s="169">
        <f t="shared" si="1"/>
        <v>8.752</v>
      </c>
      <c r="Q180" s="169">
        <v>0.00702</v>
      </c>
      <c r="R180" s="169">
        <f t="shared" si="2"/>
        <v>0.05616</v>
      </c>
      <c r="S180" s="169">
        <v>0</v>
      </c>
      <c r="T180" s="170">
        <f t="shared" si="3"/>
        <v>0</v>
      </c>
      <c r="AR180" s="23" t="s">
        <v>136</v>
      </c>
      <c r="AT180" s="23" t="s">
        <v>140</v>
      </c>
      <c r="AU180" s="23" t="s">
        <v>75</v>
      </c>
      <c r="AY180" s="23" t="s">
        <v>137</v>
      </c>
      <c r="BE180" s="171">
        <f t="shared" si="4"/>
        <v>0</v>
      </c>
      <c r="BF180" s="171">
        <f t="shared" si="5"/>
        <v>0</v>
      </c>
      <c r="BG180" s="171">
        <f t="shared" si="6"/>
        <v>0</v>
      </c>
      <c r="BH180" s="171">
        <f t="shared" si="7"/>
        <v>0</v>
      </c>
      <c r="BI180" s="171">
        <f t="shared" si="8"/>
        <v>0</v>
      </c>
      <c r="BJ180" s="23" t="s">
        <v>73</v>
      </c>
      <c r="BK180" s="171">
        <f t="shared" si="9"/>
        <v>0</v>
      </c>
      <c r="BL180" s="23" t="s">
        <v>136</v>
      </c>
      <c r="BM180" s="23" t="s">
        <v>891</v>
      </c>
    </row>
    <row r="181" spans="2:65" s="1" customFormat="1" ht="22.5" customHeight="1">
      <c r="B181" s="160"/>
      <c r="C181" s="195" t="s">
        <v>391</v>
      </c>
      <c r="D181" s="195" t="s">
        <v>280</v>
      </c>
      <c r="E181" s="196" t="s">
        <v>892</v>
      </c>
      <c r="F181" s="197" t="s">
        <v>893</v>
      </c>
      <c r="G181" s="198" t="s">
        <v>379</v>
      </c>
      <c r="H181" s="199">
        <v>8</v>
      </c>
      <c r="I181" s="200">
        <v>0</v>
      </c>
      <c r="J181" s="200">
        <f t="shared" si="0"/>
        <v>0</v>
      </c>
      <c r="K181" s="197" t="s">
        <v>5</v>
      </c>
      <c r="L181" s="201"/>
      <c r="M181" s="202" t="s">
        <v>5</v>
      </c>
      <c r="N181" s="203" t="s">
        <v>37</v>
      </c>
      <c r="O181" s="169">
        <v>0</v>
      </c>
      <c r="P181" s="169">
        <f t="shared" si="1"/>
        <v>0</v>
      </c>
      <c r="Q181" s="169">
        <v>0.196</v>
      </c>
      <c r="R181" s="169">
        <f t="shared" si="2"/>
        <v>1.568</v>
      </c>
      <c r="S181" s="169">
        <v>0</v>
      </c>
      <c r="T181" s="170">
        <f t="shared" si="3"/>
        <v>0</v>
      </c>
      <c r="AR181" s="23" t="s">
        <v>167</v>
      </c>
      <c r="AT181" s="23" t="s">
        <v>280</v>
      </c>
      <c r="AU181" s="23" t="s">
        <v>75</v>
      </c>
      <c r="AY181" s="23" t="s">
        <v>137</v>
      </c>
      <c r="BE181" s="171">
        <f t="shared" si="4"/>
        <v>0</v>
      </c>
      <c r="BF181" s="171">
        <f t="shared" si="5"/>
        <v>0</v>
      </c>
      <c r="BG181" s="171">
        <f t="shared" si="6"/>
        <v>0</v>
      </c>
      <c r="BH181" s="171">
        <f t="shared" si="7"/>
        <v>0</v>
      </c>
      <c r="BI181" s="171">
        <f t="shared" si="8"/>
        <v>0</v>
      </c>
      <c r="BJ181" s="23" t="s">
        <v>73</v>
      </c>
      <c r="BK181" s="171">
        <f t="shared" si="9"/>
        <v>0</v>
      </c>
      <c r="BL181" s="23" t="s">
        <v>136</v>
      </c>
      <c r="BM181" s="23" t="s">
        <v>894</v>
      </c>
    </row>
    <row r="182" spans="2:65" s="1" customFormat="1" ht="22.5" customHeight="1">
      <c r="B182" s="160"/>
      <c r="C182" s="161" t="s">
        <v>381</v>
      </c>
      <c r="D182" s="161" t="s">
        <v>140</v>
      </c>
      <c r="E182" s="162" t="s">
        <v>895</v>
      </c>
      <c r="F182" s="163" t="s">
        <v>896</v>
      </c>
      <c r="G182" s="164" t="s">
        <v>379</v>
      </c>
      <c r="H182" s="165">
        <v>7</v>
      </c>
      <c r="I182" s="166">
        <v>0</v>
      </c>
      <c r="J182" s="166">
        <f t="shared" si="0"/>
        <v>0</v>
      </c>
      <c r="K182" s="163" t="s">
        <v>203</v>
      </c>
      <c r="L182" s="37"/>
      <c r="M182" s="167" t="s">
        <v>5</v>
      </c>
      <c r="N182" s="168" t="s">
        <v>37</v>
      </c>
      <c r="O182" s="169">
        <v>0.957</v>
      </c>
      <c r="P182" s="169">
        <f t="shared" si="1"/>
        <v>6.699</v>
      </c>
      <c r="Q182" s="169">
        <v>0.00468</v>
      </c>
      <c r="R182" s="169">
        <f t="shared" si="2"/>
        <v>0.03276</v>
      </c>
      <c r="S182" s="169">
        <v>0</v>
      </c>
      <c r="T182" s="170">
        <f t="shared" si="3"/>
        <v>0</v>
      </c>
      <c r="AR182" s="23" t="s">
        <v>136</v>
      </c>
      <c r="AT182" s="23" t="s">
        <v>140</v>
      </c>
      <c r="AU182" s="23" t="s">
        <v>75</v>
      </c>
      <c r="AY182" s="23" t="s">
        <v>137</v>
      </c>
      <c r="BE182" s="171">
        <f t="shared" si="4"/>
        <v>0</v>
      </c>
      <c r="BF182" s="171">
        <f t="shared" si="5"/>
        <v>0</v>
      </c>
      <c r="BG182" s="171">
        <f t="shared" si="6"/>
        <v>0</v>
      </c>
      <c r="BH182" s="171">
        <f t="shared" si="7"/>
        <v>0</v>
      </c>
      <c r="BI182" s="171">
        <f t="shared" si="8"/>
        <v>0</v>
      </c>
      <c r="BJ182" s="23" t="s">
        <v>73</v>
      </c>
      <c r="BK182" s="171">
        <f t="shared" si="9"/>
        <v>0</v>
      </c>
      <c r="BL182" s="23" t="s">
        <v>136</v>
      </c>
      <c r="BM182" s="23" t="s">
        <v>897</v>
      </c>
    </row>
    <row r="183" spans="2:65" s="1" customFormat="1" ht="22.5" customHeight="1">
      <c r="B183" s="160"/>
      <c r="C183" s="195" t="s">
        <v>372</v>
      </c>
      <c r="D183" s="195" t="s">
        <v>280</v>
      </c>
      <c r="E183" s="196" t="s">
        <v>898</v>
      </c>
      <c r="F183" s="197" t="s">
        <v>899</v>
      </c>
      <c r="G183" s="198" t="s">
        <v>379</v>
      </c>
      <c r="H183" s="199">
        <v>7</v>
      </c>
      <c r="I183" s="200">
        <v>0</v>
      </c>
      <c r="J183" s="200">
        <f t="shared" si="0"/>
        <v>0</v>
      </c>
      <c r="K183" s="197" t="s">
        <v>203</v>
      </c>
      <c r="L183" s="201"/>
      <c r="M183" s="202" t="s">
        <v>5</v>
      </c>
      <c r="N183" s="203" t="s">
        <v>37</v>
      </c>
      <c r="O183" s="169">
        <v>0</v>
      </c>
      <c r="P183" s="169">
        <f t="shared" si="1"/>
        <v>0</v>
      </c>
      <c r="Q183" s="169">
        <v>0.058</v>
      </c>
      <c r="R183" s="169">
        <f t="shared" si="2"/>
        <v>0.406</v>
      </c>
      <c r="S183" s="169">
        <v>0</v>
      </c>
      <c r="T183" s="170">
        <f t="shared" si="3"/>
        <v>0</v>
      </c>
      <c r="AR183" s="23" t="s">
        <v>167</v>
      </c>
      <c r="AT183" s="23" t="s">
        <v>280</v>
      </c>
      <c r="AU183" s="23" t="s">
        <v>75</v>
      </c>
      <c r="AY183" s="23" t="s">
        <v>137</v>
      </c>
      <c r="BE183" s="171">
        <f t="shared" si="4"/>
        <v>0</v>
      </c>
      <c r="BF183" s="171">
        <f t="shared" si="5"/>
        <v>0</v>
      </c>
      <c r="BG183" s="171">
        <f t="shared" si="6"/>
        <v>0</v>
      </c>
      <c r="BH183" s="171">
        <f t="shared" si="7"/>
        <v>0</v>
      </c>
      <c r="BI183" s="171">
        <f t="shared" si="8"/>
        <v>0</v>
      </c>
      <c r="BJ183" s="23" t="s">
        <v>73</v>
      </c>
      <c r="BK183" s="171">
        <f t="shared" si="9"/>
        <v>0</v>
      </c>
      <c r="BL183" s="23" t="s">
        <v>136</v>
      </c>
      <c r="BM183" s="23" t="s">
        <v>900</v>
      </c>
    </row>
    <row r="184" spans="2:65" s="1" customFormat="1" ht="22.5" customHeight="1">
      <c r="B184" s="160"/>
      <c r="C184" s="195" t="s">
        <v>376</v>
      </c>
      <c r="D184" s="195" t="s">
        <v>280</v>
      </c>
      <c r="E184" s="196" t="s">
        <v>901</v>
      </c>
      <c r="F184" s="197" t="s">
        <v>902</v>
      </c>
      <c r="G184" s="198" t="s">
        <v>379</v>
      </c>
      <c r="H184" s="199">
        <v>7</v>
      </c>
      <c r="I184" s="200">
        <v>0</v>
      </c>
      <c r="J184" s="200">
        <f t="shared" si="0"/>
        <v>0</v>
      </c>
      <c r="K184" s="197" t="s">
        <v>203</v>
      </c>
      <c r="L184" s="201"/>
      <c r="M184" s="202" t="s">
        <v>5</v>
      </c>
      <c r="N184" s="203" t="s">
        <v>37</v>
      </c>
      <c r="O184" s="169">
        <v>0</v>
      </c>
      <c r="P184" s="169">
        <f t="shared" si="1"/>
        <v>0</v>
      </c>
      <c r="Q184" s="169">
        <v>0.006</v>
      </c>
      <c r="R184" s="169">
        <f t="shared" si="2"/>
        <v>0.042</v>
      </c>
      <c r="S184" s="169">
        <v>0</v>
      </c>
      <c r="T184" s="170">
        <f t="shared" si="3"/>
        <v>0</v>
      </c>
      <c r="AR184" s="23" t="s">
        <v>167</v>
      </c>
      <c r="AT184" s="23" t="s">
        <v>280</v>
      </c>
      <c r="AU184" s="23" t="s">
        <v>75</v>
      </c>
      <c r="AY184" s="23" t="s">
        <v>137</v>
      </c>
      <c r="BE184" s="171">
        <f t="shared" si="4"/>
        <v>0</v>
      </c>
      <c r="BF184" s="171">
        <f t="shared" si="5"/>
        <v>0</v>
      </c>
      <c r="BG184" s="171">
        <f t="shared" si="6"/>
        <v>0</v>
      </c>
      <c r="BH184" s="171">
        <f t="shared" si="7"/>
        <v>0</v>
      </c>
      <c r="BI184" s="171">
        <f t="shared" si="8"/>
        <v>0</v>
      </c>
      <c r="BJ184" s="23" t="s">
        <v>73</v>
      </c>
      <c r="BK184" s="171">
        <f t="shared" si="9"/>
        <v>0</v>
      </c>
      <c r="BL184" s="23" t="s">
        <v>136</v>
      </c>
      <c r="BM184" s="23" t="s">
        <v>903</v>
      </c>
    </row>
    <row r="185" spans="2:63" s="11" customFormat="1" ht="29.25" customHeight="1">
      <c r="B185" s="147"/>
      <c r="D185" s="157" t="s">
        <v>65</v>
      </c>
      <c r="E185" s="158" t="s">
        <v>171</v>
      </c>
      <c r="F185" s="158" t="s">
        <v>359</v>
      </c>
      <c r="J185" s="159">
        <f>BK185</f>
        <v>0</v>
      </c>
      <c r="L185" s="147"/>
      <c r="M185" s="151"/>
      <c r="N185" s="152"/>
      <c r="O185" s="152"/>
      <c r="P185" s="153">
        <f>SUM(P186:P193)</f>
        <v>17.4464</v>
      </c>
      <c r="Q185" s="152"/>
      <c r="R185" s="153">
        <f>SUM(R186:R193)</f>
        <v>0.4512484</v>
      </c>
      <c r="S185" s="152"/>
      <c r="T185" s="154">
        <f>SUM(T186:T193)</f>
        <v>0</v>
      </c>
      <c r="AR185" s="148" t="s">
        <v>73</v>
      </c>
      <c r="AT185" s="155" t="s">
        <v>65</v>
      </c>
      <c r="AU185" s="155" t="s">
        <v>73</v>
      </c>
      <c r="AY185" s="148" t="s">
        <v>137</v>
      </c>
      <c r="BK185" s="156">
        <f>SUM(BK186:BK193)</f>
        <v>0</v>
      </c>
    </row>
    <row r="186" spans="2:65" s="1" customFormat="1" ht="22.5" customHeight="1">
      <c r="B186" s="160"/>
      <c r="C186" s="161" t="s">
        <v>159</v>
      </c>
      <c r="D186" s="161" t="s">
        <v>140</v>
      </c>
      <c r="E186" s="162" t="s">
        <v>904</v>
      </c>
      <c r="F186" s="163" t="s">
        <v>905</v>
      </c>
      <c r="G186" s="164" t="s">
        <v>215</v>
      </c>
      <c r="H186" s="165">
        <v>10.8</v>
      </c>
      <c r="I186" s="166">
        <v>0</v>
      </c>
      <c r="J186" s="166">
        <f>ROUND(I186*H186,2)</f>
        <v>0</v>
      </c>
      <c r="K186" s="163" t="s">
        <v>5</v>
      </c>
      <c r="L186" s="37"/>
      <c r="M186" s="167" t="s">
        <v>5</v>
      </c>
      <c r="N186" s="168" t="s">
        <v>37</v>
      </c>
      <c r="O186" s="169">
        <v>0.705</v>
      </c>
      <c r="P186" s="169">
        <f>O186*H186</f>
        <v>7.614</v>
      </c>
      <c r="Q186" s="169">
        <v>0.01688</v>
      </c>
      <c r="R186" s="169">
        <f>Q186*H186</f>
        <v>0.182304</v>
      </c>
      <c r="S186" s="169">
        <v>0</v>
      </c>
      <c r="T186" s="170">
        <f>S186*H186</f>
        <v>0</v>
      </c>
      <c r="AR186" s="23" t="s">
        <v>136</v>
      </c>
      <c r="AT186" s="23" t="s">
        <v>140</v>
      </c>
      <c r="AU186" s="23" t="s">
        <v>75</v>
      </c>
      <c r="AY186" s="23" t="s">
        <v>137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23" t="s">
        <v>73</v>
      </c>
      <c r="BK186" s="171">
        <f>ROUND(I186*H186,2)</f>
        <v>0</v>
      </c>
      <c r="BL186" s="23" t="s">
        <v>136</v>
      </c>
      <c r="BM186" s="23" t="s">
        <v>906</v>
      </c>
    </row>
    <row r="187" spans="2:51" s="12" customFormat="1" ht="13.5">
      <c r="B187" s="175"/>
      <c r="D187" s="176" t="s">
        <v>205</v>
      </c>
      <c r="E187" s="177" t="s">
        <v>5</v>
      </c>
      <c r="F187" s="178" t="s">
        <v>907</v>
      </c>
      <c r="H187" s="179">
        <v>10.8</v>
      </c>
      <c r="L187" s="175"/>
      <c r="M187" s="180"/>
      <c r="N187" s="181"/>
      <c r="O187" s="181"/>
      <c r="P187" s="181"/>
      <c r="Q187" s="181"/>
      <c r="R187" s="181"/>
      <c r="S187" s="181"/>
      <c r="T187" s="182"/>
      <c r="AT187" s="183" t="s">
        <v>205</v>
      </c>
      <c r="AU187" s="183" t="s">
        <v>75</v>
      </c>
      <c r="AV187" s="12" t="s">
        <v>75</v>
      </c>
      <c r="AW187" s="12" t="s">
        <v>30</v>
      </c>
      <c r="AX187" s="12" t="s">
        <v>73</v>
      </c>
      <c r="AY187" s="183" t="s">
        <v>137</v>
      </c>
    </row>
    <row r="188" spans="2:65" s="1" customFormat="1" ht="22.5" customHeight="1">
      <c r="B188" s="160"/>
      <c r="C188" s="161" t="s">
        <v>163</v>
      </c>
      <c r="D188" s="161" t="s">
        <v>140</v>
      </c>
      <c r="E188" s="162" t="s">
        <v>908</v>
      </c>
      <c r="F188" s="163" t="s">
        <v>909</v>
      </c>
      <c r="G188" s="164" t="s">
        <v>215</v>
      </c>
      <c r="H188" s="165">
        <v>11.88</v>
      </c>
      <c r="I188" s="166">
        <v>0</v>
      </c>
      <c r="J188" s="166">
        <f>ROUND(I188*H188,2)</f>
        <v>0</v>
      </c>
      <c r="K188" s="163" t="s">
        <v>5</v>
      </c>
      <c r="L188" s="37"/>
      <c r="M188" s="167" t="s">
        <v>5</v>
      </c>
      <c r="N188" s="168" t="s">
        <v>37</v>
      </c>
      <c r="O188" s="169">
        <v>0.705</v>
      </c>
      <c r="P188" s="169">
        <f>O188*H188</f>
        <v>8.3754</v>
      </c>
      <c r="Q188" s="169">
        <v>0.01688</v>
      </c>
      <c r="R188" s="169">
        <f>Q188*H188</f>
        <v>0.2005344</v>
      </c>
      <c r="S188" s="169">
        <v>0</v>
      </c>
      <c r="T188" s="170">
        <f>S188*H188</f>
        <v>0</v>
      </c>
      <c r="AR188" s="23" t="s">
        <v>136</v>
      </c>
      <c r="AT188" s="23" t="s">
        <v>140</v>
      </c>
      <c r="AU188" s="23" t="s">
        <v>75</v>
      </c>
      <c r="AY188" s="23" t="s">
        <v>137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23" t="s">
        <v>73</v>
      </c>
      <c r="BK188" s="171">
        <f>ROUND(I188*H188,2)</f>
        <v>0</v>
      </c>
      <c r="BL188" s="23" t="s">
        <v>136</v>
      </c>
      <c r="BM188" s="23" t="s">
        <v>910</v>
      </c>
    </row>
    <row r="189" spans="2:51" s="12" customFormat="1" ht="13.5">
      <c r="B189" s="175"/>
      <c r="D189" s="176" t="s">
        <v>205</v>
      </c>
      <c r="E189" s="177" t="s">
        <v>5</v>
      </c>
      <c r="F189" s="178" t="s">
        <v>911</v>
      </c>
      <c r="H189" s="179">
        <v>11.88</v>
      </c>
      <c r="L189" s="175"/>
      <c r="M189" s="180"/>
      <c r="N189" s="181"/>
      <c r="O189" s="181"/>
      <c r="P189" s="181"/>
      <c r="Q189" s="181"/>
      <c r="R189" s="181"/>
      <c r="S189" s="181"/>
      <c r="T189" s="182"/>
      <c r="AT189" s="183" t="s">
        <v>205</v>
      </c>
      <c r="AU189" s="183" t="s">
        <v>75</v>
      </c>
      <c r="AV189" s="12" t="s">
        <v>75</v>
      </c>
      <c r="AW189" s="12" t="s">
        <v>30</v>
      </c>
      <c r="AX189" s="12" t="s">
        <v>73</v>
      </c>
      <c r="AY189" s="183" t="s">
        <v>137</v>
      </c>
    </row>
    <row r="190" spans="2:65" s="1" customFormat="1" ht="22.5" customHeight="1">
      <c r="B190" s="160"/>
      <c r="C190" s="161" t="s">
        <v>179</v>
      </c>
      <c r="D190" s="161" t="s">
        <v>140</v>
      </c>
      <c r="E190" s="162" t="s">
        <v>912</v>
      </c>
      <c r="F190" s="163" t="s">
        <v>913</v>
      </c>
      <c r="G190" s="164" t="s">
        <v>379</v>
      </c>
      <c r="H190" s="165">
        <v>1</v>
      </c>
      <c r="I190" s="166">
        <v>0</v>
      </c>
      <c r="J190" s="166">
        <f>ROUND(I190*H190,2)</f>
        <v>0</v>
      </c>
      <c r="K190" s="163" t="s">
        <v>203</v>
      </c>
      <c r="L190" s="37"/>
      <c r="M190" s="167" t="s">
        <v>5</v>
      </c>
      <c r="N190" s="168" t="s">
        <v>37</v>
      </c>
      <c r="O190" s="169">
        <v>0.707</v>
      </c>
      <c r="P190" s="169">
        <f>O190*H190</f>
        <v>0.707</v>
      </c>
      <c r="Q190" s="169">
        <v>0.00459</v>
      </c>
      <c r="R190" s="169">
        <f>Q190*H190</f>
        <v>0.00459</v>
      </c>
      <c r="S190" s="169">
        <v>0</v>
      </c>
      <c r="T190" s="170">
        <f>S190*H190</f>
        <v>0</v>
      </c>
      <c r="AR190" s="23" t="s">
        <v>136</v>
      </c>
      <c r="AT190" s="23" t="s">
        <v>140</v>
      </c>
      <c r="AU190" s="23" t="s">
        <v>75</v>
      </c>
      <c r="AY190" s="23" t="s">
        <v>137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23" t="s">
        <v>73</v>
      </c>
      <c r="BK190" s="171">
        <f>ROUND(I190*H190,2)</f>
        <v>0</v>
      </c>
      <c r="BL190" s="23" t="s">
        <v>136</v>
      </c>
      <c r="BM190" s="23" t="s">
        <v>914</v>
      </c>
    </row>
    <row r="191" spans="2:65" s="1" customFormat="1" ht="22.5" customHeight="1">
      <c r="B191" s="160"/>
      <c r="C191" s="195" t="s">
        <v>183</v>
      </c>
      <c r="D191" s="195" t="s">
        <v>280</v>
      </c>
      <c r="E191" s="196" t="s">
        <v>915</v>
      </c>
      <c r="F191" s="197" t="s">
        <v>916</v>
      </c>
      <c r="G191" s="198" t="s">
        <v>379</v>
      </c>
      <c r="H191" s="199">
        <v>1</v>
      </c>
      <c r="I191" s="200">
        <v>0</v>
      </c>
      <c r="J191" s="200">
        <f>ROUND(I191*H191,2)</f>
        <v>0</v>
      </c>
      <c r="K191" s="197" t="s">
        <v>5</v>
      </c>
      <c r="L191" s="201"/>
      <c r="M191" s="202" t="s">
        <v>5</v>
      </c>
      <c r="N191" s="203" t="s">
        <v>37</v>
      </c>
      <c r="O191" s="169">
        <v>0</v>
      </c>
      <c r="P191" s="169">
        <f>O191*H191</f>
        <v>0</v>
      </c>
      <c r="Q191" s="169">
        <v>0.046</v>
      </c>
      <c r="R191" s="169">
        <f>Q191*H191</f>
        <v>0.046</v>
      </c>
      <c r="S191" s="169">
        <v>0</v>
      </c>
      <c r="T191" s="170">
        <f>S191*H191</f>
        <v>0</v>
      </c>
      <c r="AR191" s="23" t="s">
        <v>167</v>
      </c>
      <c r="AT191" s="23" t="s">
        <v>280</v>
      </c>
      <c r="AU191" s="23" t="s">
        <v>75</v>
      </c>
      <c r="AY191" s="23" t="s">
        <v>137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23" t="s">
        <v>73</v>
      </c>
      <c r="BK191" s="171">
        <f>ROUND(I191*H191,2)</f>
        <v>0</v>
      </c>
      <c r="BL191" s="23" t="s">
        <v>136</v>
      </c>
      <c r="BM191" s="23" t="s">
        <v>917</v>
      </c>
    </row>
    <row r="192" spans="2:65" s="1" customFormat="1" ht="22.5" customHeight="1">
      <c r="B192" s="160"/>
      <c r="C192" s="161" t="s">
        <v>247</v>
      </c>
      <c r="D192" s="161" t="s">
        <v>140</v>
      </c>
      <c r="E192" s="162" t="s">
        <v>918</v>
      </c>
      <c r="F192" s="163" t="s">
        <v>919</v>
      </c>
      <c r="G192" s="164" t="s">
        <v>379</v>
      </c>
      <c r="H192" s="165">
        <v>6</v>
      </c>
      <c r="I192" s="166">
        <v>0</v>
      </c>
      <c r="J192" s="166">
        <f>ROUND(I192*H192,2)</f>
        <v>0</v>
      </c>
      <c r="K192" s="163" t="s">
        <v>203</v>
      </c>
      <c r="L192" s="37"/>
      <c r="M192" s="167" t="s">
        <v>5</v>
      </c>
      <c r="N192" s="168" t="s">
        <v>37</v>
      </c>
      <c r="O192" s="169">
        <v>0.125</v>
      </c>
      <c r="P192" s="169">
        <f>O192*H192</f>
        <v>0.75</v>
      </c>
      <c r="Q192" s="169">
        <v>0.00181</v>
      </c>
      <c r="R192" s="169">
        <f>Q192*H192</f>
        <v>0.01086</v>
      </c>
      <c r="S192" s="169">
        <v>0</v>
      </c>
      <c r="T192" s="170">
        <f>S192*H192</f>
        <v>0</v>
      </c>
      <c r="AR192" s="23" t="s">
        <v>136</v>
      </c>
      <c r="AT192" s="23" t="s">
        <v>140</v>
      </c>
      <c r="AU192" s="23" t="s">
        <v>75</v>
      </c>
      <c r="AY192" s="23" t="s">
        <v>137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23" t="s">
        <v>73</v>
      </c>
      <c r="BK192" s="171">
        <f>ROUND(I192*H192,2)</f>
        <v>0</v>
      </c>
      <c r="BL192" s="23" t="s">
        <v>136</v>
      </c>
      <c r="BM192" s="23" t="s">
        <v>920</v>
      </c>
    </row>
    <row r="193" spans="2:65" s="1" customFormat="1" ht="22.5" customHeight="1">
      <c r="B193" s="160"/>
      <c r="C193" s="195" t="s">
        <v>253</v>
      </c>
      <c r="D193" s="195" t="s">
        <v>280</v>
      </c>
      <c r="E193" s="196" t="s">
        <v>921</v>
      </c>
      <c r="F193" s="197" t="s">
        <v>922</v>
      </c>
      <c r="G193" s="198" t="s">
        <v>379</v>
      </c>
      <c r="H193" s="199">
        <v>6</v>
      </c>
      <c r="I193" s="200">
        <v>0</v>
      </c>
      <c r="J193" s="200">
        <f>ROUND(I193*H193,2)</f>
        <v>0</v>
      </c>
      <c r="K193" s="197" t="s">
        <v>5</v>
      </c>
      <c r="L193" s="201"/>
      <c r="M193" s="202" t="s">
        <v>5</v>
      </c>
      <c r="N193" s="203" t="s">
        <v>37</v>
      </c>
      <c r="O193" s="169">
        <v>0</v>
      </c>
      <c r="P193" s="169">
        <f>O193*H193</f>
        <v>0</v>
      </c>
      <c r="Q193" s="169">
        <v>0.00116</v>
      </c>
      <c r="R193" s="169">
        <f>Q193*H193</f>
        <v>0.00696</v>
      </c>
      <c r="S193" s="169">
        <v>0</v>
      </c>
      <c r="T193" s="170">
        <f>S193*H193</f>
        <v>0</v>
      </c>
      <c r="AR193" s="23" t="s">
        <v>167</v>
      </c>
      <c r="AT193" s="23" t="s">
        <v>280</v>
      </c>
      <c r="AU193" s="23" t="s">
        <v>75</v>
      </c>
      <c r="AY193" s="23" t="s">
        <v>137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23" t="s">
        <v>73</v>
      </c>
      <c r="BK193" s="171">
        <f>ROUND(I193*H193,2)</f>
        <v>0</v>
      </c>
      <c r="BL193" s="23" t="s">
        <v>136</v>
      </c>
      <c r="BM193" s="23" t="s">
        <v>923</v>
      </c>
    </row>
    <row r="194" spans="2:63" s="11" customFormat="1" ht="29.25" customHeight="1">
      <c r="B194" s="147"/>
      <c r="D194" s="157" t="s">
        <v>65</v>
      </c>
      <c r="E194" s="158" t="s">
        <v>460</v>
      </c>
      <c r="F194" s="158" t="s">
        <v>461</v>
      </c>
      <c r="J194" s="159">
        <f>BK194</f>
        <v>0</v>
      </c>
      <c r="L194" s="147"/>
      <c r="M194" s="151"/>
      <c r="N194" s="152"/>
      <c r="O194" s="152"/>
      <c r="P194" s="153">
        <f>P195</f>
        <v>897.27516</v>
      </c>
      <c r="Q194" s="152"/>
      <c r="R194" s="153">
        <f>R195</f>
        <v>0</v>
      </c>
      <c r="S194" s="152"/>
      <c r="T194" s="154">
        <f>T195</f>
        <v>0</v>
      </c>
      <c r="AR194" s="148" t="s">
        <v>73</v>
      </c>
      <c r="AT194" s="155" t="s">
        <v>65</v>
      </c>
      <c r="AU194" s="155" t="s">
        <v>73</v>
      </c>
      <c r="AY194" s="148" t="s">
        <v>137</v>
      </c>
      <c r="BK194" s="156">
        <f>BK195</f>
        <v>0</v>
      </c>
    </row>
    <row r="195" spans="2:65" s="1" customFormat="1" ht="22.5" customHeight="1">
      <c r="B195" s="160"/>
      <c r="C195" s="161" t="s">
        <v>340</v>
      </c>
      <c r="D195" s="161" t="s">
        <v>140</v>
      </c>
      <c r="E195" s="162" t="s">
        <v>924</v>
      </c>
      <c r="F195" s="163" t="s">
        <v>925</v>
      </c>
      <c r="G195" s="164" t="s">
        <v>263</v>
      </c>
      <c r="H195" s="165">
        <v>606.267</v>
      </c>
      <c r="I195" s="166">
        <v>0</v>
      </c>
      <c r="J195" s="166">
        <f>ROUND(I195*H195,2)</f>
        <v>0</v>
      </c>
      <c r="K195" s="163" t="s">
        <v>203</v>
      </c>
      <c r="L195" s="37"/>
      <c r="M195" s="167" t="s">
        <v>5</v>
      </c>
      <c r="N195" s="168" t="s">
        <v>37</v>
      </c>
      <c r="O195" s="169">
        <v>1.48</v>
      </c>
      <c r="P195" s="169">
        <f>O195*H195</f>
        <v>897.27516</v>
      </c>
      <c r="Q195" s="169">
        <v>0</v>
      </c>
      <c r="R195" s="169">
        <f>Q195*H195</f>
        <v>0</v>
      </c>
      <c r="S195" s="169">
        <v>0</v>
      </c>
      <c r="T195" s="170">
        <f>S195*H195</f>
        <v>0</v>
      </c>
      <c r="AR195" s="23" t="s">
        <v>136</v>
      </c>
      <c r="AT195" s="23" t="s">
        <v>140</v>
      </c>
      <c r="AU195" s="23" t="s">
        <v>75</v>
      </c>
      <c r="AY195" s="23" t="s">
        <v>137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23" t="s">
        <v>73</v>
      </c>
      <c r="BK195" s="171">
        <f>ROUND(I195*H195,2)</f>
        <v>0</v>
      </c>
      <c r="BL195" s="23" t="s">
        <v>136</v>
      </c>
      <c r="BM195" s="23" t="s">
        <v>926</v>
      </c>
    </row>
    <row r="196" spans="2:63" s="11" customFormat="1" ht="36.75" customHeight="1">
      <c r="B196" s="147"/>
      <c r="D196" s="148" t="s">
        <v>65</v>
      </c>
      <c r="E196" s="149" t="s">
        <v>476</v>
      </c>
      <c r="F196" s="149" t="s">
        <v>477</v>
      </c>
      <c r="J196" s="150">
        <f>BK196</f>
        <v>0</v>
      </c>
      <c r="L196" s="147"/>
      <c r="M196" s="151"/>
      <c r="N196" s="152"/>
      <c r="O196" s="152"/>
      <c r="P196" s="153">
        <f>P197</f>
        <v>14.257599999999998</v>
      </c>
      <c r="Q196" s="152"/>
      <c r="R196" s="153">
        <f>R197</f>
        <v>2.405088</v>
      </c>
      <c r="S196" s="152"/>
      <c r="T196" s="154">
        <f>T197</f>
        <v>0</v>
      </c>
      <c r="AR196" s="148" t="s">
        <v>75</v>
      </c>
      <c r="AT196" s="155" t="s">
        <v>65</v>
      </c>
      <c r="AU196" s="155" t="s">
        <v>66</v>
      </c>
      <c r="AY196" s="148" t="s">
        <v>137</v>
      </c>
      <c r="BK196" s="156">
        <f>BK197</f>
        <v>0</v>
      </c>
    </row>
    <row r="197" spans="2:63" s="11" customFormat="1" ht="19.5" customHeight="1">
      <c r="B197" s="147"/>
      <c r="D197" s="157" t="s">
        <v>65</v>
      </c>
      <c r="E197" s="158" t="s">
        <v>927</v>
      </c>
      <c r="F197" s="158" t="s">
        <v>928</v>
      </c>
      <c r="J197" s="159">
        <f>BK197</f>
        <v>0</v>
      </c>
      <c r="L197" s="147"/>
      <c r="M197" s="151"/>
      <c r="N197" s="152"/>
      <c r="O197" s="152"/>
      <c r="P197" s="153">
        <f>SUM(P198:P202)</f>
        <v>14.257599999999998</v>
      </c>
      <c r="Q197" s="152"/>
      <c r="R197" s="153">
        <f>SUM(R198:R202)</f>
        <v>2.405088</v>
      </c>
      <c r="S197" s="152"/>
      <c r="T197" s="154">
        <f>SUM(T198:T202)</f>
        <v>0</v>
      </c>
      <c r="AR197" s="148" t="s">
        <v>75</v>
      </c>
      <c r="AT197" s="155" t="s">
        <v>65</v>
      </c>
      <c r="AU197" s="155" t="s">
        <v>73</v>
      </c>
      <c r="AY197" s="148" t="s">
        <v>137</v>
      </c>
      <c r="BK197" s="156">
        <f>SUM(BK198:BK202)</f>
        <v>0</v>
      </c>
    </row>
    <row r="198" spans="2:65" s="1" customFormat="1" ht="31.5" customHeight="1">
      <c r="B198" s="160"/>
      <c r="C198" s="161" t="s">
        <v>11</v>
      </c>
      <c r="D198" s="161" t="s">
        <v>140</v>
      </c>
      <c r="E198" s="162" t="s">
        <v>929</v>
      </c>
      <c r="F198" s="163" t="s">
        <v>930</v>
      </c>
      <c r="G198" s="164" t="s">
        <v>199</v>
      </c>
      <c r="H198" s="165">
        <v>11.2</v>
      </c>
      <c r="I198" s="166">
        <v>0</v>
      </c>
      <c r="J198" s="166">
        <f>ROUND(I198*H198,2)</f>
        <v>0</v>
      </c>
      <c r="K198" s="163" t="s">
        <v>203</v>
      </c>
      <c r="L198" s="37"/>
      <c r="M198" s="167" t="s">
        <v>5</v>
      </c>
      <c r="N198" s="168" t="s">
        <v>37</v>
      </c>
      <c r="O198" s="169">
        <v>1.273</v>
      </c>
      <c r="P198" s="169">
        <f>O198*H198</f>
        <v>14.257599999999998</v>
      </c>
      <c r="Q198" s="169">
        <v>0.00024</v>
      </c>
      <c r="R198" s="169">
        <f>Q198*H198</f>
        <v>0.002688</v>
      </c>
      <c r="S198" s="169">
        <v>0</v>
      </c>
      <c r="T198" s="170">
        <f>S198*H198</f>
        <v>0</v>
      </c>
      <c r="AR198" s="23" t="s">
        <v>260</v>
      </c>
      <c r="AT198" s="23" t="s">
        <v>140</v>
      </c>
      <c r="AU198" s="23" t="s">
        <v>75</v>
      </c>
      <c r="AY198" s="23" t="s">
        <v>137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23" t="s">
        <v>73</v>
      </c>
      <c r="BK198" s="171">
        <f>ROUND(I198*H198,2)</f>
        <v>0</v>
      </c>
      <c r="BL198" s="23" t="s">
        <v>260</v>
      </c>
      <c r="BM198" s="23" t="s">
        <v>931</v>
      </c>
    </row>
    <row r="199" spans="2:51" s="12" customFormat="1" ht="13.5">
      <c r="B199" s="175"/>
      <c r="D199" s="176" t="s">
        <v>205</v>
      </c>
      <c r="E199" s="177" t="s">
        <v>5</v>
      </c>
      <c r="F199" s="178" t="s">
        <v>932</v>
      </c>
      <c r="H199" s="179">
        <v>11.2</v>
      </c>
      <c r="L199" s="175"/>
      <c r="M199" s="180"/>
      <c r="N199" s="181"/>
      <c r="O199" s="181"/>
      <c r="P199" s="181"/>
      <c r="Q199" s="181"/>
      <c r="R199" s="181"/>
      <c r="S199" s="181"/>
      <c r="T199" s="182"/>
      <c r="AT199" s="183" t="s">
        <v>205</v>
      </c>
      <c r="AU199" s="183" t="s">
        <v>75</v>
      </c>
      <c r="AV199" s="12" t="s">
        <v>75</v>
      </c>
      <c r="AW199" s="12" t="s">
        <v>30</v>
      </c>
      <c r="AX199" s="12" t="s">
        <v>73</v>
      </c>
      <c r="AY199" s="183" t="s">
        <v>137</v>
      </c>
    </row>
    <row r="200" spans="2:65" s="1" customFormat="1" ht="22.5" customHeight="1">
      <c r="B200" s="160"/>
      <c r="C200" s="195" t="s">
        <v>260</v>
      </c>
      <c r="D200" s="195" t="s">
        <v>280</v>
      </c>
      <c r="E200" s="196" t="s">
        <v>933</v>
      </c>
      <c r="F200" s="197" t="s">
        <v>934</v>
      </c>
      <c r="G200" s="198" t="s">
        <v>379</v>
      </c>
      <c r="H200" s="199">
        <v>616</v>
      </c>
      <c r="I200" s="200">
        <v>0</v>
      </c>
      <c r="J200" s="200">
        <f>ROUND(I200*H200,2)</f>
        <v>0</v>
      </c>
      <c r="K200" s="197" t="s">
        <v>203</v>
      </c>
      <c r="L200" s="201"/>
      <c r="M200" s="202" t="s">
        <v>5</v>
      </c>
      <c r="N200" s="203" t="s">
        <v>37</v>
      </c>
      <c r="O200" s="169">
        <v>0</v>
      </c>
      <c r="P200" s="169">
        <f>O200*H200</f>
        <v>0</v>
      </c>
      <c r="Q200" s="169">
        <v>0.0039</v>
      </c>
      <c r="R200" s="169">
        <f>Q200*H200</f>
        <v>2.4024</v>
      </c>
      <c r="S200" s="169">
        <v>0</v>
      </c>
      <c r="T200" s="170">
        <f>S200*H200</f>
        <v>0</v>
      </c>
      <c r="AR200" s="23" t="s">
        <v>324</v>
      </c>
      <c r="AT200" s="23" t="s">
        <v>280</v>
      </c>
      <c r="AU200" s="23" t="s">
        <v>75</v>
      </c>
      <c r="AY200" s="23" t="s">
        <v>137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23" t="s">
        <v>73</v>
      </c>
      <c r="BK200" s="171">
        <f>ROUND(I200*H200,2)</f>
        <v>0</v>
      </c>
      <c r="BL200" s="23" t="s">
        <v>260</v>
      </c>
      <c r="BM200" s="23" t="s">
        <v>935</v>
      </c>
    </row>
    <row r="201" spans="2:51" s="12" customFormat="1" ht="13.5">
      <c r="B201" s="175"/>
      <c r="D201" s="176" t="s">
        <v>205</v>
      </c>
      <c r="E201" s="177" t="s">
        <v>5</v>
      </c>
      <c r="F201" s="178" t="s">
        <v>936</v>
      </c>
      <c r="H201" s="179">
        <v>616</v>
      </c>
      <c r="L201" s="175"/>
      <c r="M201" s="180"/>
      <c r="N201" s="181"/>
      <c r="O201" s="181"/>
      <c r="P201" s="181"/>
      <c r="Q201" s="181"/>
      <c r="R201" s="181"/>
      <c r="S201" s="181"/>
      <c r="T201" s="182"/>
      <c r="AT201" s="183" t="s">
        <v>205</v>
      </c>
      <c r="AU201" s="183" t="s">
        <v>75</v>
      </c>
      <c r="AV201" s="12" t="s">
        <v>75</v>
      </c>
      <c r="AW201" s="12" t="s">
        <v>30</v>
      </c>
      <c r="AX201" s="12" t="s">
        <v>73</v>
      </c>
      <c r="AY201" s="183" t="s">
        <v>137</v>
      </c>
    </row>
    <row r="202" spans="2:65" s="1" customFormat="1" ht="22.5" customHeight="1">
      <c r="B202" s="160"/>
      <c r="C202" s="161" t="s">
        <v>266</v>
      </c>
      <c r="D202" s="161" t="s">
        <v>140</v>
      </c>
      <c r="E202" s="162" t="s">
        <v>937</v>
      </c>
      <c r="F202" s="163" t="s">
        <v>938</v>
      </c>
      <c r="G202" s="164" t="s">
        <v>939</v>
      </c>
      <c r="H202" s="165">
        <v>335.384</v>
      </c>
      <c r="I202" s="166">
        <v>0</v>
      </c>
      <c r="J202" s="166">
        <f>ROUND(I202*H202,2)</f>
        <v>0</v>
      </c>
      <c r="K202" s="163" t="s">
        <v>203</v>
      </c>
      <c r="L202" s="37"/>
      <c r="M202" s="167" t="s">
        <v>5</v>
      </c>
      <c r="N202" s="172" t="s">
        <v>37</v>
      </c>
      <c r="O202" s="173">
        <v>0</v>
      </c>
      <c r="P202" s="173">
        <f>O202*H202</f>
        <v>0</v>
      </c>
      <c r="Q202" s="173">
        <v>0</v>
      </c>
      <c r="R202" s="173">
        <f>Q202*H202</f>
        <v>0</v>
      </c>
      <c r="S202" s="173">
        <v>0</v>
      </c>
      <c r="T202" s="174">
        <f>S202*H202</f>
        <v>0</v>
      </c>
      <c r="AR202" s="23" t="s">
        <v>260</v>
      </c>
      <c r="AT202" s="23" t="s">
        <v>140</v>
      </c>
      <c r="AU202" s="23" t="s">
        <v>75</v>
      </c>
      <c r="AY202" s="23" t="s">
        <v>137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23" t="s">
        <v>73</v>
      </c>
      <c r="BK202" s="171">
        <f>ROUND(I202*H202,2)</f>
        <v>0</v>
      </c>
      <c r="BL202" s="23" t="s">
        <v>260</v>
      </c>
      <c r="BM202" s="23" t="s">
        <v>940</v>
      </c>
    </row>
    <row r="203" spans="2:12" s="1" customFormat="1" ht="6.75" customHeight="1">
      <c r="B203" s="52"/>
      <c r="C203" s="53"/>
      <c r="D203" s="53"/>
      <c r="E203" s="53"/>
      <c r="F203" s="53"/>
      <c r="G203" s="53"/>
      <c r="H203" s="53"/>
      <c r="I203" s="53"/>
      <c r="J203" s="53"/>
      <c r="K203" s="53"/>
      <c r="L203" s="37"/>
    </row>
  </sheetData>
  <sheetProtection/>
  <autoFilter ref="C92:K202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42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138" sqref="I1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99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685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941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ROUND(J87,2)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ROUND(SUM(BE87:BE143),2)</f>
        <v>0</v>
      </c>
      <c r="G32" s="38"/>
      <c r="H32" s="38"/>
      <c r="I32" s="113">
        <v>0.21</v>
      </c>
      <c r="J32" s="112">
        <f>ROUND(ROUND((SUM(BE87:BE143)),2)*I32,2)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ROUND(SUM(BF87:BF143),2)</f>
        <v>0</v>
      </c>
      <c r="G33" s="38"/>
      <c r="H33" s="38"/>
      <c r="I33" s="113">
        <v>0.15</v>
      </c>
      <c r="J33" s="112">
        <f>ROUND(ROUND((SUM(BF87:BF143)),2)*I33,2)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ROUND(SUM(BG87:BG143),2)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ROUND(SUM(BH87:BH143),2)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ROUND(SUM(BI87:BI143),2)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685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02-02 - Kanalizace - přípojky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J87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188</v>
      </c>
      <c r="E61" s="128"/>
      <c r="F61" s="128"/>
      <c r="G61" s="128"/>
      <c r="H61" s="128"/>
      <c r="I61" s="128"/>
      <c r="J61" s="129">
        <f>J88</f>
        <v>0</v>
      </c>
      <c r="K61" s="130"/>
    </row>
    <row r="62" spans="2:11" s="9" customFormat="1" ht="19.5" customHeight="1">
      <c r="B62" s="131"/>
      <c r="C62" s="132"/>
      <c r="D62" s="133" t="s">
        <v>189</v>
      </c>
      <c r="E62" s="134"/>
      <c r="F62" s="134"/>
      <c r="G62" s="134"/>
      <c r="H62" s="134"/>
      <c r="I62" s="134"/>
      <c r="J62" s="135">
        <f>J89</f>
        <v>0</v>
      </c>
      <c r="K62" s="136"/>
    </row>
    <row r="63" spans="2:11" s="9" customFormat="1" ht="19.5" customHeight="1">
      <c r="B63" s="131"/>
      <c r="C63" s="132"/>
      <c r="D63" s="133" t="s">
        <v>714</v>
      </c>
      <c r="E63" s="134"/>
      <c r="F63" s="134"/>
      <c r="G63" s="134"/>
      <c r="H63" s="134"/>
      <c r="I63" s="134"/>
      <c r="J63" s="135">
        <f>J129</f>
        <v>0</v>
      </c>
      <c r="K63" s="136"/>
    </row>
    <row r="64" spans="2:11" s="9" customFormat="1" ht="19.5" customHeight="1">
      <c r="B64" s="131"/>
      <c r="C64" s="132"/>
      <c r="D64" s="133" t="s">
        <v>716</v>
      </c>
      <c r="E64" s="134"/>
      <c r="F64" s="134"/>
      <c r="G64" s="134"/>
      <c r="H64" s="134"/>
      <c r="I64" s="134"/>
      <c r="J64" s="135">
        <f>J132</f>
        <v>0</v>
      </c>
      <c r="K64" s="136"/>
    </row>
    <row r="65" spans="2:11" s="9" customFormat="1" ht="19.5" customHeight="1">
      <c r="B65" s="131"/>
      <c r="C65" s="132"/>
      <c r="D65" s="133" t="s">
        <v>193</v>
      </c>
      <c r="E65" s="134"/>
      <c r="F65" s="134"/>
      <c r="G65" s="134"/>
      <c r="H65" s="134"/>
      <c r="I65" s="134"/>
      <c r="J65" s="135">
        <f>J142</f>
        <v>0</v>
      </c>
      <c r="K65" s="136"/>
    </row>
    <row r="66" spans="2:11" s="1" customFormat="1" ht="21.75" customHeight="1">
      <c r="B66" s="37"/>
      <c r="C66" s="38"/>
      <c r="D66" s="38"/>
      <c r="E66" s="38"/>
      <c r="F66" s="38"/>
      <c r="G66" s="38"/>
      <c r="H66" s="38"/>
      <c r="I66" s="38"/>
      <c r="J66" s="38"/>
      <c r="K66" s="41"/>
    </row>
    <row r="67" spans="2:11" s="1" customFormat="1" ht="6.75" customHeight="1">
      <c r="B67" s="52"/>
      <c r="C67" s="53"/>
      <c r="D67" s="53"/>
      <c r="E67" s="53"/>
      <c r="F67" s="53"/>
      <c r="G67" s="53"/>
      <c r="H67" s="53"/>
      <c r="I67" s="53"/>
      <c r="J67" s="53"/>
      <c r="K67" s="54"/>
    </row>
    <row r="71" spans="2:12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37"/>
    </row>
    <row r="72" spans="2:12" s="1" customFormat="1" ht="36.75" customHeight="1">
      <c r="B72" s="37"/>
      <c r="C72" s="57" t="s">
        <v>120</v>
      </c>
      <c r="L72" s="37"/>
    </row>
    <row r="73" spans="2:12" s="1" customFormat="1" ht="6.75" customHeight="1">
      <c r="B73" s="37"/>
      <c r="L73" s="37"/>
    </row>
    <row r="74" spans="2:12" s="1" customFormat="1" ht="14.25" customHeight="1">
      <c r="B74" s="37"/>
      <c r="C74" s="59" t="s">
        <v>17</v>
      </c>
      <c r="L74" s="37"/>
    </row>
    <row r="75" spans="2:12" s="1" customFormat="1" ht="22.5" customHeight="1">
      <c r="B75" s="37"/>
      <c r="E75" s="322" t="str">
        <f>E7</f>
        <v>Stavební úpravy  ulice Ke Hvězdárně, Sezimovo Ústí</v>
      </c>
      <c r="F75" s="329"/>
      <c r="G75" s="329"/>
      <c r="H75" s="329"/>
      <c r="L75" s="37"/>
    </row>
    <row r="76" spans="2:12" ht="15">
      <c r="B76" s="27"/>
      <c r="C76" s="59" t="s">
        <v>109</v>
      </c>
      <c r="L76" s="27"/>
    </row>
    <row r="77" spans="2:12" s="1" customFormat="1" ht="22.5" customHeight="1">
      <c r="B77" s="37"/>
      <c r="E77" s="322" t="s">
        <v>685</v>
      </c>
      <c r="F77" s="323"/>
      <c r="G77" s="323"/>
      <c r="H77" s="323"/>
      <c r="L77" s="37"/>
    </row>
    <row r="78" spans="2:12" s="1" customFormat="1" ht="14.25" customHeight="1">
      <c r="B78" s="37"/>
      <c r="C78" s="59" t="s">
        <v>111</v>
      </c>
      <c r="L78" s="37"/>
    </row>
    <row r="79" spans="2:12" s="1" customFormat="1" ht="23.25" customHeight="1">
      <c r="B79" s="37"/>
      <c r="E79" s="318" t="str">
        <f>E11</f>
        <v>02-02 - Kanalizace - přípojky</v>
      </c>
      <c r="F79" s="323"/>
      <c r="G79" s="323"/>
      <c r="H79" s="323"/>
      <c r="L79" s="37"/>
    </row>
    <row r="80" spans="2:12" s="1" customFormat="1" ht="6.75" customHeight="1">
      <c r="B80" s="37"/>
      <c r="L80" s="37"/>
    </row>
    <row r="81" spans="2:12" s="1" customFormat="1" ht="18" customHeight="1">
      <c r="B81" s="37"/>
      <c r="C81" s="59" t="s">
        <v>21</v>
      </c>
      <c r="F81" s="137" t="str">
        <f>F14</f>
        <v> </v>
      </c>
      <c r="I81" s="59" t="s">
        <v>23</v>
      </c>
      <c r="J81" s="63" t="str">
        <f>IF(J14="","",J14)</f>
        <v>17. 9. 2017</v>
      </c>
      <c r="L81" s="37"/>
    </row>
    <row r="82" spans="2:12" s="1" customFormat="1" ht="6.75" customHeight="1">
      <c r="B82" s="37"/>
      <c r="L82" s="37"/>
    </row>
    <row r="83" spans="2:12" s="1" customFormat="1" ht="15">
      <c r="B83" s="37"/>
      <c r="C83" s="59" t="s">
        <v>25</v>
      </c>
      <c r="F83" s="137" t="str">
        <f>E17</f>
        <v> </v>
      </c>
      <c r="I83" s="59" t="s">
        <v>29</v>
      </c>
      <c r="J83" s="137" t="str">
        <f>E23</f>
        <v> </v>
      </c>
      <c r="L83" s="37"/>
    </row>
    <row r="84" spans="2:12" s="1" customFormat="1" ht="14.25" customHeight="1">
      <c r="B84" s="37"/>
      <c r="C84" s="59" t="s">
        <v>28</v>
      </c>
      <c r="F84" s="137" t="str">
        <f>IF(E20="","",E20)</f>
        <v> </v>
      </c>
      <c r="L84" s="37"/>
    </row>
    <row r="85" spans="2:12" s="1" customFormat="1" ht="9.75" customHeight="1">
      <c r="B85" s="37"/>
      <c r="L85" s="37"/>
    </row>
    <row r="86" spans="2:20" s="10" customFormat="1" ht="29.25" customHeight="1">
      <c r="B86" s="138"/>
      <c r="C86" s="139" t="s">
        <v>121</v>
      </c>
      <c r="D86" s="140" t="s">
        <v>51</v>
      </c>
      <c r="E86" s="140" t="s">
        <v>47</v>
      </c>
      <c r="F86" s="140" t="s">
        <v>122</v>
      </c>
      <c r="G86" s="140" t="s">
        <v>123</v>
      </c>
      <c r="H86" s="140" t="s">
        <v>124</v>
      </c>
      <c r="I86" s="141" t="s">
        <v>125</v>
      </c>
      <c r="J86" s="140" t="s">
        <v>115</v>
      </c>
      <c r="K86" s="142" t="s">
        <v>126</v>
      </c>
      <c r="L86" s="138"/>
      <c r="M86" s="69" t="s">
        <v>127</v>
      </c>
      <c r="N86" s="70" t="s">
        <v>36</v>
      </c>
      <c r="O86" s="70" t="s">
        <v>128</v>
      </c>
      <c r="P86" s="70" t="s">
        <v>129</v>
      </c>
      <c r="Q86" s="70" t="s">
        <v>130</v>
      </c>
      <c r="R86" s="70" t="s">
        <v>131</v>
      </c>
      <c r="S86" s="70" t="s">
        <v>132</v>
      </c>
      <c r="T86" s="71" t="s">
        <v>133</v>
      </c>
    </row>
    <row r="87" spans="2:63" s="1" customFormat="1" ht="29.25" customHeight="1">
      <c r="B87" s="37"/>
      <c r="C87" s="73" t="s">
        <v>116</v>
      </c>
      <c r="J87" s="143">
        <f>BK87</f>
        <v>0</v>
      </c>
      <c r="L87" s="37"/>
      <c r="M87" s="72"/>
      <c r="N87" s="64"/>
      <c r="O87" s="64"/>
      <c r="P87" s="144">
        <f>P88</f>
        <v>1069.250618</v>
      </c>
      <c r="Q87" s="64"/>
      <c r="R87" s="144">
        <f>R88</f>
        <v>91.19263146</v>
      </c>
      <c r="S87" s="64"/>
      <c r="T87" s="145">
        <f>T88</f>
        <v>0</v>
      </c>
      <c r="AT87" s="23" t="s">
        <v>65</v>
      </c>
      <c r="AU87" s="23" t="s">
        <v>117</v>
      </c>
      <c r="BK87" s="146">
        <f>BK88</f>
        <v>0</v>
      </c>
    </row>
    <row r="88" spans="2:63" s="11" customFormat="1" ht="36.75" customHeight="1">
      <c r="B88" s="147"/>
      <c r="D88" s="148" t="s">
        <v>65</v>
      </c>
      <c r="E88" s="149" t="s">
        <v>194</v>
      </c>
      <c r="F88" s="149" t="s">
        <v>195</v>
      </c>
      <c r="J88" s="150">
        <f>BK88</f>
        <v>0</v>
      </c>
      <c r="L88" s="147"/>
      <c r="M88" s="151"/>
      <c r="N88" s="152"/>
      <c r="O88" s="152"/>
      <c r="P88" s="153">
        <f>P89+P129+P132+P142</f>
        <v>1069.250618</v>
      </c>
      <c r="Q88" s="152"/>
      <c r="R88" s="153">
        <f>R89+R129+R132+R142</f>
        <v>91.19263146</v>
      </c>
      <c r="S88" s="152"/>
      <c r="T88" s="154">
        <f>T89+T129+T132+T142</f>
        <v>0</v>
      </c>
      <c r="AR88" s="148" t="s">
        <v>73</v>
      </c>
      <c r="AT88" s="155" t="s">
        <v>65</v>
      </c>
      <c r="AU88" s="155" t="s">
        <v>66</v>
      </c>
      <c r="AY88" s="148" t="s">
        <v>137</v>
      </c>
      <c r="BK88" s="156">
        <f>BK89+BK129+BK132+BK142</f>
        <v>0</v>
      </c>
    </row>
    <row r="89" spans="2:63" s="11" customFormat="1" ht="19.5" customHeight="1">
      <c r="B89" s="147"/>
      <c r="D89" s="157" t="s">
        <v>65</v>
      </c>
      <c r="E89" s="158" t="s">
        <v>73</v>
      </c>
      <c r="F89" s="158" t="s">
        <v>196</v>
      </c>
      <c r="J89" s="159">
        <f>BK89</f>
        <v>0</v>
      </c>
      <c r="L89" s="147"/>
      <c r="M89" s="151"/>
      <c r="N89" s="152"/>
      <c r="O89" s="152"/>
      <c r="P89" s="153">
        <f>SUM(P90:P128)</f>
        <v>861.8360429999999</v>
      </c>
      <c r="Q89" s="152"/>
      <c r="R89" s="153">
        <f>SUM(R90:R128)</f>
        <v>64.65726445</v>
      </c>
      <c r="S89" s="152"/>
      <c r="T89" s="154">
        <f>SUM(T90:T128)</f>
        <v>0</v>
      </c>
      <c r="AR89" s="148" t="s">
        <v>73</v>
      </c>
      <c r="AT89" s="155" t="s">
        <v>65</v>
      </c>
      <c r="AU89" s="155" t="s">
        <v>73</v>
      </c>
      <c r="AY89" s="148" t="s">
        <v>137</v>
      </c>
      <c r="BK89" s="156">
        <f>SUM(BK90:BK128)</f>
        <v>0</v>
      </c>
    </row>
    <row r="90" spans="2:65" s="1" customFormat="1" ht="22.5" customHeight="1">
      <c r="B90" s="160"/>
      <c r="C90" s="161" t="s">
        <v>303</v>
      </c>
      <c r="D90" s="161" t="s">
        <v>140</v>
      </c>
      <c r="E90" s="162" t="s">
        <v>718</v>
      </c>
      <c r="F90" s="163" t="s">
        <v>719</v>
      </c>
      <c r="G90" s="164" t="s">
        <v>219</v>
      </c>
      <c r="H90" s="165">
        <v>50.4</v>
      </c>
      <c r="I90" s="166">
        <v>0</v>
      </c>
      <c r="J90" s="166">
        <f>ROUND(I90*H90,2)</f>
        <v>0</v>
      </c>
      <c r="K90" s="163" t="s">
        <v>203</v>
      </c>
      <c r="L90" s="37"/>
      <c r="M90" s="167" t="s">
        <v>5</v>
      </c>
      <c r="N90" s="168" t="s">
        <v>37</v>
      </c>
      <c r="O90" s="169">
        <v>1.548</v>
      </c>
      <c r="P90" s="169">
        <f>O90*H90</f>
        <v>78.0192</v>
      </c>
      <c r="Q90" s="169">
        <v>0</v>
      </c>
      <c r="R90" s="169">
        <f>Q90*H90</f>
        <v>0</v>
      </c>
      <c r="S90" s="169">
        <v>0</v>
      </c>
      <c r="T90" s="170">
        <f>S90*H90</f>
        <v>0</v>
      </c>
      <c r="AR90" s="23" t="s">
        <v>136</v>
      </c>
      <c r="AT90" s="23" t="s">
        <v>140</v>
      </c>
      <c r="AU90" s="23" t="s">
        <v>75</v>
      </c>
      <c r="AY90" s="23" t="s">
        <v>137</v>
      </c>
      <c r="BE90" s="171">
        <f>IF(N90="základní",J90,0)</f>
        <v>0</v>
      </c>
      <c r="BF90" s="171">
        <f>IF(N90="snížená",J90,0)</f>
        <v>0</v>
      </c>
      <c r="BG90" s="171">
        <f>IF(N90="zákl. přenesená",J90,0)</f>
        <v>0</v>
      </c>
      <c r="BH90" s="171">
        <f>IF(N90="sníž. přenesená",J90,0)</f>
        <v>0</v>
      </c>
      <c r="BI90" s="171">
        <f>IF(N90="nulová",J90,0)</f>
        <v>0</v>
      </c>
      <c r="BJ90" s="23" t="s">
        <v>73</v>
      </c>
      <c r="BK90" s="171">
        <f>ROUND(I90*H90,2)</f>
        <v>0</v>
      </c>
      <c r="BL90" s="23" t="s">
        <v>136</v>
      </c>
      <c r="BM90" s="23" t="s">
        <v>942</v>
      </c>
    </row>
    <row r="91" spans="2:51" s="12" customFormat="1" ht="13.5">
      <c r="B91" s="175"/>
      <c r="D91" s="176" t="s">
        <v>205</v>
      </c>
      <c r="E91" s="177" t="s">
        <v>5</v>
      </c>
      <c r="F91" s="178" t="s">
        <v>943</v>
      </c>
      <c r="H91" s="179">
        <v>50.4</v>
      </c>
      <c r="L91" s="175"/>
      <c r="M91" s="180"/>
      <c r="N91" s="181"/>
      <c r="O91" s="181"/>
      <c r="P91" s="181"/>
      <c r="Q91" s="181"/>
      <c r="R91" s="181"/>
      <c r="S91" s="181"/>
      <c r="T91" s="182"/>
      <c r="AT91" s="183" t="s">
        <v>205</v>
      </c>
      <c r="AU91" s="183" t="s">
        <v>75</v>
      </c>
      <c r="AV91" s="12" t="s">
        <v>75</v>
      </c>
      <c r="AW91" s="12" t="s">
        <v>30</v>
      </c>
      <c r="AX91" s="12" t="s">
        <v>73</v>
      </c>
      <c r="AY91" s="183" t="s">
        <v>137</v>
      </c>
    </row>
    <row r="92" spans="2:65" s="1" customFormat="1" ht="22.5" customHeight="1">
      <c r="B92" s="160"/>
      <c r="C92" s="161" t="s">
        <v>179</v>
      </c>
      <c r="D92" s="161" t="s">
        <v>140</v>
      </c>
      <c r="E92" s="162" t="s">
        <v>721</v>
      </c>
      <c r="F92" s="163" t="s">
        <v>722</v>
      </c>
      <c r="G92" s="164" t="s">
        <v>219</v>
      </c>
      <c r="H92" s="165">
        <v>115.505</v>
      </c>
      <c r="I92" s="166">
        <v>0</v>
      </c>
      <c r="J92" s="166">
        <f>ROUND(I92*H92,2)</f>
        <v>0</v>
      </c>
      <c r="K92" s="163" t="s">
        <v>203</v>
      </c>
      <c r="L92" s="37"/>
      <c r="M92" s="167" t="s">
        <v>5</v>
      </c>
      <c r="N92" s="168" t="s">
        <v>37</v>
      </c>
      <c r="O92" s="169">
        <v>0.825</v>
      </c>
      <c r="P92" s="169">
        <f>O92*H92</f>
        <v>95.291625</v>
      </c>
      <c r="Q92" s="169">
        <v>0</v>
      </c>
      <c r="R92" s="169">
        <f>Q92*H92</f>
        <v>0</v>
      </c>
      <c r="S92" s="169">
        <v>0</v>
      </c>
      <c r="T92" s="170">
        <f>S92*H92</f>
        <v>0</v>
      </c>
      <c r="AR92" s="23" t="s">
        <v>136</v>
      </c>
      <c r="AT92" s="23" t="s">
        <v>140</v>
      </c>
      <c r="AU92" s="23" t="s">
        <v>75</v>
      </c>
      <c r="AY92" s="23" t="s">
        <v>137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23" t="s">
        <v>73</v>
      </c>
      <c r="BK92" s="171">
        <f>ROUND(I92*H92,2)</f>
        <v>0</v>
      </c>
      <c r="BL92" s="23" t="s">
        <v>136</v>
      </c>
      <c r="BM92" s="23" t="s">
        <v>944</v>
      </c>
    </row>
    <row r="93" spans="2:51" s="12" customFormat="1" ht="13.5">
      <c r="B93" s="175"/>
      <c r="D93" s="184" t="s">
        <v>205</v>
      </c>
      <c r="E93" s="183" t="s">
        <v>5</v>
      </c>
      <c r="F93" s="185" t="s">
        <v>945</v>
      </c>
      <c r="H93" s="186">
        <v>37.141</v>
      </c>
      <c r="L93" s="175"/>
      <c r="M93" s="180"/>
      <c r="N93" s="181"/>
      <c r="O93" s="181"/>
      <c r="P93" s="181"/>
      <c r="Q93" s="181"/>
      <c r="R93" s="181"/>
      <c r="S93" s="181"/>
      <c r="T93" s="182"/>
      <c r="AT93" s="183" t="s">
        <v>205</v>
      </c>
      <c r="AU93" s="183" t="s">
        <v>75</v>
      </c>
      <c r="AV93" s="12" t="s">
        <v>75</v>
      </c>
      <c r="AW93" s="12" t="s">
        <v>30</v>
      </c>
      <c r="AX93" s="12" t="s">
        <v>66</v>
      </c>
      <c r="AY93" s="183" t="s">
        <v>137</v>
      </c>
    </row>
    <row r="94" spans="2:51" s="12" customFormat="1" ht="13.5">
      <c r="B94" s="175"/>
      <c r="D94" s="184" t="s">
        <v>205</v>
      </c>
      <c r="E94" s="183" t="s">
        <v>5</v>
      </c>
      <c r="F94" s="185" t="s">
        <v>946</v>
      </c>
      <c r="H94" s="186">
        <v>22.907</v>
      </c>
      <c r="L94" s="175"/>
      <c r="M94" s="180"/>
      <c r="N94" s="181"/>
      <c r="O94" s="181"/>
      <c r="P94" s="181"/>
      <c r="Q94" s="181"/>
      <c r="R94" s="181"/>
      <c r="S94" s="181"/>
      <c r="T94" s="182"/>
      <c r="AT94" s="183" t="s">
        <v>205</v>
      </c>
      <c r="AU94" s="183" t="s">
        <v>75</v>
      </c>
      <c r="AV94" s="12" t="s">
        <v>75</v>
      </c>
      <c r="AW94" s="12" t="s">
        <v>30</v>
      </c>
      <c r="AX94" s="12" t="s">
        <v>66</v>
      </c>
      <c r="AY94" s="183" t="s">
        <v>137</v>
      </c>
    </row>
    <row r="95" spans="2:51" s="12" customFormat="1" ht="13.5">
      <c r="B95" s="175"/>
      <c r="D95" s="184" t="s">
        <v>205</v>
      </c>
      <c r="E95" s="183" t="s">
        <v>5</v>
      </c>
      <c r="F95" s="185" t="s">
        <v>947</v>
      </c>
      <c r="H95" s="186">
        <v>32.752</v>
      </c>
      <c r="L95" s="175"/>
      <c r="M95" s="180"/>
      <c r="N95" s="181"/>
      <c r="O95" s="181"/>
      <c r="P95" s="181"/>
      <c r="Q95" s="181"/>
      <c r="R95" s="181"/>
      <c r="S95" s="181"/>
      <c r="T95" s="182"/>
      <c r="AT95" s="183" t="s">
        <v>205</v>
      </c>
      <c r="AU95" s="183" t="s">
        <v>75</v>
      </c>
      <c r="AV95" s="12" t="s">
        <v>75</v>
      </c>
      <c r="AW95" s="12" t="s">
        <v>30</v>
      </c>
      <c r="AX95" s="12" t="s">
        <v>66</v>
      </c>
      <c r="AY95" s="183" t="s">
        <v>137</v>
      </c>
    </row>
    <row r="96" spans="2:51" s="12" customFormat="1" ht="13.5">
      <c r="B96" s="175"/>
      <c r="D96" s="184" t="s">
        <v>205</v>
      </c>
      <c r="E96" s="183" t="s">
        <v>5</v>
      </c>
      <c r="F96" s="185" t="s">
        <v>948</v>
      </c>
      <c r="H96" s="186">
        <v>53.914</v>
      </c>
      <c r="L96" s="175"/>
      <c r="M96" s="180"/>
      <c r="N96" s="181"/>
      <c r="O96" s="181"/>
      <c r="P96" s="181"/>
      <c r="Q96" s="181"/>
      <c r="R96" s="181"/>
      <c r="S96" s="181"/>
      <c r="T96" s="182"/>
      <c r="AT96" s="183" t="s">
        <v>205</v>
      </c>
      <c r="AU96" s="183" t="s">
        <v>75</v>
      </c>
      <c r="AV96" s="12" t="s">
        <v>75</v>
      </c>
      <c r="AW96" s="12" t="s">
        <v>30</v>
      </c>
      <c r="AX96" s="12" t="s">
        <v>66</v>
      </c>
      <c r="AY96" s="183" t="s">
        <v>137</v>
      </c>
    </row>
    <row r="97" spans="2:51" s="12" customFormat="1" ht="13.5">
      <c r="B97" s="175"/>
      <c r="D97" s="184" t="s">
        <v>205</v>
      </c>
      <c r="E97" s="183" t="s">
        <v>5</v>
      </c>
      <c r="F97" s="185" t="s">
        <v>949</v>
      </c>
      <c r="H97" s="186">
        <v>20.851</v>
      </c>
      <c r="L97" s="175"/>
      <c r="M97" s="180"/>
      <c r="N97" s="181"/>
      <c r="O97" s="181"/>
      <c r="P97" s="181"/>
      <c r="Q97" s="181"/>
      <c r="R97" s="181"/>
      <c r="S97" s="181"/>
      <c r="T97" s="182"/>
      <c r="AT97" s="183" t="s">
        <v>205</v>
      </c>
      <c r="AU97" s="183" t="s">
        <v>75</v>
      </c>
      <c r="AV97" s="12" t="s">
        <v>75</v>
      </c>
      <c r="AW97" s="12" t="s">
        <v>30</v>
      </c>
      <c r="AX97" s="12" t="s">
        <v>66</v>
      </c>
      <c r="AY97" s="183" t="s">
        <v>137</v>
      </c>
    </row>
    <row r="98" spans="2:51" s="12" customFormat="1" ht="13.5">
      <c r="B98" s="175"/>
      <c r="D98" s="184" t="s">
        <v>205</v>
      </c>
      <c r="E98" s="183" t="s">
        <v>5</v>
      </c>
      <c r="F98" s="185" t="s">
        <v>950</v>
      </c>
      <c r="H98" s="186">
        <v>17.928</v>
      </c>
      <c r="L98" s="175"/>
      <c r="M98" s="180"/>
      <c r="N98" s="181"/>
      <c r="O98" s="181"/>
      <c r="P98" s="181"/>
      <c r="Q98" s="181"/>
      <c r="R98" s="181"/>
      <c r="S98" s="181"/>
      <c r="T98" s="182"/>
      <c r="AT98" s="183" t="s">
        <v>205</v>
      </c>
      <c r="AU98" s="183" t="s">
        <v>75</v>
      </c>
      <c r="AV98" s="12" t="s">
        <v>75</v>
      </c>
      <c r="AW98" s="12" t="s">
        <v>30</v>
      </c>
      <c r="AX98" s="12" t="s">
        <v>66</v>
      </c>
      <c r="AY98" s="183" t="s">
        <v>137</v>
      </c>
    </row>
    <row r="99" spans="2:51" s="12" customFormat="1" ht="13.5">
      <c r="B99" s="175"/>
      <c r="D99" s="184" t="s">
        <v>205</v>
      </c>
      <c r="E99" s="183" t="s">
        <v>5</v>
      </c>
      <c r="F99" s="185" t="s">
        <v>951</v>
      </c>
      <c r="H99" s="186">
        <v>45.517</v>
      </c>
      <c r="L99" s="175"/>
      <c r="M99" s="180"/>
      <c r="N99" s="181"/>
      <c r="O99" s="181"/>
      <c r="P99" s="181"/>
      <c r="Q99" s="181"/>
      <c r="R99" s="181"/>
      <c r="S99" s="181"/>
      <c r="T99" s="182"/>
      <c r="AT99" s="183" t="s">
        <v>205</v>
      </c>
      <c r="AU99" s="183" t="s">
        <v>75</v>
      </c>
      <c r="AV99" s="12" t="s">
        <v>75</v>
      </c>
      <c r="AW99" s="12" t="s">
        <v>30</v>
      </c>
      <c r="AX99" s="12" t="s">
        <v>66</v>
      </c>
      <c r="AY99" s="183" t="s">
        <v>137</v>
      </c>
    </row>
    <row r="100" spans="2:51" s="12" customFormat="1" ht="13.5">
      <c r="B100" s="175"/>
      <c r="D100" s="184" t="s">
        <v>205</v>
      </c>
      <c r="E100" s="183" t="s">
        <v>5</v>
      </c>
      <c r="F100" s="185" t="s">
        <v>952</v>
      </c>
      <c r="H100" s="186">
        <v>-115.505</v>
      </c>
      <c r="L100" s="175"/>
      <c r="M100" s="180"/>
      <c r="N100" s="181"/>
      <c r="O100" s="181"/>
      <c r="P100" s="181"/>
      <c r="Q100" s="181"/>
      <c r="R100" s="181"/>
      <c r="S100" s="181"/>
      <c r="T100" s="182"/>
      <c r="AT100" s="183" t="s">
        <v>205</v>
      </c>
      <c r="AU100" s="183" t="s">
        <v>75</v>
      </c>
      <c r="AV100" s="12" t="s">
        <v>75</v>
      </c>
      <c r="AW100" s="12" t="s">
        <v>30</v>
      </c>
      <c r="AX100" s="12" t="s">
        <v>66</v>
      </c>
      <c r="AY100" s="183" t="s">
        <v>137</v>
      </c>
    </row>
    <row r="101" spans="2:51" s="13" customFormat="1" ht="13.5">
      <c r="B101" s="187"/>
      <c r="D101" s="176" t="s">
        <v>205</v>
      </c>
      <c r="E101" s="188" t="s">
        <v>5</v>
      </c>
      <c r="F101" s="189" t="s">
        <v>224</v>
      </c>
      <c r="H101" s="190">
        <v>115.505</v>
      </c>
      <c r="L101" s="187"/>
      <c r="M101" s="191"/>
      <c r="N101" s="192"/>
      <c r="O101" s="192"/>
      <c r="P101" s="192"/>
      <c r="Q101" s="192"/>
      <c r="R101" s="192"/>
      <c r="S101" s="192"/>
      <c r="T101" s="193"/>
      <c r="AT101" s="194" t="s">
        <v>205</v>
      </c>
      <c r="AU101" s="194" t="s">
        <v>75</v>
      </c>
      <c r="AV101" s="13" t="s">
        <v>136</v>
      </c>
      <c r="AW101" s="13" t="s">
        <v>30</v>
      </c>
      <c r="AX101" s="13" t="s">
        <v>73</v>
      </c>
      <c r="AY101" s="194" t="s">
        <v>137</v>
      </c>
    </row>
    <row r="102" spans="2:65" s="1" customFormat="1" ht="22.5" customHeight="1">
      <c r="B102" s="160"/>
      <c r="C102" s="161" t="s">
        <v>307</v>
      </c>
      <c r="D102" s="161" t="s">
        <v>140</v>
      </c>
      <c r="E102" s="162" t="s">
        <v>727</v>
      </c>
      <c r="F102" s="163" t="s">
        <v>728</v>
      </c>
      <c r="G102" s="164" t="s">
        <v>219</v>
      </c>
      <c r="H102" s="165">
        <v>115.505</v>
      </c>
      <c r="I102" s="166">
        <v>0</v>
      </c>
      <c r="J102" s="166">
        <f>ROUND(I102*H102,2)</f>
        <v>0</v>
      </c>
      <c r="K102" s="163" t="s">
        <v>203</v>
      </c>
      <c r="L102" s="37"/>
      <c r="M102" s="167" t="s">
        <v>5</v>
      </c>
      <c r="N102" s="168" t="s">
        <v>37</v>
      </c>
      <c r="O102" s="169">
        <v>0.1</v>
      </c>
      <c r="P102" s="169">
        <f>O102*H102</f>
        <v>11.5505</v>
      </c>
      <c r="Q102" s="169">
        <v>0</v>
      </c>
      <c r="R102" s="169">
        <f>Q102*H102</f>
        <v>0</v>
      </c>
      <c r="S102" s="169">
        <v>0</v>
      </c>
      <c r="T102" s="170">
        <f>S102*H102</f>
        <v>0</v>
      </c>
      <c r="AR102" s="23" t="s">
        <v>136</v>
      </c>
      <c r="AT102" s="23" t="s">
        <v>140</v>
      </c>
      <c r="AU102" s="23" t="s">
        <v>75</v>
      </c>
      <c r="AY102" s="23" t="s">
        <v>137</v>
      </c>
      <c r="BE102" s="171">
        <f>IF(N102="základní",J102,0)</f>
        <v>0</v>
      </c>
      <c r="BF102" s="171">
        <f>IF(N102="snížená",J102,0)</f>
        <v>0</v>
      </c>
      <c r="BG102" s="171">
        <f>IF(N102="zákl. přenesená",J102,0)</f>
        <v>0</v>
      </c>
      <c r="BH102" s="171">
        <f>IF(N102="sníž. přenesená",J102,0)</f>
        <v>0</v>
      </c>
      <c r="BI102" s="171">
        <f>IF(N102="nulová",J102,0)</f>
        <v>0</v>
      </c>
      <c r="BJ102" s="23" t="s">
        <v>73</v>
      </c>
      <c r="BK102" s="171">
        <f>ROUND(I102*H102,2)</f>
        <v>0</v>
      </c>
      <c r="BL102" s="23" t="s">
        <v>136</v>
      </c>
      <c r="BM102" s="23" t="s">
        <v>953</v>
      </c>
    </row>
    <row r="103" spans="2:65" s="1" customFormat="1" ht="22.5" customHeight="1">
      <c r="B103" s="160"/>
      <c r="C103" s="161" t="s">
        <v>183</v>
      </c>
      <c r="D103" s="161" t="s">
        <v>140</v>
      </c>
      <c r="E103" s="162" t="s">
        <v>730</v>
      </c>
      <c r="F103" s="163" t="s">
        <v>731</v>
      </c>
      <c r="G103" s="164" t="s">
        <v>219</v>
      </c>
      <c r="H103" s="165">
        <v>115.505</v>
      </c>
      <c r="I103" s="166">
        <v>0</v>
      </c>
      <c r="J103" s="166">
        <f>ROUND(I103*H103,2)</f>
        <v>0</v>
      </c>
      <c r="K103" s="163" t="s">
        <v>203</v>
      </c>
      <c r="L103" s="37"/>
      <c r="M103" s="167" t="s">
        <v>5</v>
      </c>
      <c r="N103" s="168" t="s">
        <v>37</v>
      </c>
      <c r="O103" s="169">
        <v>1.355</v>
      </c>
      <c r="P103" s="169">
        <f>O103*H103</f>
        <v>156.509275</v>
      </c>
      <c r="Q103" s="169">
        <v>0</v>
      </c>
      <c r="R103" s="169">
        <f>Q103*H103</f>
        <v>0</v>
      </c>
      <c r="S103" s="169">
        <v>0</v>
      </c>
      <c r="T103" s="170">
        <f>S103*H103</f>
        <v>0</v>
      </c>
      <c r="AR103" s="23" t="s">
        <v>136</v>
      </c>
      <c r="AT103" s="23" t="s">
        <v>140</v>
      </c>
      <c r="AU103" s="23" t="s">
        <v>75</v>
      </c>
      <c r="AY103" s="23" t="s">
        <v>137</v>
      </c>
      <c r="BE103" s="171">
        <f>IF(N103="základní",J103,0)</f>
        <v>0</v>
      </c>
      <c r="BF103" s="171">
        <f>IF(N103="snížená",J103,0)</f>
        <v>0</v>
      </c>
      <c r="BG103" s="171">
        <f>IF(N103="zákl. přenesená",J103,0)</f>
        <v>0</v>
      </c>
      <c r="BH103" s="171">
        <f>IF(N103="sníž. přenesená",J103,0)</f>
        <v>0</v>
      </c>
      <c r="BI103" s="171">
        <f>IF(N103="nulová",J103,0)</f>
        <v>0</v>
      </c>
      <c r="BJ103" s="23" t="s">
        <v>73</v>
      </c>
      <c r="BK103" s="171">
        <f>ROUND(I103*H103,2)</f>
        <v>0</v>
      </c>
      <c r="BL103" s="23" t="s">
        <v>136</v>
      </c>
      <c r="BM103" s="23" t="s">
        <v>954</v>
      </c>
    </row>
    <row r="104" spans="2:65" s="1" customFormat="1" ht="22.5" customHeight="1">
      <c r="B104" s="160"/>
      <c r="C104" s="161" t="s">
        <v>311</v>
      </c>
      <c r="D104" s="161" t="s">
        <v>140</v>
      </c>
      <c r="E104" s="162" t="s">
        <v>733</v>
      </c>
      <c r="F104" s="163" t="s">
        <v>734</v>
      </c>
      <c r="G104" s="164" t="s">
        <v>219</v>
      </c>
      <c r="H104" s="165">
        <v>115.505</v>
      </c>
      <c r="I104" s="166">
        <v>0</v>
      </c>
      <c r="J104" s="166">
        <f>ROUND(I104*H104,2)</f>
        <v>0</v>
      </c>
      <c r="K104" s="163" t="s">
        <v>203</v>
      </c>
      <c r="L104" s="37"/>
      <c r="M104" s="167" t="s">
        <v>5</v>
      </c>
      <c r="N104" s="168" t="s">
        <v>37</v>
      </c>
      <c r="O104" s="169">
        <v>0.198</v>
      </c>
      <c r="P104" s="169">
        <f>O104*H104</f>
        <v>22.86999</v>
      </c>
      <c r="Q104" s="169">
        <v>0</v>
      </c>
      <c r="R104" s="169">
        <f>Q104*H104</f>
        <v>0</v>
      </c>
      <c r="S104" s="169">
        <v>0</v>
      </c>
      <c r="T104" s="170">
        <f>S104*H104</f>
        <v>0</v>
      </c>
      <c r="AR104" s="23" t="s">
        <v>136</v>
      </c>
      <c r="AT104" s="23" t="s">
        <v>140</v>
      </c>
      <c r="AU104" s="23" t="s">
        <v>75</v>
      </c>
      <c r="AY104" s="23" t="s">
        <v>137</v>
      </c>
      <c r="BE104" s="171">
        <f>IF(N104="základní",J104,0)</f>
        <v>0</v>
      </c>
      <c r="BF104" s="171">
        <f>IF(N104="snížená",J104,0)</f>
        <v>0</v>
      </c>
      <c r="BG104" s="171">
        <f>IF(N104="zákl. přenesená",J104,0)</f>
        <v>0</v>
      </c>
      <c r="BH104" s="171">
        <f>IF(N104="sníž. přenesená",J104,0)</f>
        <v>0</v>
      </c>
      <c r="BI104" s="171">
        <f>IF(N104="nulová",J104,0)</f>
        <v>0</v>
      </c>
      <c r="BJ104" s="23" t="s">
        <v>73</v>
      </c>
      <c r="BK104" s="171">
        <f>ROUND(I104*H104,2)</f>
        <v>0</v>
      </c>
      <c r="BL104" s="23" t="s">
        <v>136</v>
      </c>
      <c r="BM104" s="23" t="s">
        <v>955</v>
      </c>
    </row>
    <row r="105" spans="2:65" s="1" customFormat="1" ht="22.5" customHeight="1">
      <c r="B105" s="160"/>
      <c r="C105" s="161" t="s">
        <v>320</v>
      </c>
      <c r="D105" s="161" t="s">
        <v>140</v>
      </c>
      <c r="E105" s="162" t="s">
        <v>736</v>
      </c>
      <c r="F105" s="163" t="s">
        <v>737</v>
      </c>
      <c r="G105" s="164" t="s">
        <v>199</v>
      </c>
      <c r="H105" s="165">
        <v>385.017</v>
      </c>
      <c r="I105" s="166">
        <v>0</v>
      </c>
      <c r="J105" s="166">
        <f>ROUND(I105*H105,2)</f>
        <v>0</v>
      </c>
      <c r="K105" s="163" t="s">
        <v>203</v>
      </c>
      <c r="L105" s="37"/>
      <c r="M105" s="167" t="s">
        <v>5</v>
      </c>
      <c r="N105" s="168" t="s">
        <v>37</v>
      </c>
      <c r="O105" s="169">
        <v>0.479</v>
      </c>
      <c r="P105" s="169">
        <f>O105*H105</f>
        <v>184.42314299999998</v>
      </c>
      <c r="Q105" s="169">
        <v>0.00085</v>
      </c>
      <c r="R105" s="169">
        <f>Q105*H105</f>
        <v>0.32726445</v>
      </c>
      <c r="S105" s="169">
        <v>0</v>
      </c>
      <c r="T105" s="170">
        <f>S105*H105</f>
        <v>0</v>
      </c>
      <c r="AR105" s="23" t="s">
        <v>136</v>
      </c>
      <c r="AT105" s="23" t="s">
        <v>140</v>
      </c>
      <c r="AU105" s="23" t="s">
        <v>75</v>
      </c>
      <c r="AY105" s="23" t="s">
        <v>137</v>
      </c>
      <c r="BE105" s="171">
        <f>IF(N105="základní",J105,0)</f>
        <v>0</v>
      </c>
      <c r="BF105" s="171">
        <f>IF(N105="snížená",J105,0)</f>
        <v>0</v>
      </c>
      <c r="BG105" s="171">
        <f>IF(N105="zákl. přenesená",J105,0)</f>
        <v>0</v>
      </c>
      <c r="BH105" s="171">
        <f>IF(N105="sníž. přenesená",J105,0)</f>
        <v>0</v>
      </c>
      <c r="BI105" s="171">
        <f>IF(N105="nulová",J105,0)</f>
        <v>0</v>
      </c>
      <c r="BJ105" s="23" t="s">
        <v>73</v>
      </c>
      <c r="BK105" s="171">
        <f>ROUND(I105*H105,2)</f>
        <v>0</v>
      </c>
      <c r="BL105" s="23" t="s">
        <v>136</v>
      </c>
      <c r="BM105" s="23" t="s">
        <v>956</v>
      </c>
    </row>
    <row r="106" spans="2:51" s="12" customFormat="1" ht="13.5">
      <c r="B106" s="175"/>
      <c r="D106" s="184" t="s">
        <v>205</v>
      </c>
      <c r="E106" s="183" t="s">
        <v>5</v>
      </c>
      <c r="F106" s="185" t="s">
        <v>957</v>
      </c>
      <c r="H106" s="186">
        <v>61.902</v>
      </c>
      <c r="L106" s="175"/>
      <c r="M106" s="180"/>
      <c r="N106" s="181"/>
      <c r="O106" s="181"/>
      <c r="P106" s="181"/>
      <c r="Q106" s="181"/>
      <c r="R106" s="181"/>
      <c r="S106" s="181"/>
      <c r="T106" s="182"/>
      <c r="AT106" s="183" t="s">
        <v>205</v>
      </c>
      <c r="AU106" s="183" t="s">
        <v>75</v>
      </c>
      <c r="AV106" s="12" t="s">
        <v>75</v>
      </c>
      <c r="AW106" s="12" t="s">
        <v>30</v>
      </c>
      <c r="AX106" s="12" t="s">
        <v>66</v>
      </c>
      <c r="AY106" s="183" t="s">
        <v>137</v>
      </c>
    </row>
    <row r="107" spans="2:51" s="12" customFormat="1" ht="13.5">
      <c r="B107" s="175"/>
      <c r="D107" s="184" t="s">
        <v>205</v>
      </c>
      <c r="E107" s="183" t="s">
        <v>5</v>
      </c>
      <c r="F107" s="185" t="s">
        <v>958</v>
      </c>
      <c r="H107" s="186">
        <v>38.179</v>
      </c>
      <c r="L107" s="175"/>
      <c r="M107" s="180"/>
      <c r="N107" s="181"/>
      <c r="O107" s="181"/>
      <c r="P107" s="181"/>
      <c r="Q107" s="181"/>
      <c r="R107" s="181"/>
      <c r="S107" s="181"/>
      <c r="T107" s="182"/>
      <c r="AT107" s="183" t="s">
        <v>205</v>
      </c>
      <c r="AU107" s="183" t="s">
        <v>75</v>
      </c>
      <c r="AV107" s="12" t="s">
        <v>75</v>
      </c>
      <c r="AW107" s="12" t="s">
        <v>30</v>
      </c>
      <c r="AX107" s="12" t="s">
        <v>66</v>
      </c>
      <c r="AY107" s="183" t="s">
        <v>137</v>
      </c>
    </row>
    <row r="108" spans="2:51" s="12" customFormat="1" ht="13.5">
      <c r="B108" s="175"/>
      <c r="D108" s="184" t="s">
        <v>205</v>
      </c>
      <c r="E108" s="183" t="s">
        <v>5</v>
      </c>
      <c r="F108" s="185" t="s">
        <v>959</v>
      </c>
      <c r="H108" s="186">
        <v>54.586</v>
      </c>
      <c r="L108" s="175"/>
      <c r="M108" s="180"/>
      <c r="N108" s="181"/>
      <c r="O108" s="181"/>
      <c r="P108" s="181"/>
      <c r="Q108" s="181"/>
      <c r="R108" s="181"/>
      <c r="S108" s="181"/>
      <c r="T108" s="182"/>
      <c r="AT108" s="183" t="s">
        <v>205</v>
      </c>
      <c r="AU108" s="183" t="s">
        <v>75</v>
      </c>
      <c r="AV108" s="12" t="s">
        <v>75</v>
      </c>
      <c r="AW108" s="12" t="s">
        <v>30</v>
      </c>
      <c r="AX108" s="12" t="s">
        <v>66</v>
      </c>
      <c r="AY108" s="183" t="s">
        <v>137</v>
      </c>
    </row>
    <row r="109" spans="2:51" s="12" customFormat="1" ht="13.5">
      <c r="B109" s="175"/>
      <c r="D109" s="184" t="s">
        <v>205</v>
      </c>
      <c r="E109" s="183" t="s">
        <v>5</v>
      </c>
      <c r="F109" s="185" t="s">
        <v>960</v>
      </c>
      <c r="H109" s="186">
        <v>89.856</v>
      </c>
      <c r="L109" s="175"/>
      <c r="M109" s="180"/>
      <c r="N109" s="181"/>
      <c r="O109" s="181"/>
      <c r="P109" s="181"/>
      <c r="Q109" s="181"/>
      <c r="R109" s="181"/>
      <c r="S109" s="181"/>
      <c r="T109" s="182"/>
      <c r="AT109" s="183" t="s">
        <v>205</v>
      </c>
      <c r="AU109" s="183" t="s">
        <v>75</v>
      </c>
      <c r="AV109" s="12" t="s">
        <v>75</v>
      </c>
      <c r="AW109" s="12" t="s">
        <v>30</v>
      </c>
      <c r="AX109" s="12" t="s">
        <v>66</v>
      </c>
      <c r="AY109" s="183" t="s">
        <v>137</v>
      </c>
    </row>
    <row r="110" spans="2:51" s="12" customFormat="1" ht="13.5">
      <c r="B110" s="175"/>
      <c r="D110" s="184" t="s">
        <v>205</v>
      </c>
      <c r="E110" s="183" t="s">
        <v>5</v>
      </c>
      <c r="F110" s="185" t="s">
        <v>961</v>
      </c>
      <c r="H110" s="186">
        <v>34.752</v>
      </c>
      <c r="L110" s="175"/>
      <c r="M110" s="180"/>
      <c r="N110" s="181"/>
      <c r="O110" s="181"/>
      <c r="P110" s="181"/>
      <c r="Q110" s="181"/>
      <c r="R110" s="181"/>
      <c r="S110" s="181"/>
      <c r="T110" s="182"/>
      <c r="AT110" s="183" t="s">
        <v>205</v>
      </c>
      <c r="AU110" s="183" t="s">
        <v>75</v>
      </c>
      <c r="AV110" s="12" t="s">
        <v>75</v>
      </c>
      <c r="AW110" s="12" t="s">
        <v>30</v>
      </c>
      <c r="AX110" s="12" t="s">
        <v>66</v>
      </c>
      <c r="AY110" s="183" t="s">
        <v>137</v>
      </c>
    </row>
    <row r="111" spans="2:51" s="12" customFormat="1" ht="13.5">
      <c r="B111" s="175"/>
      <c r="D111" s="184" t="s">
        <v>205</v>
      </c>
      <c r="E111" s="183" t="s">
        <v>5</v>
      </c>
      <c r="F111" s="185" t="s">
        <v>962</v>
      </c>
      <c r="H111" s="186">
        <v>29.88</v>
      </c>
      <c r="L111" s="175"/>
      <c r="M111" s="180"/>
      <c r="N111" s="181"/>
      <c r="O111" s="181"/>
      <c r="P111" s="181"/>
      <c r="Q111" s="181"/>
      <c r="R111" s="181"/>
      <c r="S111" s="181"/>
      <c r="T111" s="182"/>
      <c r="AT111" s="183" t="s">
        <v>205</v>
      </c>
      <c r="AU111" s="183" t="s">
        <v>75</v>
      </c>
      <c r="AV111" s="12" t="s">
        <v>75</v>
      </c>
      <c r="AW111" s="12" t="s">
        <v>30</v>
      </c>
      <c r="AX111" s="12" t="s">
        <v>66</v>
      </c>
      <c r="AY111" s="183" t="s">
        <v>137</v>
      </c>
    </row>
    <row r="112" spans="2:51" s="12" customFormat="1" ht="13.5">
      <c r="B112" s="175"/>
      <c r="D112" s="184" t="s">
        <v>205</v>
      </c>
      <c r="E112" s="183" t="s">
        <v>5</v>
      </c>
      <c r="F112" s="185" t="s">
        <v>963</v>
      </c>
      <c r="H112" s="186">
        <v>75.862</v>
      </c>
      <c r="L112" s="175"/>
      <c r="M112" s="180"/>
      <c r="N112" s="181"/>
      <c r="O112" s="181"/>
      <c r="P112" s="181"/>
      <c r="Q112" s="181"/>
      <c r="R112" s="181"/>
      <c r="S112" s="181"/>
      <c r="T112" s="182"/>
      <c r="AT112" s="183" t="s">
        <v>205</v>
      </c>
      <c r="AU112" s="183" t="s">
        <v>75</v>
      </c>
      <c r="AV112" s="12" t="s">
        <v>75</v>
      </c>
      <c r="AW112" s="12" t="s">
        <v>30</v>
      </c>
      <c r="AX112" s="12" t="s">
        <v>66</v>
      </c>
      <c r="AY112" s="183" t="s">
        <v>137</v>
      </c>
    </row>
    <row r="113" spans="2:51" s="13" customFormat="1" ht="13.5">
      <c r="B113" s="187"/>
      <c r="D113" s="176" t="s">
        <v>205</v>
      </c>
      <c r="E113" s="188" t="s">
        <v>5</v>
      </c>
      <c r="F113" s="189" t="s">
        <v>224</v>
      </c>
      <c r="H113" s="190">
        <v>385.017</v>
      </c>
      <c r="L113" s="187"/>
      <c r="M113" s="191"/>
      <c r="N113" s="192"/>
      <c r="O113" s="192"/>
      <c r="P113" s="192"/>
      <c r="Q113" s="192"/>
      <c r="R113" s="192"/>
      <c r="S113" s="192"/>
      <c r="T113" s="193"/>
      <c r="AT113" s="194" t="s">
        <v>205</v>
      </c>
      <c r="AU113" s="194" t="s">
        <v>75</v>
      </c>
      <c r="AV113" s="13" t="s">
        <v>136</v>
      </c>
      <c r="AW113" s="13" t="s">
        <v>30</v>
      </c>
      <c r="AX113" s="13" t="s">
        <v>73</v>
      </c>
      <c r="AY113" s="194" t="s">
        <v>137</v>
      </c>
    </row>
    <row r="114" spans="2:65" s="1" customFormat="1" ht="22.5" customHeight="1">
      <c r="B114" s="160"/>
      <c r="C114" s="161" t="s">
        <v>762</v>
      </c>
      <c r="D114" s="161" t="s">
        <v>140</v>
      </c>
      <c r="E114" s="162" t="s">
        <v>741</v>
      </c>
      <c r="F114" s="163" t="s">
        <v>742</v>
      </c>
      <c r="G114" s="164" t="s">
        <v>199</v>
      </c>
      <c r="H114" s="165">
        <v>385.017</v>
      </c>
      <c r="I114" s="166">
        <v>0</v>
      </c>
      <c r="J114" s="166">
        <f>ROUND(I114*H114,2)</f>
        <v>0</v>
      </c>
      <c r="K114" s="163" t="s">
        <v>203</v>
      </c>
      <c r="L114" s="37"/>
      <c r="M114" s="167" t="s">
        <v>5</v>
      </c>
      <c r="N114" s="168" t="s">
        <v>37</v>
      </c>
      <c r="O114" s="169">
        <v>0.327</v>
      </c>
      <c r="P114" s="169">
        <f>O114*H114</f>
        <v>125.900559</v>
      </c>
      <c r="Q114" s="169">
        <v>0</v>
      </c>
      <c r="R114" s="169">
        <f>Q114*H114</f>
        <v>0</v>
      </c>
      <c r="S114" s="169">
        <v>0</v>
      </c>
      <c r="T114" s="170">
        <f>S114*H114</f>
        <v>0</v>
      </c>
      <c r="AR114" s="23" t="s">
        <v>136</v>
      </c>
      <c r="AT114" s="23" t="s">
        <v>140</v>
      </c>
      <c r="AU114" s="23" t="s">
        <v>75</v>
      </c>
      <c r="AY114" s="23" t="s">
        <v>137</v>
      </c>
      <c r="BE114" s="171">
        <f>IF(N114="základní",J114,0)</f>
        <v>0</v>
      </c>
      <c r="BF114" s="171">
        <f>IF(N114="snížená",J114,0)</f>
        <v>0</v>
      </c>
      <c r="BG114" s="171">
        <f>IF(N114="zákl. přenesená",J114,0)</f>
        <v>0</v>
      </c>
      <c r="BH114" s="171">
        <f>IF(N114="sníž. přenesená",J114,0)</f>
        <v>0</v>
      </c>
      <c r="BI114" s="171">
        <f>IF(N114="nulová",J114,0)</f>
        <v>0</v>
      </c>
      <c r="BJ114" s="23" t="s">
        <v>73</v>
      </c>
      <c r="BK114" s="171">
        <f>ROUND(I114*H114,2)</f>
        <v>0</v>
      </c>
      <c r="BL114" s="23" t="s">
        <v>136</v>
      </c>
      <c r="BM114" s="23" t="s">
        <v>964</v>
      </c>
    </row>
    <row r="115" spans="2:65" s="1" customFormat="1" ht="22.5" customHeight="1">
      <c r="B115" s="160"/>
      <c r="C115" s="161" t="s">
        <v>315</v>
      </c>
      <c r="D115" s="161" t="s">
        <v>140</v>
      </c>
      <c r="E115" s="162" t="s">
        <v>744</v>
      </c>
      <c r="F115" s="163" t="s">
        <v>745</v>
      </c>
      <c r="G115" s="164" t="s">
        <v>219</v>
      </c>
      <c r="H115" s="165">
        <v>115.51</v>
      </c>
      <c r="I115" s="166">
        <v>0</v>
      </c>
      <c r="J115" s="166">
        <f>ROUND(I115*H115,2)</f>
        <v>0</v>
      </c>
      <c r="K115" s="163" t="s">
        <v>203</v>
      </c>
      <c r="L115" s="37"/>
      <c r="M115" s="167" t="s">
        <v>5</v>
      </c>
      <c r="N115" s="168" t="s">
        <v>37</v>
      </c>
      <c r="O115" s="169">
        <v>0.345</v>
      </c>
      <c r="P115" s="169">
        <f>O115*H115</f>
        <v>39.85095</v>
      </c>
      <c r="Q115" s="169">
        <v>0</v>
      </c>
      <c r="R115" s="169">
        <f>Q115*H115</f>
        <v>0</v>
      </c>
      <c r="S115" s="169">
        <v>0</v>
      </c>
      <c r="T115" s="170">
        <f>S115*H115</f>
        <v>0</v>
      </c>
      <c r="AR115" s="23" t="s">
        <v>136</v>
      </c>
      <c r="AT115" s="23" t="s">
        <v>140</v>
      </c>
      <c r="AU115" s="23" t="s">
        <v>75</v>
      </c>
      <c r="AY115" s="23" t="s">
        <v>137</v>
      </c>
      <c r="BE115" s="171">
        <f>IF(N115="základní",J115,0)</f>
        <v>0</v>
      </c>
      <c r="BF115" s="171">
        <f>IF(N115="snížená",J115,0)</f>
        <v>0</v>
      </c>
      <c r="BG115" s="171">
        <f>IF(N115="zákl. přenesená",J115,0)</f>
        <v>0</v>
      </c>
      <c r="BH115" s="171">
        <f>IF(N115="sníž. přenesená",J115,0)</f>
        <v>0</v>
      </c>
      <c r="BI115" s="171">
        <f>IF(N115="nulová",J115,0)</f>
        <v>0</v>
      </c>
      <c r="BJ115" s="23" t="s">
        <v>73</v>
      </c>
      <c r="BK115" s="171">
        <f>ROUND(I115*H115,2)</f>
        <v>0</v>
      </c>
      <c r="BL115" s="23" t="s">
        <v>136</v>
      </c>
      <c r="BM115" s="23" t="s">
        <v>965</v>
      </c>
    </row>
    <row r="116" spans="2:65" s="1" customFormat="1" ht="22.5" customHeight="1">
      <c r="B116" s="160"/>
      <c r="C116" s="161" t="s">
        <v>279</v>
      </c>
      <c r="D116" s="161" t="s">
        <v>140</v>
      </c>
      <c r="E116" s="162" t="s">
        <v>237</v>
      </c>
      <c r="F116" s="163" t="s">
        <v>238</v>
      </c>
      <c r="G116" s="164" t="s">
        <v>219</v>
      </c>
      <c r="H116" s="165">
        <v>47.652</v>
      </c>
      <c r="I116" s="166">
        <v>0</v>
      </c>
      <c r="J116" s="166">
        <f>ROUND(I116*H116,2)</f>
        <v>0</v>
      </c>
      <c r="K116" s="163" t="s">
        <v>203</v>
      </c>
      <c r="L116" s="37"/>
      <c r="M116" s="167" t="s">
        <v>5</v>
      </c>
      <c r="N116" s="168" t="s">
        <v>37</v>
      </c>
      <c r="O116" s="169">
        <v>0.083</v>
      </c>
      <c r="P116" s="169">
        <f>O116*H116</f>
        <v>3.9551160000000003</v>
      </c>
      <c r="Q116" s="169">
        <v>0</v>
      </c>
      <c r="R116" s="169">
        <f>Q116*H116</f>
        <v>0</v>
      </c>
      <c r="S116" s="169">
        <v>0</v>
      </c>
      <c r="T116" s="170">
        <f>S116*H116</f>
        <v>0</v>
      </c>
      <c r="AR116" s="23" t="s">
        <v>136</v>
      </c>
      <c r="AT116" s="23" t="s">
        <v>140</v>
      </c>
      <c r="AU116" s="23" t="s">
        <v>75</v>
      </c>
      <c r="AY116" s="23" t="s">
        <v>137</v>
      </c>
      <c r="BE116" s="171">
        <f>IF(N116="základní",J116,0)</f>
        <v>0</v>
      </c>
      <c r="BF116" s="171">
        <f>IF(N116="snížená",J116,0)</f>
        <v>0</v>
      </c>
      <c r="BG116" s="171">
        <f>IF(N116="zákl. přenesená",J116,0)</f>
        <v>0</v>
      </c>
      <c r="BH116" s="171">
        <f>IF(N116="sníž. přenesená",J116,0)</f>
        <v>0</v>
      </c>
      <c r="BI116" s="171">
        <f>IF(N116="nulová",J116,0)</f>
        <v>0</v>
      </c>
      <c r="BJ116" s="23" t="s">
        <v>73</v>
      </c>
      <c r="BK116" s="171">
        <f>ROUND(I116*H116,2)</f>
        <v>0</v>
      </c>
      <c r="BL116" s="23" t="s">
        <v>136</v>
      </c>
      <c r="BM116" s="23" t="s">
        <v>966</v>
      </c>
    </row>
    <row r="117" spans="2:51" s="12" customFormat="1" ht="13.5">
      <c r="B117" s="175"/>
      <c r="D117" s="176" t="s">
        <v>205</v>
      </c>
      <c r="E117" s="177" t="s">
        <v>5</v>
      </c>
      <c r="F117" s="178" t="s">
        <v>967</v>
      </c>
      <c r="H117" s="179">
        <v>47.652</v>
      </c>
      <c r="L117" s="175"/>
      <c r="M117" s="180"/>
      <c r="N117" s="181"/>
      <c r="O117" s="181"/>
      <c r="P117" s="181"/>
      <c r="Q117" s="181"/>
      <c r="R117" s="181"/>
      <c r="S117" s="181"/>
      <c r="T117" s="182"/>
      <c r="AT117" s="183" t="s">
        <v>205</v>
      </c>
      <c r="AU117" s="183" t="s">
        <v>75</v>
      </c>
      <c r="AV117" s="12" t="s">
        <v>75</v>
      </c>
      <c r="AW117" s="12" t="s">
        <v>30</v>
      </c>
      <c r="AX117" s="12" t="s">
        <v>73</v>
      </c>
      <c r="AY117" s="183" t="s">
        <v>137</v>
      </c>
    </row>
    <row r="118" spans="2:65" s="1" customFormat="1" ht="31.5" customHeight="1">
      <c r="B118" s="160"/>
      <c r="C118" s="161" t="s">
        <v>10</v>
      </c>
      <c r="D118" s="161" t="s">
        <v>140</v>
      </c>
      <c r="E118" s="162" t="s">
        <v>240</v>
      </c>
      <c r="F118" s="163" t="s">
        <v>241</v>
      </c>
      <c r="G118" s="164" t="s">
        <v>219</v>
      </c>
      <c r="H118" s="165">
        <v>476.52</v>
      </c>
      <c r="I118" s="166">
        <v>0</v>
      </c>
      <c r="J118" s="166">
        <f>ROUND(I118*H118,2)</f>
        <v>0</v>
      </c>
      <c r="K118" s="163" t="s">
        <v>203</v>
      </c>
      <c r="L118" s="37"/>
      <c r="M118" s="167" t="s">
        <v>5</v>
      </c>
      <c r="N118" s="168" t="s">
        <v>37</v>
      </c>
      <c r="O118" s="169">
        <v>0.004</v>
      </c>
      <c r="P118" s="169">
        <f>O118*H118</f>
        <v>1.90608</v>
      </c>
      <c r="Q118" s="169">
        <v>0</v>
      </c>
      <c r="R118" s="169">
        <f>Q118*H118</f>
        <v>0</v>
      </c>
      <c r="S118" s="169">
        <v>0</v>
      </c>
      <c r="T118" s="170">
        <f>S118*H118</f>
        <v>0</v>
      </c>
      <c r="AR118" s="23" t="s">
        <v>136</v>
      </c>
      <c r="AT118" s="23" t="s">
        <v>140</v>
      </c>
      <c r="AU118" s="23" t="s">
        <v>75</v>
      </c>
      <c r="AY118" s="23" t="s">
        <v>137</v>
      </c>
      <c r="BE118" s="171">
        <f>IF(N118="základní",J118,0)</f>
        <v>0</v>
      </c>
      <c r="BF118" s="171">
        <f>IF(N118="snížená",J118,0)</f>
        <v>0</v>
      </c>
      <c r="BG118" s="171">
        <f>IF(N118="zákl. přenesená",J118,0)</f>
        <v>0</v>
      </c>
      <c r="BH118" s="171">
        <f>IF(N118="sníž. přenesená",J118,0)</f>
        <v>0</v>
      </c>
      <c r="BI118" s="171">
        <f>IF(N118="nulová",J118,0)</f>
        <v>0</v>
      </c>
      <c r="BJ118" s="23" t="s">
        <v>73</v>
      </c>
      <c r="BK118" s="171">
        <f>ROUND(I118*H118,2)</f>
        <v>0</v>
      </c>
      <c r="BL118" s="23" t="s">
        <v>136</v>
      </c>
      <c r="BM118" s="23" t="s">
        <v>968</v>
      </c>
    </row>
    <row r="119" spans="2:51" s="12" customFormat="1" ht="13.5">
      <c r="B119" s="175"/>
      <c r="D119" s="176" t="s">
        <v>205</v>
      </c>
      <c r="E119" s="177" t="s">
        <v>5</v>
      </c>
      <c r="F119" s="178" t="s">
        <v>969</v>
      </c>
      <c r="H119" s="179">
        <v>476.52</v>
      </c>
      <c r="L119" s="175"/>
      <c r="M119" s="180"/>
      <c r="N119" s="181"/>
      <c r="O119" s="181"/>
      <c r="P119" s="181"/>
      <c r="Q119" s="181"/>
      <c r="R119" s="181"/>
      <c r="S119" s="181"/>
      <c r="T119" s="182"/>
      <c r="AT119" s="183" t="s">
        <v>205</v>
      </c>
      <c r="AU119" s="183" t="s">
        <v>75</v>
      </c>
      <c r="AV119" s="12" t="s">
        <v>75</v>
      </c>
      <c r="AW119" s="12" t="s">
        <v>30</v>
      </c>
      <c r="AX119" s="12" t="s">
        <v>73</v>
      </c>
      <c r="AY119" s="183" t="s">
        <v>137</v>
      </c>
    </row>
    <row r="120" spans="2:65" s="1" customFormat="1" ht="22.5" customHeight="1">
      <c r="B120" s="160"/>
      <c r="C120" s="161" t="s">
        <v>290</v>
      </c>
      <c r="D120" s="161" t="s">
        <v>140</v>
      </c>
      <c r="E120" s="162" t="s">
        <v>254</v>
      </c>
      <c r="F120" s="163" t="s">
        <v>255</v>
      </c>
      <c r="G120" s="164" t="s">
        <v>219</v>
      </c>
      <c r="H120" s="165">
        <v>47.652</v>
      </c>
      <c r="I120" s="166">
        <v>0</v>
      </c>
      <c r="J120" s="166">
        <f>ROUND(I120*H120,2)</f>
        <v>0</v>
      </c>
      <c r="K120" s="163" t="s">
        <v>203</v>
      </c>
      <c r="L120" s="37"/>
      <c r="M120" s="167" t="s">
        <v>5</v>
      </c>
      <c r="N120" s="168" t="s">
        <v>37</v>
      </c>
      <c r="O120" s="169">
        <v>0.009</v>
      </c>
      <c r="P120" s="169">
        <f>O120*H120</f>
        <v>0.42886799999999997</v>
      </c>
      <c r="Q120" s="169">
        <v>0</v>
      </c>
      <c r="R120" s="169">
        <f>Q120*H120</f>
        <v>0</v>
      </c>
      <c r="S120" s="169">
        <v>0</v>
      </c>
      <c r="T120" s="170">
        <f>S120*H120</f>
        <v>0</v>
      </c>
      <c r="AR120" s="23" t="s">
        <v>136</v>
      </c>
      <c r="AT120" s="23" t="s">
        <v>140</v>
      </c>
      <c r="AU120" s="23" t="s">
        <v>75</v>
      </c>
      <c r="AY120" s="23" t="s">
        <v>137</v>
      </c>
      <c r="BE120" s="171">
        <f>IF(N120="základní",J120,0)</f>
        <v>0</v>
      </c>
      <c r="BF120" s="171">
        <f>IF(N120="snížená",J120,0)</f>
        <v>0</v>
      </c>
      <c r="BG120" s="171">
        <f>IF(N120="zákl. přenesená",J120,0)</f>
        <v>0</v>
      </c>
      <c r="BH120" s="171">
        <f>IF(N120="sníž. přenesená",J120,0)</f>
        <v>0</v>
      </c>
      <c r="BI120" s="171">
        <f>IF(N120="nulová",J120,0)</f>
        <v>0</v>
      </c>
      <c r="BJ120" s="23" t="s">
        <v>73</v>
      </c>
      <c r="BK120" s="171">
        <f>ROUND(I120*H120,2)</f>
        <v>0</v>
      </c>
      <c r="BL120" s="23" t="s">
        <v>136</v>
      </c>
      <c r="BM120" s="23" t="s">
        <v>970</v>
      </c>
    </row>
    <row r="121" spans="2:65" s="1" customFormat="1" ht="22.5" customHeight="1">
      <c r="B121" s="160"/>
      <c r="C121" s="161" t="s">
        <v>294</v>
      </c>
      <c r="D121" s="161" t="s">
        <v>140</v>
      </c>
      <c r="E121" s="162" t="s">
        <v>261</v>
      </c>
      <c r="F121" s="163" t="s">
        <v>262</v>
      </c>
      <c r="G121" s="164" t="s">
        <v>263</v>
      </c>
      <c r="H121" s="165">
        <v>85.774</v>
      </c>
      <c r="I121" s="166">
        <v>0</v>
      </c>
      <c r="J121" s="166">
        <f>ROUND(I121*H121,2)</f>
        <v>0</v>
      </c>
      <c r="K121" s="163" t="s">
        <v>203</v>
      </c>
      <c r="L121" s="37"/>
      <c r="M121" s="167" t="s">
        <v>5</v>
      </c>
      <c r="N121" s="168" t="s">
        <v>37</v>
      </c>
      <c r="O121" s="169">
        <v>0</v>
      </c>
      <c r="P121" s="169">
        <f>O121*H121</f>
        <v>0</v>
      </c>
      <c r="Q121" s="169">
        <v>0</v>
      </c>
      <c r="R121" s="169">
        <f>Q121*H121</f>
        <v>0</v>
      </c>
      <c r="S121" s="169">
        <v>0</v>
      </c>
      <c r="T121" s="170">
        <f>S121*H121</f>
        <v>0</v>
      </c>
      <c r="AR121" s="23" t="s">
        <v>136</v>
      </c>
      <c r="AT121" s="23" t="s">
        <v>140</v>
      </c>
      <c r="AU121" s="23" t="s">
        <v>75</v>
      </c>
      <c r="AY121" s="23" t="s">
        <v>137</v>
      </c>
      <c r="BE121" s="171">
        <f>IF(N121="základní",J121,0)</f>
        <v>0</v>
      </c>
      <c r="BF121" s="171">
        <f>IF(N121="snížená",J121,0)</f>
        <v>0</v>
      </c>
      <c r="BG121" s="171">
        <f>IF(N121="zákl. přenesená",J121,0)</f>
        <v>0</v>
      </c>
      <c r="BH121" s="171">
        <f>IF(N121="sníž. přenesená",J121,0)</f>
        <v>0</v>
      </c>
      <c r="BI121" s="171">
        <f>IF(N121="nulová",J121,0)</f>
        <v>0</v>
      </c>
      <c r="BJ121" s="23" t="s">
        <v>73</v>
      </c>
      <c r="BK121" s="171">
        <f>ROUND(I121*H121,2)</f>
        <v>0</v>
      </c>
      <c r="BL121" s="23" t="s">
        <v>136</v>
      </c>
      <c r="BM121" s="23" t="s">
        <v>971</v>
      </c>
    </row>
    <row r="122" spans="2:51" s="12" customFormat="1" ht="13.5">
      <c r="B122" s="175"/>
      <c r="D122" s="176" t="s">
        <v>205</v>
      </c>
      <c r="E122" s="177" t="s">
        <v>5</v>
      </c>
      <c r="F122" s="178" t="s">
        <v>972</v>
      </c>
      <c r="H122" s="179">
        <v>85.774</v>
      </c>
      <c r="L122" s="175"/>
      <c r="M122" s="180"/>
      <c r="N122" s="181"/>
      <c r="O122" s="181"/>
      <c r="P122" s="181"/>
      <c r="Q122" s="181"/>
      <c r="R122" s="181"/>
      <c r="S122" s="181"/>
      <c r="T122" s="182"/>
      <c r="AT122" s="183" t="s">
        <v>205</v>
      </c>
      <c r="AU122" s="183" t="s">
        <v>75</v>
      </c>
      <c r="AV122" s="12" t="s">
        <v>75</v>
      </c>
      <c r="AW122" s="12" t="s">
        <v>30</v>
      </c>
      <c r="AX122" s="12" t="s">
        <v>73</v>
      </c>
      <c r="AY122" s="183" t="s">
        <v>137</v>
      </c>
    </row>
    <row r="123" spans="2:65" s="1" customFormat="1" ht="22.5" customHeight="1">
      <c r="B123" s="160"/>
      <c r="C123" s="161" t="s">
        <v>260</v>
      </c>
      <c r="D123" s="161" t="s">
        <v>140</v>
      </c>
      <c r="E123" s="162" t="s">
        <v>753</v>
      </c>
      <c r="F123" s="163" t="s">
        <v>754</v>
      </c>
      <c r="G123" s="164" t="s">
        <v>219</v>
      </c>
      <c r="H123" s="165">
        <v>183.348</v>
      </c>
      <c r="I123" s="166">
        <v>0</v>
      </c>
      <c r="J123" s="166">
        <f>ROUND(I123*H123,2)</f>
        <v>0</v>
      </c>
      <c r="K123" s="163" t="s">
        <v>203</v>
      </c>
      <c r="L123" s="37"/>
      <c r="M123" s="167" t="s">
        <v>5</v>
      </c>
      <c r="N123" s="168" t="s">
        <v>37</v>
      </c>
      <c r="O123" s="169">
        <v>0.299</v>
      </c>
      <c r="P123" s="169">
        <f>O123*H123</f>
        <v>54.821052</v>
      </c>
      <c r="Q123" s="169">
        <v>0</v>
      </c>
      <c r="R123" s="169">
        <f>Q123*H123</f>
        <v>0</v>
      </c>
      <c r="S123" s="169">
        <v>0</v>
      </c>
      <c r="T123" s="170">
        <f>S123*H123</f>
        <v>0</v>
      </c>
      <c r="AR123" s="23" t="s">
        <v>136</v>
      </c>
      <c r="AT123" s="23" t="s">
        <v>140</v>
      </c>
      <c r="AU123" s="23" t="s">
        <v>75</v>
      </c>
      <c r="AY123" s="23" t="s">
        <v>137</v>
      </c>
      <c r="BE123" s="171">
        <f>IF(N123="základní",J123,0)</f>
        <v>0</v>
      </c>
      <c r="BF123" s="171">
        <f>IF(N123="snížená",J123,0)</f>
        <v>0</v>
      </c>
      <c r="BG123" s="171">
        <f>IF(N123="zákl. přenesená",J123,0)</f>
        <v>0</v>
      </c>
      <c r="BH123" s="171">
        <f>IF(N123="sníž. přenesená",J123,0)</f>
        <v>0</v>
      </c>
      <c r="BI123" s="171">
        <f>IF(N123="nulová",J123,0)</f>
        <v>0</v>
      </c>
      <c r="BJ123" s="23" t="s">
        <v>73</v>
      </c>
      <c r="BK123" s="171">
        <f>ROUND(I123*H123,2)</f>
        <v>0</v>
      </c>
      <c r="BL123" s="23" t="s">
        <v>136</v>
      </c>
      <c r="BM123" s="23" t="s">
        <v>973</v>
      </c>
    </row>
    <row r="124" spans="2:51" s="12" customFormat="1" ht="13.5">
      <c r="B124" s="175"/>
      <c r="D124" s="176" t="s">
        <v>205</v>
      </c>
      <c r="E124" s="177" t="s">
        <v>5</v>
      </c>
      <c r="F124" s="178" t="s">
        <v>974</v>
      </c>
      <c r="H124" s="179">
        <v>183.348</v>
      </c>
      <c r="L124" s="175"/>
      <c r="M124" s="180"/>
      <c r="N124" s="181"/>
      <c r="O124" s="181"/>
      <c r="P124" s="181"/>
      <c r="Q124" s="181"/>
      <c r="R124" s="181"/>
      <c r="S124" s="181"/>
      <c r="T124" s="182"/>
      <c r="AT124" s="183" t="s">
        <v>205</v>
      </c>
      <c r="AU124" s="183" t="s">
        <v>75</v>
      </c>
      <c r="AV124" s="12" t="s">
        <v>75</v>
      </c>
      <c r="AW124" s="12" t="s">
        <v>30</v>
      </c>
      <c r="AX124" s="12" t="s">
        <v>73</v>
      </c>
      <c r="AY124" s="183" t="s">
        <v>137</v>
      </c>
    </row>
    <row r="125" spans="2:65" s="1" customFormat="1" ht="22.5" customHeight="1">
      <c r="B125" s="160"/>
      <c r="C125" s="161" t="s">
        <v>266</v>
      </c>
      <c r="D125" s="161" t="s">
        <v>140</v>
      </c>
      <c r="E125" s="162" t="s">
        <v>757</v>
      </c>
      <c r="F125" s="163" t="s">
        <v>758</v>
      </c>
      <c r="G125" s="164" t="s">
        <v>219</v>
      </c>
      <c r="H125" s="165">
        <v>35.739</v>
      </c>
      <c r="I125" s="166">
        <v>0</v>
      </c>
      <c r="J125" s="166">
        <f>ROUND(I125*H125,2)</f>
        <v>0</v>
      </c>
      <c r="K125" s="163" t="s">
        <v>203</v>
      </c>
      <c r="L125" s="37"/>
      <c r="M125" s="167" t="s">
        <v>5</v>
      </c>
      <c r="N125" s="168" t="s">
        <v>37</v>
      </c>
      <c r="O125" s="169">
        <v>2.415</v>
      </c>
      <c r="P125" s="169">
        <f>O125*H125</f>
        <v>86.30968499999999</v>
      </c>
      <c r="Q125" s="169">
        <v>0</v>
      </c>
      <c r="R125" s="169">
        <f>Q125*H125</f>
        <v>0</v>
      </c>
      <c r="S125" s="169">
        <v>0</v>
      </c>
      <c r="T125" s="170">
        <f>S125*H125</f>
        <v>0</v>
      </c>
      <c r="AR125" s="23" t="s">
        <v>136</v>
      </c>
      <c r="AT125" s="23" t="s">
        <v>140</v>
      </c>
      <c r="AU125" s="23" t="s">
        <v>75</v>
      </c>
      <c r="AY125" s="23" t="s">
        <v>137</v>
      </c>
      <c r="BE125" s="171">
        <f>IF(N125="základní",J125,0)</f>
        <v>0</v>
      </c>
      <c r="BF125" s="171">
        <f>IF(N125="snížená",J125,0)</f>
        <v>0</v>
      </c>
      <c r="BG125" s="171">
        <f>IF(N125="zákl. přenesená",J125,0)</f>
        <v>0</v>
      </c>
      <c r="BH125" s="171">
        <f>IF(N125="sníž. přenesená",J125,0)</f>
        <v>0</v>
      </c>
      <c r="BI125" s="171">
        <f>IF(N125="nulová",J125,0)</f>
        <v>0</v>
      </c>
      <c r="BJ125" s="23" t="s">
        <v>73</v>
      </c>
      <c r="BK125" s="171">
        <f>ROUND(I125*H125,2)</f>
        <v>0</v>
      </c>
      <c r="BL125" s="23" t="s">
        <v>136</v>
      </c>
      <c r="BM125" s="23" t="s">
        <v>975</v>
      </c>
    </row>
    <row r="126" spans="2:51" s="12" customFormat="1" ht="13.5">
      <c r="B126" s="175"/>
      <c r="D126" s="176" t="s">
        <v>205</v>
      </c>
      <c r="E126" s="177" t="s">
        <v>5</v>
      </c>
      <c r="F126" s="178" t="s">
        <v>976</v>
      </c>
      <c r="H126" s="179">
        <v>35.739</v>
      </c>
      <c r="L126" s="175"/>
      <c r="M126" s="180"/>
      <c r="N126" s="181"/>
      <c r="O126" s="181"/>
      <c r="P126" s="181"/>
      <c r="Q126" s="181"/>
      <c r="R126" s="181"/>
      <c r="S126" s="181"/>
      <c r="T126" s="182"/>
      <c r="AT126" s="183" t="s">
        <v>205</v>
      </c>
      <c r="AU126" s="183" t="s">
        <v>75</v>
      </c>
      <c r="AV126" s="12" t="s">
        <v>75</v>
      </c>
      <c r="AW126" s="12" t="s">
        <v>30</v>
      </c>
      <c r="AX126" s="12" t="s">
        <v>73</v>
      </c>
      <c r="AY126" s="183" t="s">
        <v>137</v>
      </c>
    </row>
    <row r="127" spans="2:65" s="1" customFormat="1" ht="22.5" customHeight="1">
      <c r="B127" s="160"/>
      <c r="C127" s="195" t="s">
        <v>271</v>
      </c>
      <c r="D127" s="195" t="s">
        <v>280</v>
      </c>
      <c r="E127" s="196" t="s">
        <v>763</v>
      </c>
      <c r="F127" s="197" t="s">
        <v>764</v>
      </c>
      <c r="G127" s="198" t="s">
        <v>263</v>
      </c>
      <c r="H127" s="199">
        <v>64.33</v>
      </c>
      <c r="I127" s="166">
        <v>0</v>
      </c>
      <c r="J127" s="200">
        <f>ROUND(I127*H127,2)</f>
        <v>0</v>
      </c>
      <c r="K127" s="197" t="s">
        <v>203</v>
      </c>
      <c r="L127" s="201"/>
      <c r="M127" s="202" t="s">
        <v>5</v>
      </c>
      <c r="N127" s="203" t="s">
        <v>37</v>
      </c>
      <c r="O127" s="169">
        <v>0</v>
      </c>
      <c r="P127" s="169">
        <f>O127*H127</f>
        <v>0</v>
      </c>
      <c r="Q127" s="169">
        <v>1</v>
      </c>
      <c r="R127" s="169">
        <f>Q127*H127</f>
        <v>64.33</v>
      </c>
      <c r="S127" s="169">
        <v>0</v>
      </c>
      <c r="T127" s="170">
        <f>S127*H127</f>
        <v>0</v>
      </c>
      <c r="AR127" s="23" t="s">
        <v>167</v>
      </c>
      <c r="AT127" s="23" t="s">
        <v>280</v>
      </c>
      <c r="AU127" s="23" t="s">
        <v>75</v>
      </c>
      <c r="AY127" s="23" t="s">
        <v>137</v>
      </c>
      <c r="BE127" s="171">
        <f>IF(N127="základní",J127,0)</f>
        <v>0</v>
      </c>
      <c r="BF127" s="171">
        <f>IF(N127="snížená",J127,0)</f>
        <v>0</v>
      </c>
      <c r="BG127" s="171">
        <f>IF(N127="zákl. přenesená",J127,0)</f>
        <v>0</v>
      </c>
      <c r="BH127" s="171">
        <f>IF(N127="sníž. přenesená",J127,0)</f>
        <v>0</v>
      </c>
      <c r="BI127" s="171">
        <f>IF(N127="nulová",J127,0)</f>
        <v>0</v>
      </c>
      <c r="BJ127" s="23" t="s">
        <v>73</v>
      </c>
      <c r="BK127" s="171">
        <f>ROUND(I127*H127,2)</f>
        <v>0</v>
      </c>
      <c r="BL127" s="23" t="s">
        <v>136</v>
      </c>
      <c r="BM127" s="23" t="s">
        <v>977</v>
      </c>
    </row>
    <row r="128" spans="2:51" s="12" customFormat="1" ht="13.5">
      <c r="B128" s="175"/>
      <c r="D128" s="184" t="s">
        <v>205</v>
      </c>
      <c r="E128" s="183" t="s">
        <v>5</v>
      </c>
      <c r="F128" s="185" t="s">
        <v>978</v>
      </c>
      <c r="H128" s="186">
        <v>64.33</v>
      </c>
      <c r="L128" s="175"/>
      <c r="M128" s="180"/>
      <c r="N128" s="181"/>
      <c r="O128" s="181"/>
      <c r="P128" s="181"/>
      <c r="Q128" s="181"/>
      <c r="R128" s="181"/>
      <c r="S128" s="181"/>
      <c r="T128" s="182"/>
      <c r="AT128" s="183" t="s">
        <v>205</v>
      </c>
      <c r="AU128" s="183" t="s">
        <v>75</v>
      </c>
      <c r="AV128" s="12" t="s">
        <v>75</v>
      </c>
      <c r="AW128" s="12" t="s">
        <v>30</v>
      </c>
      <c r="AX128" s="12" t="s">
        <v>73</v>
      </c>
      <c r="AY128" s="183" t="s">
        <v>137</v>
      </c>
    </row>
    <row r="129" spans="2:63" s="11" customFormat="1" ht="29.25" customHeight="1">
      <c r="B129" s="147"/>
      <c r="D129" s="157" t="s">
        <v>65</v>
      </c>
      <c r="E129" s="158" t="s">
        <v>136</v>
      </c>
      <c r="F129" s="158" t="s">
        <v>793</v>
      </c>
      <c r="J129" s="159">
        <f>BK129</f>
        <v>0</v>
      </c>
      <c r="L129" s="147"/>
      <c r="M129" s="151"/>
      <c r="N129" s="152"/>
      <c r="O129" s="152"/>
      <c r="P129" s="153">
        <f>SUM(P130:P131)</f>
        <v>20.192535</v>
      </c>
      <c r="Q129" s="152"/>
      <c r="R129" s="153">
        <f>SUM(R130:R131)</f>
        <v>22.52474301</v>
      </c>
      <c r="S129" s="152"/>
      <c r="T129" s="154">
        <f>SUM(T130:T131)</f>
        <v>0</v>
      </c>
      <c r="AR129" s="148" t="s">
        <v>73</v>
      </c>
      <c r="AT129" s="155" t="s">
        <v>65</v>
      </c>
      <c r="AU129" s="155" t="s">
        <v>73</v>
      </c>
      <c r="AY129" s="148" t="s">
        <v>137</v>
      </c>
      <c r="BK129" s="156">
        <f>SUM(BK130:BK131)</f>
        <v>0</v>
      </c>
    </row>
    <row r="130" spans="2:65" s="1" customFormat="1" ht="22.5" customHeight="1">
      <c r="B130" s="160"/>
      <c r="C130" s="161" t="s">
        <v>275</v>
      </c>
      <c r="D130" s="161" t="s">
        <v>140</v>
      </c>
      <c r="E130" s="162" t="s">
        <v>801</v>
      </c>
      <c r="F130" s="163" t="s">
        <v>802</v>
      </c>
      <c r="G130" s="164" t="s">
        <v>219</v>
      </c>
      <c r="H130" s="165">
        <v>11.913</v>
      </c>
      <c r="I130" s="166">
        <v>0</v>
      </c>
      <c r="J130" s="166">
        <f>ROUND(I130*H130,2)</f>
        <v>0</v>
      </c>
      <c r="K130" s="163" t="s">
        <v>203</v>
      </c>
      <c r="L130" s="37"/>
      <c r="M130" s="167" t="s">
        <v>5</v>
      </c>
      <c r="N130" s="168" t="s">
        <v>37</v>
      </c>
      <c r="O130" s="169">
        <v>1.695</v>
      </c>
      <c r="P130" s="169">
        <f>O130*H130</f>
        <v>20.192535</v>
      </c>
      <c r="Q130" s="169">
        <v>1.89077</v>
      </c>
      <c r="R130" s="169">
        <f>Q130*H130</f>
        <v>22.52474301</v>
      </c>
      <c r="S130" s="169">
        <v>0</v>
      </c>
      <c r="T130" s="170">
        <f>S130*H130</f>
        <v>0</v>
      </c>
      <c r="AR130" s="23" t="s">
        <v>136</v>
      </c>
      <c r="AT130" s="23" t="s">
        <v>140</v>
      </c>
      <c r="AU130" s="23" t="s">
        <v>75</v>
      </c>
      <c r="AY130" s="23" t="s">
        <v>137</v>
      </c>
      <c r="BE130" s="171">
        <f>IF(N130="základní",J130,0)</f>
        <v>0</v>
      </c>
      <c r="BF130" s="171">
        <f>IF(N130="snížená",J130,0)</f>
        <v>0</v>
      </c>
      <c r="BG130" s="171">
        <f>IF(N130="zákl. přenesená",J130,0)</f>
        <v>0</v>
      </c>
      <c r="BH130" s="171">
        <f>IF(N130="sníž. přenesená",J130,0)</f>
        <v>0</v>
      </c>
      <c r="BI130" s="171">
        <f>IF(N130="nulová",J130,0)</f>
        <v>0</v>
      </c>
      <c r="BJ130" s="23" t="s">
        <v>73</v>
      </c>
      <c r="BK130" s="171">
        <f>ROUND(I130*H130,2)</f>
        <v>0</v>
      </c>
      <c r="BL130" s="23" t="s">
        <v>136</v>
      </c>
      <c r="BM130" s="23" t="s">
        <v>979</v>
      </c>
    </row>
    <row r="131" spans="2:51" s="12" customFormat="1" ht="13.5">
      <c r="B131" s="175"/>
      <c r="D131" s="184" t="s">
        <v>205</v>
      </c>
      <c r="E131" s="183" t="s">
        <v>5</v>
      </c>
      <c r="F131" s="185" t="s">
        <v>980</v>
      </c>
      <c r="H131" s="186">
        <v>11.913</v>
      </c>
      <c r="L131" s="175"/>
      <c r="M131" s="180"/>
      <c r="N131" s="181"/>
      <c r="O131" s="181"/>
      <c r="P131" s="181"/>
      <c r="Q131" s="181"/>
      <c r="R131" s="181"/>
      <c r="S131" s="181"/>
      <c r="T131" s="182"/>
      <c r="AT131" s="183" t="s">
        <v>205</v>
      </c>
      <c r="AU131" s="183" t="s">
        <v>75</v>
      </c>
      <c r="AV131" s="12" t="s">
        <v>75</v>
      </c>
      <c r="AW131" s="12" t="s">
        <v>30</v>
      </c>
      <c r="AX131" s="12" t="s">
        <v>73</v>
      </c>
      <c r="AY131" s="183" t="s">
        <v>137</v>
      </c>
    </row>
    <row r="132" spans="2:63" s="11" customFormat="1" ht="29.25" customHeight="1">
      <c r="B132" s="147"/>
      <c r="D132" s="157" t="s">
        <v>65</v>
      </c>
      <c r="E132" s="158" t="s">
        <v>167</v>
      </c>
      <c r="F132" s="158" t="s">
        <v>817</v>
      </c>
      <c r="J132" s="159">
        <f>BK132</f>
        <v>0</v>
      </c>
      <c r="L132" s="147"/>
      <c r="M132" s="151"/>
      <c r="N132" s="152"/>
      <c r="O132" s="152"/>
      <c r="P132" s="153">
        <f>SUM(P133:P141)</f>
        <v>52.2564</v>
      </c>
      <c r="Q132" s="152"/>
      <c r="R132" s="153">
        <f>SUM(R133:R141)</f>
        <v>4.010624</v>
      </c>
      <c r="S132" s="152"/>
      <c r="T132" s="154">
        <f>SUM(T133:T141)</f>
        <v>0</v>
      </c>
      <c r="AR132" s="148" t="s">
        <v>73</v>
      </c>
      <c r="AT132" s="155" t="s">
        <v>65</v>
      </c>
      <c r="AU132" s="155" t="s">
        <v>73</v>
      </c>
      <c r="AY132" s="148" t="s">
        <v>137</v>
      </c>
      <c r="BK132" s="156">
        <f>SUM(BK133:BK141)</f>
        <v>0</v>
      </c>
    </row>
    <row r="133" spans="2:65" s="1" customFormat="1" ht="22.5" customHeight="1">
      <c r="B133" s="160"/>
      <c r="C133" s="161" t="s">
        <v>171</v>
      </c>
      <c r="D133" s="161" t="s">
        <v>140</v>
      </c>
      <c r="E133" s="162" t="s">
        <v>818</v>
      </c>
      <c r="F133" s="163" t="s">
        <v>981</v>
      </c>
      <c r="G133" s="164" t="s">
        <v>143</v>
      </c>
      <c r="H133" s="165">
        <v>7</v>
      </c>
      <c r="I133" s="166">
        <v>0</v>
      </c>
      <c r="J133" s="166">
        <f>ROUND(I133*H133,2)</f>
        <v>0</v>
      </c>
      <c r="K133" s="163" t="s">
        <v>5</v>
      </c>
      <c r="L133" s="37"/>
      <c r="M133" s="167" t="s">
        <v>5</v>
      </c>
      <c r="N133" s="168" t="s">
        <v>37</v>
      </c>
      <c r="O133" s="169">
        <v>0</v>
      </c>
      <c r="P133" s="169">
        <f>O133*H133</f>
        <v>0</v>
      </c>
      <c r="Q133" s="169">
        <v>0</v>
      </c>
      <c r="R133" s="169">
        <f>Q133*H133</f>
        <v>0</v>
      </c>
      <c r="S133" s="169">
        <v>0</v>
      </c>
      <c r="T133" s="170">
        <f>S133*H133</f>
        <v>0</v>
      </c>
      <c r="AR133" s="23" t="s">
        <v>136</v>
      </c>
      <c r="AT133" s="23" t="s">
        <v>140</v>
      </c>
      <c r="AU133" s="23" t="s">
        <v>75</v>
      </c>
      <c r="AY133" s="23" t="s">
        <v>137</v>
      </c>
      <c r="BE133" s="171">
        <f>IF(N133="základní",J133,0)</f>
        <v>0</v>
      </c>
      <c r="BF133" s="171">
        <f>IF(N133="snížená",J133,0)</f>
        <v>0</v>
      </c>
      <c r="BG133" s="171">
        <f>IF(N133="zákl. přenesená",J133,0)</f>
        <v>0</v>
      </c>
      <c r="BH133" s="171">
        <f>IF(N133="sníž. přenesená",J133,0)</f>
        <v>0</v>
      </c>
      <c r="BI133" s="171">
        <f>IF(N133="nulová",J133,0)</f>
        <v>0</v>
      </c>
      <c r="BJ133" s="23" t="s">
        <v>73</v>
      </c>
      <c r="BK133" s="171">
        <f>ROUND(I133*H133,2)</f>
        <v>0</v>
      </c>
      <c r="BL133" s="23" t="s">
        <v>136</v>
      </c>
      <c r="BM133" s="23" t="s">
        <v>982</v>
      </c>
    </row>
    <row r="134" spans="2:65" s="1" customFormat="1" ht="22.5" customHeight="1">
      <c r="B134" s="160"/>
      <c r="C134" s="161" t="s">
        <v>299</v>
      </c>
      <c r="D134" s="161" t="s">
        <v>140</v>
      </c>
      <c r="E134" s="162" t="s">
        <v>983</v>
      </c>
      <c r="F134" s="163" t="s">
        <v>984</v>
      </c>
      <c r="G134" s="164" t="s">
        <v>143</v>
      </c>
      <c r="H134" s="165">
        <v>7</v>
      </c>
      <c r="I134" s="166">
        <v>0</v>
      </c>
      <c r="J134" s="166">
        <f>ROUND(I134*H134,2)</f>
        <v>0</v>
      </c>
      <c r="K134" s="163" t="s">
        <v>5</v>
      </c>
      <c r="L134" s="37"/>
      <c r="M134" s="167" t="s">
        <v>5</v>
      </c>
      <c r="N134" s="168" t="s">
        <v>37</v>
      </c>
      <c r="O134" s="169">
        <v>0</v>
      </c>
      <c r="P134" s="169">
        <f>O134*H134</f>
        <v>0</v>
      </c>
      <c r="Q134" s="169">
        <v>0</v>
      </c>
      <c r="R134" s="169">
        <f>Q134*H134</f>
        <v>0</v>
      </c>
      <c r="S134" s="169">
        <v>0</v>
      </c>
      <c r="T134" s="170">
        <f>S134*H134</f>
        <v>0</v>
      </c>
      <c r="AR134" s="23" t="s">
        <v>136</v>
      </c>
      <c r="AT134" s="23" t="s">
        <v>140</v>
      </c>
      <c r="AU134" s="23" t="s">
        <v>75</v>
      </c>
      <c r="AY134" s="23" t="s">
        <v>137</v>
      </c>
      <c r="BE134" s="171">
        <f>IF(N134="základní",J134,0)</f>
        <v>0</v>
      </c>
      <c r="BF134" s="171">
        <f>IF(N134="snížená",J134,0)</f>
        <v>0</v>
      </c>
      <c r="BG134" s="171">
        <f>IF(N134="zákl. přenesená",J134,0)</f>
        <v>0</v>
      </c>
      <c r="BH134" s="171">
        <f>IF(N134="sníž. přenesená",J134,0)</f>
        <v>0</v>
      </c>
      <c r="BI134" s="171">
        <f>IF(N134="nulová",J134,0)</f>
        <v>0</v>
      </c>
      <c r="BJ134" s="23" t="s">
        <v>73</v>
      </c>
      <c r="BK134" s="171">
        <f>ROUND(I134*H134,2)</f>
        <v>0</v>
      </c>
      <c r="BL134" s="23" t="s">
        <v>136</v>
      </c>
      <c r="BM134" s="23" t="s">
        <v>985</v>
      </c>
    </row>
    <row r="135" spans="2:65" s="1" customFormat="1" ht="22.5" customHeight="1">
      <c r="B135" s="160"/>
      <c r="C135" s="161" t="s">
        <v>163</v>
      </c>
      <c r="D135" s="161" t="s">
        <v>140</v>
      </c>
      <c r="E135" s="162" t="s">
        <v>832</v>
      </c>
      <c r="F135" s="163" t="s">
        <v>833</v>
      </c>
      <c r="G135" s="164" t="s">
        <v>215</v>
      </c>
      <c r="H135" s="165">
        <v>72.7</v>
      </c>
      <c r="I135" s="166">
        <v>0</v>
      </c>
      <c r="J135" s="166">
        <f>ROUND(I135*H135,2)</f>
        <v>0</v>
      </c>
      <c r="K135" s="163" t="s">
        <v>203</v>
      </c>
      <c r="L135" s="37"/>
      <c r="M135" s="167" t="s">
        <v>5</v>
      </c>
      <c r="N135" s="168" t="s">
        <v>37</v>
      </c>
      <c r="O135" s="169">
        <v>0.462</v>
      </c>
      <c r="P135" s="169">
        <f>O135*H135</f>
        <v>33.5874</v>
      </c>
      <c r="Q135" s="169">
        <v>2E-05</v>
      </c>
      <c r="R135" s="169">
        <f>Q135*H135</f>
        <v>0.0014540000000000002</v>
      </c>
      <c r="S135" s="169">
        <v>0</v>
      </c>
      <c r="T135" s="170">
        <f>S135*H135</f>
        <v>0</v>
      </c>
      <c r="AR135" s="23" t="s">
        <v>136</v>
      </c>
      <c r="AT135" s="23" t="s">
        <v>140</v>
      </c>
      <c r="AU135" s="23" t="s">
        <v>75</v>
      </c>
      <c r="AY135" s="23" t="s">
        <v>137</v>
      </c>
      <c r="BE135" s="171">
        <f>IF(N135="základní",J135,0)</f>
        <v>0</v>
      </c>
      <c r="BF135" s="171">
        <f>IF(N135="snížená",J135,0)</f>
        <v>0</v>
      </c>
      <c r="BG135" s="171">
        <f>IF(N135="zákl. přenesená",J135,0)</f>
        <v>0</v>
      </c>
      <c r="BH135" s="171">
        <f>IF(N135="sníž. přenesená",J135,0)</f>
        <v>0</v>
      </c>
      <c r="BI135" s="171">
        <f>IF(N135="nulová",J135,0)</f>
        <v>0</v>
      </c>
      <c r="BJ135" s="23" t="s">
        <v>73</v>
      </c>
      <c r="BK135" s="171">
        <f>ROUND(I135*H135,2)</f>
        <v>0</v>
      </c>
      <c r="BL135" s="23" t="s">
        <v>136</v>
      </c>
      <c r="BM135" s="23" t="s">
        <v>986</v>
      </c>
    </row>
    <row r="136" spans="2:51" s="12" customFormat="1" ht="13.5">
      <c r="B136" s="175"/>
      <c r="D136" s="176" t="s">
        <v>205</v>
      </c>
      <c r="E136" s="177" t="s">
        <v>5</v>
      </c>
      <c r="F136" s="178" t="s">
        <v>987</v>
      </c>
      <c r="H136" s="179">
        <v>72.7</v>
      </c>
      <c r="L136" s="175"/>
      <c r="M136" s="180"/>
      <c r="N136" s="181"/>
      <c r="O136" s="181"/>
      <c r="P136" s="181"/>
      <c r="Q136" s="181"/>
      <c r="R136" s="181"/>
      <c r="S136" s="181"/>
      <c r="T136" s="182"/>
      <c r="AT136" s="183" t="s">
        <v>205</v>
      </c>
      <c r="AU136" s="183" t="s">
        <v>75</v>
      </c>
      <c r="AV136" s="12" t="s">
        <v>75</v>
      </c>
      <c r="AW136" s="12" t="s">
        <v>30</v>
      </c>
      <c r="AX136" s="12" t="s">
        <v>73</v>
      </c>
      <c r="AY136" s="183" t="s">
        <v>137</v>
      </c>
    </row>
    <row r="137" spans="2:65" s="1" customFormat="1" ht="22.5" customHeight="1">
      <c r="B137" s="160"/>
      <c r="C137" s="195" t="s">
        <v>167</v>
      </c>
      <c r="D137" s="195" t="s">
        <v>280</v>
      </c>
      <c r="E137" s="196" t="s">
        <v>835</v>
      </c>
      <c r="F137" s="197" t="s">
        <v>836</v>
      </c>
      <c r="G137" s="198" t="s">
        <v>215</v>
      </c>
      <c r="H137" s="199">
        <v>73</v>
      </c>
      <c r="I137" s="200">
        <v>0</v>
      </c>
      <c r="J137" s="200">
        <f>ROUND(I137*H137,2)</f>
        <v>0</v>
      </c>
      <c r="K137" s="197" t="s">
        <v>5</v>
      </c>
      <c r="L137" s="201"/>
      <c r="M137" s="202" t="s">
        <v>5</v>
      </c>
      <c r="N137" s="203" t="s">
        <v>37</v>
      </c>
      <c r="O137" s="169">
        <v>0</v>
      </c>
      <c r="P137" s="169">
        <f>O137*H137</f>
        <v>0</v>
      </c>
      <c r="Q137" s="169">
        <v>0.02893</v>
      </c>
      <c r="R137" s="169">
        <f>Q137*H137</f>
        <v>2.1118900000000003</v>
      </c>
      <c r="S137" s="169">
        <v>0</v>
      </c>
      <c r="T137" s="170">
        <f>S137*H137</f>
        <v>0</v>
      </c>
      <c r="AR137" s="23" t="s">
        <v>167</v>
      </c>
      <c r="AT137" s="23" t="s">
        <v>280</v>
      </c>
      <c r="AU137" s="23" t="s">
        <v>75</v>
      </c>
      <c r="AY137" s="23" t="s">
        <v>137</v>
      </c>
      <c r="BE137" s="171">
        <f>IF(N137="základní",J137,0)</f>
        <v>0</v>
      </c>
      <c r="BF137" s="171">
        <f>IF(N137="snížená",J137,0)</f>
        <v>0</v>
      </c>
      <c r="BG137" s="171">
        <f>IF(N137="zákl. přenesená",J137,0)</f>
        <v>0</v>
      </c>
      <c r="BH137" s="171">
        <f>IF(N137="sníž. přenesená",J137,0)</f>
        <v>0</v>
      </c>
      <c r="BI137" s="171">
        <f>IF(N137="nulová",J137,0)</f>
        <v>0</v>
      </c>
      <c r="BJ137" s="23" t="s">
        <v>73</v>
      </c>
      <c r="BK137" s="171">
        <f>ROUND(I137*H137,2)</f>
        <v>0</v>
      </c>
      <c r="BL137" s="23" t="s">
        <v>136</v>
      </c>
      <c r="BM137" s="23" t="s">
        <v>988</v>
      </c>
    </row>
    <row r="138" spans="2:65" s="1" customFormat="1" ht="22.5" customHeight="1">
      <c r="B138" s="160"/>
      <c r="C138" s="161" t="s">
        <v>75</v>
      </c>
      <c r="D138" s="161" t="s">
        <v>140</v>
      </c>
      <c r="E138" s="162" t="s">
        <v>989</v>
      </c>
      <c r="F138" s="163" t="s">
        <v>990</v>
      </c>
      <c r="G138" s="164" t="s">
        <v>379</v>
      </c>
      <c r="H138" s="165">
        <v>7</v>
      </c>
      <c r="I138" s="166">
        <v>0</v>
      </c>
      <c r="J138" s="166">
        <f>ROUND(I138*H138,2)</f>
        <v>0</v>
      </c>
      <c r="K138" s="163" t="s">
        <v>203</v>
      </c>
      <c r="L138" s="37"/>
      <c r="M138" s="167" t="s">
        <v>5</v>
      </c>
      <c r="N138" s="168" t="s">
        <v>37</v>
      </c>
      <c r="O138" s="169">
        <v>0.667</v>
      </c>
      <c r="P138" s="169">
        <f>O138*H138</f>
        <v>4.6690000000000005</v>
      </c>
      <c r="Q138" s="169">
        <v>0.11045</v>
      </c>
      <c r="R138" s="169">
        <f>Q138*H138</f>
        <v>0.77315</v>
      </c>
      <c r="S138" s="169">
        <v>0</v>
      </c>
      <c r="T138" s="170">
        <f>S138*H138</f>
        <v>0</v>
      </c>
      <c r="AR138" s="23" t="s">
        <v>136</v>
      </c>
      <c r="AT138" s="23" t="s">
        <v>140</v>
      </c>
      <c r="AU138" s="23" t="s">
        <v>75</v>
      </c>
      <c r="AY138" s="23" t="s">
        <v>137</v>
      </c>
      <c r="BE138" s="171">
        <f>IF(N138="základní",J138,0)</f>
        <v>0</v>
      </c>
      <c r="BF138" s="171">
        <f>IF(N138="snížená",J138,0)</f>
        <v>0</v>
      </c>
      <c r="BG138" s="171">
        <f>IF(N138="zákl. přenesená",J138,0)</f>
        <v>0</v>
      </c>
      <c r="BH138" s="171">
        <f>IF(N138="sníž. přenesená",J138,0)</f>
        <v>0</v>
      </c>
      <c r="BI138" s="171">
        <f>IF(N138="nulová",J138,0)</f>
        <v>0</v>
      </c>
      <c r="BJ138" s="23" t="s">
        <v>73</v>
      </c>
      <c r="BK138" s="171">
        <f>ROUND(I138*H138,2)</f>
        <v>0</v>
      </c>
      <c r="BL138" s="23" t="s">
        <v>136</v>
      </c>
      <c r="BM138" s="23" t="s">
        <v>991</v>
      </c>
    </row>
    <row r="139" spans="2:65" s="1" customFormat="1" ht="22.5" customHeight="1">
      <c r="B139" s="160"/>
      <c r="C139" s="161" t="s">
        <v>155</v>
      </c>
      <c r="D139" s="161" t="s">
        <v>140</v>
      </c>
      <c r="E139" s="162" t="s">
        <v>992</v>
      </c>
      <c r="F139" s="163" t="s">
        <v>993</v>
      </c>
      <c r="G139" s="164" t="s">
        <v>379</v>
      </c>
      <c r="H139" s="165">
        <v>7</v>
      </c>
      <c r="I139" s="166">
        <v>0</v>
      </c>
      <c r="J139" s="166">
        <f>ROUND(I139*H139,2)</f>
        <v>0</v>
      </c>
      <c r="K139" s="163" t="s">
        <v>203</v>
      </c>
      <c r="L139" s="37"/>
      <c r="M139" s="167" t="s">
        <v>5</v>
      </c>
      <c r="N139" s="168" t="s">
        <v>37</v>
      </c>
      <c r="O139" s="169">
        <v>0.167</v>
      </c>
      <c r="P139" s="169">
        <f>O139*H139</f>
        <v>1.169</v>
      </c>
      <c r="Q139" s="169">
        <v>0.02424</v>
      </c>
      <c r="R139" s="169">
        <f>Q139*H139</f>
        <v>0.16968</v>
      </c>
      <c r="S139" s="169">
        <v>0</v>
      </c>
      <c r="T139" s="170">
        <f>S139*H139</f>
        <v>0</v>
      </c>
      <c r="AR139" s="23" t="s">
        <v>136</v>
      </c>
      <c r="AT139" s="23" t="s">
        <v>140</v>
      </c>
      <c r="AU139" s="23" t="s">
        <v>75</v>
      </c>
      <c r="AY139" s="23" t="s">
        <v>137</v>
      </c>
      <c r="BE139" s="171">
        <f>IF(N139="základní",J139,0)</f>
        <v>0</v>
      </c>
      <c r="BF139" s="171">
        <f>IF(N139="snížená",J139,0)</f>
        <v>0</v>
      </c>
      <c r="BG139" s="171">
        <f>IF(N139="zákl. přenesená",J139,0)</f>
        <v>0</v>
      </c>
      <c r="BH139" s="171">
        <f>IF(N139="sníž. přenesená",J139,0)</f>
        <v>0</v>
      </c>
      <c r="BI139" s="171">
        <f>IF(N139="nulová",J139,0)</f>
        <v>0</v>
      </c>
      <c r="BJ139" s="23" t="s">
        <v>73</v>
      </c>
      <c r="BK139" s="171">
        <f>ROUND(I139*H139,2)</f>
        <v>0</v>
      </c>
      <c r="BL139" s="23" t="s">
        <v>136</v>
      </c>
      <c r="BM139" s="23" t="s">
        <v>994</v>
      </c>
    </row>
    <row r="140" spans="2:65" s="1" customFormat="1" ht="22.5" customHeight="1">
      <c r="B140" s="160"/>
      <c r="C140" s="161" t="s">
        <v>159</v>
      </c>
      <c r="D140" s="161" t="s">
        <v>140</v>
      </c>
      <c r="E140" s="162" t="s">
        <v>995</v>
      </c>
      <c r="F140" s="163" t="s">
        <v>996</v>
      </c>
      <c r="G140" s="164" t="s">
        <v>379</v>
      </c>
      <c r="H140" s="165">
        <v>7</v>
      </c>
      <c r="I140" s="166">
        <v>0</v>
      </c>
      <c r="J140" s="166">
        <f>ROUND(I140*H140,2)</f>
        <v>0</v>
      </c>
      <c r="K140" s="163" t="s">
        <v>203</v>
      </c>
      <c r="L140" s="37"/>
      <c r="M140" s="167" t="s">
        <v>5</v>
      </c>
      <c r="N140" s="168" t="s">
        <v>37</v>
      </c>
      <c r="O140" s="169">
        <v>0.333</v>
      </c>
      <c r="P140" s="169">
        <f>O140*H140</f>
        <v>2.331</v>
      </c>
      <c r="Q140" s="169">
        <v>0</v>
      </c>
      <c r="R140" s="169">
        <f>Q140*H140</f>
        <v>0</v>
      </c>
      <c r="S140" s="169">
        <v>0</v>
      </c>
      <c r="T140" s="170">
        <f>S140*H140</f>
        <v>0</v>
      </c>
      <c r="AR140" s="23" t="s">
        <v>136</v>
      </c>
      <c r="AT140" s="23" t="s">
        <v>140</v>
      </c>
      <c r="AU140" s="23" t="s">
        <v>75</v>
      </c>
      <c r="AY140" s="23" t="s">
        <v>137</v>
      </c>
      <c r="BE140" s="171">
        <f>IF(N140="základní",J140,0)</f>
        <v>0</v>
      </c>
      <c r="BF140" s="171">
        <f>IF(N140="snížená",J140,0)</f>
        <v>0</v>
      </c>
      <c r="BG140" s="171">
        <f>IF(N140="zákl. přenesená",J140,0)</f>
        <v>0</v>
      </c>
      <c r="BH140" s="171">
        <f>IF(N140="sníž. přenesená",J140,0)</f>
        <v>0</v>
      </c>
      <c r="BI140" s="171">
        <f>IF(N140="nulová",J140,0)</f>
        <v>0</v>
      </c>
      <c r="BJ140" s="23" t="s">
        <v>73</v>
      </c>
      <c r="BK140" s="171">
        <f>ROUND(I140*H140,2)</f>
        <v>0</v>
      </c>
      <c r="BL140" s="23" t="s">
        <v>136</v>
      </c>
      <c r="BM140" s="23" t="s">
        <v>997</v>
      </c>
    </row>
    <row r="141" spans="2:65" s="1" customFormat="1" ht="22.5" customHeight="1">
      <c r="B141" s="160"/>
      <c r="C141" s="161" t="s">
        <v>136</v>
      </c>
      <c r="D141" s="161" t="s">
        <v>140</v>
      </c>
      <c r="E141" s="162" t="s">
        <v>998</v>
      </c>
      <c r="F141" s="163" t="s">
        <v>999</v>
      </c>
      <c r="G141" s="164" t="s">
        <v>379</v>
      </c>
      <c r="H141" s="165">
        <v>7</v>
      </c>
      <c r="I141" s="166">
        <v>0</v>
      </c>
      <c r="J141" s="166">
        <f>ROUND(I141*H141,2)</f>
        <v>0</v>
      </c>
      <c r="K141" s="163" t="s">
        <v>203</v>
      </c>
      <c r="L141" s="37"/>
      <c r="M141" s="167" t="s">
        <v>5</v>
      </c>
      <c r="N141" s="168" t="s">
        <v>37</v>
      </c>
      <c r="O141" s="169">
        <v>1.5</v>
      </c>
      <c r="P141" s="169">
        <f>O141*H141</f>
        <v>10.5</v>
      </c>
      <c r="Q141" s="169">
        <v>0.13635</v>
      </c>
      <c r="R141" s="169">
        <f>Q141*H141</f>
        <v>0.95445</v>
      </c>
      <c r="S141" s="169">
        <v>0</v>
      </c>
      <c r="T141" s="170">
        <f>S141*H141</f>
        <v>0</v>
      </c>
      <c r="AR141" s="23" t="s">
        <v>136</v>
      </c>
      <c r="AT141" s="23" t="s">
        <v>140</v>
      </c>
      <c r="AU141" s="23" t="s">
        <v>75</v>
      </c>
      <c r="AY141" s="23" t="s">
        <v>137</v>
      </c>
      <c r="BE141" s="171">
        <f>IF(N141="základní",J141,0)</f>
        <v>0</v>
      </c>
      <c r="BF141" s="171">
        <f>IF(N141="snížená",J141,0)</f>
        <v>0</v>
      </c>
      <c r="BG141" s="171">
        <f>IF(N141="zákl. přenesená",J141,0)</f>
        <v>0</v>
      </c>
      <c r="BH141" s="171">
        <f>IF(N141="sníž. přenesená",J141,0)</f>
        <v>0</v>
      </c>
      <c r="BI141" s="171">
        <f>IF(N141="nulová",J141,0)</f>
        <v>0</v>
      </c>
      <c r="BJ141" s="23" t="s">
        <v>73</v>
      </c>
      <c r="BK141" s="171">
        <f>ROUND(I141*H141,2)</f>
        <v>0</v>
      </c>
      <c r="BL141" s="23" t="s">
        <v>136</v>
      </c>
      <c r="BM141" s="23" t="s">
        <v>1000</v>
      </c>
    </row>
    <row r="142" spans="2:63" s="11" customFormat="1" ht="29.25" customHeight="1">
      <c r="B142" s="147"/>
      <c r="D142" s="157" t="s">
        <v>65</v>
      </c>
      <c r="E142" s="158" t="s">
        <v>460</v>
      </c>
      <c r="F142" s="158" t="s">
        <v>461</v>
      </c>
      <c r="J142" s="159">
        <f>BK142</f>
        <v>0</v>
      </c>
      <c r="L142" s="147"/>
      <c r="M142" s="151"/>
      <c r="N142" s="152"/>
      <c r="O142" s="152"/>
      <c r="P142" s="153">
        <f>P143</f>
        <v>134.96564</v>
      </c>
      <c r="Q142" s="152"/>
      <c r="R142" s="153">
        <f>R143</f>
        <v>0</v>
      </c>
      <c r="S142" s="152"/>
      <c r="T142" s="154">
        <f>T143</f>
        <v>0</v>
      </c>
      <c r="AR142" s="148" t="s">
        <v>73</v>
      </c>
      <c r="AT142" s="155" t="s">
        <v>65</v>
      </c>
      <c r="AU142" s="155" t="s">
        <v>73</v>
      </c>
      <c r="AY142" s="148" t="s">
        <v>137</v>
      </c>
      <c r="BK142" s="156">
        <f>BK143</f>
        <v>0</v>
      </c>
    </row>
    <row r="143" spans="2:65" s="1" customFormat="1" ht="22.5" customHeight="1">
      <c r="B143" s="160"/>
      <c r="C143" s="161" t="s">
        <v>175</v>
      </c>
      <c r="D143" s="161" t="s">
        <v>140</v>
      </c>
      <c r="E143" s="162" t="s">
        <v>924</v>
      </c>
      <c r="F143" s="163" t="s">
        <v>925</v>
      </c>
      <c r="G143" s="164" t="s">
        <v>263</v>
      </c>
      <c r="H143" s="165">
        <v>91.193</v>
      </c>
      <c r="I143" s="166">
        <v>0</v>
      </c>
      <c r="J143" s="166">
        <f>ROUND(I143*H143,2)</f>
        <v>0</v>
      </c>
      <c r="K143" s="163" t="s">
        <v>203</v>
      </c>
      <c r="L143" s="37"/>
      <c r="M143" s="167" t="s">
        <v>5</v>
      </c>
      <c r="N143" s="172" t="s">
        <v>37</v>
      </c>
      <c r="O143" s="173">
        <v>1.48</v>
      </c>
      <c r="P143" s="173">
        <f>O143*H143</f>
        <v>134.96564</v>
      </c>
      <c r="Q143" s="173">
        <v>0</v>
      </c>
      <c r="R143" s="173">
        <f>Q143*H143</f>
        <v>0</v>
      </c>
      <c r="S143" s="173">
        <v>0</v>
      </c>
      <c r="T143" s="174">
        <f>S143*H143</f>
        <v>0</v>
      </c>
      <c r="AR143" s="23" t="s">
        <v>136</v>
      </c>
      <c r="AT143" s="23" t="s">
        <v>140</v>
      </c>
      <c r="AU143" s="23" t="s">
        <v>75</v>
      </c>
      <c r="AY143" s="23" t="s">
        <v>137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23" t="s">
        <v>73</v>
      </c>
      <c r="BK143" s="171">
        <f>ROUND(I143*H143,2)</f>
        <v>0</v>
      </c>
      <c r="BL143" s="23" t="s">
        <v>136</v>
      </c>
      <c r="BM143" s="23" t="s">
        <v>1001</v>
      </c>
    </row>
    <row r="144" spans="2:12" s="1" customFormat="1" ht="6.75" customHeight="1"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37"/>
    </row>
  </sheetData>
  <sheetProtection/>
  <autoFilter ref="C86:K143"/>
  <mergeCells count="12">
    <mergeCell ref="G1:H1"/>
    <mergeCell ref="L2:V2"/>
    <mergeCell ref="E49:H49"/>
    <mergeCell ref="E51:H51"/>
    <mergeCell ref="E75:H75"/>
    <mergeCell ref="E77:H77"/>
    <mergeCell ref="E79:H79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PageLayoutView="0" workbookViewId="0" topLeftCell="A1">
      <pane ySplit="1" topLeftCell="A58" activePane="bottomLeft" state="frozen"/>
      <selection pane="topLeft" activeCell="A1" sqref="A1"/>
      <selection pane="bottomLeft" activeCell="I93" sqref="I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02"/>
      <c r="B1" s="16"/>
      <c r="C1" s="16"/>
      <c r="D1" s="17" t="s">
        <v>1</v>
      </c>
      <c r="E1" s="16"/>
      <c r="F1" s="103" t="s">
        <v>103</v>
      </c>
      <c r="G1" s="328" t="s">
        <v>104</v>
      </c>
      <c r="H1" s="328"/>
      <c r="I1" s="16"/>
      <c r="J1" s="103" t="s">
        <v>105</v>
      </c>
      <c r="K1" s="17" t="s">
        <v>106</v>
      </c>
      <c r="L1" s="103" t="s">
        <v>107</v>
      </c>
      <c r="M1" s="103"/>
      <c r="N1" s="103"/>
      <c r="O1" s="103"/>
      <c r="P1" s="103"/>
      <c r="Q1" s="103"/>
      <c r="R1" s="103"/>
      <c r="S1" s="103"/>
      <c r="T1" s="103"/>
      <c r="U1" s="104"/>
      <c r="V1" s="104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75" customHeight="1">
      <c r="L2" s="313" t="s">
        <v>8</v>
      </c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23" t="s">
        <v>102</v>
      </c>
    </row>
    <row r="3" spans="2:46" ht="6.7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75</v>
      </c>
    </row>
    <row r="4" spans="2:46" ht="36.75" customHeight="1">
      <c r="B4" s="27"/>
      <c r="C4" s="28"/>
      <c r="D4" s="29" t="s">
        <v>108</v>
      </c>
      <c r="E4" s="28"/>
      <c r="F4" s="28"/>
      <c r="G4" s="28"/>
      <c r="H4" s="28"/>
      <c r="I4" s="28"/>
      <c r="J4" s="28"/>
      <c r="K4" s="30"/>
      <c r="M4" s="31" t="s">
        <v>13</v>
      </c>
      <c r="AT4" s="23" t="s">
        <v>6</v>
      </c>
    </row>
    <row r="5" spans="2:11" ht="6.7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22.5" customHeight="1">
      <c r="B7" s="27"/>
      <c r="C7" s="28"/>
      <c r="D7" s="28"/>
      <c r="E7" s="324" t="str">
        <f>'Rekapitulace stavby'!K6</f>
        <v>Stavební úpravy  ulice Ke Hvězdárně, Sezimovo Ústí</v>
      </c>
      <c r="F7" s="325"/>
      <c r="G7" s="325"/>
      <c r="H7" s="325"/>
      <c r="I7" s="28"/>
      <c r="J7" s="28"/>
      <c r="K7" s="30"/>
    </row>
    <row r="8" spans="2:11" ht="15">
      <c r="B8" s="27"/>
      <c r="C8" s="28"/>
      <c r="D8" s="35" t="s">
        <v>109</v>
      </c>
      <c r="E8" s="28"/>
      <c r="F8" s="28"/>
      <c r="G8" s="28"/>
      <c r="H8" s="28"/>
      <c r="I8" s="28"/>
      <c r="J8" s="28"/>
      <c r="K8" s="30"/>
    </row>
    <row r="9" spans="2:11" s="1" customFormat="1" ht="22.5" customHeight="1">
      <c r="B9" s="37"/>
      <c r="C9" s="38"/>
      <c r="D9" s="38"/>
      <c r="E9" s="324" t="s">
        <v>685</v>
      </c>
      <c r="F9" s="326"/>
      <c r="G9" s="326"/>
      <c r="H9" s="326"/>
      <c r="I9" s="38"/>
      <c r="J9" s="38"/>
      <c r="K9" s="41"/>
    </row>
    <row r="10" spans="2:11" s="1" customFormat="1" ht="15">
      <c r="B10" s="37"/>
      <c r="C10" s="38"/>
      <c r="D10" s="35" t="s">
        <v>111</v>
      </c>
      <c r="E10" s="38"/>
      <c r="F10" s="38"/>
      <c r="G10" s="38"/>
      <c r="H10" s="38"/>
      <c r="I10" s="38"/>
      <c r="J10" s="38"/>
      <c r="K10" s="41"/>
    </row>
    <row r="11" spans="2:11" s="1" customFormat="1" ht="36.75" customHeight="1">
      <c r="B11" s="37"/>
      <c r="C11" s="38"/>
      <c r="D11" s="38"/>
      <c r="E11" s="327" t="s">
        <v>1002</v>
      </c>
      <c r="F11" s="326"/>
      <c r="G11" s="326"/>
      <c r="H11" s="326"/>
      <c r="I11" s="38"/>
      <c r="J11" s="38"/>
      <c r="K11" s="41"/>
    </row>
    <row r="12" spans="2:11" s="1" customFormat="1" ht="13.5">
      <c r="B12" s="37"/>
      <c r="C12" s="38"/>
      <c r="D12" s="38"/>
      <c r="E12" s="38"/>
      <c r="F12" s="38"/>
      <c r="G12" s="38"/>
      <c r="H12" s="38"/>
      <c r="I12" s="38"/>
      <c r="J12" s="38"/>
      <c r="K12" s="41"/>
    </row>
    <row r="13" spans="2:11" s="1" customFormat="1" ht="14.25" customHeight="1">
      <c r="B13" s="37"/>
      <c r="C13" s="38"/>
      <c r="D13" s="35" t="s">
        <v>19</v>
      </c>
      <c r="E13" s="38"/>
      <c r="F13" s="33" t="s">
        <v>5</v>
      </c>
      <c r="G13" s="38"/>
      <c r="H13" s="38"/>
      <c r="I13" s="35" t="s">
        <v>20</v>
      </c>
      <c r="J13" s="33" t="s">
        <v>5</v>
      </c>
      <c r="K13" s="41"/>
    </row>
    <row r="14" spans="2:11" s="1" customFormat="1" ht="14.25" customHeight="1">
      <c r="B14" s="37"/>
      <c r="C14" s="38"/>
      <c r="D14" s="35" t="s">
        <v>21</v>
      </c>
      <c r="E14" s="38"/>
      <c r="F14" s="33" t="s">
        <v>22</v>
      </c>
      <c r="G14" s="38"/>
      <c r="H14" s="38"/>
      <c r="I14" s="35" t="s">
        <v>23</v>
      </c>
      <c r="J14" s="105" t="str">
        <f>'Rekapitulace stavby'!AN8</f>
        <v>17. 9. 2017</v>
      </c>
      <c r="K14" s="41"/>
    </row>
    <row r="15" spans="2:11" s="1" customFormat="1" ht="10.5" customHeight="1">
      <c r="B15" s="37"/>
      <c r="C15" s="38"/>
      <c r="D15" s="38"/>
      <c r="E15" s="38"/>
      <c r="F15" s="38"/>
      <c r="G15" s="38"/>
      <c r="H15" s="38"/>
      <c r="I15" s="38"/>
      <c r="J15" s="38"/>
      <c r="K15" s="41"/>
    </row>
    <row r="16" spans="2:11" s="1" customFormat="1" ht="14.25" customHeight="1">
      <c r="B16" s="37"/>
      <c r="C16" s="38"/>
      <c r="D16" s="35" t="s">
        <v>25</v>
      </c>
      <c r="E16" s="38"/>
      <c r="F16" s="38"/>
      <c r="G16" s="38"/>
      <c r="H16" s="38"/>
      <c r="I16" s="35" t="s">
        <v>26</v>
      </c>
      <c r="J16" s="33">
        <f>IF('Rekapitulace stavby'!AN10="","",'Rekapitulace stavby'!AN10)</f>
      </c>
      <c r="K16" s="41"/>
    </row>
    <row r="17" spans="2:11" s="1" customFormat="1" ht="18" customHeight="1">
      <c r="B17" s="37"/>
      <c r="C17" s="38"/>
      <c r="D17" s="38"/>
      <c r="E17" s="33" t="str">
        <f>IF('Rekapitulace stavby'!E11="","",'Rekapitulace stavby'!E11)</f>
        <v> </v>
      </c>
      <c r="F17" s="38"/>
      <c r="G17" s="38"/>
      <c r="H17" s="38"/>
      <c r="I17" s="35" t="s">
        <v>27</v>
      </c>
      <c r="J17" s="33">
        <f>IF('Rekapitulace stavby'!AN11="","",'Rekapitulace stavby'!AN11)</f>
      </c>
      <c r="K17" s="41"/>
    </row>
    <row r="18" spans="2:11" s="1" customFormat="1" ht="6.75" customHeight="1">
      <c r="B18" s="37"/>
      <c r="C18" s="38"/>
      <c r="D18" s="38"/>
      <c r="E18" s="38"/>
      <c r="F18" s="38"/>
      <c r="G18" s="38"/>
      <c r="H18" s="38"/>
      <c r="I18" s="38"/>
      <c r="J18" s="38"/>
      <c r="K18" s="41"/>
    </row>
    <row r="19" spans="2:11" s="1" customFormat="1" ht="14.25" customHeight="1">
      <c r="B19" s="37"/>
      <c r="C19" s="38"/>
      <c r="D19" s="35" t="s">
        <v>28</v>
      </c>
      <c r="E19" s="38"/>
      <c r="F19" s="38"/>
      <c r="G19" s="38"/>
      <c r="H19" s="38"/>
      <c r="I19" s="35" t="s">
        <v>26</v>
      </c>
      <c r="J19" s="33">
        <f>IF('Rekapitulace stavby'!AN13="Vyplň údaj","",IF('Rekapitulace stavby'!AN13="","",'Rekapitulace stavby'!AN13))</f>
      </c>
      <c r="K19" s="41"/>
    </row>
    <row r="20" spans="2:11" s="1" customFormat="1" ht="18" customHeight="1">
      <c r="B20" s="37"/>
      <c r="C20" s="38"/>
      <c r="D20" s="38"/>
      <c r="E20" s="33" t="str">
        <f>IF('Rekapitulace stavby'!E14="Vyplň údaj","",IF('Rekapitulace stavby'!E14="","",'Rekapitulace stavby'!E14))</f>
        <v> </v>
      </c>
      <c r="F20" s="38"/>
      <c r="G20" s="38"/>
      <c r="H20" s="38"/>
      <c r="I20" s="35" t="s">
        <v>27</v>
      </c>
      <c r="J20" s="33">
        <f>IF('Rekapitulace stavby'!AN14="Vyplň údaj","",IF('Rekapitulace stavby'!AN14="","",'Rekapitulace stavby'!AN14))</f>
      </c>
      <c r="K20" s="41"/>
    </row>
    <row r="21" spans="2:11" s="1" customFormat="1" ht="6.75" customHeight="1">
      <c r="B21" s="37"/>
      <c r="C21" s="38"/>
      <c r="D21" s="38"/>
      <c r="E21" s="38"/>
      <c r="F21" s="38"/>
      <c r="G21" s="38"/>
      <c r="H21" s="38"/>
      <c r="I21" s="38"/>
      <c r="J21" s="38"/>
      <c r="K21" s="41"/>
    </row>
    <row r="22" spans="2:11" s="1" customFormat="1" ht="14.25" customHeight="1">
      <c r="B22" s="37"/>
      <c r="C22" s="38"/>
      <c r="D22" s="35" t="s">
        <v>29</v>
      </c>
      <c r="E22" s="38"/>
      <c r="F22" s="38"/>
      <c r="G22" s="38"/>
      <c r="H22" s="38"/>
      <c r="I22" s="35" t="s">
        <v>26</v>
      </c>
      <c r="J22" s="33">
        <f>IF('Rekapitulace stavby'!AN16="","",'Rekapitulace stavby'!AN16)</f>
      </c>
      <c r="K22" s="41"/>
    </row>
    <row r="23" spans="2:11" s="1" customFormat="1" ht="18" customHeight="1">
      <c r="B23" s="37"/>
      <c r="C23" s="38"/>
      <c r="D23" s="38"/>
      <c r="E23" s="33" t="str">
        <f>IF('Rekapitulace stavby'!E17="","",'Rekapitulace stavby'!E17)</f>
        <v> </v>
      </c>
      <c r="F23" s="38"/>
      <c r="G23" s="38"/>
      <c r="H23" s="38"/>
      <c r="I23" s="35" t="s">
        <v>27</v>
      </c>
      <c r="J23" s="33">
        <f>IF('Rekapitulace stavby'!AN17="","",'Rekapitulace stavby'!AN17)</f>
      </c>
      <c r="K23" s="41"/>
    </row>
    <row r="24" spans="2:11" s="1" customFormat="1" ht="6.75" customHeight="1">
      <c r="B24" s="37"/>
      <c r="C24" s="38"/>
      <c r="D24" s="38"/>
      <c r="E24" s="38"/>
      <c r="F24" s="38"/>
      <c r="G24" s="38"/>
      <c r="H24" s="38"/>
      <c r="I24" s="38"/>
      <c r="J24" s="38"/>
      <c r="K24" s="41"/>
    </row>
    <row r="25" spans="2:11" s="1" customFormat="1" ht="14.25" customHeight="1">
      <c r="B25" s="37"/>
      <c r="C25" s="38"/>
      <c r="D25" s="35" t="s">
        <v>31</v>
      </c>
      <c r="E25" s="38"/>
      <c r="F25" s="38"/>
      <c r="G25" s="38"/>
      <c r="H25" s="38"/>
      <c r="I25" s="38"/>
      <c r="J25" s="38"/>
      <c r="K25" s="41"/>
    </row>
    <row r="26" spans="2:11" s="7" customFormat="1" ht="22.5" customHeight="1">
      <c r="B26" s="106"/>
      <c r="C26" s="107"/>
      <c r="D26" s="107"/>
      <c r="E26" s="288" t="s">
        <v>5</v>
      </c>
      <c r="F26" s="288"/>
      <c r="G26" s="288"/>
      <c r="H26" s="288"/>
      <c r="I26" s="107"/>
      <c r="J26" s="107"/>
      <c r="K26" s="108"/>
    </row>
    <row r="27" spans="2:11" s="1" customFormat="1" ht="6.75" customHeight="1">
      <c r="B27" s="37"/>
      <c r="C27" s="38"/>
      <c r="D27" s="38"/>
      <c r="E27" s="38"/>
      <c r="F27" s="38"/>
      <c r="G27" s="38"/>
      <c r="H27" s="38"/>
      <c r="I27" s="38"/>
      <c r="J27" s="38"/>
      <c r="K27" s="41"/>
    </row>
    <row r="28" spans="2:11" s="1" customFormat="1" ht="6.75" customHeight="1">
      <c r="B28" s="37"/>
      <c r="C28" s="38"/>
      <c r="D28" s="64"/>
      <c r="E28" s="64"/>
      <c r="F28" s="64"/>
      <c r="G28" s="64"/>
      <c r="H28" s="64"/>
      <c r="I28" s="64"/>
      <c r="J28" s="64"/>
      <c r="K28" s="109"/>
    </row>
    <row r="29" spans="2:11" s="1" customFormat="1" ht="24.75" customHeight="1">
      <c r="B29" s="37"/>
      <c r="C29" s="38"/>
      <c r="D29" s="110" t="s">
        <v>32</v>
      </c>
      <c r="E29" s="38"/>
      <c r="F29" s="38"/>
      <c r="G29" s="38"/>
      <c r="H29" s="38"/>
      <c r="I29" s="38"/>
      <c r="J29" s="111">
        <f>ROUND(J85,2)</f>
        <v>0</v>
      </c>
      <c r="K29" s="41"/>
    </row>
    <row r="30" spans="2:11" s="1" customFormat="1" ht="6.75" customHeight="1">
      <c r="B30" s="37"/>
      <c r="C30" s="38"/>
      <c r="D30" s="64"/>
      <c r="E30" s="64"/>
      <c r="F30" s="64"/>
      <c r="G30" s="64"/>
      <c r="H30" s="64"/>
      <c r="I30" s="64"/>
      <c r="J30" s="64"/>
      <c r="K30" s="109"/>
    </row>
    <row r="31" spans="2:11" s="1" customFormat="1" ht="14.25" customHeight="1">
      <c r="B31" s="37"/>
      <c r="C31" s="38"/>
      <c r="D31" s="38"/>
      <c r="E31" s="38"/>
      <c r="F31" s="42" t="s">
        <v>34</v>
      </c>
      <c r="G31" s="38"/>
      <c r="H31" s="38"/>
      <c r="I31" s="42" t="s">
        <v>33</v>
      </c>
      <c r="J31" s="42" t="s">
        <v>35</v>
      </c>
      <c r="K31" s="41"/>
    </row>
    <row r="32" spans="2:11" s="1" customFormat="1" ht="14.25" customHeight="1">
      <c r="B32" s="37"/>
      <c r="C32" s="38"/>
      <c r="D32" s="45" t="s">
        <v>36</v>
      </c>
      <c r="E32" s="45" t="s">
        <v>37</v>
      </c>
      <c r="F32" s="112">
        <f>ROUND(SUM(BE85:BE92),2)</f>
        <v>0</v>
      </c>
      <c r="G32" s="38"/>
      <c r="H32" s="38"/>
      <c r="I32" s="113">
        <v>0.21</v>
      </c>
      <c r="J32" s="112">
        <f>ROUND(ROUND((SUM(BE85:BE92)),2)*I32,2)</f>
        <v>0</v>
      </c>
      <c r="K32" s="41"/>
    </row>
    <row r="33" spans="2:11" s="1" customFormat="1" ht="14.25" customHeight="1">
      <c r="B33" s="37"/>
      <c r="C33" s="38"/>
      <c r="D33" s="38"/>
      <c r="E33" s="45" t="s">
        <v>38</v>
      </c>
      <c r="F33" s="112">
        <f>ROUND(SUM(BF85:BF92),2)</f>
        <v>0</v>
      </c>
      <c r="G33" s="38"/>
      <c r="H33" s="38"/>
      <c r="I33" s="113">
        <v>0.15</v>
      </c>
      <c r="J33" s="112">
        <f>ROUND(ROUND((SUM(BF85:BF92)),2)*I33,2)</f>
        <v>0</v>
      </c>
      <c r="K33" s="41"/>
    </row>
    <row r="34" spans="2:11" s="1" customFormat="1" ht="14.25" customHeight="1" hidden="1">
      <c r="B34" s="37"/>
      <c r="C34" s="38"/>
      <c r="D34" s="38"/>
      <c r="E34" s="45" t="s">
        <v>39</v>
      </c>
      <c r="F34" s="112">
        <f>ROUND(SUM(BG85:BG92),2)</f>
        <v>0</v>
      </c>
      <c r="G34" s="38"/>
      <c r="H34" s="38"/>
      <c r="I34" s="113">
        <v>0.21</v>
      </c>
      <c r="J34" s="112">
        <v>0</v>
      </c>
      <c r="K34" s="41"/>
    </row>
    <row r="35" spans="2:11" s="1" customFormat="1" ht="14.25" customHeight="1" hidden="1">
      <c r="B35" s="37"/>
      <c r="C35" s="38"/>
      <c r="D35" s="38"/>
      <c r="E35" s="45" t="s">
        <v>40</v>
      </c>
      <c r="F35" s="112">
        <f>ROUND(SUM(BH85:BH92),2)</f>
        <v>0</v>
      </c>
      <c r="G35" s="38"/>
      <c r="H35" s="38"/>
      <c r="I35" s="113">
        <v>0.15</v>
      </c>
      <c r="J35" s="112">
        <v>0</v>
      </c>
      <c r="K35" s="41"/>
    </row>
    <row r="36" spans="2:11" s="1" customFormat="1" ht="14.25" customHeight="1" hidden="1">
      <c r="B36" s="37"/>
      <c r="C36" s="38"/>
      <c r="D36" s="38"/>
      <c r="E36" s="45" t="s">
        <v>41</v>
      </c>
      <c r="F36" s="112">
        <f>ROUND(SUM(BI85:BI92),2)</f>
        <v>0</v>
      </c>
      <c r="G36" s="38"/>
      <c r="H36" s="38"/>
      <c r="I36" s="113">
        <v>0</v>
      </c>
      <c r="J36" s="112">
        <v>0</v>
      </c>
      <c r="K36" s="41"/>
    </row>
    <row r="37" spans="2:11" s="1" customFormat="1" ht="6.75" customHeight="1">
      <c r="B37" s="37"/>
      <c r="C37" s="38"/>
      <c r="D37" s="38"/>
      <c r="E37" s="38"/>
      <c r="F37" s="38"/>
      <c r="G37" s="38"/>
      <c r="H37" s="38"/>
      <c r="I37" s="38"/>
      <c r="J37" s="38"/>
      <c r="K37" s="41"/>
    </row>
    <row r="38" spans="2:11" s="1" customFormat="1" ht="24.75" customHeight="1">
      <c r="B38" s="37"/>
      <c r="C38" s="114"/>
      <c r="D38" s="115" t="s">
        <v>42</v>
      </c>
      <c r="E38" s="67"/>
      <c r="F38" s="67"/>
      <c r="G38" s="116" t="s">
        <v>43</v>
      </c>
      <c r="H38" s="117" t="s">
        <v>44</v>
      </c>
      <c r="I38" s="67"/>
      <c r="J38" s="118">
        <f>SUM(J29:J36)</f>
        <v>0</v>
      </c>
      <c r="K38" s="119"/>
    </row>
    <row r="39" spans="2:11" s="1" customFormat="1" ht="14.25" customHeight="1">
      <c r="B39" s="52"/>
      <c r="C39" s="53"/>
      <c r="D39" s="53"/>
      <c r="E39" s="53"/>
      <c r="F39" s="53"/>
      <c r="G39" s="53"/>
      <c r="H39" s="53"/>
      <c r="I39" s="53"/>
      <c r="J39" s="53"/>
      <c r="K39" s="54"/>
    </row>
    <row r="43" spans="2:11" s="1" customFormat="1" ht="6.75" customHeight="1">
      <c r="B43" s="55"/>
      <c r="C43" s="56"/>
      <c r="D43" s="56"/>
      <c r="E43" s="56"/>
      <c r="F43" s="56"/>
      <c r="G43" s="56"/>
      <c r="H43" s="56"/>
      <c r="I43" s="56"/>
      <c r="J43" s="56"/>
      <c r="K43" s="120"/>
    </row>
    <row r="44" spans="2:11" s="1" customFormat="1" ht="36.75" customHeight="1">
      <c r="B44" s="37"/>
      <c r="C44" s="29" t="s">
        <v>113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6.75" customHeight="1">
      <c r="B45" s="37"/>
      <c r="C45" s="38"/>
      <c r="D45" s="38"/>
      <c r="E45" s="38"/>
      <c r="F45" s="38"/>
      <c r="G45" s="38"/>
      <c r="H45" s="38"/>
      <c r="I45" s="38"/>
      <c r="J45" s="38"/>
      <c r="K45" s="41"/>
    </row>
    <row r="46" spans="2:11" s="1" customFormat="1" ht="14.25" customHeight="1">
      <c r="B46" s="37"/>
      <c r="C46" s="35" t="s">
        <v>17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22.5" customHeight="1">
      <c r="B47" s="37"/>
      <c r="C47" s="38"/>
      <c r="D47" s="38"/>
      <c r="E47" s="324" t="str">
        <f>E7</f>
        <v>Stavební úpravy  ulice Ke Hvězdárně, Sezimovo Ústí</v>
      </c>
      <c r="F47" s="325"/>
      <c r="G47" s="325"/>
      <c r="H47" s="325"/>
      <c r="I47" s="38"/>
      <c r="J47" s="38"/>
      <c r="K47" s="41"/>
    </row>
    <row r="48" spans="2:11" ht="15">
      <c r="B48" s="27"/>
      <c r="C48" s="35" t="s">
        <v>109</v>
      </c>
      <c r="D48" s="28"/>
      <c r="E48" s="28"/>
      <c r="F48" s="28"/>
      <c r="G48" s="28"/>
      <c r="H48" s="28"/>
      <c r="I48" s="28"/>
      <c r="J48" s="28"/>
      <c r="K48" s="30"/>
    </row>
    <row r="49" spans="2:11" s="1" customFormat="1" ht="22.5" customHeight="1">
      <c r="B49" s="37"/>
      <c r="C49" s="38"/>
      <c r="D49" s="38"/>
      <c r="E49" s="324" t="s">
        <v>685</v>
      </c>
      <c r="F49" s="326"/>
      <c r="G49" s="326"/>
      <c r="H49" s="326"/>
      <c r="I49" s="38"/>
      <c r="J49" s="38"/>
      <c r="K49" s="41"/>
    </row>
    <row r="50" spans="2:11" s="1" customFormat="1" ht="14.25" customHeight="1">
      <c r="B50" s="37"/>
      <c r="C50" s="35" t="s">
        <v>111</v>
      </c>
      <c r="D50" s="38"/>
      <c r="E50" s="38"/>
      <c r="F50" s="38"/>
      <c r="G50" s="38"/>
      <c r="H50" s="38"/>
      <c r="I50" s="38"/>
      <c r="J50" s="38"/>
      <c r="K50" s="41"/>
    </row>
    <row r="51" spans="2:11" s="1" customFormat="1" ht="23.25" customHeight="1">
      <c r="B51" s="37"/>
      <c r="C51" s="38"/>
      <c r="D51" s="38"/>
      <c r="E51" s="327" t="str">
        <f>E11</f>
        <v>02-03 - Zrušení stávající kanalizace</v>
      </c>
      <c r="F51" s="326"/>
      <c r="G51" s="326"/>
      <c r="H51" s="326"/>
      <c r="I51" s="38"/>
      <c r="J51" s="38"/>
      <c r="K51" s="41"/>
    </row>
    <row r="52" spans="2:11" s="1" customFormat="1" ht="6.75" customHeight="1">
      <c r="B52" s="37"/>
      <c r="C52" s="38"/>
      <c r="D52" s="38"/>
      <c r="E52" s="38"/>
      <c r="F52" s="38"/>
      <c r="G52" s="38"/>
      <c r="H52" s="38"/>
      <c r="I52" s="38"/>
      <c r="J52" s="38"/>
      <c r="K52" s="41"/>
    </row>
    <row r="53" spans="2:11" s="1" customFormat="1" ht="18" customHeight="1">
      <c r="B53" s="37"/>
      <c r="C53" s="35" t="s">
        <v>21</v>
      </c>
      <c r="D53" s="38"/>
      <c r="E53" s="38"/>
      <c r="F53" s="33" t="str">
        <f>F14</f>
        <v> </v>
      </c>
      <c r="G53" s="38"/>
      <c r="H53" s="38"/>
      <c r="I53" s="35" t="s">
        <v>23</v>
      </c>
      <c r="J53" s="105" t="str">
        <f>IF(J14="","",J14)</f>
        <v>17. 9. 2017</v>
      </c>
      <c r="K53" s="41"/>
    </row>
    <row r="54" spans="2:11" s="1" customFormat="1" ht="6.75" customHeight="1">
      <c r="B54" s="37"/>
      <c r="C54" s="38"/>
      <c r="D54" s="38"/>
      <c r="E54" s="38"/>
      <c r="F54" s="38"/>
      <c r="G54" s="38"/>
      <c r="H54" s="38"/>
      <c r="I54" s="38"/>
      <c r="J54" s="38"/>
      <c r="K54" s="41"/>
    </row>
    <row r="55" spans="2:11" s="1" customFormat="1" ht="15">
      <c r="B55" s="37"/>
      <c r="C55" s="35" t="s">
        <v>25</v>
      </c>
      <c r="D55" s="38"/>
      <c r="E55" s="38"/>
      <c r="F55" s="33" t="str">
        <f>E17</f>
        <v> </v>
      </c>
      <c r="G55" s="38"/>
      <c r="H55" s="38"/>
      <c r="I55" s="35" t="s">
        <v>29</v>
      </c>
      <c r="J55" s="33" t="str">
        <f>E23</f>
        <v> </v>
      </c>
      <c r="K55" s="41"/>
    </row>
    <row r="56" spans="2:11" s="1" customFormat="1" ht="14.25" customHeight="1">
      <c r="B56" s="37"/>
      <c r="C56" s="35" t="s">
        <v>28</v>
      </c>
      <c r="D56" s="38"/>
      <c r="E56" s="38"/>
      <c r="F56" s="33" t="str">
        <f>IF(E20="","",E20)</f>
        <v> </v>
      </c>
      <c r="G56" s="38"/>
      <c r="H56" s="38"/>
      <c r="I56" s="38"/>
      <c r="J56" s="38"/>
      <c r="K56" s="41"/>
    </row>
    <row r="57" spans="2:11" s="1" customFormat="1" ht="9.75" customHeight="1">
      <c r="B57" s="37"/>
      <c r="C57" s="38"/>
      <c r="D57" s="38"/>
      <c r="E57" s="38"/>
      <c r="F57" s="38"/>
      <c r="G57" s="38"/>
      <c r="H57" s="38"/>
      <c r="I57" s="38"/>
      <c r="J57" s="38"/>
      <c r="K57" s="41"/>
    </row>
    <row r="58" spans="2:11" s="1" customFormat="1" ht="29.25" customHeight="1">
      <c r="B58" s="37"/>
      <c r="C58" s="121" t="s">
        <v>114</v>
      </c>
      <c r="D58" s="114"/>
      <c r="E58" s="114"/>
      <c r="F58" s="114"/>
      <c r="G58" s="114"/>
      <c r="H58" s="114"/>
      <c r="I58" s="114"/>
      <c r="J58" s="122" t="s">
        <v>115</v>
      </c>
      <c r="K58" s="123"/>
    </row>
    <row r="59" spans="2:11" s="1" customFormat="1" ht="9.75" customHeight="1">
      <c r="B59" s="37"/>
      <c r="C59" s="38"/>
      <c r="D59" s="38"/>
      <c r="E59" s="38"/>
      <c r="F59" s="38"/>
      <c r="G59" s="38"/>
      <c r="H59" s="38"/>
      <c r="I59" s="38"/>
      <c r="J59" s="38"/>
      <c r="K59" s="41"/>
    </row>
    <row r="60" spans="2:47" s="1" customFormat="1" ht="29.25" customHeight="1">
      <c r="B60" s="37"/>
      <c r="C60" s="124" t="s">
        <v>116</v>
      </c>
      <c r="D60" s="38"/>
      <c r="E60" s="38"/>
      <c r="F60" s="38"/>
      <c r="G60" s="38"/>
      <c r="H60" s="38"/>
      <c r="I60" s="38"/>
      <c r="J60" s="111">
        <f>J85</f>
        <v>0</v>
      </c>
      <c r="K60" s="41"/>
      <c r="AU60" s="23" t="s">
        <v>117</v>
      </c>
    </row>
    <row r="61" spans="2:11" s="8" customFormat="1" ht="24.75" customHeight="1">
      <c r="B61" s="125"/>
      <c r="C61" s="126"/>
      <c r="D61" s="127" t="s">
        <v>188</v>
      </c>
      <c r="E61" s="128"/>
      <c r="F61" s="128"/>
      <c r="G61" s="128"/>
      <c r="H61" s="128"/>
      <c r="I61" s="128"/>
      <c r="J61" s="129">
        <f>J86</f>
        <v>0</v>
      </c>
      <c r="K61" s="130"/>
    </row>
    <row r="62" spans="2:11" s="9" customFormat="1" ht="19.5" customHeight="1">
      <c r="B62" s="131"/>
      <c r="C62" s="132"/>
      <c r="D62" s="133" t="s">
        <v>716</v>
      </c>
      <c r="E62" s="134"/>
      <c r="F62" s="134"/>
      <c r="G62" s="134"/>
      <c r="H62" s="134"/>
      <c r="I62" s="134"/>
      <c r="J62" s="135">
        <f>J87</f>
        <v>0</v>
      </c>
      <c r="K62" s="136"/>
    </row>
    <row r="63" spans="2:11" s="9" customFormat="1" ht="19.5" customHeight="1">
      <c r="B63" s="131"/>
      <c r="C63" s="132"/>
      <c r="D63" s="133" t="s">
        <v>193</v>
      </c>
      <c r="E63" s="134"/>
      <c r="F63" s="134"/>
      <c r="G63" s="134"/>
      <c r="H63" s="134"/>
      <c r="I63" s="134"/>
      <c r="J63" s="135">
        <f>J91</f>
        <v>0</v>
      </c>
      <c r="K63" s="136"/>
    </row>
    <row r="64" spans="2:11" s="1" customFormat="1" ht="21.75" customHeight="1">
      <c r="B64" s="37"/>
      <c r="C64" s="38"/>
      <c r="D64" s="38"/>
      <c r="E64" s="38"/>
      <c r="F64" s="38"/>
      <c r="G64" s="38"/>
      <c r="H64" s="38"/>
      <c r="I64" s="38"/>
      <c r="J64" s="38"/>
      <c r="K64" s="41"/>
    </row>
    <row r="65" spans="2:11" s="1" customFormat="1" ht="6.75" customHeight="1">
      <c r="B65" s="52"/>
      <c r="C65" s="53"/>
      <c r="D65" s="53"/>
      <c r="E65" s="53"/>
      <c r="F65" s="53"/>
      <c r="G65" s="53"/>
      <c r="H65" s="53"/>
      <c r="I65" s="53"/>
      <c r="J65" s="53"/>
      <c r="K65" s="54"/>
    </row>
    <row r="69" spans="2:12" s="1" customFormat="1" ht="6.75" customHeight="1"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37"/>
    </row>
    <row r="70" spans="2:12" s="1" customFormat="1" ht="36.75" customHeight="1">
      <c r="B70" s="37"/>
      <c r="C70" s="57" t="s">
        <v>120</v>
      </c>
      <c r="L70" s="37"/>
    </row>
    <row r="71" spans="2:12" s="1" customFormat="1" ht="6.75" customHeight="1">
      <c r="B71" s="37"/>
      <c r="L71" s="37"/>
    </row>
    <row r="72" spans="2:12" s="1" customFormat="1" ht="14.25" customHeight="1">
      <c r="B72" s="37"/>
      <c r="C72" s="59" t="s">
        <v>17</v>
      </c>
      <c r="L72" s="37"/>
    </row>
    <row r="73" spans="2:12" s="1" customFormat="1" ht="22.5" customHeight="1">
      <c r="B73" s="37"/>
      <c r="E73" s="322" t="str">
        <f>E7</f>
        <v>Stavební úpravy  ulice Ke Hvězdárně, Sezimovo Ústí</v>
      </c>
      <c r="F73" s="329"/>
      <c r="G73" s="329"/>
      <c r="H73" s="329"/>
      <c r="L73" s="37"/>
    </row>
    <row r="74" spans="2:12" ht="15">
      <c r="B74" s="27"/>
      <c r="C74" s="59" t="s">
        <v>109</v>
      </c>
      <c r="L74" s="27"/>
    </row>
    <row r="75" spans="2:12" s="1" customFormat="1" ht="22.5" customHeight="1">
      <c r="B75" s="37"/>
      <c r="E75" s="322" t="s">
        <v>685</v>
      </c>
      <c r="F75" s="323"/>
      <c r="G75" s="323"/>
      <c r="H75" s="323"/>
      <c r="L75" s="37"/>
    </row>
    <row r="76" spans="2:12" s="1" customFormat="1" ht="14.25" customHeight="1">
      <c r="B76" s="37"/>
      <c r="C76" s="59" t="s">
        <v>111</v>
      </c>
      <c r="L76" s="37"/>
    </row>
    <row r="77" spans="2:12" s="1" customFormat="1" ht="23.25" customHeight="1">
      <c r="B77" s="37"/>
      <c r="E77" s="318" t="str">
        <f>E11</f>
        <v>02-03 - Zrušení stávající kanalizace</v>
      </c>
      <c r="F77" s="323"/>
      <c r="G77" s="323"/>
      <c r="H77" s="323"/>
      <c r="L77" s="37"/>
    </row>
    <row r="78" spans="2:12" s="1" customFormat="1" ht="6.75" customHeight="1">
      <c r="B78" s="37"/>
      <c r="L78" s="37"/>
    </row>
    <row r="79" spans="2:12" s="1" customFormat="1" ht="18" customHeight="1">
      <c r="B79" s="37"/>
      <c r="C79" s="59" t="s">
        <v>21</v>
      </c>
      <c r="F79" s="137" t="str">
        <f>F14</f>
        <v> </v>
      </c>
      <c r="I79" s="59" t="s">
        <v>23</v>
      </c>
      <c r="J79" s="63" t="str">
        <f>IF(J14="","",J14)</f>
        <v>17. 9. 2017</v>
      </c>
      <c r="L79" s="37"/>
    </row>
    <row r="80" spans="2:12" s="1" customFormat="1" ht="6.75" customHeight="1">
      <c r="B80" s="37"/>
      <c r="L80" s="37"/>
    </row>
    <row r="81" spans="2:12" s="1" customFormat="1" ht="15">
      <c r="B81" s="37"/>
      <c r="C81" s="59" t="s">
        <v>25</v>
      </c>
      <c r="F81" s="137" t="str">
        <f>E17</f>
        <v> </v>
      </c>
      <c r="I81" s="59" t="s">
        <v>29</v>
      </c>
      <c r="J81" s="137" t="str">
        <f>E23</f>
        <v> </v>
      </c>
      <c r="L81" s="37"/>
    </row>
    <row r="82" spans="2:12" s="1" customFormat="1" ht="14.25" customHeight="1">
      <c r="B82" s="37"/>
      <c r="C82" s="59" t="s">
        <v>28</v>
      </c>
      <c r="F82" s="137" t="str">
        <f>IF(E20="","",E20)</f>
        <v> </v>
      </c>
      <c r="L82" s="37"/>
    </row>
    <row r="83" spans="2:12" s="1" customFormat="1" ht="9.75" customHeight="1">
      <c r="B83" s="37"/>
      <c r="L83" s="37"/>
    </row>
    <row r="84" spans="2:20" s="10" customFormat="1" ht="29.25" customHeight="1">
      <c r="B84" s="138"/>
      <c r="C84" s="139" t="s">
        <v>121</v>
      </c>
      <c r="D84" s="140" t="s">
        <v>51</v>
      </c>
      <c r="E84" s="140" t="s">
        <v>47</v>
      </c>
      <c r="F84" s="140" t="s">
        <v>122</v>
      </c>
      <c r="G84" s="140" t="s">
        <v>123</v>
      </c>
      <c r="H84" s="140" t="s">
        <v>124</v>
      </c>
      <c r="I84" s="141" t="s">
        <v>125</v>
      </c>
      <c r="J84" s="140" t="s">
        <v>115</v>
      </c>
      <c r="K84" s="142" t="s">
        <v>126</v>
      </c>
      <c r="L84" s="138"/>
      <c r="M84" s="69" t="s">
        <v>127</v>
      </c>
      <c r="N84" s="70" t="s">
        <v>36</v>
      </c>
      <c r="O84" s="70" t="s">
        <v>128</v>
      </c>
      <c r="P84" s="70" t="s">
        <v>129</v>
      </c>
      <c r="Q84" s="70" t="s">
        <v>130</v>
      </c>
      <c r="R84" s="70" t="s">
        <v>131</v>
      </c>
      <c r="S84" s="70" t="s">
        <v>132</v>
      </c>
      <c r="T84" s="71" t="s">
        <v>133</v>
      </c>
    </row>
    <row r="85" spans="2:63" s="1" customFormat="1" ht="29.25" customHeight="1">
      <c r="B85" s="37"/>
      <c r="C85" s="73" t="s">
        <v>116</v>
      </c>
      <c r="J85" s="143">
        <f>BK85</f>
        <v>0</v>
      </c>
      <c r="L85" s="37"/>
      <c r="M85" s="72"/>
      <c r="N85" s="64"/>
      <c r="O85" s="64"/>
      <c r="P85" s="144">
        <f>P86</f>
        <v>362.122304</v>
      </c>
      <c r="Q85" s="64"/>
      <c r="R85" s="144">
        <f>R86</f>
        <v>130.18630532</v>
      </c>
      <c r="S85" s="64"/>
      <c r="T85" s="145">
        <f>T86</f>
        <v>0</v>
      </c>
      <c r="AT85" s="23" t="s">
        <v>65</v>
      </c>
      <c r="AU85" s="23" t="s">
        <v>117</v>
      </c>
      <c r="BK85" s="146">
        <f>BK86</f>
        <v>0</v>
      </c>
    </row>
    <row r="86" spans="2:63" s="11" customFormat="1" ht="36.75" customHeight="1">
      <c r="B86" s="147"/>
      <c r="D86" s="148" t="s">
        <v>65</v>
      </c>
      <c r="E86" s="149" t="s">
        <v>194</v>
      </c>
      <c r="F86" s="149" t="s">
        <v>195</v>
      </c>
      <c r="J86" s="150">
        <f>BK86</f>
        <v>0</v>
      </c>
      <c r="L86" s="147"/>
      <c r="M86" s="151"/>
      <c r="N86" s="152"/>
      <c r="O86" s="152"/>
      <c r="P86" s="153">
        <f>P87+P91</f>
        <v>362.122304</v>
      </c>
      <c r="Q86" s="152"/>
      <c r="R86" s="153">
        <f>R87+R91</f>
        <v>130.18630532</v>
      </c>
      <c r="S86" s="152"/>
      <c r="T86" s="154">
        <f>T87+T91</f>
        <v>0</v>
      </c>
      <c r="AR86" s="148" t="s">
        <v>73</v>
      </c>
      <c r="AT86" s="155" t="s">
        <v>65</v>
      </c>
      <c r="AU86" s="155" t="s">
        <v>66</v>
      </c>
      <c r="AY86" s="148" t="s">
        <v>137</v>
      </c>
      <c r="BK86" s="156">
        <f>BK87+BK91</f>
        <v>0</v>
      </c>
    </row>
    <row r="87" spans="2:63" s="11" customFormat="1" ht="19.5" customHeight="1">
      <c r="B87" s="147"/>
      <c r="D87" s="157" t="s">
        <v>65</v>
      </c>
      <c r="E87" s="158" t="s">
        <v>167</v>
      </c>
      <c r="F87" s="158" t="s">
        <v>817</v>
      </c>
      <c r="J87" s="159">
        <f>BK87</f>
        <v>0</v>
      </c>
      <c r="L87" s="147"/>
      <c r="M87" s="151"/>
      <c r="N87" s="152"/>
      <c r="O87" s="152"/>
      <c r="P87" s="153">
        <f>SUM(P88:P90)</f>
        <v>76.103662</v>
      </c>
      <c r="Q87" s="152"/>
      <c r="R87" s="153">
        <f>SUM(R88:R90)</f>
        <v>130.18630532</v>
      </c>
      <c r="S87" s="152"/>
      <c r="T87" s="154">
        <f>SUM(T88:T90)</f>
        <v>0</v>
      </c>
      <c r="AR87" s="148" t="s">
        <v>73</v>
      </c>
      <c r="AT87" s="155" t="s">
        <v>65</v>
      </c>
      <c r="AU87" s="155" t="s">
        <v>73</v>
      </c>
      <c r="AY87" s="148" t="s">
        <v>137</v>
      </c>
      <c r="BK87" s="156">
        <f>SUM(BK88:BK90)</f>
        <v>0</v>
      </c>
    </row>
    <row r="88" spans="2:65" s="1" customFormat="1" ht="22.5" customHeight="1">
      <c r="B88" s="160"/>
      <c r="C88" s="161" t="s">
        <v>148</v>
      </c>
      <c r="D88" s="161" t="s">
        <v>140</v>
      </c>
      <c r="E88" s="162" t="s">
        <v>1003</v>
      </c>
      <c r="F88" s="163" t="s">
        <v>1004</v>
      </c>
      <c r="G88" s="164" t="s">
        <v>143</v>
      </c>
      <c r="H88" s="165">
        <v>1</v>
      </c>
      <c r="I88" s="166">
        <v>0</v>
      </c>
      <c r="J88" s="166">
        <f>ROUND(I88*H88,2)</f>
        <v>0</v>
      </c>
      <c r="K88" s="163" t="s">
        <v>5</v>
      </c>
      <c r="L88" s="37"/>
      <c r="M88" s="167" t="s">
        <v>5</v>
      </c>
      <c r="N88" s="168" t="s">
        <v>37</v>
      </c>
      <c r="O88" s="169">
        <v>0</v>
      </c>
      <c r="P88" s="169">
        <f>O88*H88</f>
        <v>0</v>
      </c>
      <c r="Q88" s="169">
        <v>0</v>
      </c>
      <c r="R88" s="169">
        <f>Q88*H88</f>
        <v>0</v>
      </c>
      <c r="S88" s="169">
        <v>0</v>
      </c>
      <c r="T88" s="170">
        <f>S88*H88</f>
        <v>0</v>
      </c>
      <c r="AR88" s="23" t="s">
        <v>136</v>
      </c>
      <c r="AT88" s="23" t="s">
        <v>140</v>
      </c>
      <c r="AU88" s="23" t="s">
        <v>75</v>
      </c>
      <c r="AY88" s="23" t="s">
        <v>137</v>
      </c>
      <c r="BE88" s="171">
        <f>IF(N88="základní",J88,0)</f>
        <v>0</v>
      </c>
      <c r="BF88" s="171">
        <f>IF(N88="snížená",J88,0)</f>
        <v>0</v>
      </c>
      <c r="BG88" s="171">
        <f>IF(N88="zákl. přenesená",J88,0)</f>
        <v>0</v>
      </c>
      <c r="BH88" s="171">
        <f>IF(N88="sníž. přenesená",J88,0)</f>
        <v>0</v>
      </c>
      <c r="BI88" s="171">
        <f>IF(N88="nulová",J88,0)</f>
        <v>0</v>
      </c>
      <c r="BJ88" s="23" t="s">
        <v>73</v>
      </c>
      <c r="BK88" s="171">
        <f>ROUND(I88*H88,2)</f>
        <v>0</v>
      </c>
      <c r="BL88" s="23" t="s">
        <v>136</v>
      </c>
      <c r="BM88" s="23" t="s">
        <v>1005</v>
      </c>
    </row>
    <row r="89" spans="2:65" s="1" customFormat="1" ht="22.5" customHeight="1">
      <c r="B89" s="160"/>
      <c r="C89" s="161" t="s">
        <v>73</v>
      </c>
      <c r="D89" s="161" t="s">
        <v>140</v>
      </c>
      <c r="E89" s="162" t="s">
        <v>1006</v>
      </c>
      <c r="F89" s="163" t="s">
        <v>1007</v>
      </c>
      <c r="G89" s="164" t="s">
        <v>219</v>
      </c>
      <c r="H89" s="165">
        <v>57.698</v>
      </c>
      <c r="I89" s="166">
        <v>0</v>
      </c>
      <c r="J89" s="166">
        <f>ROUND(I89*H89,2)</f>
        <v>0</v>
      </c>
      <c r="K89" s="163" t="s">
        <v>5</v>
      </c>
      <c r="L89" s="37"/>
      <c r="M89" s="167" t="s">
        <v>5</v>
      </c>
      <c r="N89" s="168" t="s">
        <v>37</v>
      </c>
      <c r="O89" s="169">
        <v>1.319</v>
      </c>
      <c r="P89" s="169">
        <f>O89*H89</f>
        <v>76.103662</v>
      </c>
      <c r="Q89" s="169">
        <v>2.25634</v>
      </c>
      <c r="R89" s="169">
        <f>Q89*H89</f>
        <v>130.18630532</v>
      </c>
      <c r="S89" s="169">
        <v>0</v>
      </c>
      <c r="T89" s="170">
        <f>S89*H89</f>
        <v>0</v>
      </c>
      <c r="AR89" s="23" t="s">
        <v>136</v>
      </c>
      <c r="AT89" s="23" t="s">
        <v>140</v>
      </c>
      <c r="AU89" s="23" t="s">
        <v>75</v>
      </c>
      <c r="AY89" s="23" t="s">
        <v>137</v>
      </c>
      <c r="BE89" s="171">
        <f>IF(N89="základní",J89,0)</f>
        <v>0</v>
      </c>
      <c r="BF89" s="171">
        <f>IF(N89="snížená",J89,0)</f>
        <v>0</v>
      </c>
      <c r="BG89" s="171">
        <f>IF(N89="zákl. přenesená",J89,0)</f>
        <v>0</v>
      </c>
      <c r="BH89" s="171">
        <f>IF(N89="sníž. přenesená",J89,0)</f>
        <v>0</v>
      </c>
      <c r="BI89" s="171">
        <f>IF(N89="nulová",J89,0)</f>
        <v>0</v>
      </c>
      <c r="BJ89" s="23" t="s">
        <v>73</v>
      </c>
      <c r="BK89" s="171">
        <f>ROUND(I89*H89,2)</f>
        <v>0</v>
      </c>
      <c r="BL89" s="23" t="s">
        <v>136</v>
      </c>
      <c r="BM89" s="23" t="s">
        <v>1008</v>
      </c>
    </row>
    <row r="90" spans="2:51" s="12" customFormat="1" ht="13.5">
      <c r="B90" s="175"/>
      <c r="D90" s="184" t="s">
        <v>205</v>
      </c>
      <c r="E90" s="183" t="s">
        <v>5</v>
      </c>
      <c r="F90" s="185" t="s">
        <v>1009</v>
      </c>
      <c r="H90" s="186">
        <v>57.698</v>
      </c>
      <c r="L90" s="175"/>
      <c r="M90" s="180"/>
      <c r="N90" s="181"/>
      <c r="O90" s="181"/>
      <c r="P90" s="181"/>
      <c r="Q90" s="181"/>
      <c r="R90" s="181"/>
      <c r="S90" s="181"/>
      <c r="T90" s="182"/>
      <c r="AT90" s="183" t="s">
        <v>205</v>
      </c>
      <c r="AU90" s="183" t="s">
        <v>75</v>
      </c>
      <c r="AV90" s="12" t="s">
        <v>75</v>
      </c>
      <c r="AW90" s="12" t="s">
        <v>30</v>
      </c>
      <c r="AX90" s="12" t="s">
        <v>73</v>
      </c>
      <c r="AY90" s="183" t="s">
        <v>137</v>
      </c>
    </row>
    <row r="91" spans="2:63" s="11" customFormat="1" ht="29.25" customHeight="1">
      <c r="B91" s="147"/>
      <c r="D91" s="157" t="s">
        <v>65</v>
      </c>
      <c r="E91" s="158" t="s">
        <v>460</v>
      </c>
      <c r="F91" s="158" t="s">
        <v>461</v>
      </c>
      <c r="J91" s="159">
        <f>BK91</f>
        <v>0</v>
      </c>
      <c r="L91" s="147"/>
      <c r="M91" s="151"/>
      <c r="N91" s="152"/>
      <c r="O91" s="152"/>
      <c r="P91" s="153">
        <f>P92</f>
        <v>286.018642</v>
      </c>
      <c r="Q91" s="152"/>
      <c r="R91" s="153">
        <f>R92</f>
        <v>0</v>
      </c>
      <c r="S91" s="152"/>
      <c r="T91" s="154">
        <f>T92</f>
        <v>0</v>
      </c>
      <c r="AR91" s="148" t="s">
        <v>73</v>
      </c>
      <c r="AT91" s="155" t="s">
        <v>65</v>
      </c>
      <c r="AU91" s="155" t="s">
        <v>73</v>
      </c>
      <c r="AY91" s="148" t="s">
        <v>137</v>
      </c>
      <c r="BK91" s="156">
        <f>BK92</f>
        <v>0</v>
      </c>
    </row>
    <row r="92" spans="2:65" s="1" customFormat="1" ht="22.5" customHeight="1">
      <c r="B92" s="160"/>
      <c r="C92" s="161" t="s">
        <v>75</v>
      </c>
      <c r="D92" s="161" t="s">
        <v>140</v>
      </c>
      <c r="E92" s="162" t="s">
        <v>1010</v>
      </c>
      <c r="F92" s="163" t="s">
        <v>1011</v>
      </c>
      <c r="G92" s="164" t="s">
        <v>263</v>
      </c>
      <c r="H92" s="165">
        <v>130.186</v>
      </c>
      <c r="I92" s="166">
        <v>0</v>
      </c>
      <c r="J92" s="166">
        <f>ROUND(I92*H92,2)</f>
        <v>0</v>
      </c>
      <c r="K92" s="163" t="s">
        <v>203</v>
      </c>
      <c r="L92" s="37"/>
      <c r="M92" s="167" t="s">
        <v>5</v>
      </c>
      <c r="N92" s="172" t="s">
        <v>37</v>
      </c>
      <c r="O92" s="173">
        <v>2.197</v>
      </c>
      <c r="P92" s="173">
        <f>O92*H92</f>
        <v>286.018642</v>
      </c>
      <c r="Q92" s="173">
        <v>0</v>
      </c>
      <c r="R92" s="173">
        <f>Q92*H92</f>
        <v>0</v>
      </c>
      <c r="S92" s="173">
        <v>0</v>
      </c>
      <c r="T92" s="174">
        <f>S92*H92</f>
        <v>0</v>
      </c>
      <c r="AR92" s="23" t="s">
        <v>136</v>
      </c>
      <c r="AT92" s="23" t="s">
        <v>140</v>
      </c>
      <c r="AU92" s="23" t="s">
        <v>75</v>
      </c>
      <c r="AY92" s="23" t="s">
        <v>137</v>
      </c>
      <c r="BE92" s="171">
        <f>IF(N92="základní",J92,0)</f>
        <v>0</v>
      </c>
      <c r="BF92" s="171">
        <f>IF(N92="snížená",J92,0)</f>
        <v>0</v>
      </c>
      <c r="BG92" s="171">
        <f>IF(N92="zákl. přenesená",J92,0)</f>
        <v>0</v>
      </c>
      <c r="BH92" s="171">
        <f>IF(N92="sníž. přenesená",J92,0)</f>
        <v>0</v>
      </c>
      <c r="BI92" s="171">
        <f>IF(N92="nulová",J92,0)</f>
        <v>0</v>
      </c>
      <c r="BJ92" s="23" t="s">
        <v>73</v>
      </c>
      <c r="BK92" s="171">
        <f>ROUND(I92*H92,2)</f>
        <v>0</v>
      </c>
      <c r="BL92" s="23" t="s">
        <v>136</v>
      </c>
      <c r="BM92" s="23" t="s">
        <v>1012</v>
      </c>
    </row>
    <row r="93" spans="2:12" s="1" customFormat="1" ht="6.75" customHeight="1"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37"/>
    </row>
  </sheetData>
  <sheetProtection/>
  <autoFilter ref="C84:K92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DESKTOP-0P8958S\spravce</dc:creator>
  <cp:keywords/>
  <dc:description/>
  <cp:lastModifiedBy>Svitak</cp:lastModifiedBy>
  <cp:lastPrinted>2017-12-20T08:03:47Z</cp:lastPrinted>
  <dcterms:created xsi:type="dcterms:W3CDTF">2017-12-19T11:21:10Z</dcterms:created>
  <dcterms:modified xsi:type="dcterms:W3CDTF">2017-12-21T06:48:34Z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